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ROZPOČTY\ROZPOČTY FINÁL\2024\Ing.Jiří Synek\Skladové centrum Jihlava\"/>
    </mc:Choice>
  </mc:AlternateContent>
  <xr:revisionPtr revIDLastSave="1" documentId="11_F71FE791060E52CC40685190FE8575EF312E589D" xr6:coauthVersionLast="47" xr6:coauthVersionMax="47" xr10:uidLastSave="{1258A116-12F2-45E1-95F0-A81C9D838E00}"/>
  <bookViews>
    <workbookView xWindow="0" yWindow="0" windowWidth="0" windowHeight="0" activeTab="5" xr2:uid="{00000000-000D-0000-FFFF-FFFF00000000}"/>
  </bookViews>
  <sheets>
    <sheet name="Rekapitulace stavby" sheetId="1" r:id="rId1"/>
    <sheet name="D.1.1. - Architektonicko ..." sheetId="2" r:id="rId2"/>
    <sheet name="D.1.4.5. - Silnoproudá el..." sheetId="3" r:id="rId3"/>
    <sheet name="SO 02 - Vodovodní přípojky" sheetId="4" r:id="rId4"/>
    <sheet name="SO 03 - Areálový rozvod NN" sheetId="5" r:id="rId5"/>
    <sheet name="VRN-ON - Vedlejší rozpočt..." sheetId="6" r:id="rId6"/>
    <sheet name="Pokyny pro vyplnění" sheetId="7" r:id="rId7"/>
  </sheets>
  <definedNames>
    <definedName name="_xlnm._FilterDatabase" localSheetId="1" hidden="1">'D.1.1. - Architektonicko ...'!$C$115:$K$1636</definedName>
    <definedName name="_xlnm._FilterDatabase" localSheetId="2" hidden="1">'D.1.4.5. - Silnoproudá el...'!$C$93:$K$199</definedName>
    <definedName name="_xlnm._FilterDatabase" localSheetId="3" hidden="1">'SO 02 - Vodovodní přípojky'!$C$89:$K$337</definedName>
    <definedName name="_xlnm._FilterDatabase" localSheetId="4" hidden="1">'SO 03 - Areálový rozvod NN'!$C$88:$K$213</definedName>
    <definedName name="_xlnm._FilterDatabase" localSheetId="5" hidden="1">'VRN-ON - Vedlejší rozpočt...'!$C$80:$K$141</definedName>
    <definedName name="_xlnm.Print_Titles" localSheetId="0">'Rekapitulace stavby'!$52:$52</definedName>
    <definedName name="_xlnm.Print_Titles" localSheetId="1">'D.1.1. - Architektonicko ...'!$115:$115</definedName>
    <definedName name="_xlnm.Print_Titles" localSheetId="2">'D.1.4.5. - Silnoproudá el...'!$93:$93</definedName>
    <definedName name="_xlnm.Print_Titles" localSheetId="3">'SO 02 - Vodovodní přípojky'!$89:$89</definedName>
    <definedName name="_xlnm.Print_Titles" localSheetId="4">'SO 03 - Areálový rozvod NN'!$88:$88</definedName>
    <definedName name="_xlnm.Print_Titles" localSheetId="5">'VRN-ON - Vedlejší rozpočt...'!$80:$80</definedName>
    <definedName name="_xlnm.Print_Area" localSheetId="0">'Rekapitulace stavby'!$D$4:$AO$36,'Rekapitulace stavby'!$C$42:$AQ$61</definedName>
    <definedName name="_xlnm.Print_Area" localSheetId="1">'D.1.1. - Architektonicko ...'!$C$4:$J$41,'D.1.1. - Architektonicko ...'!$C$47:$J$95,'D.1.1. - Architektonicko ...'!$C$101:$K$1636</definedName>
    <definedName name="_xlnm.Print_Area" localSheetId="2">'D.1.4.5. - Silnoproudá el...'!$C$4:$J$41,'D.1.4.5. - Silnoproudá el...'!$C$47:$J$73,'D.1.4.5. - Silnoproudá el...'!$C$79:$K$199</definedName>
    <definedName name="_xlnm.Print_Area" localSheetId="3">'SO 02 - Vodovodní přípojky'!$C$4:$J$39,'SO 02 - Vodovodní přípojky'!$C$45:$J$71,'SO 02 - Vodovodní přípojky'!$C$77:$K$337</definedName>
    <definedName name="_xlnm.Print_Area" localSheetId="4">'SO 03 - Areálový rozvod NN'!$C$4:$J$39,'SO 03 - Areálový rozvod NN'!$C$45:$J$70,'SO 03 - Areálový rozvod NN'!$C$76:$K$213</definedName>
    <definedName name="_xlnm.Print_Area" localSheetId="5">'VRN-ON - Vedlejší rozpočt...'!$C$4:$J$39,'VRN-ON - Vedlejší rozpočt...'!$C$45:$J$62,'VRN-ON - Vedlejší rozpočt...'!$C$68:$K$141</definedName>
    <definedName name="_xlnm.Print_Area" localSheetId="6">'Pokyny pro vyplnění'!$B$2:$K$71,'Pokyny pro vyplnění'!$B$74:$K$118,'Pokyny pro vyplnění'!$B$121:$K$161,'Pokyny pro vyplnění'!$B$164:$K$219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60" i="1"/>
  <c r="J35" i="6"/>
  <c r="AX60" i="1"/>
  <c r="BI140" i="6"/>
  <c r="BH140" i="6"/>
  <c r="BG140" i="6"/>
  <c r="BF140" i="6"/>
  <c r="T140" i="6"/>
  <c r="R140" i="6"/>
  <c r="P140" i="6"/>
  <c r="BI137" i="6"/>
  <c r="BH137" i="6"/>
  <c r="BG137" i="6"/>
  <c r="BF137" i="6"/>
  <c r="T137" i="6"/>
  <c r="R137" i="6"/>
  <c r="P137" i="6"/>
  <c r="BI135" i="6"/>
  <c r="BH135" i="6"/>
  <c r="BG135" i="6"/>
  <c r="BF135" i="6"/>
  <c r="T135" i="6"/>
  <c r="R135" i="6"/>
  <c r="P135" i="6"/>
  <c r="BI133" i="6"/>
  <c r="BH133" i="6"/>
  <c r="BG133" i="6"/>
  <c r="BF133" i="6"/>
  <c r="T133" i="6"/>
  <c r="R133" i="6"/>
  <c r="P133" i="6"/>
  <c r="BI131" i="6"/>
  <c r="BH131" i="6"/>
  <c r="BG131" i="6"/>
  <c r="BF131" i="6"/>
  <c r="T131" i="6"/>
  <c r="R131" i="6"/>
  <c r="P131" i="6"/>
  <c r="BI129" i="6"/>
  <c r="BH129" i="6"/>
  <c r="BG129" i="6"/>
  <c r="BF129" i="6"/>
  <c r="T129" i="6"/>
  <c r="R129" i="6"/>
  <c r="P129" i="6"/>
  <c r="BI127" i="6"/>
  <c r="BH127" i="6"/>
  <c r="BG127" i="6"/>
  <c r="BF127" i="6"/>
  <c r="T127" i="6"/>
  <c r="R127" i="6"/>
  <c r="P127" i="6"/>
  <c r="BI124" i="6"/>
  <c r="BH124" i="6"/>
  <c r="BG124" i="6"/>
  <c r="BF124" i="6"/>
  <c r="T124" i="6"/>
  <c r="R124" i="6"/>
  <c r="P124" i="6"/>
  <c r="BI122" i="6"/>
  <c r="BH122" i="6"/>
  <c r="BG122" i="6"/>
  <c r="BF122" i="6"/>
  <c r="T122" i="6"/>
  <c r="R122" i="6"/>
  <c r="P122" i="6"/>
  <c r="BI119" i="6"/>
  <c r="BH119" i="6"/>
  <c r="BG119" i="6"/>
  <c r="BF119" i="6"/>
  <c r="T119" i="6"/>
  <c r="R119" i="6"/>
  <c r="P119" i="6"/>
  <c r="BI116" i="6"/>
  <c r="BH116" i="6"/>
  <c r="BG116" i="6"/>
  <c r="BF116" i="6"/>
  <c r="T116" i="6"/>
  <c r="R116" i="6"/>
  <c r="P116" i="6"/>
  <c r="BI113" i="6"/>
  <c r="BH113" i="6"/>
  <c r="BG113" i="6"/>
  <c r="BF113" i="6"/>
  <c r="T113" i="6"/>
  <c r="R113" i="6"/>
  <c r="P113" i="6"/>
  <c r="BI110" i="6"/>
  <c r="BH110" i="6"/>
  <c r="BG110" i="6"/>
  <c r="BF110" i="6"/>
  <c r="T110" i="6"/>
  <c r="R110" i="6"/>
  <c r="P110" i="6"/>
  <c r="BI107" i="6"/>
  <c r="BH107" i="6"/>
  <c r="BG107" i="6"/>
  <c r="BF107" i="6"/>
  <c r="T107" i="6"/>
  <c r="R107" i="6"/>
  <c r="P107" i="6"/>
  <c r="BI104" i="6"/>
  <c r="BH104" i="6"/>
  <c r="BG104" i="6"/>
  <c r="BF104" i="6"/>
  <c r="T104" i="6"/>
  <c r="R104" i="6"/>
  <c r="P104" i="6"/>
  <c r="BI101" i="6"/>
  <c r="BH101" i="6"/>
  <c r="BG101" i="6"/>
  <c r="BF101" i="6"/>
  <c r="T101" i="6"/>
  <c r="R101" i="6"/>
  <c r="P101" i="6"/>
  <c r="BI98" i="6"/>
  <c r="BH98" i="6"/>
  <c r="BG98" i="6"/>
  <c r="BF98" i="6"/>
  <c r="T98" i="6"/>
  <c r="R98" i="6"/>
  <c r="P98" i="6"/>
  <c r="BI95" i="6"/>
  <c r="BH95" i="6"/>
  <c r="BG95" i="6"/>
  <c r="BF95" i="6"/>
  <c r="T95" i="6"/>
  <c r="R95" i="6"/>
  <c r="P95" i="6"/>
  <c r="BI92" i="6"/>
  <c r="BH92" i="6"/>
  <c r="BG92" i="6"/>
  <c r="BF92" i="6"/>
  <c r="T92" i="6"/>
  <c r="R92" i="6"/>
  <c r="P92" i="6"/>
  <c r="BI89" i="6"/>
  <c r="BH89" i="6"/>
  <c r="BG89" i="6"/>
  <c r="BF89" i="6"/>
  <c r="T89" i="6"/>
  <c r="R89" i="6"/>
  <c r="P89" i="6"/>
  <c r="BI86" i="6"/>
  <c r="BH86" i="6"/>
  <c r="BG86" i="6"/>
  <c r="BF86" i="6"/>
  <c r="T86" i="6"/>
  <c r="R86" i="6"/>
  <c r="P86" i="6"/>
  <c r="BI83" i="6"/>
  <c r="BH83" i="6"/>
  <c r="BG83" i="6"/>
  <c r="BF83" i="6"/>
  <c r="T83" i="6"/>
  <c r="R83" i="6"/>
  <c r="P83" i="6"/>
  <c r="J77" i="6"/>
  <c r="F77" i="6"/>
  <c r="F75" i="6"/>
  <c r="E73" i="6"/>
  <c r="J54" i="6"/>
  <c r="F54" i="6"/>
  <c r="F52" i="6"/>
  <c r="E50" i="6"/>
  <c r="J24" i="6"/>
  <c r="E24" i="6"/>
  <c r="J55" i="6"/>
  <c r="J23" i="6"/>
  <c r="J18" i="6"/>
  <c r="E18" i="6"/>
  <c r="F78" i="6"/>
  <c r="J17" i="6"/>
  <c r="J12" i="6"/>
  <c r="J75" i="6"/>
  <c r="E7" i="6"/>
  <c r="E48" i="6"/>
  <c r="J37" i="5"/>
  <c r="J36" i="5"/>
  <c r="AY59" i="1"/>
  <c r="J35" i="5"/>
  <c r="AX59" i="1"/>
  <c r="BI212" i="5"/>
  <c r="BH212" i="5"/>
  <c r="BG212" i="5"/>
  <c r="BF212" i="5"/>
  <c r="T212" i="5"/>
  <c r="R212" i="5"/>
  <c r="P212" i="5"/>
  <c r="BI210" i="5"/>
  <c r="BH210" i="5"/>
  <c r="BG210" i="5"/>
  <c r="BF210" i="5"/>
  <c r="T210" i="5"/>
  <c r="R210" i="5"/>
  <c r="P210" i="5"/>
  <c r="BI207" i="5"/>
  <c r="BH207" i="5"/>
  <c r="BG207" i="5"/>
  <c r="BF207" i="5"/>
  <c r="T207" i="5"/>
  <c r="R207" i="5"/>
  <c r="P207" i="5"/>
  <c r="BI205" i="5"/>
  <c r="BH205" i="5"/>
  <c r="BG205" i="5"/>
  <c r="BF205" i="5"/>
  <c r="T205" i="5"/>
  <c r="R205" i="5"/>
  <c r="P205" i="5"/>
  <c r="BI203" i="5"/>
  <c r="BH203" i="5"/>
  <c r="BG203" i="5"/>
  <c r="BF203" i="5"/>
  <c r="T203" i="5"/>
  <c r="R203" i="5"/>
  <c r="P203" i="5"/>
  <c r="BI201" i="5"/>
  <c r="BH201" i="5"/>
  <c r="BG201" i="5"/>
  <c r="BF201" i="5"/>
  <c r="T201" i="5"/>
  <c r="R201" i="5"/>
  <c r="P201" i="5"/>
  <c r="BI199" i="5"/>
  <c r="BH199" i="5"/>
  <c r="BG199" i="5"/>
  <c r="BF199" i="5"/>
  <c r="T199" i="5"/>
  <c r="R199" i="5"/>
  <c r="P199" i="5"/>
  <c r="BI197" i="5"/>
  <c r="BH197" i="5"/>
  <c r="BG197" i="5"/>
  <c r="BF197" i="5"/>
  <c r="T197" i="5"/>
  <c r="R197" i="5"/>
  <c r="P197" i="5"/>
  <c r="BI195" i="5"/>
  <c r="BH195" i="5"/>
  <c r="BG195" i="5"/>
  <c r="BF195" i="5"/>
  <c r="T195" i="5"/>
  <c r="R195" i="5"/>
  <c r="P195" i="5"/>
  <c r="BI193" i="5"/>
  <c r="BH193" i="5"/>
  <c r="BG193" i="5"/>
  <c r="BF193" i="5"/>
  <c r="T193" i="5"/>
  <c r="R193" i="5"/>
  <c r="P193" i="5"/>
  <c r="BI191" i="5"/>
  <c r="BH191" i="5"/>
  <c r="BG191" i="5"/>
  <c r="BF191" i="5"/>
  <c r="T191" i="5"/>
  <c r="R191" i="5"/>
  <c r="P191" i="5"/>
  <c r="BI189" i="5"/>
  <c r="BH189" i="5"/>
  <c r="BG189" i="5"/>
  <c r="BF189" i="5"/>
  <c r="T189" i="5"/>
  <c r="R189" i="5"/>
  <c r="P189" i="5"/>
  <c r="BI187" i="5"/>
  <c r="BH187" i="5"/>
  <c r="BG187" i="5"/>
  <c r="BF187" i="5"/>
  <c r="T187" i="5"/>
  <c r="R187" i="5"/>
  <c r="P187" i="5"/>
  <c r="BI185" i="5"/>
  <c r="BH185" i="5"/>
  <c r="BG185" i="5"/>
  <c r="BF185" i="5"/>
  <c r="T185" i="5"/>
  <c r="R185" i="5"/>
  <c r="P185" i="5"/>
  <c r="BI182" i="5"/>
  <c r="BH182" i="5"/>
  <c r="BG182" i="5"/>
  <c r="BF182" i="5"/>
  <c r="T182" i="5"/>
  <c r="R182" i="5"/>
  <c r="P182" i="5"/>
  <c r="BI180" i="5"/>
  <c r="BH180" i="5"/>
  <c r="BG180" i="5"/>
  <c r="BF180" i="5"/>
  <c r="T180" i="5"/>
  <c r="R180" i="5"/>
  <c r="P180" i="5"/>
  <c r="BI177" i="5"/>
  <c r="BH177" i="5"/>
  <c r="BG177" i="5"/>
  <c r="BF177" i="5"/>
  <c r="T177" i="5"/>
  <c r="R177" i="5"/>
  <c r="P177" i="5"/>
  <c r="BI175" i="5"/>
  <c r="BH175" i="5"/>
  <c r="BG175" i="5"/>
  <c r="BF175" i="5"/>
  <c r="T175" i="5"/>
  <c r="R175" i="5"/>
  <c r="P175" i="5"/>
  <c r="BI173" i="5"/>
  <c r="BH173" i="5"/>
  <c r="BG173" i="5"/>
  <c r="BF173" i="5"/>
  <c r="T173" i="5"/>
  <c r="R173" i="5"/>
  <c r="P173" i="5"/>
  <c r="BI171" i="5"/>
  <c r="BH171" i="5"/>
  <c r="BG171" i="5"/>
  <c r="BF171" i="5"/>
  <c r="T171" i="5"/>
  <c r="R171" i="5"/>
  <c r="P171" i="5"/>
  <c r="BI169" i="5"/>
  <c r="BH169" i="5"/>
  <c r="BG169" i="5"/>
  <c r="BF169" i="5"/>
  <c r="T169" i="5"/>
  <c r="R169" i="5"/>
  <c r="P169" i="5"/>
  <c r="BI167" i="5"/>
  <c r="BH167" i="5"/>
  <c r="BG167" i="5"/>
  <c r="BF167" i="5"/>
  <c r="T167" i="5"/>
  <c r="R167" i="5"/>
  <c r="P167" i="5"/>
  <c r="BI164" i="5"/>
  <c r="BH164" i="5"/>
  <c r="BG164" i="5"/>
  <c r="BF164" i="5"/>
  <c r="T164" i="5"/>
  <c r="R164" i="5"/>
  <c r="P164" i="5"/>
  <c r="BI162" i="5"/>
  <c r="BH162" i="5"/>
  <c r="BG162" i="5"/>
  <c r="BF162" i="5"/>
  <c r="T162" i="5"/>
  <c r="R162" i="5"/>
  <c r="P162" i="5"/>
  <c r="BI160" i="5"/>
  <c r="BH160" i="5"/>
  <c r="BG160" i="5"/>
  <c r="BF160" i="5"/>
  <c r="T160" i="5"/>
  <c r="R160" i="5"/>
  <c r="P160" i="5"/>
  <c r="BI158" i="5"/>
  <c r="BH158" i="5"/>
  <c r="BG158" i="5"/>
  <c r="BF158" i="5"/>
  <c r="T158" i="5"/>
  <c r="R158" i="5"/>
  <c r="P158" i="5"/>
  <c r="BI156" i="5"/>
  <c r="BH156" i="5"/>
  <c r="BG156" i="5"/>
  <c r="BF156" i="5"/>
  <c r="T156" i="5"/>
  <c r="R156" i="5"/>
  <c r="P156" i="5"/>
  <c r="BI153" i="5"/>
  <c r="BH153" i="5"/>
  <c r="BG153" i="5"/>
  <c r="BF153" i="5"/>
  <c r="T153" i="5"/>
  <c r="R153" i="5"/>
  <c r="P153" i="5"/>
  <c r="BI151" i="5"/>
  <c r="BH151" i="5"/>
  <c r="BG151" i="5"/>
  <c r="BF151" i="5"/>
  <c r="T151" i="5"/>
  <c r="R151" i="5"/>
  <c r="P151" i="5"/>
  <c r="BI149" i="5"/>
  <c r="BH149" i="5"/>
  <c r="BG149" i="5"/>
  <c r="BF149" i="5"/>
  <c r="T149" i="5"/>
  <c r="R149" i="5"/>
  <c r="P149" i="5"/>
  <c r="BI147" i="5"/>
  <c r="BH147" i="5"/>
  <c r="BG147" i="5"/>
  <c r="BF147" i="5"/>
  <c r="T147" i="5"/>
  <c r="R147" i="5"/>
  <c r="P147" i="5"/>
  <c r="BI145" i="5"/>
  <c r="BH145" i="5"/>
  <c r="BG145" i="5"/>
  <c r="BF145" i="5"/>
  <c r="T145" i="5"/>
  <c r="R145" i="5"/>
  <c r="P145" i="5"/>
  <c r="BI143" i="5"/>
  <c r="BH143" i="5"/>
  <c r="BG143" i="5"/>
  <c r="BF143" i="5"/>
  <c r="T143" i="5"/>
  <c r="R143" i="5"/>
  <c r="P143" i="5"/>
  <c r="BI141" i="5"/>
  <c r="BH141" i="5"/>
  <c r="BG141" i="5"/>
  <c r="BF141" i="5"/>
  <c r="T141" i="5"/>
  <c r="R141" i="5"/>
  <c r="P141" i="5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0" i="5"/>
  <c r="BH130" i="5"/>
  <c r="BG130" i="5"/>
  <c r="BF130" i="5"/>
  <c r="T130" i="5"/>
  <c r="R130" i="5"/>
  <c r="P130" i="5"/>
  <c r="BI128" i="5"/>
  <c r="BH128" i="5"/>
  <c r="BG128" i="5"/>
  <c r="BF128" i="5"/>
  <c r="T128" i="5"/>
  <c r="R128" i="5"/>
  <c r="P128" i="5"/>
  <c r="BI126" i="5"/>
  <c r="BH126" i="5"/>
  <c r="BG126" i="5"/>
  <c r="BF126" i="5"/>
  <c r="T126" i="5"/>
  <c r="R126" i="5"/>
  <c r="P126" i="5"/>
  <c r="BI124" i="5"/>
  <c r="BH124" i="5"/>
  <c r="BG124" i="5"/>
  <c r="BF124" i="5"/>
  <c r="T124" i="5"/>
  <c r="R124" i="5"/>
  <c r="P124" i="5"/>
  <c r="BI122" i="5"/>
  <c r="BH122" i="5"/>
  <c r="BG122" i="5"/>
  <c r="BF122" i="5"/>
  <c r="T122" i="5"/>
  <c r="R122" i="5"/>
  <c r="P122" i="5"/>
  <c r="BI120" i="5"/>
  <c r="BH120" i="5"/>
  <c r="BG120" i="5"/>
  <c r="BF120" i="5"/>
  <c r="T120" i="5"/>
  <c r="R120" i="5"/>
  <c r="P120" i="5"/>
  <c r="BI118" i="5"/>
  <c r="BH118" i="5"/>
  <c r="BG118" i="5"/>
  <c r="BF118" i="5"/>
  <c r="T118" i="5"/>
  <c r="R118" i="5"/>
  <c r="P118" i="5"/>
  <c r="BI115" i="5"/>
  <c r="BH115" i="5"/>
  <c r="BG115" i="5"/>
  <c r="BF115" i="5"/>
  <c r="T115" i="5"/>
  <c r="R115" i="5"/>
  <c r="P115" i="5"/>
  <c r="BI113" i="5"/>
  <c r="BH113" i="5"/>
  <c r="BG113" i="5"/>
  <c r="BF113" i="5"/>
  <c r="T113" i="5"/>
  <c r="R113" i="5"/>
  <c r="P113" i="5"/>
  <c r="BI111" i="5"/>
  <c r="BH111" i="5"/>
  <c r="BG111" i="5"/>
  <c r="BF111" i="5"/>
  <c r="T111" i="5"/>
  <c r="R111" i="5"/>
  <c r="P111" i="5"/>
  <c r="BI109" i="5"/>
  <c r="BH109" i="5"/>
  <c r="BG109" i="5"/>
  <c r="BF109" i="5"/>
  <c r="T109" i="5"/>
  <c r="R109" i="5"/>
  <c r="P109" i="5"/>
  <c r="BI107" i="5"/>
  <c r="BH107" i="5"/>
  <c r="BG107" i="5"/>
  <c r="BF107" i="5"/>
  <c r="T107" i="5"/>
  <c r="R107" i="5"/>
  <c r="P107" i="5"/>
  <c r="BI105" i="5"/>
  <c r="BH105" i="5"/>
  <c r="BG105" i="5"/>
  <c r="BF105" i="5"/>
  <c r="T105" i="5"/>
  <c r="R105" i="5"/>
  <c r="P105" i="5"/>
  <c r="BI102" i="5"/>
  <c r="BH102" i="5"/>
  <c r="BG102" i="5"/>
  <c r="BF102" i="5"/>
  <c r="T102" i="5"/>
  <c r="T101" i="5"/>
  <c r="R102" i="5"/>
  <c r="R101" i="5"/>
  <c r="P102" i="5"/>
  <c r="P101" i="5"/>
  <c r="BI99" i="5"/>
  <c r="BH99" i="5"/>
  <c r="BG99" i="5"/>
  <c r="BF99" i="5"/>
  <c r="T99" i="5"/>
  <c r="R99" i="5"/>
  <c r="P99" i="5"/>
  <c r="BI97" i="5"/>
  <c r="BH97" i="5"/>
  <c r="BG97" i="5"/>
  <c r="BF97" i="5"/>
  <c r="T97" i="5"/>
  <c r="R97" i="5"/>
  <c r="P97" i="5"/>
  <c r="BI95" i="5"/>
  <c r="BH95" i="5"/>
  <c r="BG95" i="5"/>
  <c r="BF95" i="5"/>
  <c r="T95" i="5"/>
  <c r="R95" i="5"/>
  <c r="P95" i="5"/>
  <c r="BI93" i="5"/>
  <c r="BH93" i="5"/>
  <c r="BG93" i="5"/>
  <c r="BF93" i="5"/>
  <c r="T93" i="5"/>
  <c r="R93" i="5"/>
  <c r="P93" i="5"/>
  <c r="BI91" i="5"/>
  <c r="BH91" i="5"/>
  <c r="BG91" i="5"/>
  <c r="BF91" i="5"/>
  <c r="T91" i="5"/>
  <c r="R91" i="5"/>
  <c r="P91" i="5"/>
  <c r="J85" i="5"/>
  <c r="F85" i="5"/>
  <c r="F83" i="5"/>
  <c r="E81" i="5"/>
  <c r="J54" i="5"/>
  <c r="F54" i="5"/>
  <c r="F52" i="5"/>
  <c r="E50" i="5"/>
  <c r="J24" i="5"/>
  <c r="E24" i="5"/>
  <c r="J55" i="5"/>
  <c r="J23" i="5"/>
  <c r="J18" i="5"/>
  <c r="E18" i="5"/>
  <c r="F55" i="5"/>
  <c r="J17" i="5"/>
  <c r="J12" i="5"/>
  <c r="J83" i="5"/>
  <c r="E7" i="5"/>
  <c r="E48" i="5"/>
  <c r="J37" i="4"/>
  <c r="J36" i="4"/>
  <c r="AY58" i="1"/>
  <c r="J35" i="4"/>
  <c r="AX58" i="1"/>
  <c r="BI336" i="4"/>
  <c r="BH336" i="4"/>
  <c r="BG336" i="4"/>
  <c r="BF336" i="4"/>
  <c r="T336" i="4"/>
  <c r="R336" i="4"/>
  <c r="P336" i="4"/>
  <c r="BI334" i="4"/>
  <c r="BH334" i="4"/>
  <c r="BG334" i="4"/>
  <c r="BF334" i="4"/>
  <c r="T334" i="4"/>
  <c r="R334" i="4"/>
  <c r="P334" i="4"/>
  <c r="BI332" i="4"/>
  <c r="BH332" i="4"/>
  <c r="BG332" i="4"/>
  <c r="BF332" i="4"/>
  <c r="T332" i="4"/>
  <c r="R332" i="4"/>
  <c r="P332" i="4"/>
  <c r="BI330" i="4"/>
  <c r="BH330" i="4"/>
  <c r="BG330" i="4"/>
  <c r="BF330" i="4"/>
  <c r="T330" i="4"/>
  <c r="R330" i="4"/>
  <c r="P330" i="4"/>
  <c r="BI328" i="4"/>
  <c r="BH328" i="4"/>
  <c r="BG328" i="4"/>
  <c r="BF328" i="4"/>
  <c r="T328" i="4"/>
  <c r="R328" i="4"/>
  <c r="P328" i="4"/>
  <c r="BI325" i="4"/>
  <c r="BH325" i="4"/>
  <c r="BG325" i="4"/>
  <c r="BF325" i="4"/>
  <c r="T325" i="4"/>
  <c r="T324" i="4"/>
  <c r="R325" i="4"/>
  <c r="R324" i="4"/>
  <c r="P325" i="4"/>
  <c r="P324" i="4"/>
  <c r="BI322" i="4"/>
  <c r="BH322" i="4"/>
  <c r="BG322" i="4"/>
  <c r="BF322" i="4"/>
  <c r="T322" i="4"/>
  <c r="R322" i="4"/>
  <c r="P322" i="4"/>
  <c r="BI320" i="4"/>
  <c r="BH320" i="4"/>
  <c r="BG320" i="4"/>
  <c r="BF320" i="4"/>
  <c r="T320" i="4"/>
  <c r="R320" i="4"/>
  <c r="P320" i="4"/>
  <c r="BI317" i="4"/>
  <c r="BH317" i="4"/>
  <c r="BG317" i="4"/>
  <c r="BF317" i="4"/>
  <c r="T317" i="4"/>
  <c r="R317" i="4"/>
  <c r="P317" i="4"/>
  <c r="BI315" i="4"/>
  <c r="BH315" i="4"/>
  <c r="BG315" i="4"/>
  <c r="BF315" i="4"/>
  <c r="T315" i="4"/>
  <c r="R315" i="4"/>
  <c r="P315" i="4"/>
  <c r="BI313" i="4"/>
  <c r="BH313" i="4"/>
  <c r="BG313" i="4"/>
  <c r="BF313" i="4"/>
  <c r="T313" i="4"/>
  <c r="R313" i="4"/>
  <c r="P313" i="4"/>
  <c r="BI311" i="4"/>
  <c r="BH311" i="4"/>
  <c r="BG311" i="4"/>
  <c r="BF311" i="4"/>
  <c r="T311" i="4"/>
  <c r="R311" i="4"/>
  <c r="P311" i="4"/>
  <c r="BI309" i="4"/>
  <c r="BH309" i="4"/>
  <c r="BG309" i="4"/>
  <c r="BF309" i="4"/>
  <c r="T309" i="4"/>
  <c r="R309" i="4"/>
  <c r="P309" i="4"/>
  <c r="BI307" i="4"/>
  <c r="BH307" i="4"/>
  <c r="BG307" i="4"/>
  <c r="BF307" i="4"/>
  <c r="T307" i="4"/>
  <c r="R307" i="4"/>
  <c r="P307" i="4"/>
  <c r="BI305" i="4"/>
  <c r="BH305" i="4"/>
  <c r="BG305" i="4"/>
  <c r="BF305" i="4"/>
  <c r="T305" i="4"/>
  <c r="R305" i="4"/>
  <c r="P305" i="4"/>
  <c r="BI303" i="4"/>
  <c r="BH303" i="4"/>
  <c r="BG303" i="4"/>
  <c r="BF303" i="4"/>
  <c r="T303" i="4"/>
  <c r="R303" i="4"/>
  <c r="P303" i="4"/>
  <c r="BI301" i="4"/>
  <c r="BH301" i="4"/>
  <c r="BG301" i="4"/>
  <c r="BF301" i="4"/>
  <c r="T301" i="4"/>
  <c r="R301" i="4"/>
  <c r="P301" i="4"/>
  <c r="BI299" i="4"/>
  <c r="BH299" i="4"/>
  <c r="BG299" i="4"/>
  <c r="BF299" i="4"/>
  <c r="T299" i="4"/>
  <c r="R299" i="4"/>
  <c r="P299" i="4"/>
  <c r="BI297" i="4"/>
  <c r="BH297" i="4"/>
  <c r="BG297" i="4"/>
  <c r="BF297" i="4"/>
  <c r="T297" i="4"/>
  <c r="R297" i="4"/>
  <c r="P297" i="4"/>
  <c r="BI295" i="4"/>
  <c r="BH295" i="4"/>
  <c r="BG295" i="4"/>
  <c r="BF295" i="4"/>
  <c r="T295" i="4"/>
  <c r="R295" i="4"/>
  <c r="P295" i="4"/>
  <c r="BI293" i="4"/>
  <c r="BH293" i="4"/>
  <c r="BG293" i="4"/>
  <c r="BF293" i="4"/>
  <c r="T293" i="4"/>
  <c r="R293" i="4"/>
  <c r="P293" i="4"/>
  <c r="BI289" i="4"/>
  <c r="BH289" i="4"/>
  <c r="BG289" i="4"/>
  <c r="BF289" i="4"/>
  <c r="T289" i="4"/>
  <c r="T288" i="4"/>
  <c r="R289" i="4"/>
  <c r="R288" i="4"/>
  <c r="P289" i="4"/>
  <c r="P288" i="4"/>
  <c r="BI286" i="4"/>
  <c r="BH286" i="4"/>
  <c r="BG286" i="4"/>
  <c r="BF286" i="4"/>
  <c r="T286" i="4"/>
  <c r="R286" i="4"/>
  <c r="P286" i="4"/>
  <c r="BI284" i="4"/>
  <c r="BH284" i="4"/>
  <c r="BG284" i="4"/>
  <c r="BF284" i="4"/>
  <c r="T284" i="4"/>
  <c r="R284" i="4"/>
  <c r="P284" i="4"/>
  <c r="BI281" i="4"/>
  <c r="BH281" i="4"/>
  <c r="BG281" i="4"/>
  <c r="BF281" i="4"/>
  <c r="T281" i="4"/>
  <c r="R281" i="4"/>
  <c r="P281" i="4"/>
  <c r="BI277" i="4"/>
  <c r="BH277" i="4"/>
  <c r="BG277" i="4"/>
  <c r="BF277" i="4"/>
  <c r="T277" i="4"/>
  <c r="R277" i="4"/>
  <c r="P277" i="4"/>
  <c r="BI273" i="4"/>
  <c r="BH273" i="4"/>
  <c r="BG273" i="4"/>
  <c r="BF273" i="4"/>
  <c r="T273" i="4"/>
  <c r="R273" i="4"/>
  <c r="P273" i="4"/>
  <c r="BI271" i="4"/>
  <c r="BH271" i="4"/>
  <c r="BG271" i="4"/>
  <c r="BF271" i="4"/>
  <c r="T271" i="4"/>
  <c r="R271" i="4"/>
  <c r="P271" i="4"/>
  <c r="BI269" i="4"/>
  <c r="BH269" i="4"/>
  <c r="BG269" i="4"/>
  <c r="BF269" i="4"/>
  <c r="T269" i="4"/>
  <c r="R269" i="4"/>
  <c r="P269" i="4"/>
  <c r="BI267" i="4"/>
  <c r="BH267" i="4"/>
  <c r="BG267" i="4"/>
  <c r="BF267" i="4"/>
  <c r="T267" i="4"/>
  <c r="R267" i="4"/>
  <c r="P267" i="4"/>
  <c r="BI265" i="4"/>
  <c r="BH265" i="4"/>
  <c r="BG265" i="4"/>
  <c r="BF265" i="4"/>
  <c r="T265" i="4"/>
  <c r="R265" i="4"/>
  <c r="P265" i="4"/>
  <c r="BI263" i="4"/>
  <c r="BH263" i="4"/>
  <c r="BG263" i="4"/>
  <c r="BF263" i="4"/>
  <c r="T263" i="4"/>
  <c r="R263" i="4"/>
  <c r="P263" i="4"/>
  <c r="BI261" i="4"/>
  <c r="BH261" i="4"/>
  <c r="BG261" i="4"/>
  <c r="BF261" i="4"/>
  <c r="T261" i="4"/>
  <c r="R261" i="4"/>
  <c r="P261" i="4"/>
  <c r="BI259" i="4"/>
  <c r="BH259" i="4"/>
  <c r="BG259" i="4"/>
  <c r="BF259" i="4"/>
  <c r="T259" i="4"/>
  <c r="R259" i="4"/>
  <c r="P259" i="4"/>
  <c r="BI256" i="4"/>
  <c r="BH256" i="4"/>
  <c r="BG256" i="4"/>
  <c r="BF256" i="4"/>
  <c r="T256" i="4"/>
  <c r="R256" i="4"/>
  <c r="P256" i="4"/>
  <c r="BI253" i="4"/>
  <c r="BH253" i="4"/>
  <c r="BG253" i="4"/>
  <c r="BF253" i="4"/>
  <c r="T253" i="4"/>
  <c r="R253" i="4"/>
  <c r="P253" i="4"/>
  <c r="BI250" i="4"/>
  <c r="BH250" i="4"/>
  <c r="BG250" i="4"/>
  <c r="BF250" i="4"/>
  <c r="T250" i="4"/>
  <c r="R250" i="4"/>
  <c r="P250" i="4"/>
  <c r="BI246" i="4"/>
  <c r="BH246" i="4"/>
  <c r="BG246" i="4"/>
  <c r="BF246" i="4"/>
  <c r="T246" i="4"/>
  <c r="R246" i="4"/>
  <c r="P246" i="4"/>
  <c r="BI241" i="4"/>
  <c r="BH241" i="4"/>
  <c r="BG241" i="4"/>
  <c r="BF241" i="4"/>
  <c r="T241" i="4"/>
  <c r="R241" i="4"/>
  <c r="P241" i="4"/>
  <c r="BI239" i="4"/>
  <c r="BH239" i="4"/>
  <c r="BG239" i="4"/>
  <c r="BF239" i="4"/>
  <c r="T239" i="4"/>
  <c r="R239" i="4"/>
  <c r="P239" i="4"/>
  <c r="BI234" i="4"/>
  <c r="BH234" i="4"/>
  <c r="BG234" i="4"/>
  <c r="BF234" i="4"/>
  <c r="T234" i="4"/>
  <c r="R234" i="4"/>
  <c r="P234" i="4"/>
  <c r="BI232" i="4"/>
  <c r="BH232" i="4"/>
  <c r="BG232" i="4"/>
  <c r="BF232" i="4"/>
  <c r="T232" i="4"/>
  <c r="R232" i="4"/>
  <c r="P232" i="4"/>
  <c r="BI230" i="4"/>
  <c r="BH230" i="4"/>
  <c r="BG230" i="4"/>
  <c r="BF230" i="4"/>
  <c r="T230" i="4"/>
  <c r="R230" i="4"/>
  <c r="P230" i="4"/>
  <c r="BI228" i="4"/>
  <c r="BH228" i="4"/>
  <c r="BG228" i="4"/>
  <c r="BF228" i="4"/>
  <c r="T228" i="4"/>
  <c r="R228" i="4"/>
  <c r="P228" i="4"/>
  <c r="BI224" i="4"/>
  <c r="BH224" i="4"/>
  <c r="BG224" i="4"/>
  <c r="BF224" i="4"/>
  <c r="T224" i="4"/>
  <c r="R224" i="4"/>
  <c r="P224" i="4"/>
  <c r="BI219" i="4"/>
  <c r="BH219" i="4"/>
  <c r="BG219" i="4"/>
  <c r="BF219" i="4"/>
  <c r="T219" i="4"/>
  <c r="T218" i="4"/>
  <c r="R219" i="4"/>
  <c r="R218" i="4"/>
  <c r="P219" i="4"/>
  <c r="P218" i="4"/>
  <c r="BI216" i="4"/>
  <c r="BH216" i="4"/>
  <c r="BG216" i="4"/>
  <c r="BF216" i="4"/>
  <c r="T216" i="4"/>
  <c r="T215" i="4"/>
  <c r="R216" i="4"/>
  <c r="R215" i="4"/>
  <c r="P216" i="4"/>
  <c r="P215" i="4"/>
  <c r="BI211" i="4"/>
  <c r="BH211" i="4"/>
  <c r="BG211" i="4"/>
  <c r="BF211" i="4"/>
  <c r="T211" i="4"/>
  <c r="R211" i="4"/>
  <c r="P211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199" i="4"/>
  <c r="BH199" i="4"/>
  <c r="BG199" i="4"/>
  <c r="BF199" i="4"/>
  <c r="T199" i="4"/>
  <c r="R199" i="4"/>
  <c r="P199" i="4"/>
  <c r="BI195" i="4"/>
  <c r="BH195" i="4"/>
  <c r="BG195" i="4"/>
  <c r="BF195" i="4"/>
  <c r="T195" i="4"/>
  <c r="R195" i="4"/>
  <c r="P195" i="4"/>
  <c r="BI191" i="4"/>
  <c r="BH191" i="4"/>
  <c r="BG191" i="4"/>
  <c r="BF191" i="4"/>
  <c r="T191" i="4"/>
  <c r="R191" i="4"/>
  <c r="P191" i="4"/>
  <c r="BI186" i="4"/>
  <c r="BH186" i="4"/>
  <c r="BG186" i="4"/>
  <c r="BF186" i="4"/>
  <c r="T186" i="4"/>
  <c r="R186" i="4"/>
  <c r="P186" i="4"/>
  <c r="BI184" i="4"/>
  <c r="BH184" i="4"/>
  <c r="BG184" i="4"/>
  <c r="BF184" i="4"/>
  <c r="T184" i="4"/>
  <c r="R184" i="4"/>
  <c r="P184" i="4"/>
  <c r="BI182" i="4"/>
  <c r="BH182" i="4"/>
  <c r="BG182" i="4"/>
  <c r="BF182" i="4"/>
  <c r="T182" i="4"/>
  <c r="R182" i="4"/>
  <c r="P182" i="4"/>
  <c r="BI178" i="4"/>
  <c r="BH178" i="4"/>
  <c r="BG178" i="4"/>
  <c r="BF178" i="4"/>
  <c r="T178" i="4"/>
  <c r="R178" i="4"/>
  <c r="P178" i="4"/>
  <c r="BI174" i="4"/>
  <c r="BH174" i="4"/>
  <c r="BG174" i="4"/>
  <c r="BF174" i="4"/>
  <c r="T174" i="4"/>
  <c r="R174" i="4"/>
  <c r="P174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R166" i="4"/>
  <c r="P166" i="4"/>
  <c r="BI162" i="4"/>
  <c r="BH162" i="4"/>
  <c r="BG162" i="4"/>
  <c r="BF162" i="4"/>
  <c r="T162" i="4"/>
  <c r="R162" i="4"/>
  <c r="P162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2" i="4"/>
  <c r="BH132" i="4"/>
  <c r="BG132" i="4"/>
  <c r="BF132" i="4"/>
  <c r="T132" i="4"/>
  <c r="R132" i="4"/>
  <c r="P132" i="4"/>
  <c r="BI128" i="4"/>
  <c r="BH128" i="4"/>
  <c r="BG128" i="4"/>
  <c r="BF128" i="4"/>
  <c r="T128" i="4"/>
  <c r="R128" i="4"/>
  <c r="P128" i="4"/>
  <c r="BI124" i="4"/>
  <c r="BH124" i="4"/>
  <c r="BG124" i="4"/>
  <c r="BF124" i="4"/>
  <c r="T124" i="4"/>
  <c r="R124" i="4"/>
  <c r="P124" i="4"/>
  <c r="BI120" i="4"/>
  <c r="BH120" i="4"/>
  <c r="BG120" i="4"/>
  <c r="BF120" i="4"/>
  <c r="T120" i="4"/>
  <c r="R120" i="4"/>
  <c r="P120" i="4"/>
  <c r="BI116" i="4"/>
  <c r="BH116" i="4"/>
  <c r="BG116" i="4"/>
  <c r="BF116" i="4"/>
  <c r="T116" i="4"/>
  <c r="R116" i="4"/>
  <c r="P116" i="4"/>
  <c r="BI114" i="4"/>
  <c r="BH114" i="4"/>
  <c r="BG114" i="4"/>
  <c r="BF114" i="4"/>
  <c r="T114" i="4"/>
  <c r="R114" i="4"/>
  <c r="P114" i="4"/>
  <c r="BI112" i="4"/>
  <c r="BH112" i="4"/>
  <c r="BG112" i="4"/>
  <c r="BF112" i="4"/>
  <c r="T112" i="4"/>
  <c r="R112" i="4"/>
  <c r="P112" i="4"/>
  <c r="BI110" i="4"/>
  <c r="BH110" i="4"/>
  <c r="BG110" i="4"/>
  <c r="BF110" i="4"/>
  <c r="T110" i="4"/>
  <c r="R110" i="4"/>
  <c r="P110" i="4"/>
  <c r="BI106" i="4"/>
  <c r="BH106" i="4"/>
  <c r="BG106" i="4"/>
  <c r="BF106" i="4"/>
  <c r="T106" i="4"/>
  <c r="R106" i="4"/>
  <c r="P106" i="4"/>
  <c r="BI102" i="4"/>
  <c r="BH102" i="4"/>
  <c r="BG102" i="4"/>
  <c r="BF102" i="4"/>
  <c r="T102" i="4"/>
  <c r="R102" i="4"/>
  <c r="P102" i="4"/>
  <c r="BI100" i="4"/>
  <c r="BH100" i="4"/>
  <c r="BG100" i="4"/>
  <c r="BF100" i="4"/>
  <c r="T100" i="4"/>
  <c r="R100" i="4"/>
  <c r="P100" i="4"/>
  <c r="BI98" i="4"/>
  <c r="BH98" i="4"/>
  <c r="BG98" i="4"/>
  <c r="BF98" i="4"/>
  <c r="T98" i="4"/>
  <c r="R98" i="4"/>
  <c r="P98" i="4"/>
  <c r="BI96" i="4"/>
  <c r="BH96" i="4"/>
  <c r="BG96" i="4"/>
  <c r="BF96" i="4"/>
  <c r="T96" i="4"/>
  <c r="R96" i="4"/>
  <c r="P96" i="4"/>
  <c r="BI92" i="4"/>
  <c r="BH92" i="4"/>
  <c r="BG92" i="4"/>
  <c r="BF92" i="4"/>
  <c r="T92" i="4"/>
  <c r="R92" i="4"/>
  <c r="P92" i="4"/>
  <c r="J86" i="4"/>
  <c r="F86" i="4"/>
  <c r="F84" i="4"/>
  <c r="E82" i="4"/>
  <c r="J54" i="4"/>
  <c r="F54" i="4"/>
  <c r="F52" i="4"/>
  <c r="E50" i="4"/>
  <c r="J24" i="4"/>
  <c r="E24" i="4"/>
  <c r="J55" i="4"/>
  <c r="J23" i="4"/>
  <c r="J18" i="4"/>
  <c r="E18" i="4"/>
  <c r="F87" i="4"/>
  <c r="J17" i="4"/>
  <c r="J12" i="4"/>
  <c r="J52" i="4"/>
  <c r="E7" i="4"/>
  <c r="E80" i="4"/>
  <c r="J39" i="3"/>
  <c r="J38" i="3"/>
  <c r="AY57" i="1"/>
  <c r="J37" i="3"/>
  <c r="AX57" i="1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4" i="3"/>
  <c r="BH194" i="3"/>
  <c r="BG194" i="3"/>
  <c r="BF194" i="3"/>
  <c r="T194" i="3"/>
  <c r="R194" i="3"/>
  <c r="P194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7" i="3"/>
  <c r="BH187" i="3"/>
  <c r="BG187" i="3"/>
  <c r="BF187" i="3"/>
  <c r="T187" i="3"/>
  <c r="R187" i="3"/>
  <c r="P187" i="3"/>
  <c r="BI185" i="3"/>
  <c r="BH185" i="3"/>
  <c r="BG185" i="3"/>
  <c r="BF185" i="3"/>
  <c r="T185" i="3"/>
  <c r="R185" i="3"/>
  <c r="P185" i="3"/>
  <c r="BI183" i="3"/>
  <c r="BH183" i="3"/>
  <c r="BG183" i="3"/>
  <c r="BF183" i="3"/>
  <c r="T183" i="3"/>
  <c r="R183" i="3"/>
  <c r="P183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3" i="3"/>
  <c r="BH173" i="3"/>
  <c r="BG173" i="3"/>
  <c r="BF173" i="3"/>
  <c r="T173" i="3"/>
  <c r="T172" i="3"/>
  <c r="R173" i="3"/>
  <c r="R172" i="3"/>
  <c r="P173" i="3"/>
  <c r="P172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3" i="3"/>
  <c r="BH123" i="3"/>
  <c r="BG123" i="3"/>
  <c r="BF123" i="3"/>
  <c r="T123" i="3"/>
  <c r="R123" i="3"/>
  <c r="P123" i="3"/>
  <c r="BI121" i="3"/>
  <c r="BH121" i="3"/>
  <c r="BG121" i="3"/>
  <c r="BF121" i="3"/>
  <c r="T121" i="3"/>
  <c r="R121" i="3"/>
  <c r="P121" i="3"/>
  <c r="BI119" i="3"/>
  <c r="BH119" i="3"/>
  <c r="BG119" i="3"/>
  <c r="BF119" i="3"/>
  <c r="T119" i="3"/>
  <c r="R119" i="3"/>
  <c r="P119" i="3"/>
  <c r="BI117" i="3"/>
  <c r="BH117" i="3"/>
  <c r="BG117" i="3"/>
  <c r="BF117" i="3"/>
  <c r="T117" i="3"/>
  <c r="R117" i="3"/>
  <c r="P117" i="3"/>
  <c r="BI115" i="3"/>
  <c r="BH115" i="3"/>
  <c r="BG115" i="3"/>
  <c r="BF115" i="3"/>
  <c r="T115" i="3"/>
  <c r="R115" i="3"/>
  <c r="P115" i="3"/>
  <c r="BI113" i="3"/>
  <c r="BH113" i="3"/>
  <c r="BG113" i="3"/>
  <c r="BF113" i="3"/>
  <c r="T113" i="3"/>
  <c r="R113" i="3"/>
  <c r="P113" i="3"/>
  <c r="BI111" i="3"/>
  <c r="BH111" i="3"/>
  <c r="BG111" i="3"/>
  <c r="BF111" i="3"/>
  <c r="T111" i="3"/>
  <c r="R111" i="3"/>
  <c r="P111" i="3"/>
  <c r="BI109" i="3"/>
  <c r="BH109" i="3"/>
  <c r="BG109" i="3"/>
  <c r="BF109" i="3"/>
  <c r="T109" i="3"/>
  <c r="R109" i="3"/>
  <c r="P109" i="3"/>
  <c r="BI107" i="3"/>
  <c r="BH107" i="3"/>
  <c r="BG107" i="3"/>
  <c r="BF107" i="3"/>
  <c r="T107" i="3"/>
  <c r="R107" i="3"/>
  <c r="P107" i="3"/>
  <c r="BI105" i="3"/>
  <c r="BH105" i="3"/>
  <c r="BG105" i="3"/>
  <c r="BF105" i="3"/>
  <c r="T105" i="3"/>
  <c r="R105" i="3"/>
  <c r="P105" i="3"/>
  <c r="BI101" i="3"/>
  <c r="BH101" i="3"/>
  <c r="BG101" i="3"/>
  <c r="BF101" i="3"/>
  <c r="T101" i="3"/>
  <c r="R101" i="3"/>
  <c r="P101" i="3"/>
  <c r="BI99" i="3"/>
  <c r="BH99" i="3"/>
  <c r="BG99" i="3"/>
  <c r="BF99" i="3"/>
  <c r="T99" i="3"/>
  <c r="R99" i="3"/>
  <c r="P99" i="3"/>
  <c r="BI96" i="3"/>
  <c r="BH96" i="3"/>
  <c r="BG96" i="3"/>
  <c r="BF96" i="3"/>
  <c r="T96" i="3"/>
  <c r="T95" i="3"/>
  <c r="R96" i="3"/>
  <c r="R95" i="3"/>
  <c r="P96" i="3"/>
  <c r="P95" i="3"/>
  <c r="J90" i="3"/>
  <c r="F90" i="3"/>
  <c r="F88" i="3"/>
  <c r="E86" i="3"/>
  <c r="J58" i="3"/>
  <c r="F58" i="3"/>
  <c r="F56" i="3"/>
  <c r="E54" i="3"/>
  <c r="J26" i="3"/>
  <c r="E26" i="3"/>
  <c r="J91" i="3"/>
  <c r="J25" i="3"/>
  <c r="J20" i="3"/>
  <c r="E20" i="3"/>
  <c r="F59" i="3"/>
  <c r="J19" i="3"/>
  <c r="J14" i="3"/>
  <c r="J88" i="3"/>
  <c r="E7" i="3"/>
  <c r="E82" i="3"/>
  <c r="J39" i="2"/>
  <c r="J38" i="2"/>
  <c r="AY56" i="1"/>
  <c r="J37" i="2"/>
  <c r="AX56" i="1"/>
  <c r="BI1634" i="2"/>
  <c r="BH1634" i="2"/>
  <c r="BG1634" i="2"/>
  <c r="BF1634" i="2"/>
  <c r="T1634" i="2"/>
  <c r="R1634" i="2"/>
  <c r="P1634" i="2"/>
  <c r="BI1608" i="2"/>
  <c r="BH1608" i="2"/>
  <c r="BG1608" i="2"/>
  <c r="BF1608" i="2"/>
  <c r="T1608" i="2"/>
  <c r="R1608" i="2"/>
  <c r="P1608" i="2"/>
  <c r="BI1597" i="2"/>
  <c r="BH1597" i="2"/>
  <c r="BG1597" i="2"/>
  <c r="BF1597" i="2"/>
  <c r="T1597" i="2"/>
  <c r="R1597" i="2"/>
  <c r="P1597" i="2"/>
  <c r="BI1587" i="2"/>
  <c r="BH1587" i="2"/>
  <c r="BG1587" i="2"/>
  <c r="BF1587" i="2"/>
  <c r="T1587" i="2"/>
  <c r="R1587" i="2"/>
  <c r="P1587" i="2"/>
  <c r="BI1579" i="2"/>
  <c r="BH1579" i="2"/>
  <c r="BG1579" i="2"/>
  <c r="BF1579" i="2"/>
  <c r="T1579" i="2"/>
  <c r="R1579" i="2"/>
  <c r="P1579" i="2"/>
  <c r="BI1571" i="2"/>
  <c r="BH1571" i="2"/>
  <c r="BG1571" i="2"/>
  <c r="BF1571" i="2"/>
  <c r="T1571" i="2"/>
  <c r="R1571" i="2"/>
  <c r="P1571" i="2"/>
  <c r="BI1564" i="2"/>
  <c r="BH1564" i="2"/>
  <c r="BG1564" i="2"/>
  <c r="BF1564" i="2"/>
  <c r="T1564" i="2"/>
  <c r="R1564" i="2"/>
  <c r="P1564" i="2"/>
  <c r="BI1552" i="2"/>
  <c r="BH1552" i="2"/>
  <c r="BG1552" i="2"/>
  <c r="BF1552" i="2"/>
  <c r="T1552" i="2"/>
  <c r="R1552" i="2"/>
  <c r="P1552" i="2"/>
  <c r="BI1549" i="2"/>
  <c r="BH1549" i="2"/>
  <c r="BG1549" i="2"/>
  <c r="BF1549" i="2"/>
  <c r="T1549" i="2"/>
  <c r="R1549" i="2"/>
  <c r="P1549" i="2"/>
  <c r="BI1541" i="2"/>
  <c r="BH1541" i="2"/>
  <c r="BG1541" i="2"/>
  <c r="BF1541" i="2"/>
  <c r="T1541" i="2"/>
  <c r="R1541" i="2"/>
  <c r="P1541" i="2"/>
  <c r="BI1533" i="2"/>
  <c r="BH1533" i="2"/>
  <c r="BG1533" i="2"/>
  <c r="BF1533" i="2"/>
  <c r="T1533" i="2"/>
  <c r="R1533" i="2"/>
  <c r="P1533" i="2"/>
  <c r="BI1529" i="2"/>
  <c r="BH1529" i="2"/>
  <c r="BG1529" i="2"/>
  <c r="BF1529" i="2"/>
  <c r="T1529" i="2"/>
  <c r="R1529" i="2"/>
  <c r="P1529" i="2"/>
  <c r="BI1522" i="2"/>
  <c r="BH1522" i="2"/>
  <c r="BG1522" i="2"/>
  <c r="BF1522" i="2"/>
  <c r="T1522" i="2"/>
  <c r="R1522" i="2"/>
  <c r="P1522" i="2"/>
  <c r="BI1520" i="2"/>
  <c r="BH1520" i="2"/>
  <c r="BG1520" i="2"/>
  <c r="BF1520" i="2"/>
  <c r="T1520" i="2"/>
  <c r="R1520" i="2"/>
  <c r="P1520" i="2"/>
  <c r="BI1517" i="2"/>
  <c r="BH1517" i="2"/>
  <c r="BG1517" i="2"/>
  <c r="BF1517" i="2"/>
  <c r="T1517" i="2"/>
  <c r="R1517" i="2"/>
  <c r="P1517" i="2"/>
  <c r="BI1507" i="2"/>
  <c r="BH1507" i="2"/>
  <c r="BG1507" i="2"/>
  <c r="BF1507" i="2"/>
  <c r="T1507" i="2"/>
  <c r="R1507" i="2"/>
  <c r="P1507" i="2"/>
  <c r="BI1496" i="2"/>
  <c r="BH1496" i="2"/>
  <c r="BG1496" i="2"/>
  <c r="BF1496" i="2"/>
  <c r="T1496" i="2"/>
  <c r="R1496" i="2"/>
  <c r="P1496" i="2"/>
  <c r="BI1486" i="2"/>
  <c r="BH1486" i="2"/>
  <c r="BG1486" i="2"/>
  <c r="BF1486" i="2"/>
  <c r="T1486" i="2"/>
  <c r="R1486" i="2"/>
  <c r="P1486" i="2"/>
  <c r="BI1477" i="2"/>
  <c r="BH1477" i="2"/>
  <c r="BG1477" i="2"/>
  <c r="BF1477" i="2"/>
  <c r="T1477" i="2"/>
  <c r="R1477" i="2"/>
  <c r="P1477" i="2"/>
  <c r="BI1467" i="2"/>
  <c r="BH1467" i="2"/>
  <c r="BG1467" i="2"/>
  <c r="BF1467" i="2"/>
  <c r="T1467" i="2"/>
  <c r="R1467" i="2"/>
  <c r="P1467" i="2"/>
  <c r="BI1464" i="2"/>
  <c r="BH1464" i="2"/>
  <c r="BG1464" i="2"/>
  <c r="BF1464" i="2"/>
  <c r="T1464" i="2"/>
  <c r="R1464" i="2"/>
  <c r="P1464" i="2"/>
  <c r="BI1454" i="2"/>
  <c r="BH1454" i="2"/>
  <c r="BG1454" i="2"/>
  <c r="BF1454" i="2"/>
  <c r="T1454" i="2"/>
  <c r="R1454" i="2"/>
  <c r="P1454" i="2"/>
  <c r="BI1450" i="2"/>
  <c r="BH1450" i="2"/>
  <c r="BG1450" i="2"/>
  <c r="BF1450" i="2"/>
  <c r="T1450" i="2"/>
  <c r="R1450" i="2"/>
  <c r="P1450" i="2"/>
  <c r="BI1443" i="2"/>
  <c r="BH1443" i="2"/>
  <c r="BG1443" i="2"/>
  <c r="BF1443" i="2"/>
  <c r="T1443" i="2"/>
  <c r="R1443" i="2"/>
  <c r="P1443" i="2"/>
  <c r="BI1440" i="2"/>
  <c r="BH1440" i="2"/>
  <c r="BG1440" i="2"/>
  <c r="BF1440" i="2"/>
  <c r="T1440" i="2"/>
  <c r="R1440" i="2"/>
  <c r="P1440" i="2"/>
  <c r="BI1437" i="2"/>
  <c r="BH1437" i="2"/>
  <c r="BG1437" i="2"/>
  <c r="BF1437" i="2"/>
  <c r="T1437" i="2"/>
  <c r="R1437" i="2"/>
  <c r="P1437" i="2"/>
  <c r="BI1427" i="2"/>
  <c r="BH1427" i="2"/>
  <c r="BG1427" i="2"/>
  <c r="BF1427" i="2"/>
  <c r="T1427" i="2"/>
  <c r="R1427" i="2"/>
  <c r="P1427" i="2"/>
  <c r="BI1419" i="2"/>
  <c r="BH1419" i="2"/>
  <c r="BG1419" i="2"/>
  <c r="BF1419" i="2"/>
  <c r="T1419" i="2"/>
  <c r="R1419" i="2"/>
  <c r="P1419" i="2"/>
  <c r="BI1410" i="2"/>
  <c r="BH1410" i="2"/>
  <c r="BG1410" i="2"/>
  <c r="BF1410" i="2"/>
  <c r="T1410" i="2"/>
  <c r="R1410" i="2"/>
  <c r="P1410" i="2"/>
  <c r="BI1407" i="2"/>
  <c r="BH1407" i="2"/>
  <c r="BG1407" i="2"/>
  <c r="BF1407" i="2"/>
  <c r="T1407" i="2"/>
  <c r="R1407" i="2"/>
  <c r="P1407" i="2"/>
  <c r="BI1404" i="2"/>
  <c r="BH1404" i="2"/>
  <c r="BG1404" i="2"/>
  <c r="BF1404" i="2"/>
  <c r="T1404" i="2"/>
  <c r="R1404" i="2"/>
  <c r="P1404" i="2"/>
  <c r="BI1396" i="2"/>
  <c r="BH1396" i="2"/>
  <c r="BG1396" i="2"/>
  <c r="BF1396" i="2"/>
  <c r="T1396" i="2"/>
  <c r="R1396" i="2"/>
  <c r="P1396" i="2"/>
  <c r="BI1392" i="2"/>
  <c r="BH1392" i="2"/>
  <c r="BG1392" i="2"/>
  <c r="BF1392" i="2"/>
  <c r="T1392" i="2"/>
  <c r="R1392" i="2"/>
  <c r="P1392" i="2"/>
  <c r="BI1390" i="2"/>
  <c r="BH1390" i="2"/>
  <c r="BG1390" i="2"/>
  <c r="BF1390" i="2"/>
  <c r="T1390" i="2"/>
  <c r="R1390" i="2"/>
  <c r="P1390" i="2"/>
  <c r="BI1382" i="2"/>
  <c r="BH1382" i="2"/>
  <c r="BG1382" i="2"/>
  <c r="BF1382" i="2"/>
  <c r="T1382" i="2"/>
  <c r="R1382" i="2"/>
  <c r="P1382" i="2"/>
  <c r="BI1374" i="2"/>
  <c r="BH1374" i="2"/>
  <c r="BG1374" i="2"/>
  <c r="BF1374" i="2"/>
  <c r="T1374" i="2"/>
  <c r="R1374" i="2"/>
  <c r="P1374" i="2"/>
  <c r="BI1361" i="2"/>
  <c r="BH1361" i="2"/>
  <c r="BG1361" i="2"/>
  <c r="BF1361" i="2"/>
  <c r="T1361" i="2"/>
  <c r="R1361" i="2"/>
  <c r="P1361" i="2"/>
  <c r="BI1352" i="2"/>
  <c r="BH1352" i="2"/>
  <c r="BG1352" i="2"/>
  <c r="BF1352" i="2"/>
  <c r="T1352" i="2"/>
  <c r="R1352" i="2"/>
  <c r="P1352" i="2"/>
  <c r="BI1344" i="2"/>
  <c r="BH1344" i="2"/>
  <c r="BG1344" i="2"/>
  <c r="BF1344" i="2"/>
  <c r="T1344" i="2"/>
  <c r="R1344" i="2"/>
  <c r="P1344" i="2"/>
  <c r="BI1331" i="2"/>
  <c r="BH1331" i="2"/>
  <c r="BG1331" i="2"/>
  <c r="BF1331" i="2"/>
  <c r="T1331" i="2"/>
  <c r="R1331" i="2"/>
  <c r="P1331" i="2"/>
  <c r="BI1324" i="2"/>
  <c r="BH1324" i="2"/>
  <c r="BG1324" i="2"/>
  <c r="BF1324" i="2"/>
  <c r="T1324" i="2"/>
  <c r="R1324" i="2"/>
  <c r="P1324" i="2"/>
  <c r="BI1320" i="2"/>
  <c r="BH1320" i="2"/>
  <c r="BG1320" i="2"/>
  <c r="BF1320" i="2"/>
  <c r="T1320" i="2"/>
  <c r="R1320" i="2"/>
  <c r="P1320" i="2"/>
  <c r="BI1313" i="2"/>
  <c r="BH1313" i="2"/>
  <c r="BG1313" i="2"/>
  <c r="BF1313" i="2"/>
  <c r="T1313" i="2"/>
  <c r="R1313" i="2"/>
  <c r="P1313" i="2"/>
  <c r="BI1305" i="2"/>
  <c r="BH1305" i="2"/>
  <c r="BG1305" i="2"/>
  <c r="BF1305" i="2"/>
  <c r="T1305" i="2"/>
  <c r="R1305" i="2"/>
  <c r="P1305" i="2"/>
  <c r="BI1295" i="2"/>
  <c r="BH1295" i="2"/>
  <c r="BG1295" i="2"/>
  <c r="BF1295" i="2"/>
  <c r="T1295" i="2"/>
  <c r="R1295" i="2"/>
  <c r="P1295" i="2"/>
  <c r="BI1285" i="2"/>
  <c r="BH1285" i="2"/>
  <c r="BG1285" i="2"/>
  <c r="BF1285" i="2"/>
  <c r="T1285" i="2"/>
  <c r="R1285" i="2"/>
  <c r="P1285" i="2"/>
  <c r="BI1277" i="2"/>
  <c r="BH1277" i="2"/>
  <c r="BG1277" i="2"/>
  <c r="BF1277" i="2"/>
  <c r="T1277" i="2"/>
  <c r="R1277" i="2"/>
  <c r="P1277" i="2"/>
  <c r="BI1269" i="2"/>
  <c r="BH1269" i="2"/>
  <c r="BG1269" i="2"/>
  <c r="BF1269" i="2"/>
  <c r="T1269" i="2"/>
  <c r="R1269" i="2"/>
  <c r="P1269" i="2"/>
  <c r="BI1261" i="2"/>
  <c r="BH1261" i="2"/>
  <c r="BG1261" i="2"/>
  <c r="BF1261" i="2"/>
  <c r="T1261" i="2"/>
  <c r="R1261" i="2"/>
  <c r="P1261" i="2"/>
  <c r="BI1254" i="2"/>
  <c r="BH1254" i="2"/>
  <c r="BG1254" i="2"/>
  <c r="BF1254" i="2"/>
  <c r="T1254" i="2"/>
  <c r="R1254" i="2"/>
  <c r="P1254" i="2"/>
  <c r="BI1247" i="2"/>
  <c r="BH1247" i="2"/>
  <c r="BG1247" i="2"/>
  <c r="BF1247" i="2"/>
  <c r="T1247" i="2"/>
  <c r="R1247" i="2"/>
  <c r="P1247" i="2"/>
  <c r="BI1240" i="2"/>
  <c r="BH1240" i="2"/>
  <c r="BG1240" i="2"/>
  <c r="BF1240" i="2"/>
  <c r="T1240" i="2"/>
  <c r="R1240" i="2"/>
  <c r="P1240" i="2"/>
  <c r="BI1233" i="2"/>
  <c r="BH1233" i="2"/>
  <c r="BG1233" i="2"/>
  <c r="BF1233" i="2"/>
  <c r="T1233" i="2"/>
  <c r="R1233" i="2"/>
  <c r="P1233" i="2"/>
  <c r="BI1225" i="2"/>
  <c r="BH1225" i="2"/>
  <c r="BG1225" i="2"/>
  <c r="BF1225" i="2"/>
  <c r="T1225" i="2"/>
  <c r="R1225" i="2"/>
  <c r="P1225" i="2"/>
  <c r="BI1218" i="2"/>
  <c r="BH1218" i="2"/>
  <c r="BG1218" i="2"/>
  <c r="BF1218" i="2"/>
  <c r="T1218" i="2"/>
  <c r="R1218" i="2"/>
  <c r="P1218" i="2"/>
  <c r="BI1214" i="2"/>
  <c r="BH1214" i="2"/>
  <c r="BG1214" i="2"/>
  <c r="BF1214" i="2"/>
  <c r="T1214" i="2"/>
  <c r="R1214" i="2"/>
  <c r="P1214" i="2"/>
  <c r="BI1205" i="2"/>
  <c r="BH1205" i="2"/>
  <c r="BG1205" i="2"/>
  <c r="BF1205" i="2"/>
  <c r="T1205" i="2"/>
  <c r="R1205" i="2"/>
  <c r="P1205" i="2"/>
  <c r="BI1202" i="2"/>
  <c r="BH1202" i="2"/>
  <c r="BG1202" i="2"/>
  <c r="BF1202" i="2"/>
  <c r="T1202" i="2"/>
  <c r="R1202" i="2"/>
  <c r="P1202" i="2"/>
  <c r="BI1191" i="2"/>
  <c r="BH1191" i="2"/>
  <c r="BG1191" i="2"/>
  <c r="BF1191" i="2"/>
  <c r="T1191" i="2"/>
  <c r="R1191" i="2"/>
  <c r="P1191" i="2"/>
  <c r="BI1183" i="2"/>
  <c r="BH1183" i="2"/>
  <c r="BG1183" i="2"/>
  <c r="BF1183" i="2"/>
  <c r="T1183" i="2"/>
  <c r="R1183" i="2"/>
  <c r="P1183" i="2"/>
  <c r="BI1174" i="2"/>
  <c r="BH1174" i="2"/>
  <c r="BG1174" i="2"/>
  <c r="BF1174" i="2"/>
  <c r="T1174" i="2"/>
  <c r="R1174" i="2"/>
  <c r="P1174" i="2"/>
  <c r="BI1164" i="2"/>
  <c r="BH1164" i="2"/>
  <c r="BG1164" i="2"/>
  <c r="BF1164" i="2"/>
  <c r="T1164" i="2"/>
  <c r="R1164" i="2"/>
  <c r="P1164" i="2"/>
  <c r="BI1162" i="2"/>
  <c r="BH1162" i="2"/>
  <c r="BG1162" i="2"/>
  <c r="BF1162" i="2"/>
  <c r="T1162" i="2"/>
  <c r="R1162" i="2"/>
  <c r="P1162" i="2"/>
  <c r="BI1159" i="2"/>
  <c r="BH1159" i="2"/>
  <c r="BG1159" i="2"/>
  <c r="BF1159" i="2"/>
  <c r="T1159" i="2"/>
  <c r="R1159" i="2"/>
  <c r="P1159" i="2"/>
  <c r="BI1155" i="2"/>
  <c r="BH1155" i="2"/>
  <c r="BG1155" i="2"/>
  <c r="BF1155" i="2"/>
  <c r="T1155" i="2"/>
  <c r="R1155" i="2"/>
  <c r="P1155" i="2"/>
  <c r="BI1152" i="2"/>
  <c r="BH1152" i="2"/>
  <c r="BG1152" i="2"/>
  <c r="BF1152" i="2"/>
  <c r="T1152" i="2"/>
  <c r="R1152" i="2"/>
  <c r="P1152" i="2"/>
  <c r="BI1149" i="2"/>
  <c r="BH1149" i="2"/>
  <c r="BG1149" i="2"/>
  <c r="BF1149" i="2"/>
  <c r="T1149" i="2"/>
  <c r="R1149" i="2"/>
  <c r="P1149" i="2"/>
  <c r="BI1142" i="2"/>
  <c r="BH1142" i="2"/>
  <c r="BG1142" i="2"/>
  <c r="BF1142" i="2"/>
  <c r="T1142" i="2"/>
  <c r="R1142" i="2"/>
  <c r="P1142" i="2"/>
  <c r="BI1135" i="2"/>
  <c r="BH1135" i="2"/>
  <c r="BG1135" i="2"/>
  <c r="BF1135" i="2"/>
  <c r="T1135" i="2"/>
  <c r="R1135" i="2"/>
  <c r="P1135" i="2"/>
  <c r="BI1128" i="2"/>
  <c r="BH1128" i="2"/>
  <c r="BG1128" i="2"/>
  <c r="BF1128" i="2"/>
  <c r="T1128" i="2"/>
  <c r="R1128" i="2"/>
  <c r="P1128" i="2"/>
  <c r="BI1120" i="2"/>
  <c r="BH1120" i="2"/>
  <c r="BG1120" i="2"/>
  <c r="BF1120" i="2"/>
  <c r="T1120" i="2"/>
  <c r="R1120" i="2"/>
  <c r="P1120" i="2"/>
  <c r="BI1111" i="2"/>
  <c r="BH1111" i="2"/>
  <c r="BG1111" i="2"/>
  <c r="BF1111" i="2"/>
  <c r="T1111" i="2"/>
  <c r="R1111" i="2"/>
  <c r="P1111" i="2"/>
  <c r="BI1103" i="2"/>
  <c r="BH1103" i="2"/>
  <c r="BG1103" i="2"/>
  <c r="BF1103" i="2"/>
  <c r="T1103" i="2"/>
  <c r="R1103" i="2"/>
  <c r="P1103" i="2"/>
  <c r="BI1100" i="2"/>
  <c r="BH1100" i="2"/>
  <c r="BG1100" i="2"/>
  <c r="BF1100" i="2"/>
  <c r="T1100" i="2"/>
  <c r="R1100" i="2"/>
  <c r="P1100" i="2"/>
  <c r="BI1097" i="2"/>
  <c r="BH1097" i="2"/>
  <c r="BG1097" i="2"/>
  <c r="BF1097" i="2"/>
  <c r="T1097" i="2"/>
  <c r="R1097" i="2"/>
  <c r="P1097" i="2"/>
  <c r="BI1091" i="2"/>
  <c r="BH1091" i="2"/>
  <c r="BG1091" i="2"/>
  <c r="BF1091" i="2"/>
  <c r="T1091" i="2"/>
  <c r="R1091" i="2"/>
  <c r="P1091" i="2"/>
  <c r="BI1083" i="2"/>
  <c r="BH1083" i="2"/>
  <c r="BG1083" i="2"/>
  <c r="BF1083" i="2"/>
  <c r="T1083" i="2"/>
  <c r="R1083" i="2"/>
  <c r="P1083" i="2"/>
  <c r="BI1076" i="2"/>
  <c r="BH1076" i="2"/>
  <c r="BG1076" i="2"/>
  <c r="BF1076" i="2"/>
  <c r="T1076" i="2"/>
  <c r="R1076" i="2"/>
  <c r="P1076" i="2"/>
  <c r="BI1073" i="2"/>
  <c r="BH1073" i="2"/>
  <c r="BG1073" i="2"/>
  <c r="BF1073" i="2"/>
  <c r="T1073" i="2"/>
  <c r="R1073" i="2"/>
  <c r="P1073" i="2"/>
  <c r="BI1067" i="2"/>
  <c r="BH1067" i="2"/>
  <c r="BG1067" i="2"/>
  <c r="BF1067" i="2"/>
  <c r="T1067" i="2"/>
  <c r="R1067" i="2"/>
  <c r="P1067" i="2"/>
  <c r="BI1058" i="2"/>
  <c r="BH1058" i="2"/>
  <c r="BG1058" i="2"/>
  <c r="BF1058" i="2"/>
  <c r="T1058" i="2"/>
  <c r="R1058" i="2"/>
  <c r="P1058" i="2"/>
  <c r="BI1055" i="2"/>
  <c r="BH1055" i="2"/>
  <c r="BG1055" i="2"/>
  <c r="BF1055" i="2"/>
  <c r="T1055" i="2"/>
  <c r="R1055" i="2"/>
  <c r="P1055" i="2"/>
  <c r="BI1049" i="2"/>
  <c r="BH1049" i="2"/>
  <c r="BG1049" i="2"/>
  <c r="BF1049" i="2"/>
  <c r="T1049" i="2"/>
  <c r="R1049" i="2"/>
  <c r="P1049" i="2"/>
  <c r="BI1042" i="2"/>
  <c r="BH1042" i="2"/>
  <c r="BG1042" i="2"/>
  <c r="BF1042" i="2"/>
  <c r="T1042" i="2"/>
  <c r="R1042" i="2"/>
  <c r="P1042" i="2"/>
  <c r="BI1038" i="2"/>
  <c r="BH1038" i="2"/>
  <c r="BG1038" i="2"/>
  <c r="BF1038" i="2"/>
  <c r="T1038" i="2"/>
  <c r="R1038" i="2"/>
  <c r="P1038" i="2"/>
  <c r="BI1032" i="2"/>
  <c r="BH1032" i="2"/>
  <c r="BG1032" i="2"/>
  <c r="BF1032" i="2"/>
  <c r="T1032" i="2"/>
  <c r="T1031" i="2" s="1"/>
  <c r="R1032" i="2"/>
  <c r="R1031" i="2" s="1"/>
  <c r="P1032" i="2"/>
  <c r="P1031" i="2" s="1"/>
  <c r="BI1029" i="2"/>
  <c r="BH1029" i="2"/>
  <c r="BG1029" i="2"/>
  <c r="BF1029" i="2"/>
  <c r="T1029" i="2"/>
  <c r="T1028" i="2"/>
  <c r="R1029" i="2"/>
  <c r="R1028" i="2"/>
  <c r="P1029" i="2"/>
  <c r="P1028" i="2"/>
  <c r="BI1026" i="2"/>
  <c r="BH1026" i="2"/>
  <c r="BG1026" i="2"/>
  <c r="BF1026" i="2"/>
  <c r="T1026" i="2"/>
  <c r="T1025" i="2"/>
  <c r="R1026" i="2"/>
  <c r="R1025" i="2"/>
  <c r="P1026" i="2"/>
  <c r="P1025" i="2"/>
  <c r="BI1023" i="2"/>
  <c r="BH1023" i="2"/>
  <c r="BG1023" i="2"/>
  <c r="BF1023" i="2"/>
  <c r="T1023" i="2"/>
  <c r="T1022" i="2"/>
  <c r="R1023" i="2"/>
  <c r="R1022" i="2"/>
  <c r="P1023" i="2"/>
  <c r="P1022" i="2"/>
  <c r="BI1020" i="2"/>
  <c r="BH1020" i="2"/>
  <c r="BG1020" i="2"/>
  <c r="BF1020" i="2"/>
  <c r="T1020" i="2"/>
  <c r="T1019" i="2"/>
  <c r="R1020" i="2"/>
  <c r="R1019" i="2"/>
  <c r="P1020" i="2"/>
  <c r="P1019" i="2"/>
  <c r="BI1016" i="2"/>
  <c r="BH1016" i="2"/>
  <c r="BG1016" i="2"/>
  <c r="BF1016" i="2"/>
  <c r="T1016" i="2"/>
  <c r="R1016" i="2"/>
  <c r="P1016" i="2"/>
  <c r="BI1008" i="2"/>
  <c r="BH1008" i="2"/>
  <c r="BG1008" i="2"/>
  <c r="BF1008" i="2"/>
  <c r="T1008" i="2"/>
  <c r="R1008" i="2"/>
  <c r="P1008" i="2"/>
  <c r="BI999" i="2"/>
  <c r="BH999" i="2"/>
  <c r="BG999" i="2"/>
  <c r="BF999" i="2"/>
  <c r="T999" i="2"/>
  <c r="R999" i="2"/>
  <c r="P999" i="2"/>
  <c r="BI989" i="2"/>
  <c r="BH989" i="2"/>
  <c r="BG989" i="2"/>
  <c r="BF989" i="2"/>
  <c r="T989" i="2"/>
  <c r="R989" i="2"/>
  <c r="P989" i="2"/>
  <c r="BI985" i="2"/>
  <c r="BH985" i="2"/>
  <c r="BG985" i="2"/>
  <c r="BF985" i="2"/>
  <c r="T985" i="2"/>
  <c r="R985" i="2"/>
  <c r="P985" i="2"/>
  <c r="BI976" i="2"/>
  <c r="BH976" i="2"/>
  <c r="BG976" i="2"/>
  <c r="BF976" i="2"/>
  <c r="T976" i="2"/>
  <c r="R976" i="2"/>
  <c r="P976" i="2"/>
  <c r="BI967" i="2"/>
  <c r="BH967" i="2"/>
  <c r="BG967" i="2"/>
  <c r="BF967" i="2"/>
  <c r="T967" i="2"/>
  <c r="R967" i="2"/>
  <c r="P967" i="2"/>
  <c r="BI958" i="2"/>
  <c r="BH958" i="2"/>
  <c r="BG958" i="2"/>
  <c r="BF958" i="2"/>
  <c r="T958" i="2"/>
  <c r="R958" i="2"/>
  <c r="P958" i="2"/>
  <c r="BI950" i="2"/>
  <c r="BH950" i="2"/>
  <c r="BG950" i="2"/>
  <c r="BF950" i="2"/>
  <c r="T950" i="2"/>
  <c r="R950" i="2"/>
  <c r="P950" i="2"/>
  <c r="BI941" i="2"/>
  <c r="BH941" i="2"/>
  <c r="BG941" i="2"/>
  <c r="BF941" i="2"/>
  <c r="T941" i="2"/>
  <c r="R941" i="2"/>
  <c r="P941" i="2"/>
  <c r="BI930" i="2"/>
  <c r="BH930" i="2"/>
  <c r="BG930" i="2"/>
  <c r="BF930" i="2"/>
  <c r="T930" i="2"/>
  <c r="R930" i="2"/>
  <c r="P930" i="2"/>
  <c r="BI920" i="2"/>
  <c r="BH920" i="2"/>
  <c r="BG920" i="2"/>
  <c r="BF920" i="2"/>
  <c r="T920" i="2"/>
  <c r="R920" i="2"/>
  <c r="P920" i="2"/>
  <c r="BI911" i="2"/>
  <c r="BH911" i="2"/>
  <c r="BG911" i="2"/>
  <c r="BF911" i="2"/>
  <c r="T911" i="2"/>
  <c r="R911" i="2"/>
  <c r="P911" i="2"/>
  <c r="BI904" i="2"/>
  <c r="BH904" i="2"/>
  <c r="BG904" i="2"/>
  <c r="BF904" i="2"/>
  <c r="T904" i="2"/>
  <c r="R904" i="2"/>
  <c r="P904" i="2"/>
  <c r="BI897" i="2"/>
  <c r="BH897" i="2"/>
  <c r="BG897" i="2"/>
  <c r="BF897" i="2"/>
  <c r="T897" i="2"/>
  <c r="R897" i="2"/>
  <c r="P897" i="2"/>
  <c r="BI892" i="2"/>
  <c r="BH892" i="2"/>
  <c r="BG892" i="2"/>
  <c r="BF892" i="2"/>
  <c r="T892" i="2"/>
  <c r="T891" i="2"/>
  <c r="R892" i="2"/>
  <c r="R891" i="2"/>
  <c r="P892" i="2"/>
  <c r="P891" i="2"/>
  <c r="BI885" i="2"/>
  <c r="BH885" i="2"/>
  <c r="BG885" i="2"/>
  <c r="BF885" i="2"/>
  <c r="T885" i="2"/>
  <c r="R885" i="2"/>
  <c r="P885" i="2"/>
  <c r="BI879" i="2"/>
  <c r="BH879" i="2"/>
  <c r="BG879" i="2"/>
  <c r="BF879" i="2"/>
  <c r="T879" i="2"/>
  <c r="R879" i="2"/>
  <c r="P879" i="2"/>
  <c r="BI873" i="2"/>
  <c r="BH873" i="2"/>
  <c r="BG873" i="2"/>
  <c r="BF873" i="2"/>
  <c r="T873" i="2"/>
  <c r="R873" i="2"/>
  <c r="P873" i="2"/>
  <c r="BI869" i="2"/>
  <c r="BH869" i="2"/>
  <c r="BG869" i="2"/>
  <c r="BF869" i="2"/>
  <c r="T869" i="2"/>
  <c r="R869" i="2"/>
  <c r="P869" i="2"/>
  <c r="BI866" i="2"/>
  <c r="BH866" i="2"/>
  <c r="BG866" i="2"/>
  <c r="BF866" i="2"/>
  <c r="T866" i="2"/>
  <c r="R866" i="2"/>
  <c r="P866" i="2"/>
  <c r="BI863" i="2"/>
  <c r="BH863" i="2"/>
  <c r="BG863" i="2"/>
  <c r="BF863" i="2"/>
  <c r="T863" i="2"/>
  <c r="R863" i="2"/>
  <c r="P863" i="2"/>
  <c r="BI856" i="2"/>
  <c r="BH856" i="2"/>
  <c r="BG856" i="2"/>
  <c r="BF856" i="2"/>
  <c r="T856" i="2"/>
  <c r="R856" i="2"/>
  <c r="P856" i="2"/>
  <c r="BI848" i="2"/>
  <c r="BH848" i="2"/>
  <c r="BG848" i="2"/>
  <c r="BF848" i="2"/>
  <c r="T848" i="2"/>
  <c r="T847" i="2"/>
  <c r="R848" i="2"/>
  <c r="R847" i="2"/>
  <c r="P848" i="2"/>
  <c r="P847" i="2"/>
  <c r="BI838" i="2"/>
  <c r="BH838" i="2"/>
  <c r="BG838" i="2"/>
  <c r="BF838" i="2"/>
  <c r="T838" i="2"/>
  <c r="R838" i="2"/>
  <c r="P838" i="2"/>
  <c r="BI831" i="2"/>
  <c r="BH831" i="2"/>
  <c r="BG831" i="2"/>
  <c r="BF831" i="2"/>
  <c r="T831" i="2"/>
  <c r="T830" i="2" s="1"/>
  <c r="R831" i="2"/>
  <c r="R830" i="2" s="1"/>
  <c r="P831" i="2"/>
  <c r="P830" i="2" s="1"/>
  <c r="BI823" i="2"/>
  <c r="BH823" i="2"/>
  <c r="BG823" i="2"/>
  <c r="BF823" i="2"/>
  <c r="T823" i="2"/>
  <c r="R823" i="2"/>
  <c r="P823" i="2"/>
  <c r="BI816" i="2"/>
  <c r="BH816" i="2"/>
  <c r="BG816" i="2"/>
  <c r="BF816" i="2"/>
  <c r="T816" i="2"/>
  <c r="R816" i="2"/>
  <c r="P816" i="2"/>
  <c r="BI809" i="2"/>
  <c r="BH809" i="2"/>
  <c r="BG809" i="2"/>
  <c r="BF809" i="2"/>
  <c r="T809" i="2"/>
  <c r="R809" i="2"/>
  <c r="P809" i="2"/>
  <c r="BI801" i="2"/>
  <c r="BH801" i="2"/>
  <c r="BG801" i="2"/>
  <c r="BF801" i="2"/>
  <c r="T801" i="2"/>
  <c r="R801" i="2"/>
  <c r="P801" i="2"/>
  <c r="BI792" i="2"/>
  <c r="BH792" i="2"/>
  <c r="BG792" i="2"/>
  <c r="BF792" i="2"/>
  <c r="T792" i="2"/>
  <c r="R792" i="2"/>
  <c r="P792" i="2"/>
  <c r="BI785" i="2"/>
  <c r="BH785" i="2"/>
  <c r="BG785" i="2"/>
  <c r="BF785" i="2"/>
  <c r="T785" i="2"/>
  <c r="R785" i="2"/>
  <c r="P785" i="2"/>
  <c r="BI778" i="2"/>
  <c r="BH778" i="2"/>
  <c r="BG778" i="2"/>
  <c r="BF778" i="2"/>
  <c r="T778" i="2"/>
  <c r="R778" i="2"/>
  <c r="P778" i="2"/>
  <c r="BI770" i="2"/>
  <c r="BH770" i="2"/>
  <c r="BG770" i="2"/>
  <c r="BF770" i="2"/>
  <c r="T770" i="2"/>
  <c r="R770" i="2"/>
  <c r="P770" i="2"/>
  <c r="BI767" i="2"/>
  <c r="BH767" i="2"/>
  <c r="BG767" i="2"/>
  <c r="BF767" i="2"/>
  <c r="T767" i="2"/>
  <c r="R767" i="2"/>
  <c r="P767" i="2"/>
  <c r="BI756" i="2"/>
  <c r="BH756" i="2"/>
  <c r="BG756" i="2"/>
  <c r="BF756" i="2"/>
  <c r="T756" i="2"/>
  <c r="R756" i="2"/>
  <c r="P756" i="2"/>
  <c r="BI747" i="2"/>
  <c r="BH747" i="2"/>
  <c r="BG747" i="2"/>
  <c r="BF747" i="2"/>
  <c r="T747" i="2"/>
  <c r="R747" i="2"/>
  <c r="P747" i="2"/>
  <c r="BI740" i="2"/>
  <c r="BH740" i="2"/>
  <c r="BG740" i="2"/>
  <c r="BF740" i="2"/>
  <c r="T740" i="2"/>
  <c r="R740" i="2"/>
  <c r="P740" i="2"/>
  <c r="BI732" i="2"/>
  <c r="BH732" i="2"/>
  <c r="BG732" i="2"/>
  <c r="BF732" i="2"/>
  <c r="T732" i="2"/>
  <c r="R732" i="2"/>
  <c r="P732" i="2"/>
  <c r="BI725" i="2"/>
  <c r="BH725" i="2"/>
  <c r="BG725" i="2"/>
  <c r="BF725" i="2"/>
  <c r="T725" i="2"/>
  <c r="R725" i="2"/>
  <c r="P725" i="2"/>
  <c r="BI718" i="2"/>
  <c r="BH718" i="2"/>
  <c r="BG718" i="2"/>
  <c r="BF718" i="2"/>
  <c r="T718" i="2"/>
  <c r="R718" i="2"/>
  <c r="P718" i="2"/>
  <c r="BI714" i="2"/>
  <c r="BH714" i="2"/>
  <c r="BG714" i="2"/>
  <c r="BF714" i="2"/>
  <c r="T714" i="2"/>
  <c r="R714" i="2"/>
  <c r="P714" i="2"/>
  <c r="BI711" i="2"/>
  <c r="BH711" i="2"/>
  <c r="BG711" i="2"/>
  <c r="BF711" i="2"/>
  <c r="T711" i="2"/>
  <c r="R711" i="2"/>
  <c r="P711" i="2"/>
  <c r="BI703" i="2"/>
  <c r="BH703" i="2"/>
  <c r="BG703" i="2"/>
  <c r="BF703" i="2"/>
  <c r="T703" i="2"/>
  <c r="R703" i="2"/>
  <c r="P703" i="2"/>
  <c r="BI696" i="2"/>
  <c r="BH696" i="2"/>
  <c r="BG696" i="2"/>
  <c r="BF696" i="2"/>
  <c r="T696" i="2"/>
  <c r="R696" i="2"/>
  <c r="P696" i="2"/>
  <c r="BI693" i="2"/>
  <c r="BH693" i="2"/>
  <c r="BG693" i="2"/>
  <c r="BF693" i="2"/>
  <c r="T693" i="2"/>
  <c r="R693" i="2"/>
  <c r="P693" i="2"/>
  <c r="BI686" i="2"/>
  <c r="BH686" i="2"/>
  <c r="BG686" i="2"/>
  <c r="BF686" i="2"/>
  <c r="T686" i="2"/>
  <c r="R686" i="2"/>
  <c r="P686" i="2"/>
  <c r="BI679" i="2"/>
  <c r="BH679" i="2"/>
  <c r="BG679" i="2"/>
  <c r="BF679" i="2"/>
  <c r="T679" i="2"/>
  <c r="R679" i="2"/>
  <c r="P679" i="2"/>
  <c r="BI672" i="2"/>
  <c r="BH672" i="2"/>
  <c r="BG672" i="2"/>
  <c r="BF672" i="2"/>
  <c r="T672" i="2"/>
  <c r="R672" i="2"/>
  <c r="P672" i="2"/>
  <c r="BI669" i="2"/>
  <c r="BH669" i="2"/>
  <c r="BG669" i="2"/>
  <c r="BF669" i="2"/>
  <c r="T669" i="2"/>
  <c r="R669" i="2"/>
  <c r="P669" i="2"/>
  <c r="BI662" i="2"/>
  <c r="BH662" i="2"/>
  <c r="BG662" i="2"/>
  <c r="BF662" i="2"/>
  <c r="T662" i="2"/>
  <c r="R662" i="2"/>
  <c r="P662" i="2"/>
  <c r="BI655" i="2"/>
  <c r="BH655" i="2"/>
  <c r="BG655" i="2"/>
  <c r="BF655" i="2"/>
  <c r="T655" i="2"/>
  <c r="R655" i="2"/>
  <c r="P655" i="2"/>
  <c r="BI647" i="2"/>
  <c r="BH647" i="2"/>
  <c r="BG647" i="2"/>
  <c r="BF647" i="2"/>
  <c r="T647" i="2"/>
  <c r="R647" i="2"/>
  <c r="P647" i="2"/>
  <c r="BI639" i="2"/>
  <c r="BH639" i="2"/>
  <c r="BG639" i="2"/>
  <c r="BF639" i="2"/>
  <c r="T639" i="2"/>
  <c r="R639" i="2"/>
  <c r="P639" i="2"/>
  <c r="BI631" i="2"/>
  <c r="BH631" i="2"/>
  <c r="BG631" i="2"/>
  <c r="BF631" i="2"/>
  <c r="T631" i="2"/>
  <c r="R631" i="2"/>
  <c r="P631" i="2"/>
  <c r="BI620" i="2"/>
  <c r="BH620" i="2"/>
  <c r="BG620" i="2"/>
  <c r="BF620" i="2"/>
  <c r="T620" i="2"/>
  <c r="R620" i="2"/>
  <c r="P620" i="2"/>
  <c r="BI613" i="2"/>
  <c r="BH613" i="2"/>
  <c r="BG613" i="2"/>
  <c r="BF613" i="2"/>
  <c r="T613" i="2"/>
  <c r="R613" i="2"/>
  <c r="P613" i="2"/>
  <c r="BI610" i="2"/>
  <c r="BH610" i="2"/>
  <c r="BG610" i="2"/>
  <c r="BF610" i="2"/>
  <c r="T610" i="2"/>
  <c r="R610" i="2"/>
  <c r="P610" i="2"/>
  <c r="BI607" i="2"/>
  <c r="BH607" i="2"/>
  <c r="BG607" i="2"/>
  <c r="BF607" i="2"/>
  <c r="T607" i="2"/>
  <c r="R607" i="2"/>
  <c r="P607" i="2"/>
  <c r="BI604" i="2"/>
  <c r="BH604" i="2"/>
  <c r="BG604" i="2"/>
  <c r="BF604" i="2"/>
  <c r="T604" i="2"/>
  <c r="R604" i="2"/>
  <c r="P604" i="2"/>
  <c r="BI597" i="2"/>
  <c r="BH597" i="2"/>
  <c r="BG597" i="2"/>
  <c r="BF597" i="2"/>
  <c r="T597" i="2"/>
  <c r="R597" i="2"/>
  <c r="P597" i="2"/>
  <c r="BI594" i="2"/>
  <c r="BH594" i="2"/>
  <c r="BG594" i="2"/>
  <c r="BF594" i="2"/>
  <c r="T594" i="2"/>
  <c r="R594" i="2"/>
  <c r="P594" i="2"/>
  <c r="BI591" i="2"/>
  <c r="BH591" i="2"/>
  <c r="BG591" i="2"/>
  <c r="BF591" i="2"/>
  <c r="T591" i="2"/>
  <c r="R591" i="2"/>
  <c r="P591" i="2"/>
  <c r="BI588" i="2"/>
  <c r="BH588" i="2"/>
  <c r="BG588" i="2"/>
  <c r="BF588" i="2"/>
  <c r="T588" i="2"/>
  <c r="R588" i="2"/>
  <c r="P588" i="2"/>
  <c r="BI579" i="2"/>
  <c r="BH579" i="2"/>
  <c r="BG579" i="2"/>
  <c r="BF579" i="2"/>
  <c r="T579" i="2"/>
  <c r="R579" i="2"/>
  <c r="P579" i="2"/>
  <c r="BI569" i="2"/>
  <c r="BH569" i="2"/>
  <c r="BG569" i="2"/>
  <c r="BF569" i="2"/>
  <c r="T569" i="2"/>
  <c r="R569" i="2"/>
  <c r="P569" i="2"/>
  <c r="BI560" i="2"/>
  <c r="BH560" i="2"/>
  <c r="BG560" i="2"/>
  <c r="BF560" i="2"/>
  <c r="T560" i="2"/>
  <c r="R560" i="2"/>
  <c r="P560" i="2"/>
  <c r="BI548" i="2"/>
  <c r="BH548" i="2"/>
  <c r="BG548" i="2"/>
  <c r="BF548" i="2"/>
  <c r="T548" i="2"/>
  <c r="R548" i="2"/>
  <c r="P548" i="2"/>
  <c r="BI537" i="2"/>
  <c r="BH537" i="2"/>
  <c r="BG537" i="2"/>
  <c r="BF537" i="2"/>
  <c r="T537" i="2"/>
  <c r="R537" i="2"/>
  <c r="P537" i="2"/>
  <c r="BI529" i="2"/>
  <c r="BH529" i="2"/>
  <c r="BG529" i="2"/>
  <c r="BF529" i="2"/>
  <c r="T529" i="2"/>
  <c r="R529" i="2"/>
  <c r="P529" i="2"/>
  <c r="BI521" i="2"/>
  <c r="BH521" i="2"/>
  <c r="BG521" i="2"/>
  <c r="BF521" i="2"/>
  <c r="T521" i="2"/>
  <c r="R521" i="2"/>
  <c r="P521" i="2"/>
  <c r="BI512" i="2"/>
  <c r="BH512" i="2"/>
  <c r="BG512" i="2"/>
  <c r="BF512" i="2"/>
  <c r="T512" i="2"/>
  <c r="R512" i="2"/>
  <c r="P512" i="2"/>
  <c r="BI502" i="2"/>
  <c r="BH502" i="2"/>
  <c r="BG502" i="2"/>
  <c r="BF502" i="2"/>
  <c r="T502" i="2"/>
  <c r="R502" i="2"/>
  <c r="P502" i="2"/>
  <c r="BI493" i="2"/>
  <c r="BH493" i="2"/>
  <c r="BG493" i="2"/>
  <c r="BF493" i="2"/>
  <c r="T493" i="2"/>
  <c r="R493" i="2"/>
  <c r="P493" i="2"/>
  <c r="BI483" i="2"/>
  <c r="BH483" i="2"/>
  <c r="BG483" i="2"/>
  <c r="BF483" i="2"/>
  <c r="T483" i="2"/>
  <c r="R483" i="2"/>
  <c r="P483" i="2"/>
  <c r="BI474" i="2"/>
  <c r="BH474" i="2"/>
  <c r="BG474" i="2"/>
  <c r="BF474" i="2"/>
  <c r="T474" i="2"/>
  <c r="R474" i="2"/>
  <c r="P474" i="2"/>
  <c r="BI465" i="2"/>
  <c r="BH465" i="2"/>
  <c r="BG465" i="2"/>
  <c r="BF465" i="2"/>
  <c r="T465" i="2"/>
  <c r="R465" i="2"/>
  <c r="P465" i="2"/>
  <c r="BI457" i="2"/>
  <c r="BH457" i="2"/>
  <c r="BG457" i="2"/>
  <c r="BF457" i="2"/>
  <c r="T457" i="2"/>
  <c r="R457" i="2"/>
  <c r="P457" i="2"/>
  <c r="BI448" i="2"/>
  <c r="BH448" i="2"/>
  <c r="BG448" i="2"/>
  <c r="BF448" i="2"/>
  <c r="T448" i="2"/>
  <c r="R448" i="2"/>
  <c r="P448" i="2"/>
  <c r="BI440" i="2"/>
  <c r="BH440" i="2"/>
  <c r="BG440" i="2"/>
  <c r="BF440" i="2"/>
  <c r="T440" i="2"/>
  <c r="R440" i="2"/>
  <c r="P440" i="2"/>
  <c r="BI424" i="2"/>
  <c r="BH424" i="2"/>
  <c r="BG424" i="2"/>
  <c r="BF424" i="2"/>
  <c r="T424" i="2"/>
  <c r="R424" i="2"/>
  <c r="P424" i="2"/>
  <c r="BI414" i="2"/>
  <c r="BH414" i="2"/>
  <c r="BG414" i="2"/>
  <c r="BF414" i="2"/>
  <c r="T414" i="2"/>
  <c r="R414" i="2"/>
  <c r="P414" i="2"/>
  <c r="BI405" i="2"/>
  <c r="BH405" i="2"/>
  <c r="BG405" i="2"/>
  <c r="BF405" i="2"/>
  <c r="T405" i="2"/>
  <c r="R405" i="2"/>
  <c r="P405" i="2"/>
  <c r="BI396" i="2"/>
  <c r="BH396" i="2"/>
  <c r="BG396" i="2"/>
  <c r="BF396" i="2"/>
  <c r="T396" i="2"/>
  <c r="R396" i="2"/>
  <c r="P396" i="2"/>
  <c r="BI388" i="2"/>
  <c r="BH388" i="2"/>
  <c r="BG388" i="2"/>
  <c r="BF388" i="2"/>
  <c r="T388" i="2"/>
  <c r="R388" i="2"/>
  <c r="P388" i="2"/>
  <c r="BI380" i="2"/>
  <c r="BH380" i="2"/>
  <c r="BG380" i="2"/>
  <c r="BF380" i="2"/>
  <c r="T380" i="2"/>
  <c r="R380" i="2"/>
  <c r="P380" i="2"/>
  <c r="BI373" i="2"/>
  <c r="BH373" i="2"/>
  <c r="BG373" i="2"/>
  <c r="BF373" i="2"/>
  <c r="T373" i="2"/>
  <c r="R373" i="2"/>
  <c r="P373" i="2"/>
  <c r="BI370" i="2"/>
  <c r="BH370" i="2"/>
  <c r="BG370" i="2"/>
  <c r="BF370" i="2"/>
  <c r="T370" i="2"/>
  <c r="R370" i="2"/>
  <c r="P370" i="2"/>
  <c r="BI349" i="2"/>
  <c r="BH349" i="2"/>
  <c r="BG349" i="2"/>
  <c r="BF349" i="2"/>
  <c r="T349" i="2"/>
  <c r="R349" i="2"/>
  <c r="P349" i="2"/>
  <c r="BI341" i="2"/>
  <c r="BH341" i="2"/>
  <c r="BG341" i="2"/>
  <c r="BF341" i="2"/>
  <c r="T341" i="2"/>
  <c r="R341" i="2"/>
  <c r="P341" i="2"/>
  <c r="BI333" i="2"/>
  <c r="BH333" i="2"/>
  <c r="BG333" i="2"/>
  <c r="BF333" i="2"/>
  <c r="T333" i="2"/>
  <c r="R333" i="2"/>
  <c r="P333" i="2"/>
  <c r="BI324" i="2"/>
  <c r="BH324" i="2"/>
  <c r="BG324" i="2"/>
  <c r="BF324" i="2"/>
  <c r="T324" i="2"/>
  <c r="R324" i="2"/>
  <c r="P324" i="2"/>
  <c r="BI311" i="2"/>
  <c r="BH311" i="2"/>
  <c r="BG311" i="2"/>
  <c r="BF311" i="2"/>
  <c r="T311" i="2"/>
  <c r="R311" i="2"/>
  <c r="P311" i="2"/>
  <c r="BI302" i="2"/>
  <c r="BH302" i="2"/>
  <c r="BG302" i="2"/>
  <c r="BF302" i="2"/>
  <c r="T302" i="2"/>
  <c r="R302" i="2"/>
  <c r="P302" i="2"/>
  <c r="BI285" i="2"/>
  <c r="BH285" i="2"/>
  <c r="BG285" i="2"/>
  <c r="BF285" i="2"/>
  <c r="T285" i="2"/>
  <c r="R285" i="2"/>
  <c r="P285" i="2"/>
  <c r="BI266" i="2"/>
  <c r="BH266" i="2"/>
  <c r="BG266" i="2"/>
  <c r="BF266" i="2"/>
  <c r="T266" i="2"/>
  <c r="R266" i="2"/>
  <c r="P266" i="2"/>
  <c r="BI246" i="2"/>
  <c r="BH246" i="2"/>
  <c r="BG246" i="2"/>
  <c r="BF246" i="2"/>
  <c r="T246" i="2"/>
  <c r="R246" i="2"/>
  <c r="P246" i="2"/>
  <c r="BI226" i="2"/>
  <c r="BH226" i="2"/>
  <c r="BG226" i="2"/>
  <c r="BF226" i="2"/>
  <c r="T226" i="2"/>
  <c r="R226" i="2"/>
  <c r="P226" i="2"/>
  <c r="BI217" i="2"/>
  <c r="BH217" i="2"/>
  <c r="BG217" i="2"/>
  <c r="BF217" i="2"/>
  <c r="T217" i="2"/>
  <c r="T216" i="2" s="1"/>
  <c r="R217" i="2"/>
  <c r="R216" i="2" s="1"/>
  <c r="P217" i="2"/>
  <c r="P216" i="2" s="1"/>
  <c r="BI208" i="2"/>
  <c r="BH208" i="2"/>
  <c r="BG208" i="2"/>
  <c r="BF208" i="2"/>
  <c r="T208" i="2"/>
  <c r="R208" i="2"/>
  <c r="P208" i="2"/>
  <c r="BI201" i="2"/>
  <c r="BH201" i="2"/>
  <c r="BG201" i="2"/>
  <c r="BF201" i="2"/>
  <c r="T201" i="2"/>
  <c r="R201" i="2"/>
  <c r="P201" i="2"/>
  <c r="BI190" i="2"/>
  <c r="BH190" i="2"/>
  <c r="BG190" i="2"/>
  <c r="BF190" i="2"/>
  <c r="T190" i="2"/>
  <c r="R190" i="2"/>
  <c r="P190" i="2"/>
  <c r="BI182" i="2"/>
  <c r="BH182" i="2"/>
  <c r="BG182" i="2"/>
  <c r="BF182" i="2"/>
  <c r="T182" i="2"/>
  <c r="R182" i="2"/>
  <c r="R181" i="2"/>
  <c r="P182" i="2"/>
  <c r="P181" i="2"/>
  <c r="BI173" i="2"/>
  <c r="BH173" i="2"/>
  <c r="BG173" i="2"/>
  <c r="BF173" i="2"/>
  <c r="T173" i="2"/>
  <c r="R173" i="2"/>
  <c r="P173" i="2"/>
  <c r="BI166" i="2"/>
  <c r="BH166" i="2"/>
  <c r="BG166" i="2"/>
  <c r="BF166" i="2"/>
  <c r="T166" i="2"/>
  <c r="R166" i="2"/>
  <c r="P166" i="2"/>
  <c r="BI159" i="2"/>
  <c r="BH159" i="2"/>
  <c r="BG159" i="2"/>
  <c r="BF159" i="2"/>
  <c r="T159" i="2"/>
  <c r="R159" i="2"/>
  <c r="P159" i="2"/>
  <c r="BI152" i="2"/>
  <c r="BH152" i="2"/>
  <c r="BG152" i="2"/>
  <c r="BF152" i="2"/>
  <c r="T152" i="2"/>
  <c r="R152" i="2"/>
  <c r="P152" i="2"/>
  <c r="BI145" i="2"/>
  <c r="BH145" i="2"/>
  <c r="BG145" i="2"/>
  <c r="BF145" i="2"/>
  <c r="T145" i="2"/>
  <c r="R145" i="2"/>
  <c r="P145" i="2"/>
  <c r="BI139" i="2"/>
  <c r="BH139" i="2"/>
  <c r="BG139" i="2"/>
  <c r="BF139" i="2"/>
  <c r="T139" i="2"/>
  <c r="R139" i="2"/>
  <c r="P139" i="2"/>
  <c r="BI119" i="2"/>
  <c r="BH119" i="2"/>
  <c r="BG119" i="2"/>
  <c r="BF119" i="2"/>
  <c r="T119" i="2"/>
  <c r="R119" i="2"/>
  <c r="P119" i="2"/>
  <c r="J112" i="2"/>
  <c r="F112" i="2"/>
  <c r="F110" i="2"/>
  <c r="E108" i="2"/>
  <c r="J58" i="2"/>
  <c r="F58" i="2"/>
  <c r="F56" i="2"/>
  <c r="E54" i="2"/>
  <c r="J26" i="2"/>
  <c r="E26" i="2"/>
  <c r="J59" i="2"/>
  <c r="J25" i="2"/>
  <c r="J20" i="2"/>
  <c r="E20" i="2"/>
  <c r="F113" i="2"/>
  <c r="J19" i="2"/>
  <c r="J14" i="2"/>
  <c r="J56" i="2"/>
  <c r="E7" i="2"/>
  <c r="E50" i="2"/>
  <c r="L50" i="1"/>
  <c r="AM50" i="1"/>
  <c r="AM49" i="1"/>
  <c r="L49" i="1"/>
  <c r="AM47" i="1"/>
  <c r="L47" i="1"/>
  <c r="L45" i="1"/>
  <c r="L44" i="1"/>
  <c r="BK1254" i="2"/>
  <c r="BK1008" i="2"/>
  <c r="BK1392" i="2"/>
  <c r="BK1352" i="2"/>
  <c r="J655" i="2"/>
  <c r="J1564" i="2"/>
  <c r="J448" i="2"/>
  <c r="BK162" i="3"/>
  <c r="J259" i="4"/>
  <c r="J170" i="4"/>
  <c r="J120" i="4"/>
  <c r="BK197" i="5"/>
  <c r="J137" i="5"/>
  <c r="J104" i="6"/>
  <c r="BK669" i="2"/>
  <c r="J324" i="2"/>
  <c r="BK1233" i="2"/>
  <c r="J1427" i="2"/>
  <c r="BK1026" i="2"/>
  <c r="BK1331" i="2"/>
  <c r="J1058" i="2"/>
  <c r="J1454" i="2"/>
  <c r="BK941" i="2"/>
  <c r="J105" i="3"/>
  <c r="J183" i="3"/>
  <c r="BK96" i="4"/>
  <c r="BK263" i="4"/>
  <c r="J114" i="4"/>
  <c r="BK97" i="5"/>
  <c r="J171" i="5"/>
  <c r="BK113" i="6"/>
  <c r="BK1218" i="2"/>
  <c r="J863" i="2"/>
  <c r="J920" i="2"/>
  <c r="BK1149" i="2"/>
  <c r="J792" i="2"/>
  <c r="BK1120" i="2"/>
  <c r="J170" i="3"/>
  <c r="J196" i="3"/>
  <c r="BK253" i="4"/>
  <c r="BK150" i="4"/>
  <c r="J277" i="4"/>
  <c r="BK102" i="4"/>
  <c r="BK185" i="5"/>
  <c r="J119" i="6"/>
  <c r="J521" i="2"/>
  <c r="BK1486" i="2"/>
  <c r="J1026" i="2"/>
  <c r="BK647" i="2"/>
  <c r="BK1324" i="2"/>
  <c r="J162" i="3"/>
  <c r="BK137" i="3"/>
  <c r="J207" i="4"/>
  <c r="BK289" i="4"/>
  <c r="BK224" i="4"/>
  <c r="J253" i="4"/>
  <c r="J113" i="5"/>
  <c r="BK193" i="5"/>
  <c r="BK1023" i="2"/>
  <c r="BK679" i="2"/>
  <c r="BK1032" i="2"/>
  <c r="J809" i="2"/>
  <c r="AS55" i="1"/>
  <c r="J144" i="3"/>
  <c r="BK198" i="3"/>
  <c r="J250" i="4"/>
  <c r="BK92" i="4"/>
  <c r="J241" i="4"/>
  <c r="BK118" i="5"/>
  <c r="J115" i="5"/>
  <c r="BK83" i="6"/>
  <c r="J897" i="2"/>
  <c r="BK1419" i="2"/>
  <c r="J266" i="2"/>
  <c r="J967" i="2"/>
  <c r="BK1361" i="2"/>
  <c r="J1111" i="2"/>
  <c r="BK879" i="2"/>
  <c r="BK396" i="2"/>
  <c r="J607" i="2"/>
  <c r="BK146" i="3"/>
  <c r="BK129" i="3"/>
  <c r="J154" i="4"/>
  <c r="BK216" i="4"/>
  <c r="J93" i="5"/>
  <c r="J189" i="5"/>
  <c r="BK101" i="6"/>
  <c r="BK133" i="6"/>
  <c r="BK104" i="6"/>
  <c r="J1174" i="2"/>
  <c r="BK483" i="2"/>
  <c r="J285" i="2"/>
  <c r="BK208" i="2"/>
  <c r="J1608" i="2"/>
  <c r="BK1597" i="2"/>
  <c r="BK159" i="3"/>
  <c r="J148" i="3"/>
  <c r="BK301" i="4"/>
  <c r="J313" i="4"/>
  <c r="J98" i="4"/>
  <c r="BK195" i="5"/>
  <c r="BK122" i="5"/>
  <c r="BK92" i="6"/>
  <c r="J778" i="2"/>
  <c r="J1549" i="2"/>
  <c r="BK266" i="2"/>
  <c r="J756" i="2"/>
  <c r="BK693" i="2"/>
  <c r="J597" i="2"/>
  <c r="BK189" i="3"/>
  <c r="BK100" i="4"/>
  <c r="BK132" i="4"/>
  <c r="BK234" i="4"/>
  <c r="J199" i="5"/>
  <c r="BK203" i="5"/>
  <c r="J129" i="6"/>
  <c r="J1507" i="2"/>
  <c r="J740" i="2"/>
  <c r="BK597" i="2"/>
  <c r="BK591" i="2"/>
  <c r="BK440" i="2"/>
  <c r="J133" i="3"/>
  <c r="J107" i="3"/>
  <c r="BK191" i="4"/>
  <c r="BK178" i="4"/>
  <c r="J144" i="4"/>
  <c r="J195" i="5"/>
  <c r="BK127" i="6"/>
  <c r="BK548" i="2"/>
  <c r="J1352" i="2"/>
  <c r="BK967" i="2"/>
  <c r="J217" i="2"/>
  <c r="BK246" i="2"/>
  <c r="J333" i="2"/>
  <c r="BK1016" i="2"/>
  <c r="J669" i="2"/>
  <c r="J1331" i="2"/>
  <c r="J591" i="2"/>
  <c r="J113" i="3"/>
  <c r="J124" i="4"/>
  <c r="J102" i="4"/>
  <c r="J336" i="4"/>
  <c r="BK162" i="5"/>
  <c r="J147" i="5"/>
  <c r="BK119" i="6"/>
  <c r="BK201" i="2"/>
  <c r="BK311" i="2"/>
  <c r="J696" i="2"/>
  <c r="BK823" i="2"/>
  <c r="J1522" i="2"/>
  <c r="BK579" i="2"/>
  <c r="J1029" i="2"/>
  <c r="BK119" i="3"/>
  <c r="J286" i="4"/>
  <c r="J148" i="4"/>
  <c r="BK168" i="4"/>
  <c r="BK144" i="4"/>
  <c r="BK158" i="5"/>
  <c r="J169" i="5"/>
  <c r="BK95" i="6"/>
  <c r="J424" i="2"/>
  <c r="BK1111" i="2"/>
  <c r="BK1152" i="2"/>
  <c r="BK166" i="2"/>
  <c r="J1164" i="2"/>
  <c r="J493" i="2"/>
  <c r="J569" i="2"/>
  <c r="BK176" i="3"/>
  <c r="BK269" i="4"/>
  <c r="BK174" i="4"/>
  <c r="J156" i="5"/>
  <c r="BK210" i="5"/>
  <c r="BK189" i="5"/>
  <c r="BK950" i="2"/>
  <c r="J1450" i="2"/>
  <c r="BK1450" i="2"/>
  <c r="J1254" i="2"/>
  <c r="BK885" i="2"/>
  <c r="BK1587" i="2"/>
  <c r="BK639" i="2"/>
  <c r="J185" i="3"/>
  <c r="BK121" i="3"/>
  <c r="BK299" i="4"/>
  <c r="J263" i="4"/>
  <c r="J315" i="4"/>
  <c r="J210" i="5"/>
  <c r="J173" i="5"/>
  <c r="J133" i="6"/>
  <c r="BK985" i="2"/>
  <c r="J1407" i="2"/>
  <c r="BK159" i="2"/>
  <c r="BK1440" i="2"/>
  <c r="J620" i="2"/>
  <c r="J1269" i="2"/>
  <c r="BK1029" i="2"/>
  <c r="BK866" i="2"/>
  <c r="BK1247" i="2"/>
  <c r="J405" i="2"/>
  <c r="J187" i="3"/>
  <c r="J158" i="4"/>
  <c r="BK211" i="4"/>
  <c r="BK106" i="4"/>
  <c r="BK212" i="5"/>
  <c r="J124" i="5"/>
  <c r="J116" i="6"/>
  <c r="J92" i="6"/>
  <c r="J1008" i="2"/>
  <c r="BK1076" i="2"/>
  <c r="J856" i="2"/>
  <c r="J985" i="2"/>
  <c r="J785" i="2"/>
  <c r="BK1225" i="2"/>
  <c r="BK183" i="3"/>
  <c r="BK166" i="3"/>
  <c r="J328" i="4"/>
  <c r="J96" i="4"/>
  <c r="J134" i="5"/>
  <c r="J193" i="5"/>
  <c r="BK93" i="5"/>
  <c r="J958" i="2"/>
  <c r="BK190" i="2"/>
  <c r="J396" i="2"/>
  <c r="J1155" i="2"/>
  <c r="BK1142" i="2"/>
  <c r="BK373" i="2"/>
  <c r="BK767" i="2"/>
  <c r="BK178" i="3"/>
  <c r="J137" i="3"/>
  <c r="BK307" i="4"/>
  <c r="J299" i="4"/>
  <c r="J92" i="4"/>
  <c r="BK149" i="5"/>
  <c r="BK107" i="5"/>
  <c r="J141" i="5"/>
  <c r="J873" i="2"/>
  <c r="BK388" i="2"/>
  <c r="J311" i="2"/>
  <c r="BK756" i="2"/>
  <c r="BK873" i="2"/>
  <c r="J474" i="2"/>
  <c r="BK620" i="2"/>
  <c r="J166" i="3"/>
  <c r="J174" i="4"/>
  <c r="J281" i="4"/>
  <c r="BK293" i="4"/>
  <c r="BK137" i="5"/>
  <c r="J180" i="5"/>
  <c r="BK124" i="6"/>
  <c r="BK1549" i="2"/>
  <c r="J1073" i="2"/>
  <c r="BK1404" i="2"/>
  <c r="J1597" i="2"/>
  <c r="J537" i="2"/>
  <c r="J1191" i="2"/>
  <c r="BK792" i="2"/>
  <c r="BK1091" i="2"/>
  <c r="J152" i="3"/>
  <c r="BK170" i="3"/>
  <c r="BK201" i="4"/>
  <c r="BK273" i="4"/>
  <c r="J284" i="4"/>
  <c r="BK109" i="5"/>
  <c r="BK177" i="5"/>
  <c r="BK129" i="6"/>
  <c r="J1443" i="2"/>
  <c r="BK1443" i="2"/>
  <c r="BK333" i="2"/>
  <c r="BK226" i="2"/>
  <c r="J440" i="2"/>
  <c r="J465" i="2"/>
  <c r="BK892" i="2"/>
  <c r="J135" i="3"/>
  <c r="BK150" i="3"/>
  <c r="J166" i="4"/>
  <c r="BK207" i="4"/>
  <c r="J199" i="4"/>
  <c r="BK128" i="5"/>
  <c r="BK105" i="5"/>
  <c r="J107" i="6"/>
  <c r="J686" i="2"/>
  <c r="J512" i="2"/>
  <c r="BK662" i="2"/>
  <c r="J190" i="2"/>
  <c r="BK448" i="2"/>
  <c r="J679" i="2"/>
  <c r="J99" i="3"/>
  <c r="J110" i="4"/>
  <c r="BK110" i="4"/>
  <c r="J228" i="4"/>
  <c r="J91" i="5"/>
  <c r="J182" i="5"/>
  <c r="J140" i="6"/>
  <c r="J1247" i="2"/>
  <c r="BK778" i="2"/>
  <c r="J182" i="2"/>
  <c r="BK1467" i="2"/>
  <c r="BK672" i="2"/>
  <c r="BK1407" i="2"/>
  <c r="J166" i="2"/>
  <c r="J131" i="3"/>
  <c r="J293" i="4"/>
  <c r="BK162" i="4"/>
  <c r="BK98" i="4"/>
  <c r="BK199" i="4"/>
  <c r="BK95" i="5"/>
  <c r="BK199" i="5"/>
  <c r="J1437" i="2"/>
  <c r="J1390" i="2"/>
  <c r="J1541" i="2"/>
  <c r="BK631" i="2"/>
  <c r="BK1042" i="2"/>
  <c r="BK285" i="2"/>
  <c r="BK1320" i="2"/>
  <c r="BK897" i="2"/>
  <c r="J1382" i="2"/>
  <c r="J121" i="3"/>
  <c r="BK185" i="3"/>
  <c r="BK325" i="4"/>
  <c r="BK182" i="4"/>
  <c r="BK158" i="4"/>
  <c r="BK156" i="5"/>
  <c r="J185" i="5"/>
  <c r="J124" i="6"/>
  <c r="BK116" i="6"/>
  <c r="J672" i="2"/>
  <c r="J1233" i="2"/>
  <c r="BK999" i="2"/>
  <c r="J1225" i="2"/>
  <c r="BK324" i="2"/>
  <c r="J1103" i="2"/>
  <c r="BK148" i="3"/>
  <c r="J178" i="3"/>
  <c r="J106" i="4"/>
  <c r="J334" i="4"/>
  <c r="J309" i="4"/>
  <c r="BK191" i="5"/>
  <c r="J197" i="5"/>
  <c r="BK1135" i="2"/>
  <c r="BK512" i="2"/>
  <c r="J703" i="2"/>
  <c r="BK380" i="2"/>
  <c r="J976" i="2"/>
  <c r="BK703" i="2"/>
  <c r="BK1162" i="2"/>
  <c r="J156" i="3"/>
  <c r="J109" i="3"/>
  <c r="J186" i="4"/>
  <c r="BK330" i="4"/>
  <c r="J128" i="4"/>
  <c r="BK136" i="4"/>
  <c r="BK173" i="5"/>
  <c r="BK131" i="6"/>
  <c r="J930" i="2"/>
  <c r="J560" i="2"/>
  <c r="BK588" i="2"/>
  <c r="BK139" i="2"/>
  <c r="BK848" i="2"/>
  <c r="J1055" i="2"/>
  <c r="BK101" i="3"/>
  <c r="J325" i="4"/>
  <c r="BK259" i="4"/>
  <c r="BK303" i="4"/>
  <c r="J211" i="4"/>
  <c r="BK205" i="5"/>
  <c r="J175" i="5"/>
  <c r="J1552" i="2"/>
  <c r="BK1374" i="2"/>
  <c r="J139" i="2"/>
  <c r="J349" i="2"/>
  <c r="J483" i="2"/>
  <c r="J604" i="2"/>
  <c r="J1214" i="2"/>
  <c r="J885" i="2"/>
  <c r="BK711" i="2"/>
  <c r="J125" i="3"/>
  <c r="J246" i="4"/>
  <c r="BK186" i="4"/>
  <c r="BK334" i="4"/>
  <c r="J187" i="5"/>
  <c r="J109" i="5"/>
  <c r="J98" i="6"/>
  <c r="BK809" i="2"/>
  <c r="J1261" i="2"/>
  <c r="BK1205" i="2"/>
  <c r="BK655" i="2"/>
  <c r="BK1517" i="2"/>
  <c r="J613" i="2"/>
  <c r="BK154" i="3"/>
  <c r="BK313" i="4"/>
  <c r="J100" i="4"/>
  <c r="BK205" i="4"/>
  <c r="J105" i="5"/>
  <c r="BK124" i="5"/>
  <c r="J1533" i="2"/>
  <c r="BK1097" i="2"/>
  <c r="J714" i="2"/>
  <c r="J831" i="2"/>
  <c r="BK1496" i="2"/>
  <c r="BK740" i="2"/>
  <c r="BK1437" i="2"/>
  <c r="J341" i="2"/>
  <c r="J127" i="3"/>
  <c r="J189" i="3"/>
  <c r="J301" i="4"/>
  <c r="J322" i="4"/>
  <c r="J212" i="5"/>
  <c r="J160" i="5"/>
  <c r="J95" i="6"/>
  <c r="J1467" i="2"/>
  <c r="BK152" i="2"/>
  <c r="J693" i="2"/>
  <c r="BK493" i="2"/>
  <c r="BK474" i="2"/>
  <c r="BK405" i="2"/>
  <c r="BK1083" i="2"/>
  <c r="J159" i="3"/>
  <c r="J146" i="3"/>
  <c r="BK332" i="4"/>
  <c r="BK170" i="4"/>
  <c r="J153" i="5"/>
  <c r="BK153" i="5"/>
  <c r="J83" i="6"/>
  <c r="J631" i="2"/>
  <c r="J770" i="2"/>
  <c r="BK1128" i="2"/>
  <c r="BK1055" i="2"/>
  <c r="BK1520" i="2"/>
  <c r="BK958" i="2"/>
  <c r="J548" i="2"/>
  <c r="BK1073" i="2"/>
  <c r="J194" i="3"/>
  <c r="J117" i="3"/>
  <c r="J271" i="4"/>
  <c r="BK295" i="4"/>
  <c r="BK147" i="5"/>
  <c r="BK145" i="5"/>
  <c r="BK98" i="6"/>
  <c r="J127" i="6"/>
  <c r="BK1464" i="2"/>
  <c r="J1587" i="2"/>
  <c r="BK696" i="2"/>
  <c r="J1396" i="2"/>
  <c r="BK537" i="2"/>
  <c r="BK196" i="3"/>
  <c r="BK184" i="4"/>
  <c r="BK116" i="4"/>
  <c r="J256" i="4"/>
  <c r="BK261" i="4"/>
  <c r="BK207" i="5"/>
  <c r="BK132" i="5"/>
  <c r="BK110" i="6"/>
  <c r="BK1344" i="2"/>
  <c r="BK1174" i="2"/>
  <c r="BK613" i="2"/>
  <c r="J588" i="2"/>
  <c r="BK529" i="2"/>
  <c r="J246" i="2"/>
  <c r="BK133" i="3"/>
  <c r="BK281" i="4"/>
  <c r="BK311" i="4"/>
  <c r="J168" i="4"/>
  <c r="BK130" i="5"/>
  <c r="J191" i="5"/>
  <c r="BK140" i="6"/>
  <c r="BK732" i="2"/>
  <c r="J1205" i="2"/>
  <c r="J1091" i="2"/>
  <c r="J208" i="2"/>
  <c r="J1517" i="2"/>
  <c r="BK785" i="2"/>
  <c r="BK107" i="3"/>
  <c r="BK164" i="3"/>
  <c r="BK256" i="4"/>
  <c r="J112" i="4"/>
  <c r="J138" i="4"/>
  <c r="J143" i="5"/>
  <c r="BK115" i="5"/>
  <c r="BK1202" i="2"/>
  <c r="J718" i="2"/>
  <c r="J610" i="2"/>
  <c r="BK725" i="2"/>
  <c r="J1285" i="2"/>
  <c r="BK1285" i="2"/>
  <c r="BK816" i="2"/>
  <c r="BK1155" i="2"/>
  <c r="BK109" i="3"/>
  <c r="J176" i="3"/>
  <c r="J305" i="4"/>
  <c r="BK317" i="4"/>
  <c r="BK203" i="4"/>
  <c r="J132" i="5"/>
  <c r="J102" i="5"/>
  <c r="BK143" i="5"/>
  <c r="BK1261" i="2"/>
  <c r="BK119" i="2"/>
  <c r="J1571" i="2"/>
  <c r="BK424" i="2"/>
  <c r="J941" i="2"/>
  <c r="J370" i="2"/>
  <c r="J1218" i="2"/>
  <c r="BK465" i="2"/>
  <c r="BK173" i="3"/>
  <c r="BK194" i="3"/>
  <c r="J297" i="4"/>
  <c r="BK271" i="4"/>
  <c r="J330" i="4"/>
  <c r="BK102" i="5"/>
  <c r="J177" i="5"/>
  <c r="J1016" i="2"/>
  <c r="BK302" i="2"/>
  <c r="J950" i="2"/>
  <c r="BK1305" i="2"/>
  <c r="BK801" i="2"/>
  <c r="BK1507" i="2"/>
  <c r="J1149" i="2"/>
  <c r="BK113" i="3"/>
  <c r="BK127" i="3"/>
  <c r="BK144" i="3"/>
  <c r="J178" i="4"/>
  <c r="BK138" i="4"/>
  <c r="J289" i="4"/>
  <c r="J151" i="5"/>
  <c r="BK91" i="5"/>
  <c r="J747" i="2"/>
  <c r="J1324" i="2"/>
  <c r="J1240" i="2"/>
  <c r="J201" i="2"/>
  <c r="BK686" i="2"/>
  <c r="BK607" i="2"/>
  <c r="BK856" i="2"/>
  <c r="J192" i="3"/>
  <c r="BK230" i="4"/>
  <c r="BK124" i="4"/>
  <c r="J332" i="4"/>
  <c r="BK169" i="5"/>
  <c r="BK164" i="5"/>
  <c r="BK134" i="5"/>
  <c r="BK173" i="2"/>
  <c r="J1183" i="2"/>
  <c r="J1277" i="2"/>
  <c r="J1529" i="2"/>
  <c r="J1320" i="2"/>
  <c r="BK1240" i="2"/>
  <c r="BK1038" i="2"/>
  <c r="BK1608" i="2"/>
  <c r="J123" i="3"/>
  <c r="BK284" i="4"/>
  <c r="BK219" i="4"/>
  <c r="BK156" i="4"/>
  <c r="J311" i="4"/>
  <c r="J99" i="5"/>
  <c r="J86" i="6"/>
  <c r="J101" i="6"/>
  <c r="J110" i="6"/>
  <c r="BK145" i="2"/>
  <c r="J911" i="2"/>
  <c r="BK1313" i="2"/>
  <c r="BK341" i="2"/>
  <c r="J725" i="2"/>
  <c r="J879" i="2"/>
  <c r="J96" i="3"/>
  <c r="BK105" i="3"/>
  <c r="J273" i="4"/>
  <c r="J219" i="4"/>
  <c r="BK166" i="4"/>
  <c r="J191" i="4"/>
  <c r="J111" i="5"/>
  <c r="BK180" i="5"/>
  <c r="J1410" i="2"/>
  <c r="BK831" i="2"/>
  <c r="J823" i="2"/>
  <c r="BK863" i="2"/>
  <c r="BK182" i="2"/>
  <c r="J1404" i="2"/>
  <c r="J1032" i="2"/>
  <c r="J129" i="3"/>
  <c r="BK320" i="4"/>
  <c r="BK232" i="4"/>
  <c r="BK309" i="4"/>
  <c r="BK167" i="5"/>
  <c r="J126" i="5"/>
  <c r="J529" i="2"/>
  <c r="J1419" i="2"/>
  <c r="BK989" i="2"/>
  <c r="J1042" i="2"/>
  <c r="BK1067" i="2"/>
  <c r="BK747" i="2"/>
  <c r="BK1191" i="2"/>
  <c r="J173" i="3"/>
  <c r="BK168" i="3"/>
  <c r="BK125" i="3"/>
  <c r="J317" i="4"/>
  <c r="J216" i="4"/>
  <c r="J205" i="5"/>
  <c r="J128" i="5"/>
  <c r="BK120" i="5"/>
  <c r="J848" i="2"/>
  <c r="J892" i="2"/>
  <c r="BK1058" i="2"/>
  <c r="BK930" i="2"/>
  <c r="J711" i="2"/>
  <c r="J1313" i="2"/>
  <c r="BK920" i="2"/>
  <c r="BK569" i="2"/>
  <c r="J154" i="3"/>
  <c r="BK96" i="3"/>
  <c r="BK241" i="4"/>
  <c r="J261" i="4"/>
  <c r="J156" i="4"/>
  <c r="J230" i="4"/>
  <c r="J162" i="5"/>
  <c r="BK99" i="5"/>
  <c r="BK1564" i="2"/>
  <c r="J594" i="2"/>
  <c r="BK502" i="2"/>
  <c r="BK1049" i="2"/>
  <c r="J1477" i="2"/>
  <c r="J1097" i="2"/>
  <c r="J145" i="2"/>
  <c r="BK192" i="3"/>
  <c r="BK115" i="3"/>
  <c r="BK99" i="3"/>
  <c r="J232" i="4"/>
  <c r="J205" i="4"/>
  <c r="J116" i="4"/>
  <c r="BK201" i="5"/>
  <c r="J167" i="5"/>
  <c r="BK182" i="5"/>
  <c r="BK135" i="6"/>
  <c r="J1464" i="2"/>
  <c r="BK1214" i="2"/>
  <c r="J1038" i="2"/>
  <c r="BK1295" i="2"/>
  <c r="J1020" i="2"/>
  <c r="J1634" i="2"/>
  <c r="BK911" i="2"/>
  <c r="J181" i="3"/>
  <c r="BK277" i="4"/>
  <c r="J136" i="4"/>
  <c r="BK322" i="4"/>
  <c r="J150" i="4"/>
  <c r="BK187" i="5"/>
  <c r="BK139" i="5"/>
  <c r="J1295" i="2"/>
  <c r="J457" i="2"/>
  <c r="BK414" i="2"/>
  <c r="BK976" i="2"/>
  <c r="J1023" i="2"/>
  <c r="J152" i="2"/>
  <c r="J1152" i="2"/>
  <c r="BK156" i="3"/>
  <c r="BK120" i="4"/>
  <c r="BK239" i="4"/>
  <c r="BK148" i="4"/>
  <c r="BK112" i="4"/>
  <c r="J145" i="5"/>
  <c r="J139" i="5"/>
  <c r="J135" i="6"/>
  <c r="BK714" i="2"/>
  <c r="J380" i="2"/>
  <c r="J373" i="2"/>
  <c r="BK838" i="2"/>
  <c r="J767" i="2"/>
  <c r="J732" i="2"/>
  <c r="J1128" i="2"/>
  <c r="BK610" i="2"/>
  <c r="J1142" i="2"/>
  <c r="J168" i="3"/>
  <c r="J142" i="3"/>
  <c r="BK228" i="4"/>
  <c r="BK114" i="4"/>
  <c r="BK128" i="4"/>
  <c r="BK126" i="5"/>
  <c r="BK160" i="5"/>
  <c r="J89" i="6"/>
  <c r="J122" i="6"/>
  <c r="BK89" i="6"/>
  <c r="J904" i="2"/>
  <c r="J816" i="2"/>
  <c r="BK718" i="2"/>
  <c r="BK1183" i="2"/>
  <c r="J1486" i="2"/>
  <c r="J1159" i="2"/>
  <c r="J119" i="2"/>
  <c r="J662" i="2"/>
  <c r="BK140" i="3"/>
  <c r="J140" i="3"/>
  <c r="J234" i="4"/>
  <c r="BK195" i="4"/>
  <c r="J195" i="4"/>
  <c r="J120" i="5"/>
  <c r="BK171" i="5"/>
  <c r="BK122" i="6"/>
  <c r="J1520" i="2"/>
  <c r="J1067" i="2"/>
  <c r="J1076" i="2"/>
  <c r="BK1571" i="2"/>
  <c r="BK1410" i="2"/>
  <c r="J159" i="2"/>
  <c r="J1361" i="2"/>
  <c r="J101" i="3"/>
  <c r="J269" i="4"/>
  <c r="J239" i="4"/>
  <c r="J184" i="4"/>
  <c r="J203" i="4"/>
  <c r="J107" i="5"/>
  <c r="BK141" i="5"/>
  <c r="J113" i="6"/>
  <c r="BK1269" i="2"/>
  <c r="J1579" i="2"/>
  <c r="BK1529" i="2"/>
  <c r="BK1533" i="2"/>
  <c r="BK1427" i="2"/>
  <c r="J1344" i="2"/>
  <c r="BK187" i="3"/>
  <c r="J115" i="3"/>
  <c r="BK328" i="4"/>
  <c r="BK297" i="4"/>
  <c r="J224" i="4"/>
  <c r="J122" i="5"/>
  <c r="J201" i="5"/>
  <c r="J999" i="2"/>
  <c r="J1135" i="2"/>
  <c r="J1496" i="2"/>
  <c r="BK1541" i="2"/>
  <c r="J1100" i="2"/>
  <c r="BK1382" i="2"/>
  <c r="J1120" i="2"/>
  <c r="J869" i="2"/>
  <c r="BK1634" i="2"/>
  <c r="J302" i="2"/>
  <c r="J111" i="3"/>
  <c r="BK131" i="3"/>
  <c r="J303" i="4"/>
  <c r="J162" i="4"/>
  <c r="BK154" i="4"/>
  <c r="BK175" i="5"/>
  <c r="J95" i="5"/>
  <c r="BK1020" i="2"/>
  <c r="J989" i="2"/>
  <c r="BK1103" i="2"/>
  <c r="J1440" i="2"/>
  <c r="BK1579" i="2"/>
  <c r="BK604" i="2"/>
  <c r="BK1390" i="2"/>
  <c r="J119" i="3"/>
  <c r="J150" i="3"/>
  <c r="J132" i="4"/>
  <c r="BK286" i="4"/>
  <c r="J142" i="4"/>
  <c r="J164" i="5"/>
  <c r="J149" i="5"/>
  <c r="BK113" i="5"/>
  <c r="J866" i="2"/>
  <c r="BK1522" i="2"/>
  <c r="J226" i="2"/>
  <c r="J414" i="2"/>
  <c r="BK521" i="2"/>
  <c r="BK770" i="2"/>
  <c r="J1083" i="2"/>
  <c r="BK142" i="3"/>
  <c r="J198" i="3"/>
  <c r="J201" i="4"/>
  <c r="J307" i="4"/>
  <c r="BK336" i="4"/>
  <c r="J130" i="5"/>
  <c r="BK137" i="6"/>
  <c r="BK869" i="2"/>
  <c r="BK1159" i="2"/>
  <c r="BK1100" i="2"/>
  <c r="BK1552" i="2"/>
  <c r="BK560" i="2"/>
  <c r="J1305" i="2"/>
  <c r="J502" i="2"/>
  <c r="BK111" i="3"/>
  <c r="BK181" i="3"/>
  <c r="BK246" i="4"/>
  <c r="J267" i="4"/>
  <c r="BK267" i="4"/>
  <c r="J97" i="5"/>
  <c r="BK1164" i="2"/>
  <c r="J1162" i="2"/>
  <c r="J1049" i="2"/>
  <c r="J639" i="2"/>
  <c r="J173" i="2"/>
  <c r="BK349" i="2"/>
  <c r="J1202" i="2"/>
  <c r="J801" i="2"/>
  <c r="J838" i="2"/>
  <c r="BK152" i="3"/>
  <c r="BK305" i="4"/>
  <c r="BK315" i="4"/>
  <c r="J320" i="4"/>
  <c r="J265" i="4"/>
  <c r="J118" i="5"/>
  <c r="J137" i="6"/>
  <c r="BK86" i="6"/>
  <c r="BK107" i="6"/>
  <c r="BK1277" i="2"/>
  <c r="BK217" i="2"/>
  <c r="BK216" i="2" s="1"/>
  <c r="J216" i="2" s="1"/>
  <c r="J68" i="2" s="1"/>
  <c r="BK457" i="2"/>
  <c r="J388" i="2"/>
  <c r="J647" i="2"/>
  <c r="J579" i="2"/>
  <c r="J1392" i="2"/>
  <c r="BK370" i="2"/>
  <c r="BK135" i="3"/>
  <c r="BK117" i="3"/>
  <c r="BK250" i="4"/>
  <c r="BK265" i="4"/>
  <c r="J203" i="5"/>
  <c r="J158" i="5"/>
  <c r="J131" i="6"/>
  <c r="BK594" i="2"/>
  <c r="J1374" i="2"/>
  <c r="BK1396" i="2"/>
  <c r="BK1454" i="2"/>
  <c r="BK904" i="2"/>
  <c r="BK1477" i="2"/>
  <c r="BK123" i="3"/>
  <c r="J164" i="3"/>
  <c r="BK142" i="4"/>
  <c r="J182" i="4"/>
  <c r="J295" i="4"/>
  <c r="J207" i="5"/>
  <c r="BK151" i="5"/>
  <c r="BK111" i="5"/>
  <c r="P340" i="2" l="1"/>
  <c r="T654" i="2"/>
  <c r="T717" i="2"/>
  <c r="BK855" i="2"/>
  <c r="J855" i="2"/>
  <c r="J77" i="2"/>
  <c r="T1041" i="2"/>
  <c r="BK1217" i="2"/>
  <c r="J1217" i="2"/>
  <c r="J89" i="2"/>
  <c r="T1395" i="2"/>
  <c r="R1532" i="2"/>
  <c r="P98" i="3"/>
  <c r="BK139" i="3"/>
  <c r="J139" i="3"/>
  <c r="J67" i="3"/>
  <c r="R180" i="3"/>
  <c r="BK223" i="4"/>
  <c r="J223" i="4"/>
  <c r="J63" i="4"/>
  <c r="R292" i="4"/>
  <c r="BK327" i="4"/>
  <c r="J327" i="4"/>
  <c r="J70" i="4"/>
  <c r="BK90" i="5"/>
  <c r="BK117" i="5"/>
  <c r="J117" i="5"/>
  <c r="J63" i="5"/>
  <c r="BK155" i="5"/>
  <c r="J155" i="5"/>
  <c r="J65" i="5"/>
  <c r="BK184" i="5"/>
  <c r="J184" i="5"/>
  <c r="J68" i="5"/>
  <c r="BK118" i="2"/>
  <c r="J118" i="2"/>
  <c r="J65" i="2"/>
  <c r="P189" i="2"/>
  <c r="R225" i="2"/>
  <c r="T578" i="2"/>
  <c r="P739" i="2"/>
  <c r="BK896" i="2"/>
  <c r="J896" i="2"/>
  <c r="J80" i="2"/>
  <c r="R1041" i="2"/>
  <c r="T1217" i="2"/>
  <c r="R1395" i="2"/>
  <c r="T1532" i="2"/>
  <c r="BK98" i="3"/>
  <c r="J98" i="3"/>
  <c r="J65" i="3"/>
  <c r="T158" i="3"/>
  <c r="R175" i="3"/>
  <c r="R191" i="3"/>
  <c r="P258" i="4"/>
  <c r="P283" i="4"/>
  <c r="BK319" i="4"/>
  <c r="J319" i="4"/>
  <c r="J68" i="4"/>
  <c r="T90" i="5"/>
  <c r="P136" i="5"/>
  <c r="R166" i="5"/>
  <c r="R179" i="5"/>
  <c r="R209" i="5"/>
  <c r="BK189" i="2"/>
  <c r="J189" i="2"/>
  <c r="J67" i="2"/>
  <c r="T340" i="2"/>
  <c r="R654" i="2"/>
  <c r="R717" i="2"/>
  <c r="T855" i="2"/>
  <c r="R988" i="2"/>
  <c r="BK1158" i="2"/>
  <c r="J1158" i="2"/>
  <c r="J88" i="2"/>
  <c r="P1323" i="2"/>
  <c r="P1453" i="2"/>
  <c r="BK1607" i="2"/>
  <c r="J1607" i="2"/>
  <c r="J94" i="2"/>
  <c r="R139" i="3"/>
  <c r="P223" i="4"/>
  <c r="P292" i="4"/>
  <c r="T319" i="4"/>
  <c r="P104" i="5"/>
  <c r="T117" i="5"/>
  <c r="BK166" i="5"/>
  <c r="J166" i="5"/>
  <c r="J66" i="5"/>
  <c r="P179" i="5"/>
  <c r="T209" i="5"/>
  <c r="BK340" i="2"/>
  <c r="J340" i="2"/>
  <c r="J70" i="2"/>
  <c r="BK654" i="2"/>
  <c r="J654" i="2"/>
  <c r="J72" i="2"/>
  <c r="BK717" i="2"/>
  <c r="J717" i="2"/>
  <c r="J73" i="2"/>
  <c r="P855" i="2"/>
  <c r="BK988" i="2"/>
  <c r="J988" i="2"/>
  <c r="J81" i="2"/>
  <c r="T1158" i="2"/>
  <c r="BK1323" i="2"/>
  <c r="J1323" i="2"/>
  <c r="J90" i="2"/>
  <c r="BK1453" i="2"/>
  <c r="J1453" i="2"/>
  <c r="J92" i="2"/>
  <c r="P1607" i="2"/>
  <c r="R98" i="3"/>
  <c r="BK158" i="3"/>
  <c r="J158" i="3"/>
  <c r="J68" i="3"/>
  <c r="T175" i="3"/>
  <c r="T191" i="3"/>
  <c r="R91" i="4"/>
  <c r="R223" i="4"/>
  <c r="T292" i="4"/>
  <c r="R327" i="4"/>
  <c r="BK104" i="5"/>
  <c r="J104" i="5"/>
  <c r="J62" i="5"/>
  <c r="P117" i="5"/>
  <c r="R155" i="5"/>
  <c r="P184" i="5"/>
  <c r="BK82" i="6"/>
  <c r="T181" i="2"/>
  <c r="P225" i="2"/>
  <c r="R578" i="2"/>
  <c r="BK739" i="2"/>
  <c r="J739" i="2"/>
  <c r="J74" i="2"/>
  <c r="R896" i="2"/>
  <c r="BK1041" i="2"/>
  <c r="J1041" i="2"/>
  <c r="J87" i="2"/>
  <c r="P1217" i="2"/>
  <c r="BK1395" i="2"/>
  <c r="J1395" i="2"/>
  <c r="J91" i="2"/>
  <c r="P1532" i="2"/>
  <c r="P139" i="3"/>
  <c r="P180" i="3"/>
  <c r="BK91" i="4"/>
  <c r="J91" i="4"/>
  <c r="J60" i="4"/>
  <c r="R258" i="4"/>
  <c r="R283" i="4"/>
  <c r="P319" i="4"/>
  <c r="T104" i="5"/>
  <c r="T136" i="5"/>
  <c r="T166" i="5"/>
  <c r="T179" i="5"/>
  <c r="BK209" i="5"/>
  <c r="J209" i="5"/>
  <c r="J69" i="5"/>
  <c r="T82" i="6"/>
  <c r="P118" i="2"/>
  <c r="T189" i="2"/>
  <c r="T225" i="2"/>
  <c r="BK578" i="2"/>
  <c r="J578" i="2"/>
  <c r="J71" i="2"/>
  <c r="T739" i="2"/>
  <c r="P896" i="2"/>
  <c r="T988" i="2"/>
  <c r="P1158" i="2"/>
  <c r="R1323" i="2"/>
  <c r="T1453" i="2"/>
  <c r="T1607" i="2"/>
  <c r="R158" i="3"/>
  <c r="P175" i="3"/>
  <c r="T180" i="3"/>
  <c r="BK258" i="4"/>
  <c r="J258" i="4"/>
  <c r="J64" i="4"/>
  <c r="BK283" i="4"/>
  <c r="J283" i="4"/>
  <c r="J65" i="4"/>
  <c r="R319" i="4"/>
  <c r="R104" i="5"/>
  <c r="R136" i="5"/>
  <c r="P166" i="5"/>
  <c r="BK179" i="5"/>
  <c r="J179" i="5"/>
  <c r="J67" i="5"/>
  <c r="P209" i="5"/>
  <c r="P126" i="6"/>
  <c r="T118" i="2"/>
  <c r="T117" i="2"/>
  <c r="R340" i="2"/>
  <c r="P654" i="2"/>
  <c r="P717" i="2"/>
  <c r="R855" i="2"/>
  <c r="P988" i="2"/>
  <c r="R1158" i="2"/>
  <c r="T1323" i="2"/>
  <c r="R1453" i="2"/>
  <c r="R1607" i="2"/>
  <c r="T98" i="3"/>
  <c r="T139" i="3"/>
  <c r="T104" i="3"/>
  <c r="T94" i="3"/>
  <c r="BK180" i="3"/>
  <c r="J180" i="3"/>
  <c r="J71" i="3"/>
  <c r="BK191" i="3"/>
  <c r="J191" i="3"/>
  <c r="J72" i="3"/>
  <c r="P91" i="4"/>
  <c r="T223" i="4"/>
  <c r="BK292" i="4"/>
  <c r="J292" i="4"/>
  <c r="J67" i="4"/>
  <c r="T327" i="4"/>
  <c r="R90" i="5"/>
  <c r="BK136" i="5"/>
  <c r="J136" i="5"/>
  <c r="J64" i="5"/>
  <c r="T155" i="5"/>
  <c r="R184" i="5"/>
  <c r="P82" i="6"/>
  <c r="P81" i="6"/>
  <c r="AU60" i="1"/>
  <c r="R126" i="6"/>
  <c r="R118" i="2"/>
  <c r="R189" i="2"/>
  <c r="BK225" i="2"/>
  <c r="J225" i="2"/>
  <c r="J69" i="2"/>
  <c r="P578" i="2"/>
  <c r="R739" i="2"/>
  <c r="T896" i="2"/>
  <c r="T895" i="2"/>
  <c r="P1041" i="2"/>
  <c r="R1217" i="2"/>
  <c r="P1395" i="2"/>
  <c r="BK1532" i="2"/>
  <c r="J1532" i="2"/>
  <c r="J93" i="2"/>
  <c r="P158" i="3"/>
  <c r="BK175" i="3"/>
  <c r="J175" i="3"/>
  <c r="J70" i="3"/>
  <c r="P191" i="3"/>
  <c r="T91" i="4"/>
  <c r="T258" i="4"/>
  <c r="T283" i="4"/>
  <c r="P327" i="4"/>
  <c r="P90" i="5"/>
  <c r="R117" i="5"/>
  <c r="P155" i="5"/>
  <c r="T184" i="5"/>
  <c r="R82" i="6"/>
  <c r="R81" i="6"/>
  <c r="BK126" i="6"/>
  <c r="J126" i="6"/>
  <c r="J61" i="6"/>
  <c r="T126" i="6"/>
  <c r="BK181" i="2"/>
  <c r="J181" i="2"/>
  <c r="J66" i="2"/>
  <c r="BK172" i="3"/>
  <c r="J172" i="3"/>
  <c r="J69" i="3"/>
  <c r="BK101" i="5"/>
  <c r="J101" i="5"/>
  <c r="J61" i="5"/>
  <c r="BK288" i="4"/>
  <c r="J288" i="4"/>
  <c r="J66" i="4"/>
  <c r="BK324" i="4"/>
  <c r="J324" i="4"/>
  <c r="J69" i="4"/>
  <c r="BK847" i="2"/>
  <c r="J847" i="2"/>
  <c r="J76" i="2"/>
  <c r="BK891" i="2"/>
  <c r="J891" i="2"/>
  <c r="J78" i="2"/>
  <c r="BK1019" i="2"/>
  <c r="J1019" i="2"/>
  <c r="J82" i="2"/>
  <c r="BK1022" i="2"/>
  <c r="J1022" i="2"/>
  <c r="J83" i="2"/>
  <c r="BK1025" i="2"/>
  <c r="J1025" i="2"/>
  <c r="J84" i="2"/>
  <c r="BK1028" i="2"/>
  <c r="J1028" i="2"/>
  <c r="J85" i="2"/>
  <c r="BK1031" i="2"/>
  <c r="J1031" i="2"/>
  <c r="J86" i="2"/>
  <c r="BK104" i="3"/>
  <c r="J104" i="3"/>
  <c r="J66" i="3"/>
  <c r="BK215" i="4"/>
  <c r="J215" i="4"/>
  <c r="J61" i="4"/>
  <c r="BK218" i="4"/>
  <c r="J218" i="4"/>
  <c r="J62" i="4"/>
  <c r="BK830" i="2"/>
  <c r="J830" i="2"/>
  <c r="J75" i="2"/>
  <c r="BK95" i="3"/>
  <c r="J95" i="3"/>
  <c r="J64" i="3"/>
  <c r="F55" i="6"/>
  <c r="BE129" i="6"/>
  <c r="BE135" i="6"/>
  <c r="J52" i="6"/>
  <c r="BE92" i="6"/>
  <c r="BE104" i="6"/>
  <c r="BE133" i="6"/>
  <c r="BE83" i="6"/>
  <c r="BE124" i="6"/>
  <c r="J90" i="5"/>
  <c r="J60" i="5"/>
  <c r="E71" i="6"/>
  <c r="BE98" i="6"/>
  <c r="BE119" i="6"/>
  <c r="J78" i="6"/>
  <c r="BE86" i="6"/>
  <c r="BE131" i="6"/>
  <c r="BE137" i="6"/>
  <c r="BE95" i="6"/>
  <c r="BE101" i="6"/>
  <c r="BE127" i="6"/>
  <c r="BE140" i="6"/>
  <c r="BE89" i="6"/>
  <c r="BE107" i="6"/>
  <c r="BE110" i="6"/>
  <c r="BE113" i="6"/>
  <c r="BE116" i="6"/>
  <c r="BE122" i="6"/>
  <c r="BE107" i="5"/>
  <c r="BE109" i="5"/>
  <c r="BE118" i="5"/>
  <c r="BE122" i="5"/>
  <c r="BE128" i="5"/>
  <c r="BE130" i="5"/>
  <c r="BE156" i="5"/>
  <c r="BE158" i="5"/>
  <c r="BE169" i="5"/>
  <c r="BE171" i="5"/>
  <c r="BE180" i="5"/>
  <c r="BE182" i="5"/>
  <c r="BE187" i="5"/>
  <c r="BE205" i="5"/>
  <c r="BE207" i="5"/>
  <c r="J52" i="5"/>
  <c r="BE91" i="5"/>
  <c r="BE113" i="5"/>
  <c r="BE149" i="5"/>
  <c r="BE151" i="5"/>
  <c r="BE177" i="5"/>
  <c r="E79" i="5"/>
  <c r="J86" i="5"/>
  <c r="BE93" i="5"/>
  <c r="BE95" i="5"/>
  <c r="BE97" i="5"/>
  <c r="BE120" i="5"/>
  <c r="BE134" i="5"/>
  <c r="BE145" i="5"/>
  <c r="BE212" i="5"/>
  <c r="F86" i="5"/>
  <c r="BE126" i="5"/>
  <c r="BE189" i="5"/>
  <c r="BE191" i="5"/>
  <c r="BK90" i="4"/>
  <c r="J90" i="4"/>
  <c r="J59" i="4"/>
  <c r="BE99" i="5"/>
  <c r="BE102" i="5"/>
  <c r="BE124" i="5"/>
  <c r="BE132" i="5"/>
  <c r="BE164" i="5"/>
  <c r="BE185" i="5"/>
  <c r="BE105" i="5"/>
  <c r="BE137" i="5"/>
  <c r="BE139" i="5"/>
  <c r="BE141" i="5"/>
  <c r="BE143" i="5"/>
  <c r="BE160" i="5"/>
  <c r="BE197" i="5"/>
  <c r="BE199" i="5"/>
  <c r="BE203" i="5"/>
  <c r="BE111" i="5"/>
  <c r="BE115" i="5"/>
  <c r="BE147" i="5"/>
  <c r="BE153" i="5"/>
  <c r="BE162" i="5"/>
  <c r="BE167" i="5"/>
  <c r="BE173" i="5"/>
  <c r="BE175" i="5"/>
  <c r="BE193" i="5"/>
  <c r="BE195" i="5"/>
  <c r="BE201" i="5"/>
  <c r="BE210" i="5"/>
  <c r="F55" i="4"/>
  <c r="BE106" i="4"/>
  <c r="BE128" i="4"/>
  <c r="BE132" i="4"/>
  <c r="BE178" i="4"/>
  <c r="BE195" i="4"/>
  <c r="BE219" i="4"/>
  <c r="BE224" i="4"/>
  <c r="BE239" i="4"/>
  <c r="BE241" i="4"/>
  <c r="BE281" i="4"/>
  <c r="BE297" i="4"/>
  <c r="BE303" i="4"/>
  <c r="BE307" i="4"/>
  <c r="BE322" i="4"/>
  <c r="BE334" i="4"/>
  <c r="BE336" i="4"/>
  <c r="E48" i="4"/>
  <c r="BE246" i="4"/>
  <c r="BE250" i="4"/>
  <c r="BE261" i="4"/>
  <c r="BE289" i="4"/>
  <c r="J84" i="4"/>
  <c r="J87" i="4"/>
  <c r="BE116" i="4"/>
  <c r="BE186" i="4"/>
  <c r="BE191" i="4"/>
  <c r="BE201" i="4"/>
  <c r="BE203" i="4"/>
  <c r="BE205" i="4"/>
  <c r="BE228" i="4"/>
  <c r="BE230" i="4"/>
  <c r="BE253" i="4"/>
  <c r="BE305" i="4"/>
  <c r="BE315" i="4"/>
  <c r="BE317" i="4"/>
  <c r="BE330" i="4"/>
  <c r="BE138" i="4"/>
  <c r="BE142" i="4"/>
  <c r="BE150" i="4"/>
  <c r="BE162" i="4"/>
  <c r="BE168" i="4"/>
  <c r="BE170" i="4"/>
  <c r="BE234" i="4"/>
  <c r="BE284" i="4"/>
  <c r="BE301" i="4"/>
  <c r="BE96" i="4"/>
  <c r="BE144" i="4"/>
  <c r="BE166" i="4"/>
  <c r="BE174" i="4"/>
  <c r="BE199" i="4"/>
  <c r="BE256" i="4"/>
  <c r="BE265" i="4"/>
  <c r="BE269" i="4"/>
  <c r="BE273" i="4"/>
  <c r="BE277" i="4"/>
  <c r="BE293" i="4"/>
  <c r="BE320" i="4"/>
  <c r="BE325" i="4"/>
  <c r="BE98" i="4"/>
  <c r="BE112" i="4"/>
  <c r="BE124" i="4"/>
  <c r="BE184" i="4"/>
  <c r="BE207" i="4"/>
  <c r="BE216" i="4"/>
  <c r="BE232" i="4"/>
  <c r="BE286" i="4"/>
  <c r="BE299" i="4"/>
  <c r="BE309" i="4"/>
  <c r="BE311" i="4"/>
  <c r="BE313" i="4"/>
  <c r="BK94" i="3"/>
  <c r="J94" i="3"/>
  <c r="J63" i="3"/>
  <c r="BE100" i="4"/>
  <c r="BE102" i="4"/>
  <c r="BE120" i="4"/>
  <c r="BE136" i="4"/>
  <c r="BE148" i="4"/>
  <c r="BE154" i="4"/>
  <c r="BE156" i="4"/>
  <c r="BE158" i="4"/>
  <c r="BE182" i="4"/>
  <c r="BE259" i="4"/>
  <c r="BE267" i="4"/>
  <c r="BE295" i="4"/>
  <c r="BE332" i="4"/>
  <c r="BE92" i="4"/>
  <c r="BE110" i="4"/>
  <c r="BE114" i="4"/>
  <c r="BE211" i="4"/>
  <c r="BE263" i="4"/>
  <c r="BE271" i="4"/>
  <c r="BE328" i="4"/>
  <c r="BE135" i="3"/>
  <c r="BE166" i="3"/>
  <c r="BE142" i="3"/>
  <c r="BE150" i="3"/>
  <c r="BE176" i="3"/>
  <c r="BE189" i="3"/>
  <c r="BE196" i="3"/>
  <c r="BK895" i="2"/>
  <c r="J895" i="2"/>
  <c r="J79" i="2"/>
  <c r="J59" i="3"/>
  <c r="BE127" i="3"/>
  <c r="BE159" i="3"/>
  <c r="BE185" i="3"/>
  <c r="BE192" i="3"/>
  <c r="BE194" i="3"/>
  <c r="E50" i="3"/>
  <c r="J56" i="3"/>
  <c r="F91" i="3"/>
  <c r="BE99" i="3"/>
  <c r="BE111" i="3"/>
  <c r="BE113" i="3"/>
  <c r="BE119" i="3"/>
  <c r="BE121" i="3"/>
  <c r="BE140" i="3"/>
  <c r="BE144" i="3"/>
  <c r="BE198" i="3"/>
  <c r="BK117" i="2"/>
  <c r="J117" i="2"/>
  <c r="J64" i="2"/>
  <c r="BE105" i="3"/>
  <c r="BE117" i="3"/>
  <c r="BE133" i="3"/>
  <c r="BE152" i="3"/>
  <c r="BE162" i="3"/>
  <c r="BE168" i="3"/>
  <c r="BE183" i="3"/>
  <c r="BE187" i="3"/>
  <c r="BE109" i="3"/>
  <c r="BE123" i="3"/>
  <c r="BE148" i="3"/>
  <c r="BE154" i="3"/>
  <c r="BE96" i="3"/>
  <c r="BE101" i="3"/>
  <c r="BE131" i="3"/>
  <c r="BE164" i="3"/>
  <c r="BE178" i="3"/>
  <c r="BE107" i="3"/>
  <c r="BE115" i="3"/>
  <c r="BE125" i="3"/>
  <c r="BE129" i="3"/>
  <c r="BE137" i="3"/>
  <c r="BE146" i="3"/>
  <c r="BE156" i="3"/>
  <c r="BE170" i="3"/>
  <c r="BE173" i="3"/>
  <c r="BE181" i="3"/>
  <c r="F59" i="2"/>
  <c r="J110" i="2"/>
  <c r="BE119" i="2"/>
  <c r="BE139" i="2"/>
  <c r="BE145" i="2"/>
  <c r="BE217" i="2"/>
  <c r="BE373" i="2"/>
  <c r="BE669" i="2"/>
  <c r="BE703" i="2"/>
  <c r="BE725" i="2"/>
  <c r="BE747" i="2"/>
  <c r="BE809" i="2"/>
  <c r="BE967" i="2"/>
  <c r="BE1083" i="2"/>
  <c r="BE1097" i="2"/>
  <c r="BE1111" i="2"/>
  <c r="BE1205" i="2"/>
  <c r="BE1261" i="2"/>
  <c r="BE1269" i="2"/>
  <c r="BE1285" i="2"/>
  <c r="BE1313" i="2"/>
  <c r="BE1404" i="2"/>
  <c r="BE1440" i="2"/>
  <c r="BE1486" i="2"/>
  <c r="BE1533" i="2"/>
  <c r="BE1549" i="2"/>
  <c r="BE1571" i="2"/>
  <c r="BE1608" i="2"/>
  <c r="BE1634" i="2"/>
  <c r="BE166" i="2"/>
  <c r="BE182" i="2"/>
  <c r="BE190" i="2"/>
  <c r="BE285" i="2"/>
  <c r="BE341" i="2"/>
  <c r="BE349" i="2"/>
  <c r="BE597" i="2"/>
  <c r="BE631" i="2"/>
  <c r="BE655" i="2"/>
  <c r="BE714" i="2"/>
  <c r="BE756" i="2"/>
  <c r="BE778" i="2"/>
  <c r="BE823" i="2"/>
  <c r="BE831" i="2"/>
  <c r="BE863" i="2"/>
  <c r="BE985" i="2"/>
  <c r="BE989" i="2"/>
  <c r="BE1042" i="2"/>
  <c r="BE1103" i="2"/>
  <c r="BE1225" i="2"/>
  <c r="BE1454" i="2"/>
  <c r="BE1477" i="2"/>
  <c r="BE1579" i="2"/>
  <c r="BE208" i="2"/>
  <c r="BE246" i="2"/>
  <c r="BE414" i="2"/>
  <c r="BE548" i="2"/>
  <c r="BE569" i="2"/>
  <c r="BE588" i="2"/>
  <c r="BE591" i="2"/>
  <c r="BE639" i="2"/>
  <c r="BE767" i="2"/>
  <c r="BE869" i="2"/>
  <c r="BE873" i="2"/>
  <c r="BE950" i="2"/>
  <c r="BE976" i="2"/>
  <c r="BE1008" i="2"/>
  <c r="BE1049" i="2"/>
  <c r="BE1055" i="2"/>
  <c r="BE1135" i="2"/>
  <c r="BE1152" i="2"/>
  <c r="BE1183" i="2"/>
  <c r="BE1191" i="2"/>
  <c r="BE1202" i="2"/>
  <c r="BE1214" i="2"/>
  <c r="BE1218" i="2"/>
  <c r="BE1233" i="2"/>
  <c r="BE1254" i="2"/>
  <c r="BE1331" i="2"/>
  <c r="BE1361" i="2"/>
  <c r="BE1390" i="2"/>
  <c r="BE1541" i="2"/>
  <c r="BE1587" i="2"/>
  <c r="E104" i="2"/>
  <c r="J113" i="2"/>
  <c r="BE152" i="2"/>
  <c r="BE226" i="2"/>
  <c r="BE266" i="2"/>
  <c r="BE311" i="2"/>
  <c r="BE333" i="2"/>
  <c r="BE380" i="2"/>
  <c r="BE396" i="2"/>
  <c r="BE405" i="2"/>
  <c r="BE457" i="2"/>
  <c r="BE502" i="2"/>
  <c r="BE529" i="2"/>
  <c r="BE693" i="2"/>
  <c r="BE696" i="2"/>
  <c r="BE732" i="2"/>
  <c r="BE740" i="2"/>
  <c r="BE816" i="2"/>
  <c r="BE879" i="2"/>
  <c r="BE892" i="2"/>
  <c r="BE999" i="2"/>
  <c r="BE1029" i="2"/>
  <c r="BE1091" i="2"/>
  <c r="BE1128" i="2"/>
  <c r="BE1240" i="2"/>
  <c r="BE1374" i="2"/>
  <c r="BE1382" i="2"/>
  <c r="BE1392" i="2"/>
  <c r="BE1464" i="2"/>
  <c r="BE1564" i="2"/>
  <c r="BE302" i="2"/>
  <c r="BE324" i="2"/>
  <c r="BE521" i="2"/>
  <c r="BE537" i="2"/>
  <c r="BE594" i="2"/>
  <c r="BE672" i="2"/>
  <c r="BE679" i="2"/>
  <c r="BE711" i="2"/>
  <c r="BE897" i="2"/>
  <c r="BE941" i="2"/>
  <c r="BE1016" i="2"/>
  <c r="BE1020" i="2"/>
  <c r="BE1032" i="2"/>
  <c r="BE1073" i="2"/>
  <c r="BE1076" i="2"/>
  <c r="BE1142" i="2"/>
  <c r="BE1155" i="2"/>
  <c r="BE1344" i="2"/>
  <c r="BE1496" i="2"/>
  <c r="BE1522" i="2"/>
  <c r="BE1552" i="2"/>
  <c r="BE1597" i="2"/>
  <c r="BE173" i="2"/>
  <c r="BE201" i="2"/>
  <c r="BE424" i="2"/>
  <c r="BE440" i="2"/>
  <c r="BE474" i="2"/>
  <c r="BE483" i="2"/>
  <c r="BE579" i="2"/>
  <c r="BE801" i="2"/>
  <c r="BE856" i="2"/>
  <c r="BE920" i="2"/>
  <c r="BE1023" i="2"/>
  <c r="BE1026" i="2"/>
  <c r="BE1149" i="2"/>
  <c r="BE1162" i="2"/>
  <c r="BE1164" i="2"/>
  <c r="BE1277" i="2"/>
  <c r="BE1295" i="2"/>
  <c r="BE1320" i="2"/>
  <c r="BE1396" i="2"/>
  <c r="BE1407" i="2"/>
  <c r="BE1437" i="2"/>
  <c r="BE1517" i="2"/>
  <c r="BE1520" i="2"/>
  <c r="BE159" i="2"/>
  <c r="BE370" i="2"/>
  <c r="BE607" i="2"/>
  <c r="BE610" i="2"/>
  <c r="BE613" i="2"/>
  <c r="BE647" i="2"/>
  <c r="BE662" i="2"/>
  <c r="BE770" i="2"/>
  <c r="BE785" i="2"/>
  <c r="BE792" i="2"/>
  <c r="BE838" i="2"/>
  <c r="BE848" i="2"/>
  <c r="BE866" i="2"/>
  <c r="BE885" i="2"/>
  <c r="BE904" i="2"/>
  <c r="BE911" i="2"/>
  <c r="BE930" i="2"/>
  <c r="BE958" i="2"/>
  <c r="BE1038" i="2"/>
  <c r="BE1058" i="2"/>
  <c r="BE1067" i="2"/>
  <c r="BE1120" i="2"/>
  <c r="BE1174" i="2"/>
  <c r="BE1324" i="2"/>
  <c r="BE1410" i="2"/>
  <c r="BE1427" i="2"/>
  <c r="BE1450" i="2"/>
  <c r="BE388" i="2"/>
  <c r="BE448" i="2"/>
  <c r="BE465" i="2"/>
  <c r="BE493" i="2"/>
  <c r="BE512" i="2"/>
  <c r="BE560" i="2"/>
  <c r="BE604" i="2"/>
  <c r="BE620" i="2"/>
  <c r="BE686" i="2"/>
  <c r="BE718" i="2"/>
  <c r="BE1100" i="2"/>
  <c r="BE1159" i="2"/>
  <c r="BE1247" i="2"/>
  <c r="BE1305" i="2"/>
  <c r="BE1352" i="2"/>
  <c r="BE1419" i="2"/>
  <c r="BE1443" i="2"/>
  <c r="BE1467" i="2"/>
  <c r="BE1507" i="2"/>
  <c r="BE1529" i="2"/>
  <c r="AS54" i="1"/>
  <c r="F34" i="6"/>
  <c r="BA60" i="1"/>
  <c r="F36" i="6"/>
  <c r="BC60" i="1"/>
  <c r="F35" i="6"/>
  <c r="BB60" i="1"/>
  <c r="F37" i="3"/>
  <c r="BB57" i="1"/>
  <c r="F37" i="6"/>
  <c r="BD60" i="1"/>
  <c r="F37" i="4"/>
  <c r="BD58" i="1"/>
  <c r="F39" i="3"/>
  <c r="BD57" i="1"/>
  <c r="F39" i="2"/>
  <c r="BD56" i="1"/>
  <c r="F36" i="3"/>
  <c r="BA57" i="1"/>
  <c r="F36" i="2"/>
  <c r="BA56" i="1"/>
  <c r="F37" i="5"/>
  <c r="BD59" i="1"/>
  <c r="F34" i="4"/>
  <c r="BA58" i="1"/>
  <c r="F34" i="5"/>
  <c r="BA59" i="1"/>
  <c r="F38" i="2"/>
  <c r="BC56" i="1"/>
  <c r="F38" i="3"/>
  <c r="BC57" i="1"/>
  <c r="J36" i="3"/>
  <c r="AW57" i="1"/>
  <c r="J34" i="6"/>
  <c r="AW60" i="1"/>
  <c r="J36" i="2"/>
  <c r="AW56" i="1"/>
  <c r="F36" i="5"/>
  <c r="BC59" i="1"/>
  <c r="F35" i="5"/>
  <c r="BB59" i="1"/>
  <c r="J34" i="4"/>
  <c r="AW58" i="1"/>
  <c r="F35" i="4"/>
  <c r="BB58" i="1"/>
  <c r="J34" i="5"/>
  <c r="AW59" i="1"/>
  <c r="F36" i="4"/>
  <c r="BC58" i="1"/>
  <c r="F37" i="2"/>
  <c r="BB56" i="1"/>
  <c r="T90" i="4" l="1"/>
  <c r="P104" i="3"/>
  <c r="P94" i="3"/>
  <c r="AU57" i="1"/>
  <c r="R104" i="3"/>
  <c r="R94" i="3"/>
  <c r="BK81" i="6"/>
  <c r="J81" i="6"/>
  <c r="J59" i="6"/>
  <c r="R90" i="4"/>
  <c r="T81" i="6"/>
  <c r="P89" i="5"/>
  <c r="AU59" i="1"/>
  <c r="R117" i="2"/>
  <c r="R89" i="5"/>
  <c r="T116" i="2"/>
  <c r="P90" i="4"/>
  <c r="AU58" i="1"/>
  <c r="P117" i="2"/>
  <c r="T89" i="5"/>
  <c r="BK89" i="5"/>
  <c r="J89" i="5"/>
  <c r="P895" i="2"/>
  <c r="R895" i="2"/>
  <c r="J82" i="6"/>
  <c r="J60" i="6"/>
  <c r="BK116" i="2"/>
  <c r="J116" i="2"/>
  <c r="J63" i="2"/>
  <c r="J32" i="3"/>
  <c r="AG57" i="1"/>
  <c r="BA55" i="1"/>
  <c r="F35" i="3"/>
  <c r="AZ57" i="1"/>
  <c r="F33" i="4"/>
  <c r="AZ58" i="1"/>
  <c r="F33" i="5"/>
  <c r="AZ59" i="1"/>
  <c r="BC55" i="1"/>
  <c r="AY55" i="1"/>
  <c r="J30" i="4"/>
  <c r="AG58" i="1"/>
  <c r="J33" i="5"/>
  <c r="AV59" i="1"/>
  <c r="AT59" i="1"/>
  <c r="J33" i="6"/>
  <c r="AV60" i="1"/>
  <c r="AT60" i="1"/>
  <c r="F35" i="2"/>
  <c r="AZ56" i="1"/>
  <c r="BD55" i="1"/>
  <c r="J30" i="5"/>
  <c r="AG59" i="1"/>
  <c r="BB55" i="1"/>
  <c r="F33" i="6"/>
  <c r="AZ60" i="1"/>
  <c r="J35" i="3"/>
  <c r="AV57" i="1"/>
  <c r="AT57" i="1"/>
  <c r="J35" i="2"/>
  <c r="AV56" i="1"/>
  <c r="AT56" i="1"/>
  <c r="J33" i="4"/>
  <c r="AV58" i="1"/>
  <c r="AT58" i="1"/>
  <c r="P116" i="2" l="1"/>
  <c r="AU56" i="1"/>
  <c r="R116" i="2"/>
  <c r="J59" i="5"/>
  <c r="AN58" i="1"/>
  <c r="J39" i="5"/>
  <c r="AN57" i="1"/>
  <c r="J39" i="4"/>
  <c r="J41" i="3"/>
  <c r="AN59" i="1"/>
  <c r="AU55" i="1"/>
  <c r="AU54" i="1"/>
  <c r="AZ55" i="1"/>
  <c r="BB54" i="1"/>
  <c r="W31" i="1"/>
  <c r="BA54" i="1"/>
  <c r="W30" i="1"/>
  <c r="BD54" i="1"/>
  <c r="W33" i="1"/>
  <c r="J30" i="6"/>
  <c r="AG60" i="1"/>
  <c r="J32" i="2"/>
  <c r="AG56" i="1"/>
  <c r="AG55" i="1"/>
  <c r="AX55" i="1"/>
  <c r="AW55" i="1"/>
  <c r="BC54" i="1"/>
  <c r="W32" i="1"/>
  <c r="J39" i="6" l="1"/>
  <c r="J41" i="2"/>
  <c r="AN56" i="1"/>
  <c r="AN60" i="1"/>
  <c r="AZ54" i="1"/>
  <c r="W29" i="1"/>
  <c r="AX54" i="1"/>
  <c r="AG54" i="1"/>
  <c r="AK26" i="1"/>
  <c r="AY54" i="1"/>
  <c r="AW54" i="1"/>
  <c r="AK30" i="1"/>
  <c r="AV55" i="1"/>
  <c r="AT55" i="1"/>
  <c r="AN55" i="1"/>
  <c r="AV54" i="1" l="1"/>
  <c r="AK29" i="1"/>
  <c r="AK35" i="1"/>
  <c r="AT54" i="1" l="1"/>
  <c r="AN54" i="1"/>
</calcChain>
</file>

<file path=xl/sharedStrings.xml><?xml version="1.0" encoding="utf-8"?>
<sst xmlns="http://schemas.openxmlformats.org/spreadsheetml/2006/main" count="19533" uniqueCount="2466">
  <si>
    <t>Export Komplet</t>
  </si>
  <si>
    <t>VZ</t>
  </si>
  <si>
    <t>2.0</t>
  </si>
  <si>
    <t>ZAMOK</t>
  </si>
  <si>
    <t>False</t>
  </si>
  <si>
    <t>{b438244d-909a-494d-ae85-e4664b9e86e0}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</si>
  <si>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</si>
  <si>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</si>
  <si>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</si>
  <si>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</si>
  <si>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</si>
  <si>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</si>
  <si>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</si>
  <si>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</si>
  <si>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TRU30-24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</si>
  <si>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</si>
  <si>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</si>
  <si>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RE-USE CENTRA ŽĎÁR NAD SÁZAVOU, ul. Jihlavská u Ave</t>
  </si>
  <si>
    <t>KSO:</t>
  </si>
  <si>
    <t/>
  </si>
  <si>
    <t>CC-CZ:</t>
  </si>
  <si>
    <t>Místo:</t>
  </si>
  <si>
    <t>k.ú. Město Žďár (kód katastrální území 795232)</t>
  </si>
  <si>
    <t>Datum:</t>
  </si>
  <si>
    <t>1. 10. 2024</t>
  </si>
  <si>
    <t>Zadavatel:</t>
  </si>
  <si>
    <t>IČ:</t>
  </si>
  <si>
    <t>00295841</t>
  </si>
  <si>
    <t>Město Žďár nad Sázavou</t>
  </si>
  <si>
    <t>DIČ:</t>
  </si>
  <si>
    <t>CZ00295841</t>
  </si>
  <si>
    <t>Uchazeč:</t>
  </si>
  <si>
    <t>Vyplň údaj</t>
  </si>
  <si>
    <t>Projektant:</t>
  </si>
  <si>
    <t>03581853</t>
  </si>
  <si>
    <t>ENVIprojekt CZECH s.r.o., Ing. Jiří Sýnek</t>
  </si>
  <si>
    <t>CZ03581853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</si>
  <si>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</si>
  <si>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</si>
  <si>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</si>
  <si>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</si>
  <si>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</si>
  <si>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</si>
  <si>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</si>
  <si>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</si>
  <si>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</si>
  <si>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</si>
  <si>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</si>
  <si>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</si>
  <si>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</si>
  <si>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</si>
  <si>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</si>
  <si>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</si>
  <si>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</si>
  <si>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</si>
  <si>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</si>
  <si>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</si>
  <si>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</si>
  <si>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</si>
  <si>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</si>
  <si>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</si>
  <si>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</si>
  <si>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</si>
  <si>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</si>
  <si>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</si>
  <si>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</si>
  <si>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</si>
  <si>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</si>
  <si>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</si>
  <si>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</si>
  <si>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</si>
  <si>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</si>
  <si>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</si>
  <si>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</si>
  <si>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</si>
  <si>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</si>
  <si>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</si>
  <si>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</si>
  <si>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</si>
  <si>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</si>
  <si>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01</t>
  </si>
  <si>
    <t>RE-USE centrum</t>
  </si>
  <si>
    <t>STA</t>
  </si>
  <si>
    <t>1</t>
  </si>
  <si>
    <t>{c0e5d22f-491c-4b6b-af58-28ab7aae02db}</t>
  </si>
  <si>
    <t>2</t>
  </si>
  <si>
    <t>/</t>
  </si>
  <si>
    <t>D.1.1.</t>
  </si>
  <si>
    <t>Architektonicko stavební část</t>
  </si>
  <si>
    <t>Soupis</t>
  </si>
  <si>
    <t>{e4ba221f-f478-40d7-a703-9ea0594b21a8}</t>
  </si>
  <si>
    <t>D.1.4.5.</t>
  </si>
  <si>
    <t>Silnoproudá elektroinstalace</t>
  </si>
  <si>
    <t>{4f5c060c-91fb-4902-9a88-ac160a0ed6b6}</t>
  </si>
  <si>
    <t>SO 02</t>
  </si>
  <si>
    <t>Vodovodní přípojky</t>
  </si>
  <si>
    <t>{87c58402-5c36-432f-9028-50ef1aa4e58d}</t>
  </si>
  <si>
    <t>SO 03</t>
  </si>
  <si>
    <t>Areálový rozvod NN</t>
  </si>
  <si>
    <t>{94942811-4316-4cb5-bee9-61854b188a13}</t>
  </si>
  <si>
    <t>VRN/ON</t>
  </si>
  <si>
    <t>Vedlejší rozpočtové a ostatní náklady</t>
  </si>
  <si>
    <t>{3b835d62-c748-4829-852d-dd9cd9dfc0a2}</t>
  </si>
  <si>
    <t>KRYCÍ LIST SOUPISU PRACÍ</t>
  </si>
  <si>
    <t>Objekt:</t>
  </si>
  <si>
    <t>SO 01 - RE-USE centrum</t>
  </si>
  <si>
    <t>Soupis:</t>
  </si>
  <si>
    <t>D.1.1. - Architektonicko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</si>
  <si>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</si>
  <si>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</si>
  <si>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</si>
  <si>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</si>
  <si>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</si>
  <si>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31 - Zdi pozemních staveb</t>
  </si>
  <si>
    <t xml:space="preserve">    33 - Sloupy a pilíře, rámové konstrukce</t>
  </si>
  <si>
    <t xml:space="preserve">    4 - Vodorovné konstrukce</t>
  </si>
  <si>
    <t xml:space="preserve">    5 - Komunikace pozemní</t>
  </si>
  <si>
    <t xml:space="preserve">    61 - Úprava povrchů vnitřních</t>
  </si>
  <si>
    <t xml:space="preserve">    62 - Úprava povrchů vnějších</t>
  </si>
  <si>
    <t xml:space="preserve">    63 - Podlahy a podlahové konstrukce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</si>
  <si>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</si>
  <si>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</si>
  <si>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</si>
  <si>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97 - Prorážení otvorů a ostatní bourací práce</t>
  </si>
  <si>
    <t xml:space="preserve">    98 - Demolice a sanace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</si>
  <si>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</si>
  <si>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</si>
  <si>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</si>
  <si>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</si>
  <si>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</si>
  <si>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</si>
  <si>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</si>
  <si>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</si>
  <si>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</si>
  <si>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</si>
  <si>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</si>
  <si>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</si>
  <si>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</si>
  <si>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</si>
  <si>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</si>
  <si>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</si>
  <si>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</si>
  <si>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</si>
  <si>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</si>
  <si>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</si>
  <si>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</si>
  <si>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</si>
  <si>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</si>
  <si>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</si>
  <si>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</si>
  <si>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</si>
  <si>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</si>
  <si>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</si>
  <si>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</si>
  <si>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</si>
  <si>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</si>
  <si>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</si>
  <si>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</si>
  <si>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</si>
  <si>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31</t>
  </si>
  <si>
    <t>Zdi pozemních staveb</t>
  </si>
  <si>
    <t>K</t>
  </si>
  <si>
    <t>311272211</t>
  </si>
  <si>
    <t>Zdivo z pórobetonových tvárnic hladkých do P2 do 450 kg/m3 na tenkovrstvou maltu tl 300 mm</t>
  </si>
  <si>
    <t>m2</t>
  </si>
  <si>
    <t>CS ÚRS 2024 02</t>
  </si>
  <si>
    <t>4</t>
  </si>
  <si>
    <t>-1984217117</t>
  </si>
  <si>
    <t>PP</t>
  </si>
  <si>
    <t>Zdivo z pórobetonových tvárnic na tenké maltové lože, tl. zdiva 300 mm pevnost tvárnic do P2, objemová hmotnost do 450 kg/m3 hladkých</t>
  </si>
  <si>
    <t>Online PSC</t>
  </si>
  <si>
    <t>https://podminky.urs.cz/item/CS_URS_2024_02/311272211</t>
  </si>
  <si>
    <t>VV</t>
  </si>
  <si>
    <t>výkres č.D.1-01-S-05,06</t>
  </si>
  <si>
    <t>- vyzdívky z porobetonových šedých tvárnic tl.300mm</t>
  </si>
  <si>
    <t>4,00*2,97</t>
  </si>
  <si>
    <t>3,50*4,08</t>
  </si>
  <si>
    <t>-(0,60*1,20+2,05*2,20)</t>
  </si>
  <si>
    <t>1,97*4,40</t>
  </si>
  <si>
    <t>3,50*1,59</t>
  </si>
  <si>
    <t>2,12*4,50</t>
  </si>
  <si>
    <t>5,38*1,67</t>
  </si>
  <si>
    <t>Mezisoučet</t>
  </si>
  <si>
    <t>3</t>
  </si>
  <si>
    <t>- dozdívka otvoru</t>
  </si>
  <si>
    <t>1,50*0,30*4</t>
  </si>
  <si>
    <t>- dozdění ostění v sousedním  prostoru pro provedení fasádního zateplení</t>
  </si>
  <si>
    <t>0,27*5,62</t>
  </si>
  <si>
    <t>Součet</t>
  </si>
  <si>
    <t>346272216</t>
  </si>
  <si>
    <t>Přizdívka z pórobetonových tvárnic tl 50 mm</t>
  </si>
  <si>
    <t>-1425785300</t>
  </si>
  <si>
    <t>Přizdívky z pórobetonových tvárnic objemová hmotnost do 500 kg/m3, na tenké maltové lože, tloušťka přizdívky 50 mm</t>
  </si>
  <si>
    <t>https://podminky.urs.cz/item/CS_URS_2024_02/346272216</t>
  </si>
  <si>
    <t>- obezdívka ocelových sloupů, porobetonovými tvárnicemi tl.50mm</t>
  </si>
  <si>
    <t>(0,15+0,09*2+0,16)*5,79*2</t>
  </si>
  <si>
    <t>317142440</t>
  </si>
  <si>
    <t>Překlad nenosný pórobetonový š 150 mm v do 250 mm na tenkovrstvou maltu dl do 1000 mm</t>
  </si>
  <si>
    <t>kus</t>
  </si>
  <si>
    <t>1180602044</t>
  </si>
  <si>
    <t>Překlady nenosné z pórobetonu osazené do tenkého maltového lože, výšky do 250 mm, šířky překladu 150 mm, délky překladu do 1000 mm</t>
  </si>
  <si>
    <t>https://podminky.urs.cz/item/CS_URS_2024_02/317142440</t>
  </si>
  <si>
    <t>výkres č.D.1-01-S-05,11</t>
  </si>
  <si>
    <t>- porobetonové překlady nad novými otvory</t>
  </si>
  <si>
    <t>"ozn.N/1 - rozměry 150x250x1000mm"    2</t>
  </si>
  <si>
    <t>317142446</t>
  </si>
  <si>
    <t>Překlad nenosný pórobetonový š 150 mm v do 250 mm na tenkovrstvou maltu dl přes 1500 do 2000 mm</t>
  </si>
  <si>
    <t>-1633912641</t>
  </si>
  <si>
    <t>Překlady nenosné z pórobetonu osazené do tenkého maltového lože, výšky do 250 mm, šířky překladu 150 mm, délky překladu přes 1500 do 2000 mm</t>
  </si>
  <si>
    <t>https://podminky.urs.cz/item/CS_URS_2024_02/317142446</t>
  </si>
  <si>
    <t>"ozn.N/2 - rozměry 150x250x2000mm"    2*4</t>
  </si>
  <si>
    <t>5</t>
  </si>
  <si>
    <t>317142448</t>
  </si>
  <si>
    <t>Překlad nenosný pórobetonový š 150 mm v do 250 mm na tenkovrstvou maltu dl přes 2000 do 2500 mm</t>
  </si>
  <si>
    <t>-1659846968</t>
  </si>
  <si>
    <t>Překlady nenosné z pórobetonu osazené do tenkého maltového lože, výšky do 250 mm, šířky překladu 150 mm, délky překladu přes 2000 do 2500 mm</t>
  </si>
  <si>
    <t>https://podminky.urs.cz/item/CS_URS_2024_02/317142448</t>
  </si>
  <si>
    <t>"ozn.N/3 - rozměry 150x250x2700mm"    2</t>
  </si>
  <si>
    <t>6</t>
  </si>
  <si>
    <t>317941123</t>
  </si>
  <si>
    <t>Osazování ocelových válcovaných nosníků na zdivu I, IE, U, UE nebo L přes č. 14 do č. 22 nebo výšky do 220 mm</t>
  </si>
  <si>
    <t>t</t>
  </si>
  <si>
    <t>-1349721217</t>
  </si>
  <si>
    <t>Osazování ocelových válcovaných nosníků na zdivu I nebo IE nebo U nebo UE nebo L č. 14 až 22 nebo výšky do 220 mm</t>
  </si>
  <si>
    <t>https://podminky.urs.cz/item/CS_URS_2024_02/317941123</t>
  </si>
  <si>
    <t>výkres č.D.1-01-S-05, 12</t>
  </si>
  <si>
    <t>- nový ocelový překlad I.č.180</t>
  </si>
  <si>
    <t>"ozn.N/5"     2,40*21,90*0,001</t>
  </si>
  <si>
    <t>7</t>
  </si>
  <si>
    <t>M</t>
  </si>
  <si>
    <t>13010720</t>
  </si>
  <si>
    <t>ocel profilová jakost S235JR (11 375) průřez I (IPN) 180</t>
  </si>
  <si>
    <t>8</t>
  </si>
  <si>
    <t>-187163253</t>
  </si>
  <si>
    <t>5% prořez</t>
  </si>
  <si>
    <t>0,053*1,05 'Přepočtené koeficientem množství</t>
  </si>
  <si>
    <t>33</t>
  </si>
  <si>
    <t>Sloupy a pilíře, rámové konstrukce</t>
  </si>
  <si>
    <t>339941111R-1</t>
  </si>
  <si>
    <t>Sloup ze zdvojených válcovaných nosníků U 80 dl 2300 m přišroubované</t>
  </si>
  <si>
    <t>R položka</t>
  </si>
  <si>
    <t>134257450</t>
  </si>
  <si>
    <t>Sloupy ocelové ze zdvojených válcovaných nosníků profilu U délky 3 m přišroubované, průřezu 120 mm</t>
  </si>
  <si>
    <t>výkres č.D.1-01-S-05 11</t>
  </si>
  <si>
    <t>- nový sloupek - ocelový profil U č. 2x 80mm - dl.2300mm, ocel.patka 100x100mm</t>
  </si>
  <si>
    <t>- přivařit k překladu N/5</t>
  </si>
  <si>
    <t>"ozn.N/4"      1</t>
  </si>
  <si>
    <t>Vodorovné konstrukce</t>
  </si>
  <si>
    <t>9</t>
  </si>
  <si>
    <t>413941123</t>
  </si>
  <si>
    <t>Osazování ocelových válcovaných nosníků stropů I, IE, U, UE nebo L č. 14 až 22 nebo výšky přes 120 do 220 mm</t>
  </si>
  <si>
    <t>1657610956</t>
  </si>
  <si>
    <t>Osazování ocelových válcovaných nosníků ve stropech I nebo IE nebo U nebo UE nebo L č. 14 až 22 nebo výšky přes 120 do 220 mm</t>
  </si>
  <si>
    <t>https://podminky.urs.cz/item/CS_URS_2024_02/413941123</t>
  </si>
  <si>
    <t>- osazení v místě výlezu ocelové U profily č.180, přivařit k IPE 220</t>
  </si>
  <si>
    <t>5,10*22,00*2*0,001</t>
  </si>
  <si>
    <t>- osazení ocelovéh nosníku č.IPE 220, dl.6200mm</t>
  </si>
  <si>
    <t>6,20*26,20*0,001*6</t>
  </si>
  <si>
    <t>10</t>
  </si>
  <si>
    <t>13010824</t>
  </si>
  <si>
    <t>ocel profilová jakost S235JR (11 375) průřez U (UPN) 180</t>
  </si>
  <si>
    <t>516654519</t>
  </si>
  <si>
    <t>- dodávka ocelového U profilu č.180, přivařit k IPE 220</t>
  </si>
  <si>
    <t>0,224*1,05 'Přepočtené koeficientem množství</t>
  </si>
  <si>
    <t>11</t>
  </si>
  <si>
    <t>13010754</t>
  </si>
  <si>
    <t>ocel profilová jakost S235JR (11 375) průřez IPE 220</t>
  </si>
  <si>
    <t>-20816558</t>
  </si>
  <si>
    <t>0,975*1,05 'Přepočtené koeficientem množství</t>
  </si>
  <si>
    <t>Komunikace pozemní</t>
  </si>
  <si>
    <t>564761101R-1</t>
  </si>
  <si>
    <t>Podklad z kameniva hrubého drceného vel. 32-63 mm plochy do 100 m2 tl 200 mm</t>
  </si>
  <si>
    <t>-1953953723</t>
  </si>
  <si>
    <t>Podklad nebo kryt z kameniva hrubého drceného vel. 32-63 mm s rozprostřením a zhutněním plochy jednotlivě do 100 m2, po zhutnění tl. 200 mm</t>
  </si>
  <si>
    <t>https://podminky.urs.cz/item/CS_URS_2024_02/564761101R-1</t>
  </si>
  <si>
    <t>výkres č.D.1-01-S-05,08</t>
  </si>
  <si>
    <t>- podkladní vsŕstva pod novou betonovou mazaninu tl.200mm</t>
  </si>
  <si>
    <t>- kamenivo fr. 0-63mm</t>
  </si>
  <si>
    <t>4,50*3,00</t>
  </si>
  <si>
    <t>61</t>
  </si>
  <si>
    <t>Úprava povrchů vnitřních</t>
  </si>
  <si>
    <t>13</t>
  </si>
  <si>
    <t>612131321</t>
  </si>
  <si>
    <t>Penetrační disperzní nátěr vnitřních stěn nanášený strojně</t>
  </si>
  <si>
    <t>37707535</t>
  </si>
  <si>
    <t>Podkladní a spojovací vrstva vnitřních omítaných ploch penetrace disperzní nanášená strojně stěn</t>
  </si>
  <si>
    <t>https://podminky.urs.cz/item/CS_URS_2024_02/612131321</t>
  </si>
  <si>
    <t>- penetrace stěn</t>
  </si>
  <si>
    <t>"m.č.1.01"</t>
  </si>
  <si>
    <t>(15,06+3,65+10,57+5,73)*5,67</t>
  </si>
  <si>
    <t>(1,50+2,07*2)*0,23*4</t>
  </si>
  <si>
    <t>(2,05+2,20*2)*0,23</t>
  </si>
  <si>
    <t>(0,60+1,20*2)*0,23</t>
  </si>
  <si>
    <t>-(1,50*2,07*4+2,05*2,20*1+0,60*1,20)</t>
  </si>
  <si>
    <t>"m.č.1.02"</t>
  </si>
  <si>
    <t>(1,95+3,13)*5,67</t>
  </si>
  <si>
    <t>"m.č.1.03"</t>
  </si>
  <si>
    <t>1,10*5,67</t>
  </si>
  <si>
    <t>- sousední objekt</t>
  </si>
  <si>
    <t>(0,27+0,30)*5,67</t>
  </si>
  <si>
    <t>14</t>
  </si>
  <si>
    <t>612325412</t>
  </si>
  <si>
    <t>Oprava vnitřní vápenocementové hladké omítky tl do 20 mm stěn v rozsahu plochy přes 10 do 30 %</t>
  </si>
  <si>
    <t>1091767836</t>
  </si>
  <si>
    <t>Oprava vápenocementové omítky vnitřních ploch hladké, tl. do 20 mm stěn, v rozsahu opravované plochy přes 10 do 30%</t>
  </si>
  <si>
    <t>https://podminky.urs.cz/item/CS_URS_2024_02/612325412</t>
  </si>
  <si>
    <t>- oprava omítky</t>
  </si>
  <si>
    <t>- odečet nového zdiva</t>
  </si>
  <si>
    <t>-60,879</t>
  </si>
  <si>
    <t>15</t>
  </si>
  <si>
    <t>612142001</t>
  </si>
  <si>
    <t>Pletivo sklovláknité vnitřních stěn vtlačené do tmelu</t>
  </si>
  <si>
    <t>-306042242</t>
  </si>
  <si>
    <t>Pletivo vnitřních ploch v ploše nebo pruzích, na plném podkladu sklovláknité vtlačené do tmelu včetně tmelu stěn</t>
  </si>
  <si>
    <t>https://podminky.urs.cz/item/CS_URS_2024_02/612142001</t>
  </si>
  <si>
    <t>- vyztužená tkanina včetně lepicí stěrky na vyzděné nové části</t>
  </si>
  <si>
    <t>16</t>
  </si>
  <si>
    <t>612321121</t>
  </si>
  <si>
    <t>Vápenocementová omítka hladká jednovrstvá vnitřních stěn nanášená ručně</t>
  </si>
  <si>
    <t>633627629</t>
  </si>
  <si>
    <t>Omítka vápenocementová vnitřních ploch nanášená ručně jednovrstvá, tloušťky do 10 mm hladká svislých konstrukcí stěn</t>
  </si>
  <si>
    <t>https://podminky.urs.cz/item/CS_URS_2024_02/612321121</t>
  </si>
  <si>
    <t>- nové omítky stěn</t>
  </si>
  <si>
    <t>17</t>
  </si>
  <si>
    <t>612325302</t>
  </si>
  <si>
    <t>Vápenocementová štuková omítka ostění nebo nadpraží</t>
  </si>
  <si>
    <t>-1312418541</t>
  </si>
  <si>
    <t>Vápenocementová omítka ostění nebo nadpraží štuková dvouvrstvá</t>
  </si>
  <si>
    <t>https://podminky.urs.cz/item/CS_URS_2024_02/612325302</t>
  </si>
  <si>
    <t>- nová omítka ostění + nadpraží</t>
  </si>
  <si>
    <t>18</t>
  </si>
  <si>
    <t>612321131</t>
  </si>
  <si>
    <t>Vápenocementový štuk vnitřních stěn tloušťky do 3 mm</t>
  </si>
  <si>
    <t>-236517204</t>
  </si>
  <si>
    <t>Vápenocementový štuk vnitřních ploch tloušťky do 3 mm svislých konstrukcí stěn</t>
  </si>
  <si>
    <t>https://podminky.urs.cz/item/CS_URS_2024_02/612321131</t>
  </si>
  <si>
    <t xml:space="preserve">- nový štuk stěn </t>
  </si>
  <si>
    <t>19</t>
  </si>
  <si>
    <t>619995001</t>
  </si>
  <si>
    <t>Začištění omítek kolem oken, dveří, podlah nebo obkladů</t>
  </si>
  <si>
    <t>m</t>
  </si>
  <si>
    <t>-1369511870</t>
  </si>
  <si>
    <t>Začištění omítek (s dodáním hmot) kolem oken, dveří, podlah, obkladů apod.</t>
  </si>
  <si>
    <t>https://podminky.urs.cz/item/CS_URS_2024_02/619995001</t>
  </si>
  <si>
    <t>- začištění omítek kolem nových otvorů</t>
  </si>
  <si>
    <t>(1,50+2,07)*2*4</t>
  </si>
  <si>
    <t>(2,05+2,20)*2</t>
  </si>
  <si>
    <t>(0,60+1,20)*2</t>
  </si>
  <si>
    <t>20</t>
  </si>
  <si>
    <t>619991011</t>
  </si>
  <si>
    <t>Obalení samostatných konstrukcí a prvků fólií</t>
  </si>
  <si>
    <t>1323940412</t>
  </si>
  <si>
    <t>Zakrytí vnitřních ploch před znečištěním fólií včetně pozdějšího odkrytí samostatných konstrukcí a prvků</t>
  </si>
  <si>
    <t>https://podminky.urs.cz/item/CS_URS_2024_02/619991011</t>
  </si>
  <si>
    <t>- obalení konstrukcí oken</t>
  </si>
  <si>
    <t>1,50*2,07*4+2,05*4,08+0,60*1,20</t>
  </si>
  <si>
    <t>62</t>
  </si>
  <si>
    <t>Úprava povrchů vnějších</t>
  </si>
  <si>
    <t>622131321</t>
  </si>
  <si>
    <t>Penetrační nátěr vnějších stěn nanášený strojně</t>
  </si>
  <si>
    <t>-2118259114</t>
  </si>
  <si>
    <t>Podkladní a spojovací vrstva vnějších omítaných ploch penetrace nanášená strojně stěn</t>
  </si>
  <si>
    <t>https://podminky.urs.cz/item/CS_URS_2024_02/622131321</t>
  </si>
  <si>
    <t>- penetrace vnějších stěn</t>
  </si>
  <si>
    <t>(6,835+15,98+6,895)*5,72</t>
  </si>
  <si>
    <t>-(1,50*2,07*4+2,05*2,20+0,60*1,20)</t>
  </si>
  <si>
    <t>22</t>
  </si>
  <si>
    <t>622135001</t>
  </si>
  <si>
    <t>Vyrovnání podkladu vnějších stěn maltou vápenocementovou tl do 10 mm</t>
  </si>
  <si>
    <t>-1745017234</t>
  </si>
  <si>
    <t>Vyrovnání nerovností podkladu vnějších omítaných ploch maltou, tl. do 10 mm vápenocementovou stěn</t>
  </si>
  <si>
    <t>https://podminky.urs.cz/item/CS_URS_2024_02/622135001</t>
  </si>
  <si>
    <t>- výrovnávací omítka před provedením zateplovacího systému vnějších stěn</t>
  </si>
  <si>
    <t>23</t>
  </si>
  <si>
    <t>622135090</t>
  </si>
  <si>
    <t>Příplatek k vyrovnání vnějších stěn maltou vápennou za každých dalších 5 mm tloušťky</t>
  </si>
  <si>
    <t>53382450</t>
  </si>
  <si>
    <t>Vyrovnání nerovností podkladu vnějších omítaných ploch tmelem, tl. do 2 mm Příplatek k ceně za každých dalších 5 mm tloušťky podkladní vrstvy přes 10 mm maltou vápennou stěn</t>
  </si>
  <si>
    <t>https://podminky.urs.cz/item/CS_URS_2024_02/622135090</t>
  </si>
  <si>
    <t>24</t>
  </si>
  <si>
    <t>622143001</t>
  </si>
  <si>
    <t>Montáž omítkových plastových nebo pozinkovaných soklových profilů</t>
  </si>
  <si>
    <t>1768936008</t>
  </si>
  <si>
    <t>Montáž omítkových profilů plastových, pozinkovaných nebo dřevěných upevněných vtlačením do podkladní vrstvy nebo přibitím soklových</t>
  </si>
  <si>
    <t>https://podminky.urs.cz/item/CS_URS_2024_02/622143001</t>
  </si>
  <si>
    <t>- zakládací soklový profil KZS</t>
  </si>
  <si>
    <t>6,835+15,98+6,895</t>
  </si>
  <si>
    <t>25</t>
  </si>
  <si>
    <t>28342212</t>
  </si>
  <si>
    <t>profil zakládací PVC s výztužnou tkaninou pro izolant tl 140-180mm včetně okapnice</t>
  </si>
  <si>
    <t>32</t>
  </si>
  <si>
    <t>588995783</t>
  </si>
  <si>
    <t>10% prořez</t>
  </si>
  <si>
    <t>29,71*1,1 'Přepočtené koeficientem množství</t>
  </si>
  <si>
    <t>26</t>
  </si>
  <si>
    <t>622143003</t>
  </si>
  <si>
    <t>Montáž omítkových plastových nebo pozinkovaných rohových profilů</t>
  </si>
  <si>
    <t>-941764992</t>
  </si>
  <si>
    <t>Montáž omítkových profilů plastových, pozinkovaných nebo dřevěných upevněných vtlačením do podkladní vrstvy nebo přibitím rohových s tkaninou</t>
  </si>
  <si>
    <t>https://podminky.urs.cz/item/CS_URS_2024_02/622143003</t>
  </si>
  <si>
    <t>- montáž rohového profilu</t>
  </si>
  <si>
    <t>5,70*4</t>
  </si>
  <si>
    <t>27</t>
  </si>
  <si>
    <t>55343026</t>
  </si>
  <si>
    <t>profil rohový Pz+PVC pro vnější omítky tl 15mm</t>
  </si>
  <si>
    <t>98006055</t>
  </si>
  <si>
    <t>10% prorořez</t>
  </si>
  <si>
    <t>- dodávka rohového profilu</t>
  </si>
  <si>
    <t>52,51*1,1 'Přepočtené koeficientem množství</t>
  </si>
  <si>
    <t>28</t>
  </si>
  <si>
    <t>622143004</t>
  </si>
  <si>
    <t>Montáž omítkových samolepících začišťovacích profilů pro spojení s okenním rámem</t>
  </si>
  <si>
    <t>-1452566642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</si>
  <si>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</si>
  <si>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https://podminky.urs.cz/item/CS_URS_2024_02/622143004</t>
  </si>
  <si>
    <t>- montáž rohové profilu kolem otvorů</t>
  </si>
  <si>
    <t>29</t>
  </si>
  <si>
    <t>63127416</t>
  </si>
  <si>
    <t>profil rohový PVC s výztužnou tkaninou š 100/100mm</t>
  </si>
  <si>
    <t>2097635670</t>
  </si>
  <si>
    <t>- dodávka rohové profilu kolem otvorů</t>
  </si>
  <si>
    <t>7,363*1,1 'Přepočtené koeficientem množství</t>
  </si>
  <si>
    <t>30</t>
  </si>
  <si>
    <t>622252002</t>
  </si>
  <si>
    <t>Montáž profilů kontaktního zateplení lepených</t>
  </si>
  <si>
    <t>1654039119</t>
  </si>
  <si>
    <t>Montáž profilů kontaktního zateplení ostatních stěnových, dilatačních apod. lepených do tmelu</t>
  </si>
  <si>
    <t>https://podminky.urs.cz/item/CS_URS_2024_02/622252002</t>
  </si>
  <si>
    <t>- profil začišťovací ostění</t>
  </si>
  <si>
    <t>2,07*2*4</t>
  </si>
  <si>
    <t>2,20*2+1,20*2</t>
  </si>
  <si>
    <t>- profil začišťovací nadpraží</t>
  </si>
  <si>
    <t>1,50*4+2,05*1+0,60</t>
  </si>
  <si>
    <t>- profil parapetní</t>
  </si>
  <si>
    <t>- profil ukončovací</t>
  </si>
  <si>
    <t>5,72*2</t>
  </si>
  <si>
    <t>0,23*2*4+0,23*2*1</t>
  </si>
  <si>
    <t>59051476</t>
  </si>
  <si>
    <t>profil napojovací okenní PVC s výztužnou tkaninou 9mm</t>
  </si>
  <si>
    <t>-1030288563</t>
  </si>
  <si>
    <t>59051510</t>
  </si>
  <si>
    <t>profil napojovací nadokenní PVC s okapnicí s výztužnou tkaninou</t>
  </si>
  <si>
    <t>-1688784761</t>
  </si>
  <si>
    <t>23,36*1,1 'Přepočtené koeficientem množství</t>
  </si>
  <si>
    <t>28341022</t>
  </si>
  <si>
    <t>profil napojovací parapetní PVC s výztužnou tkaninou</t>
  </si>
  <si>
    <t>-1423801233</t>
  </si>
  <si>
    <t>34</t>
  </si>
  <si>
    <t>28341033</t>
  </si>
  <si>
    <t>profil ukončovací PVC pro napojení různých povrchových úprav</t>
  </si>
  <si>
    <t>-571330373</t>
  </si>
  <si>
    <t>13,74*1,1 'Přepočtené koeficientem množství</t>
  </si>
  <si>
    <t>35</t>
  </si>
  <si>
    <t>622211031</t>
  </si>
  <si>
    <t>Montáž kontaktního zateplení vnějších stěn lepením a mechanickým kotvením polystyrénových desek do betonu a zdiva tl přes 120 do 160 mm</t>
  </si>
  <si>
    <t>-1475124059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</si>
  <si>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</si>
  <si>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https://podminky.urs.cz/item/CS_URS_2024_02/622211031</t>
  </si>
  <si>
    <t>- montáž zateplovacího systému , izolant polystyren EPS 100, tl.160mm</t>
  </si>
  <si>
    <t>(6,835+15,98+6,895)*5,00</t>
  </si>
  <si>
    <t>-(1,50*2,07*4+2,05*1,60+0,60*1,20)</t>
  </si>
  <si>
    <t>36</t>
  </si>
  <si>
    <t>28375985</t>
  </si>
  <si>
    <t>deska EPS 100 fasádní λ=0,037 tl 160mm</t>
  </si>
  <si>
    <t>-567834282</t>
  </si>
  <si>
    <t>- dodávka  zateplovacího systému , izolant polystyren EPS 100F, tl.160mm</t>
  </si>
  <si>
    <t>132,13*1,05 'Přepočtené koeficientem množství</t>
  </si>
  <si>
    <t>37</t>
  </si>
  <si>
    <t>1989179206</t>
  </si>
  <si>
    <t>- montáž zateplovacího systému , izolant polystyren EPS 100, tl.140mm</t>
  </si>
  <si>
    <t>- soklová část</t>
  </si>
  <si>
    <t>(6,835+15,98+6,895)*0,70</t>
  </si>
  <si>
    <t>-(1,50*2,07*4+2,05*0,70+0,60*1,20)</t>
  </si>
  <si>
    <t>38</t>
  </si>
  <si>
    <t>28376019</t>
  </si>
  <si>
    <t>deska perimetrická fasádní soklová 150kPa λ=0,035 tl 140mm</t>
  </si>
  <si>
    <t>-812659938</t>
  </si>
  <si>
    <t>- dodávka zateplovacího systému , izolant polystyren EPS 100, tl.140mm</t>
  </si>
  <si>
    <t>6,222*1,1 'Přepočtené koeficientem množství</t>
  </si>
  <si>
    <t>39</t>
  </si>
  <si>
    <t>628195001</t>
  </si>
  <si>
    <t>Očištění zdiva nebo betonu zdí a valů před započetím oprav ručně</t>
  </si>
  <si>
    <t>-1969840253</t>
  </si>
  <si>
    <t>https://podminky.urs.cz/item/CS_URS_2024_02/628195001</t>
  </si>
  <si>
    <t>- ruční dočistě plochy fasády před provedením KZS z 30% z celkové plochy</t>
  </si>
  <si>
    <t>152,291*0,3 'Přepočtené koeficientem množství</t>
  </si>
  <si>
    <t>40</t>
  </si>
  <si>
    <t>629991011</t>
  </si>
  <si>
    <t>Zakrytí výplní otvorů a svislých ploch fólií přilepenou lepící páskou</t>
  </si>
  <si>
    <t>657516323</t>
  </si>
  <si>
    <t>Zakrytí vnějších ploch před znečištěním včetně pozdějšího odkrytí výplní otvorů a svislých ploch fólií přilepenou lepící páskou</t>
  </si>
  <si>
    <t>https://podminky.urs.cz/item/CS_URS_2024_02/629991011</t>
  </si>
  <si>
    <t>- zakrývání otvorů</t>
  </si>
  <si>
    <t>1,50*2,07*4</t>
  </si>
  <si>
    <t>2,05*2,20+0,60*1,20</t>
  </si>
  <si>
    <t>41</t>
  </si>
  <si>
    <t>629995101</t>
  </si>
  <si>
    <t>Očištění vnějších ploch tlakovou vodou</t>
  </si>
  <si>
    <t>-1156176993</t>
  </si>
  <si>
    <t>Očištění vnějších ploch tlakovou vodou omytím tlakovou vodou</t>
  </si>
  <si>
    <t>https://podminky.urs.cz/item/CS_URS_2024_02/629995101</t>
  </si>
  <si>
    <t>- očištění omítky tlakovou vodou v celé ploše</t>
  </si>
  <si>
    <t>42</t>
  </si>
  <si>
    <t>622151011</t>
  </si>
  <si>
    <t>Penetrační silikátový nátěr vnějších pastovitých tenkovrstvých omítek stěn</t>
  </si>
  <si>
    <t>1818608022</t>
  </si>
  <si>
    <t>Penetrační nátěr vnějších pastovitých tenkovrstvých omítek silikátový stěn</t>
  </si>
  <si>
    <t>https://podminky.urs.cz/item/CS_URS_2024_02/622151011</t>
  </si>
  <si>
    <t>- penetrační nátěr probarvený pod novou vnější omítku</t>
  </si>
  <si>
    <t>(1,50+2,07)*2*0,23*4</t>
  </si>
  <si>
    <t>(2,05+2,20)*2*0,23</t>
  </si>
  <si>
    <t>(0,60+1,20)*2*0,23</t>
  </si>
  <si>
    <t>43</t>
  </si>
  <si>
    <t>622531012</t>
  </si>
  <si>
    <t>Tenkovrstvá silikonová zatíraná omítka zrnitost 1,5 mm vnějších stěn</t>
  </si>
  <si>
    <t>-1211037265</t>
  </si>
  <si>
    <t>Omítka tenkovrstvá silikonová vnějších ploch probarvená bez penetrace zatíraná (škrábaná), zrnitost 1,5 mm stěn</t>
  </si>
  <si>
    <t>https://podminky.urs.cz/item/CS_URS_2024_02/622531012</t>
  </si>
  <si>
    <t>- nová fasádní omítka - barva v odstínu (dle výkresu pohledů)</t>
  </si>
  <si>
    <t>- silikonová tnkovrstvá omítka (silikon zrnitost tl.1,5mm)</t>
  </si>
  <si>
    <t>44</t>
  </si>
  <si>
    <t>622151021</t>
  </si>
  <si>
    <t>Penetrační akrylátový nátěr vnějších mozaikových tenkovrstvých omítek stěn</t>
  </si>
  <si>
    <t>49109900</t>
  </si>
  <si>
    <t>Penetrační nátěr vnějších pastovitých tenkovrstvých omítek mozaikových akrylátový stěn</t>
  </si>
  <si>
    <t>https://podminky.urs.cz/item/CS_URS_2024_02/622151021</t>
  </si>
  <si>
    <t xml:space="preserve">- probarvená penetrace pod dekorativní omítku </t>
  </si>
  <si>
    <t>45</t>
  </si>
  <si>
    <t>622511112</t>
  </si>
  <si>
    <t>Tenkovrstvá akrylátová mozaiková střednězrnná omítka vnějších stěn</t>
  </si>
  <si>
    <t>-2130517564</t>
  </si>
  <si>
    <t>Omítka tenkovrstvá akrylátová vnějších ploch probarvená bez penetrace mozaiková střednězrnná stěn</t>
  </si>
  <si>
    <t>https://podminky.urs.cz/item/CS_URS_2024_02/622511112</t>
  </si>
  <si>
    <t>63</t>
  </si>
  <si>
    <t>Podlahy a podlahové konstrukce</t>
  </si>
  <si>
    <t>46</t>
  </si>
  <si>
    <t>631311225</t>
  </si>
  <si>
    <t>Mazanina tl přes 80 do 120 mm z betonu prostého se zvýšenými nároky na prostředí tř. C 30/37</t>
  </si>
  <si>
    <t>m3</t>
  </si>
  <si>
    <t>1790966505</t>
  </si>
  <si>
    <t>Mazanina z betonu prostého se zvýšenými nároky na prostředí tl. přes 80 do 120 mm tř. C 30/37</t>
  </si>
  <si>
    <t>https://podminky.urs.cz/item/CS_URS_2024_02/631311225</t>
  </si>
  <si>
    <t>skladba A2, A3</t>
  </si>
  <si>
    <t>- betonová průmyslovová podlaha z betonoú c 30/37 XC1 - hlazená strojně tl.120mm</t>
  </si>
  <si>
    <t>vyztužená</t>
  </si>
  <si>
    <t>(5,73+15,06)*2*0,12</t>
  </si>
  <si>
    <t>47</t>
  </si>
  <si>
    <t>631319012</t>
  </si>
  <si>
    <t>Příplatek k mazanině tl přes 80 do 120 mm za přehlazení povrchu</t>
  </si>
  <si>
    <t>-1304607985</t>
  </si>
  <si>
    <t>Příplatek k cenám mazanin za úpravu povrchu mazaniny přehlazením, mazanina tl. přes 80 do 120 mm</t>
  </si>
  <si>
    <t>https://podminky.urs.cz/item/CS_URS_2024_02/631319012</t>
  </si>
  <si>
    <t>48</t>
  </si>
  <si>
    <t>631319022</t>
  </si>
  <si>
    <t>Příplatek k mazanině tl přes 80 do 120 mm za přehlazení s poprášením cementem</t>
  </si>
  <si>
    <t>1282908791</t>
  </si>
  <si>
    <t>Příplatek k cenám mazanin za úpravu povrchu mazaniny přehlazením s poprášením cementem pro konečnou úpravu, mazanina tl. přes 80 do 120 mm (20 kg/m3)</t>
  </si>
  <si>
    <t>https://podminky.urs.cz/item/CS_URS_2024_02/631319022</t>
  </si>
  <si>
    <t>49</t>
  </si>
  <si>
    <t>631319173</t>
  </si>
  <si>
    <t>Příplatek k mazanině tl přes 80 do 120 mm za stržení povrchu spodní vrstvy před vložením výztuže</t>
  </si>
  <si>
    <t>-626042681</t>
  </si>
  <si>
    <t>Příplatek k cenám mazanin za stržení povrchu spodní vrstvy mazaniny latí před vložením výztuže nebo pletiva pro tl. obou vrstev mazaniny přes 80 do 120 mm</t>
  </si>
  <si>
    <t>https://podminky.urs.cz/item/CS_URS_2024_02/631319173</t>
  </si>
  <si>
    <t>50</t>
  </si>
  <si>
    <t>631311136</t>
  </si>
  <si>
    <t>Mazanina tl přes 120 do 240 mm z betonu prostého bez zvýšených nároků na prostředí tř. C 25/30</t>
  </si>
  <si>
    <t>-1465734602</t>
  </si>
  <si>
    <t>Mazanina z betonu prostého bez zvýšených nároků na prostředí tl. přes 120 do 240 mm tř. C 25/30</t>
  </si>
  <si>
    <t>https://podminky.urs.cz/item/CS_URS_2024_02/631311136</t>
  </si>
  <si>
    <t>- zpevněná plocha - betonová mazanina tř. C 25/30, tl. 150-200mm, vyspádovaná</t>
  </si>
  <si>
    <t>4,50*3,00*0,175</t>
  </si>
  <si>
    <t>51</t>
  </si>
  <si>
    <t>631319013</t>
  </si>
  <si>
    <t>Příplatek k mazanině tl přes 120 do 240 mm za přehlazení povrchu</t>
  </si>
  <si>
    <t>-1889843734</t>
  </si>
  <si>
    <t>Příplatek k cenám mazanin za úpravu povrchu mazaniny přehlazením, mazanina tl. přes 120 do 240 mm</t>
  </si>
  <si>
    <t>https://podminky.urs.cz/item/CS_URS_2024_02/631319013</t>
  </si>
  <si>
    <t>52</t>
  </si>
  <si>
    <t>631319175</t>
  </si>
  <si>
    <t>Příplatek k mazanině tl přes 120 do 240 mm za stržení povrchu spodní vrstvy před vložením výztuže</t>
  </si>
  <si>
    <t>771803718</t>
  </si>
  <si>
    <t>Příplatek k cenám mazanin za stržení povrchu spodní vrstvy mazaniny latí před vložením výztuže nebo pletiva pro tl. obou vrstev mazaniny přes 120 do 240 mm</t>
  </si>
  <si>
    <t>https://podminky.urs.cz/item/CS_URS_2024_02/631319175</t>
  </si>
  <si>
    <t>53</t>
  </si>
  <si>
    <t>631319185</t>
  </si>
  <si>
    <t>Příplatek k mazanině tl přes 120 do 240 mm za sklon přes 15 do 35°</t>
  </si>
  <si>
    <t>1475412716</t>
  </si>
  <si>
    <t>Příplatek k cenám mazanin za sklon přes 15° do 35° od vodorovné roviny mazanina tl. přes 120 do 240 mm</t>
  </si>
  <si>
    <t>https://podminky.urs.cz/item/CS_URS_2024_02/631319185</t>
  </si>
  <si>
    <t>54</t>
  </si>
  <si>
    <t>633831115</t>
  </si>
  <si>
    <t>Zdrsnění povrchu betonových podlah kartáčováním strojně s předchozím přehlazením</t>
  </si>
  <si>
    <t>666186062</t>
  </si>
  <si>
    <t>Povrchová úprava betonových podlah zdrsnění kartáčováním strojně s předchozím přehlazením</t>
  </si>
  <si>
    <t>https://podminky.urs.cz/item/CS_URS_2024_02/633831115</t>
  </si>
  <si>
    <t>- zdrsněná plocha betonové mazaniny</t>
  </si>
  <si>
    <t>55</t>
  </si>
  <si>
    <t>631362021</t>
  </si>
  <si>
    <t>Výztuž mazanin svařovanými sítěmi Kari</t>
  </si>
  <si>
    <t>-1220048132</t>
  </si>
  <si>
    <t>Výztuž mazanin ze svařovaných sítí z drátů typu KARI</t>
  </si>
  <si>
    <t>https://podminky.urs.cz/item/CS_URS_2024_02/631362021</t>
  </si>
  <si>
    <t>- vyztužení betonové desky kari sítí 6/150/150mm (přesahy  400mm)</t>
  </si>
  <si>
    <t>(6,53+15,86)*2*3,033*0,001</t>
  </si>
  <si>
    <t>- betonová mazanina vyztužená kari sítí - zpevněná plocha</t>
  </si>
  <si>
    <t>4,50*3,00*3,033*0,001</t>
  </si>
  <si>
    <t>0,177*1,2 'Přepočtené koeficientem množství</t>
  </si>
  <si>
    <t>56</t>
  </si>
  <si>
    <t>634911113</t>
  </si>
  <si>
    <t>Řezání dilatačních spár š 5 mm hl přes 20 do 50 mm v čerstvé betonové mazanině</t>
  </si>
  <si>
    <t>-530249837</t>
  </si>
  <si>
    <t>Řezání dilatačních nebo smršťovacích spár v čerstvé betonové mazanině nebo potěru šířky do 5 mm, hloubky přes 20 do 50 mm</t>
  </si>
  <si>
    <t>https://podminky.urs.cz/item/CS_URS_2024_02/634911113</t>
  </si>
  <si>
    <t xml:space="preserve">- řezání dilatace max 6x6mm, prořezáním </t>
  </si>
  <si>
    <t>5,73*3</t>
  </si>
  <si>
    <t>15,06*1</t>
  </si>
  <si>
    <t>57</t>
  </si>
  <si>
    <t>634112127</t>
  </si>
  <si>
    <t>Obvodová dilatace podlahovým páskem z pěnového PE s fólií mezi stěnou a mazaninou nebo potěrem v 120 mm</t>
  </si>
  <si>
    <t>260980391</t>
  </si>
  <si>
    <t>Obvodová dilatace mezi stěnou a mazaninou nebo potěrem podlahovým páskem z pěnového PE s fólií tl. do 10 mm, výšky 120 mm</t>
  </si>
  <si>
    <t>https://podminky.urs.cz/item/CS_URS_2024_02/634112127</t>
  </si>
  <si>
    <t>- obvodova dilatace - oddělená konstrukce - stěny podlaha</t>
  </si>
  <si>
    <t>(5,73+15,06)*2</t>
  </si>
  <si>
    <t>-2,05</t>
  </si>
  <si>
    <t>58</t>
  </si>
  <si>
    <t>632451441</t>
  </si>
  <si>
    <t>Doplnění cementového potěru hlazeného pl do 1 m2 tl přes 30 do 40 mm</t>
  </si>
  <si>
    <t>-1901792953</t>
  </si>
  <si>
    <t>Doplnění cementového potěru na mazaninách a betonových podkladech (s dodáním hmot), hlazeného dřevěným nebo ocelovým hladítkem, plochy jednotlivě do 1 m2 a tl. přes 30 do 40 mm</t>
  </si>
  <si>
    <t>https://podminky.urs.cz/item/CS_URS_2024_02/632451441</t>
  </si>
  <si>
    <t>- vyspravení plochy betonem C 20/25, celková plochy 86,294m2</t>
  </si>
  <si>
    <t>8,6294</t>
  </si>
  <si>
    <t>94</t>
  </si>
  <si>
    <t>Lešení a stavební výtahy</t>
  </si>
  <si>
    <t>59</t>
  </si>
  <si>
    <t>943321111</t>
  </si>
  <si>
    <t>Montáž lešení prostorového modulového těžkého bez podlah zatížení přes 200 do 300 kg/m2 v do 10 m</t>
  </si>
  <si>
    <t>39698082</t>
  </si>
  <si>
    <t>Lešení prostorové modulové těžké pracovní nebo podpěrné bez podlah s provozním zatížením tř. 4 přes 200 do 300 kg/m2 výšky do 10 m montáž</t>
  </si>
  <si>
    <t>https://podminky.urs.cz/item/CS_URS_2024_02/943321111</t>
  </si>
  <si>
    <t>výkres č.D.1-01-S-02</t>
  </si>
  <si>
    <t>- lešení</t>
  </si>
  <si>
    <t>(6,895+15,80)*2*6,70</t>
  </si>
  <si>
    <t>60</t>
  </si>
  <si>
    <t>943321211</t>
  </si>
  <si>
    <t>Příplatek k lešení prostorovému modulovému těžkému bez podlah přes 200 do 300 kg/m2 v do 10 m za každý den použití</t>
  </si>
  <si>
    <t>1067379448</t>
  </si>
  <si>
    <t>Lešení prostorové modulové těžké pracovní nebo podpěrné bez podlah s provozním zatížením tř. 4 přes 200 do 300 kg/m2 výšky do 10 m příplatek k ceně za každý den použití</t>
  </si>
  <si>
    <t>https://podminky.urs.cz/item/CS_URS_2024_02/943321211</t>
  </si>
  <si>
    <t>- příplatek 45 dní</t>
  </si>
  <si>
    <t>304,113*45</t>
  </si>
  <si>
    <t>943321811</t>
  </si>
  <si>
    <t>Demontáž lešení prostorového modulového těžkého bez podlah zatížení přes 200 do 300 kg/m2 v do 10 m</t>
  </si>
  <si>
    <t>-1275615824</t>
  </si>
  <si>
    <t>Lešení prostorové modulové těžké pracovní nebo podpěrné bez podlah s provozním zatížením tř. 4 přes 200 do 300 kg/m2 výšky do 10 m demontáž</t>
  </si>
  <si>
    <t>https://podminky.urs.cz/item/CS_URS_2024_02/943321811</t>
  </si>
  <si>
    <t>939902132</t>
  </si>
  <si>
    <t>Práce přívěsným kolejovým vozíkem plošinovým</t>
  </si>
  <si>
    <t>hod</t>
  </si>
  <si>
    <t>-790248525</t>
  </si>
  <si>
    <t>Práce pojízdnými prostředky vozík kolejový přívěsný plošinový</t>
  </si>
  <si>
    <t>https://podminky.urs.cz/item/CS_URS_2024_02/939902132</t>
  </si>
  <si>
    <t>- plošina</t>
  </si>
  <si>
    <t>8*5</t>
  </si>
  <si>
    <t>941221111</t>
  </si>
  <si>
    <t>Montáž lešení řadového rámového těžkého zatížení do 300 kg/m2 š od 0,9 do 1,2 m v do 10 m</t>
  </si>
  <si>
    <t>-1646401422</t>
  </si>
  <si>
    <t>Lešení řadové rámové těžké pracovní s podlahami s provozním zatížením tř. 4 do 300 kg/m2 šířky tř. SW09 od 0,9 do 1,2 m, výšky do 10 m montáž</t>
  </si>
  <si>
    <t>https://podminky.urs.cz/item/CS_URS_2024_02/941221111</t>
  </si>
  <si>
    <t>- prostorové lešení</t>
  </si>
  <si>
    <t>15,06*5,73*5,76</t>
  </si>
  <si>
    <t>64</t>
  </si>
  <si>
    <t>941221211</t>
  </si>
  <si>
    <t>Příplatek k lešení řadovému rámovému těžkému do 300 kg/m2 š od 0,9 1,2 m v do 10 m za každý den použití</t>
  </si>
  <si>
    <t>549865206</t>
  </si>
  <si>
    <t>Lešení řadové rámové těžké pracovní s podlahami s provozním zatížením tř. 4 do 300 kg/m2 šířky tř. SW09 od 0,9 do 1,2 m, výšky do 10 m příplatek k ceně za každý den použití</t>
  </si>
  <si>
    <t>https://podminky.urs.cz/item/CS_URS_2024_02/941221211</t>
  </si>
  <si>
    <t>497,052*45</t>
  </si>
  <si>
    <t>65</t>
  </si>
  <si>
    <t>941221811</t>
  </si>
  <si>
    <t>Demontáž lešení řadového rámového těžkého zatížení do 300 kg/m2 š od 0,9 do 1,2 m v do 10 m</t>
  </si>
  <si>
    <t>-878347180</t>
  </si>
  <si>
    <t>Lešení řadové rámové těžké pracovní s podlahami s provozním zatížením tř. 4 do 300 kg/m2 šířky tř. SW09 od 0,9 do 1,2 m, výšky do 10 m demontáž</t>
  </si>
  <si>
    <t>https://podminky.urs.cz/item/CS_URS_2024_02/941221811</t>
  </si>
  <si>
    <t>66</t>
  </si>
  <si>
    <t>944511111</t>
  </si>
  <si>
    <t>Montáž ochranné sítě z textilie z umělých vláken</t>
  </si>
  <si>
    <t>-1546109188</t>
  </si>
  <si>
    <t>Síť ochranná zavěšená na konstrukci lešení z textilie z umělých vláken montáž</t>
  </si>
  <si>
    <t>https://podminky.urs.cz/item/CS_URS_2024_02/944511111</t>
  </si>
  <si>
    <t>- ochranná síť lešení</t>
  </si>
  <si>
    <t>304,113</t>
  </si>
  <si>
    <t>67</t>
  </si>
  <si>
    <t>944511211</t>
  </si>
  <si>
    <t>Příplatek k ochranné síti za každý den použití</t>
  </si>
  <si>
    <t>377124704</t>
  </si>
  <si>
    <t>Síť ochranná zavěšená na konstrukci lešení z textilie z umělých vláken příplatek k ceně za každý den použití</t>
  </si>
  <si>
    <t>https://podminky.urs.cz/item/CS_URS_2024_02/944511211</t>
  </si>
  <si>
    <t>68</t>
  </si>
  <si>
    <t>944511811</t>
  </si>
  <si>
    <t>Demontáž ochranné sítě z textilie z umělých vláken</t>
  </si>
  <si>
    <t>-1575401621</t>
  </si>
  <si>
    <t>Síť ochranná zavěšená na konstrukci lešení z textilie z umělých vláken demontáž</t>
  </si>
  <si>
    <t>https://podminky.urs.cz/item/CS_URS_2024_02/944511811</t>
  </si>
  <si>
    <t>69</t>
  </si>
  <si>
    <t>993111111</t>
  </si>
  <si>
    <t>Dovoz a odvoz lešení řadového do 10 km včetně naložení a složení</t>
  </si>
  <si>
    <t>197783246</t>
  </si>
  <si>
    <t>Dovoz a odvoz lešení včetně naložení a složení řadového, na vzdálenost do 10 km</t>
  </si>
  <si>
    <t>https://podminky.urs.cz/item/CS_URS_2024_02/993111111</t>
  </si>
  <si>
    <t>95</t>
  </si>
  <si>
    <t>Různé dokončovací konstrukce a práce pozemních staveb</t>
  </si>
  <si>
    <t>70</t>
  </si>
  <si>
    <t>952901221</t>
  </si>
  <si>
    <t>Vyčištění budov průmyslových objektů při jakékoliv výšce podlaží</t>
  </si>
  <si>
    <t>1971747986</t>
  </si>
  <si>
    <t>Vyčištění budov nebo objektů před předáním do užívání průmyslových budov a objektů výrobních, skladovacích, garáží, dílen nebo hal apod. s nespalnou podlahou jakékoliv výšky podlaží</t>
  </si>
  <si>
    <t>https://podminky.urs.cz/item/CS_URS_2024_02/952901221</t>
  </si>
  <si>
    <t>výkres č.D.1-01-S-05</t>
  </si>
  <si>
    <t>- vyčištění plochy po dokončení stavby</t>
  </si>
  <si>
    <t>15,06*5,73</t>
  </si>
  <si>
    <t>71</t>
  </si>
  <si>
    <t>952902021</t>
  </si>
  <si>
    <t>Čištění budov zametení hladkých podlah</t>
  </si>
  <si>
    <t>1053974686</t>
  </si>
  <si>
    <t>Čištění budov při provádění oprav a udržovacích prací podlah hladkých zametením</t>
  </si>
  <si>
    <t>https://podminky.urs.cz/item/CS_URS_2024_02/952902021</t>
  </si>
  <si>
    <t>- úklid během stavby - 5x</t>
  </si>
  <si>
    <t>86,294*5</t>
  </si>
  <si>
    <t>72</t>
  </si>
  <si>
    <t>952902131</t>
  </si>
  <si>
    <t>Čištění budov omytí drsných podlah</t>
  </si>
  <si>
    <t>-86170785</t>
  </si>
  <si>
    <t>Čištění budov při provádění oprav a udržovacích prací podlah drsných nebo chodníků omytím</t>
  </si>
  <si>
    <t>https://podminky.urs.cz/item/CS_URS_2024_02/952902131</t>
  </si>
  <si>
    <t>- úklid kolem objektu v místě stavby</t>
  </si>
  <si>
    <t>(6,85+15,66+6,95)*5,00</t>
  </si>
  <si>
    <t>96</t>
  </si>
  <si>
    <t>Bourání konstrukcí</t>
  </si>
  <si>
    <t>73</t>
  </si>
  <si>
    <t>113151111</t>
  </si>
  <si>
    <t>Rozebrání zpevněných ploch ze silničních dílců</t>
  </si>
  <si>
    <t>-2059385175</t>
  </si>
  <si>
    <t>Rozebírání zpevněných ploch s přemístěním na skládku na vzdálenost do 20 m nebo s naložením na dopravní prostředek ze silničních panelů</t>
  </si>
  <si>
    <t>https://podminky.urs.cz/item/CS_URS_2024_02/113151111</t>
  </si>
  <si>
    <t>- rozebrání betonových panelů zpevněné plochy</t>
  </si>
  <si>
    <t>4,50*2,00</t>
  </si>
  <si>
    <t>74</t>
  </si>
  <si>
    <t>113152112</t>
  </si>
  <si>
    <t>Odstranění podkladů zpevněných ploch z kameniva drceného</t>
  </si>
  <si>
    <t>1181556826</t>
  </si>
  <si>
    <t>Odstranění podkladů zpevněných ploch s přemístěním na skládku na vzdálenost do 20 m nebo s naložením na dopravní prostředek z kameniva drceného</t>
  </si>
  <si>
    <t>https://podminky.urs.cz/item/CS_URS_2024_02/113152112</t>
  </si>
  <si>
    <t>- odstranění podkladu pod betonovou mazaninou - zpevněné plochy</t>
  </si>
  <si>
    <t>4,50*1,00*0,20</t>
  </si>
  <si>
    <t>- odstranění podkladu pod betonovými panely - zpevněné plochy</t>
  </si>
  <si>
    <t>4,50*2,00*0,20</t>
  </si>
  <si>
    <t>75</t>
  </si>
  <si>
    <t>965043441</t>
  </si>
  <si>
    <t>Bourání podkladů pod dlažby betonových s potěrem nebo teracem tl do 150 mm pl přes 4 m2</t>
  </si>
  <si>
    <t>671753555</t>
  </si>
  <si>
    <t>Bourání mazanin betonových s potěrem nebo teracem tl. do 150 mm, plochy přes 4 m2</t>
  </si>
  <si>
    <t>https://podminky.urs.cz/item/CS_URS_2024_02/965043441</t>
  </si>
  <si>
    <t>- vybourání původní ŽB podlahy</t>
  </si>
  <si>
    <t>15,06*5,73*0,15</t>
  </si>
  <si>
    <t>- vybourát betonovou mazaniny - zpevněná plocha</t>
  </si>
  <si>
    <t>4,50*1,00</t>
  </si>
  <si>
    <t>76</t>
  </si>
  <si>
    <t>965049112</t>
  </si>
  <si>
    <t>Příplatek k bourání betonových mazanin za bourání mazanin se svařovanou sítí tl přes 100 mm</t>
  </si>
  <si>
    <t>-89588784</t>
  </si>
  <si>
    <t>Bourání mazanin Příplatek k cenám za bourání mazanin betonových se svařovanou sítí, tl. přes 100 mm</t>
  </si>
  <si>
    <t>https://podminky.urs.cz/item/CS_URS_2024_02/965049112</t>
  </si>
  <si>
    <t>77</t>
  </si>
  <si>
    <t>968072559R-1</t>
  </si>
  <si>
    <t>Vybourání kovových vrat pl přes 5 m2</t>
  </si>
  <si>
    <t>1921380489</t>
  </si>
  <si>
    <t>Vybourání kovových rámů oken s křídly, dveřních zárubní, vrat, stěn, ostění nebo obkladů vrat, mimo posuvných a skládacích, plochy přes 5 m2</t>
  </si>
  <si>
    <t>https://podminky.urs.cz/item/CS_URS_2024_02/968072559R-1</t>
  </si>
  <si>
    <t>- vybourání vrat včetně ocelového prahy, nosný ám otvoru bude zachován</t>
  </si>
  <si>
    <t>- soušástí jsou vchodové deře o rozměry 800x1970mm</t>
  </si>
  <si>
    <t>"rozměry 3700x4100mm"    3,70*4,10</t>
  </si>
  <si>
    <t>78</t>
  </si>
  <si>
    <t>968062356</t>
  </si>
  <si>
    <t>Vybourání dřevěných rámů oken dvojitých včetně křídel pl do 4 m2</t>
  </si>
  <si>
    <t>317613912</t>
  </si>
  <si>
    <t>Vybourání dřevěných rámů oken s křídly, dveřních zárubní, vrat, stěn, ostění nebo obkladů rámů oken s křídly dvojitých, plochy do 4 m2</t>
  </si>
  <si>
    <t>https://podminky.urs.cz/item/CS_URS_2024_02/968062356</t>
  </si>
  <si>
    <t>- demontáž dřevěných oken</t>
  </si>
  <si>
    <t>1,50*2,37*4</t>
  </si>
  <si>
    <t>79</t>
  </si>
  <si>
    <t>711141821</t>
  </si>
  <si>
    <t>Odstranění izolace proti vodě, vlhkosti a plynům z pásů NAIP přitavených dvouvrstvých z plochy vodorovné</t>
  </si>
  <si>
    <t>1246333002</t>
  </si>
  <si>
    <t>Odstranění izolace proti vodě, vlhkosti a plynům z přitavených pásů NAIP z plochy vodorovné V dvouvrstvé</t>
  </si>
  <si>
    <t>https://podminky.urs.cz/item/CS_URS_2024_02/711141821</t>
  </si>
  <si>
    <t>- odstranění stávajících hydroizolačních pásů</t>
  </si>
  <si>
    <t>80</t>
  </si>
  <si>
    <t>767492803</t>
  </si>
  <si>
    <t>Demontáž fasádního dvousměrného roštu</t>
  </si>
  <si>
    <t>-93357623</t>
  </si>
  <si>
    <t>Demontáž nosného roštu fasád a stěn dvousměrného</t>
  </si>
  <si>
    <t>https://podminky.urs.cz/item/CS_URS_2024_02/767492803</t>
  </si>
  <si>
    <t xml:space="preserve">- demontáž původního roštu fasády </t>
  </si>
  <si>
    <t>"západní stěna"     25,00</t>
  </si>
  <si>
    <t>"jižní sttěna"    50,00</t>
  </si>
  <si>
    <t>"východní stěna"      6,00</t>
  </si>
  <si>
    <t>81</t>
  </si>
  <si>
    <t>767415812</t>
  </si>
  <si>
    <t>Demontáž vnějšího obkladu skládaného pláště tvarovaným plechem budov v do 6 m šroubováním</t>
  </si>
  <si>
    <t>1231508255</t>
  </si>
  <si>
    <t>Demontáž vnějšího obkladu skládaného pláště plechem tvarovaným výšky budovy do 6 m, uchyceným šroubováním</t>
  </si>
  <si>
    <t>https://podminky.urs.cz/item/CS_URS_2024_02/767415812</t>
  </si>
  <si>
    <t>- odstranění fasádního obkladového systému - hladký plech + minerální izolace</t>
  </si>
  <si>
    <t>tl.120mm</t>
  </si>
  <si>
    <t>81,00</t>
  </si>
  <si>
    <t>82</t>
  </si>
  <si>
    <t>787100802</t>
  </si>
  <si>
    <t>Vysklívání stěn, příček, balkónového zábradlí, výtahových šachet pl přes 1 do 3 m2 skla plochého</t>
  </si>
  <si>
    <t>-1746571255</t>
  </si>
  <si>
    <t>Vysklívání stěn a příček, balkónového zábradlí, výtahových šachet skla plochého, plochy přes 1 do 3 m2</t>
  </si>
  <si>
    <t>https://podminky.urs.cz/item/CS_URS_2024_02/787100802</t>
  </si>
  <si>
    <t>-vysklívání prosklených ploch - ocelový rám zůstane a bude zazděny</t>
  </si>
  <si>
    <t>14,50</t>
  </si>
  <si>
    <t>83</t>
  </si>
  <si>
    <t>764002851</t>
  </si>
  <si>
    <t>Demontáž oplechování parapetů do suti</t>
  </si>
  <si>
    <t>1706826310</t>
  </si>
  <si>
    <t>Demontáž klempířských konstrukcí oplechování parapetů do suti</t>
  </si>
  <si>
    <t>https://podminky.urs.cz/item/CS_URS_2024_02/764002851</t>
  </si>
  <si>
    <t>- demontáž oplechování parapetů</t>
  </si>
  <si>
    <t>1,50*4</t>
  </si>
  <si>
    <t>84</t>
  </si>
  <si>
    <t>764004861</t>
  </si>
  <si>
    <t>Demontáž svodu do suti</t>
  </si>
  <si>
    <t>991610346</t>
  </si>
  <si>
    <t>Demontáž klempířských konstrukcí svodu do suti</t>
  </si>
  <si>
    <t>https://podminky.urs.cz/item/CS_URS_2024_02/764004861</t>
  </si>
  <si>
    <t>- demontáž svodu</t>
  </si>
  <si>
    <t>6,743*2</t>
  </si>
  <si>
    <t>97</t>
  </si>
  <si>
    <t>Prorážení otvorů a ostatní bourací práce</t>
  </si>
  <si>
    <t>85</t>
  </si>
  <si>
    <t>974031167</t>
  </si>
  <si>
    <t>Vysekání rýh ve zdivu cihelném hl do 150 mm š do 300 mm</t>
  </si>
  <si>
    <t>1438034521</t>
  </si>
  <si>
    <t>Vysekání rýh ve zdivu cihelném na maltu vápennou nebo vápenocementovou do hl. 150 mm a šířky do 300 mm</t>
  </si>
  <si>
    <t>https://podminky.urs.cz/item/CS_URS_2024_02/974031167</t>
  </si>
  <si>
    <t>- vysekání rýhy pro překlad nad novým otvorem</t>
  </si>
  <si>
    <t>2,00*2*4</t>
  </si>
  <si>
    <t>86</t>
  </si>
  <si>
    <t>978015341</t>
  </si>
  <si>
    <t>Otlučení (osekání) vnější vápenné nebo vápenocementové omítky stupně členitosti 1 a 2 v rozsahu přes 20 do 30 %</t>
  </si>
  <si>
    <t>-1159923972</t>
  </si>
  <si>
    <t>Otlučení vápenných nebo vápenocementových omítek vnějších ploch s vyškrabáním spar a s očištěním zdiva stupně členitosti 1 a 2, v rozsahu přes 10 do 30 %</t>
  </si>
  <si>
    <t>https://podminky.urs.cz/item/CS_URS_2024_02/978015341</t>
  </si>
  <si>
    <t>-(1,50*2,07*4+3,70*4,08)</t>
  </si>
  <si>
    <t>-(25,00+50,00+6,00)</t>
  </si>
  <si>
    <t>98</t>
  </si>
  <si>
    <t>Demolice a sanace</t>
  </si>
  <si>
    <t>87</t>
  </si>
  <si>
    <t>985131111</t>
  </si>
  <si>
    <t>Očištění ploch stěn, rubu kleneb a podlah tlakovou vodou</t>
  </si>
  <si>
    <t>1335506369</t>
  </si>
  <si>
    <t>https://podminky.urs.cz/item/CS_URS_2024_02/985131111</t>
  </si>
  <si>
    <t>- očištění podlahy od stávající hydroizolace</t>
  </si>
  <si>
    <t>997</t>
  </si>
  <si>
    <t>Přesun sutě</t>
  </si>
  <si>
    <t>88</t>
  </si>
  <si>
    <t>997013001</t>
  </si>
  <si>
    <t>Vyklizení ulehlé suti z prostorů do 15 m2 s naložením z hl do 2 m</t>
  </si>
  <si>
    <t>1565448522</t>
  </si>
  <si>
    <t>Vyklizení ulehlé suti na vzdálenost do 3 m od okraje vyklízeného prostoru nebo s naložením na dopravní prostředek z prostorů o půdorysné ploše do 15 m2 z výšky (hloubky) do 2 m</t>
  </si>
  <si>
    <t>https://podminky.urs.cz/item/CS_URS_2024_02/997013001</t>
  </si>
  <si>
    <t>- úklid ulehlé suti kolem objektu</t>
  </si>
  <si>
    <t>15,00*0,20</t>
  </si>
  <si>
    <t>89</t>
  </si>
  <si>
    <t>997013152</t>
  </si>
  <si>
    <t>Vnitrostaveništní doprava suti a vybouraných hmot pro budovy v přes 6 do 9 m s omezením mechanizace</t>
  </si>
  <si>
    <t>-697054481</t>
  </si>
  <si>
    <t>Vnitrostaveništní doprava suti a vybouraných hmot vodorovně do 50 m s naložením s omezením mechanizace pro budovy a haly výšky přes 6 do 9 m</t>
  </si>
  <si>
    <t>https://podminky.urs.cz/item/CS_URS_2024_02/997013152</t>
  </si>
  <si>
    <t>90</t>
  </si>
  <si>
    <t>997013501</t>
  </si>
  <si>
    <t>Odvoz suti a vybouraných hmot na skládku nebo meziskládku do 1 km se složením</t>
  </si>
  <si>
    <t>727786266</t>
  </si>
  <si>
    <t>Odvoz suti a vybouraných hmot na skládku nebo meziskládku se složením, na vzdálenost do 1 km</t>
  </si>
  <si>
    <t>https://podminky.urs.cz/item/CS_URS_2024_02/997013501</t>
  </si>
  <si>
    <t>91</t>
  </si>
  <si>
    <t>997013509</t>
  </si>
  <si>
    <t>Příplatek k odvozu suti a vybouraných hmot na skládku ZKD 1 km přes 1 km</t>
  </si>
  <si>
    <t>-1496580987</t>
  </si>
  <si>
    <t>Odvoz suti a vybouraných hmot na skládku nebo meziskládku se složením, na vzdálenost Příplatek k ceně za každý další započatý 1 km přes 1 km</t>
  </si>
  <si>
    <t>https://podminky.urs.cz/item/CS_URS_2024_02/997013509</t>
  </si>
  <si>
    <t>58,564*15 'Přepočtené koeficientem množství</t>
  </si>
  <si>
    <t>92</t>
  </si>
  <si>
    <t>997013631</t>
  </si>
  <si>
    <t>Poplatek za uložení na skládce (skládkovné) stavebního odpadu směsného kód odpadu 17 09 04</t>
  </si>
  <si>
    <t>-1573968740</t>
  </si>
  <si>
    <t>Poplatek za uložení stavebního odpadu na skládce (skládkovné) směsného stavebního a demoličního zatříděného do Katalogu odpadů pod kódem 17 09 04</t>
  </si>
  <si>
    <t>https://podminky.urs.cz/item/CS_URS_2024_02/997013631</t>
  </si>
  <si>
    <t>- poplatek za recyklovanou skládku směsného odpadu</t>
  </si>
  <si>
    <t>35,709-28,852-0,949</t>
  </si>
  <si>
    <t>93</t>
  </si>
  <si>
    <t>997013862</t>
  </si>
  <si>
    <t>Poplatek za uložení stavebního odpadu na recyklační skládce (skládkovné) z armovaného betonu kód odpadu 17 01 01</t>
  </si>
  <si>
    <t>-749671489</t>
  </si>
  <si>
    <t>Poplatek za uložení stavebního odpadu na recyklační skládce (skládkovné) z armovaného betonu zatříděného do Katalogu odpadů pod kódem 17 01 01</t>
  </si>
  <si>
    <t>https://podminky.urs.cz/item/CS_URS_2024_02/997013862</t>
  </si>
  <si>
    <t>- poplatek za recyklovanou skládku armovaného betonu</t>
  </si>
  <si>
    <t>28,477+0,375</t>
  </si>
  <si>
    <t>997013875</t>
  </si>
  <si>
    <t>Poplatek za uložení stavebního odpadu na recyklační skládce (skládkovné) asfaltového bez obsahu dehtu zatříděného do Katalogu odpadů pod kódem 17 03 02</t>
  </si>
  <si>
    <t>-163908925</t>
  </si>
  <si>
    <t>https://podminky.urs.cz/item/CS_URS_2024_02/997013875</t>
  </si>
  <si>
    <t>- poplatek za recyklovanou skládku asf.pásů</t>
  </si>
  <si>
    <t>0,949</t>
  </si>
  <si>
    <t>998</t>
  </si>
  <si>
    <t>Přesun hmot</t>
  </si>
  <si>
    <t>998021021</t>
  </si>
  <si>
    <t>Přesun hmot pro haly s nosnou kcí zděnou nebo monolitickou v do 20 m</t>
  </si>
  <si>
    <t>746479640</t>
  </si>
  <si>
    <t>Přesun hmot pro haly občanské výstavby, výrobu a služby s nosnou svislou konstrukcí zděnou nebo betonovou monolitickou vodorovná dopravní vzdálenost do 100 m základní, pro haly výšky do 20 m</t>
  </si>
  <si>
    <t>https://podminky.urs.cz/item/CS_URS_2024_02/998021021</t>
  </si>
  <si>
    <t>PSV</t>
  </si>
  <si>
    <t>Práce a dodávky PSV</t>
  </si>
  <si>
    <t>711</t>
  </si>
  <si>
    <t>Izolace proti vodě, vlhkosti a plynům</t>
  </si>
  <si>
    <t>711121131</t>
  </si>
  <si>
    <t>Provedení izolace proti zemní vlhkosti vodorovné za horka nátěrem asfaltovým</t>
  </si>
  <si>
    <t>992457615</t>
  </si>
  <si>
    <t>Provedení izolace proti zemní vlhkosti natěradly a tmely za horka na ploše vodorovné V nátěrem asfaltovým</t>
  </si>
  <si>
    <t>https://podminky.urs.cz/item/CS_URS_2024_02/711121131</t>
  </si>
  <si>
    <t>- asfaltová penetrace podlahy</t>
  </si>
  <si>
    <t>"vodorovná penetrace"    15,06*5,73</t>
  </si>
  <si>
    <t>711111001</t>
  </si>
  <si>
    <t>Provedení izolace proti zemní vlhkosti vodorovné za studena nátěrem penetračním</t>
  </si>
  <si>
    <t>414770284</t>
  </si>
  <si>
    <t>Provedení izolace proti zemní vlhkosti natěradly a tmely za studena na ploše vodorovné V nátěrem penetračním</t>
  </si>
  <si>
    <t>https://podminky.urs.cz/item/CS_URS_2024_02/711111001</t>
  </si>
  <si>
    <t>"svislá penerace"     12,474</t>
  </si>
  <si>
    <t>11163150</t>
  </si>
  <si>
    <t>lak penetrační asfaltový</t>
  </si>
  <si>
    <t>262847326</t>
  </si>
  <si>
    <t>20% prořez</t>
  </si>
  <si>
    <t>"vodorovná penetrace"    15,06*5,73*0,4*0,001</t>
  </si>
  <si>
    <t>"svislá penerace"     12,474*0,4*0,001</t>
  </si>
  <si>
    <t>0,04*1,2 'Přepočtené koeficientem množství</t>
  </si>
  <si>
    <t>99</t>
  </si>
  <si>
    <t>711141559</t>
  </si>
  <si>
    <t>Provedení izolace proti zemní vlhkosti pásy přitavením vodorovné NAIP</t>
  </si>
  <si>
    <t>-142063049</t>
  </si>
  <si>
    <t>Provedení izolace proti zemní vlhkosti pásy přitavením NAIP na ploše vodorovné V</t>
  </si>
  <si>
    <t>https://podminky.urs.cz/item/CS_URS_2024_02/711141559</t>
  </si>
  <si>
    <t>- provedení nové izolace proti radonu a vodě - 2x modifikovaný asf. pás</t>
  </si>
  <si>
    <t>- modifikovaný asf.pás glastek 40 speciál minerál</t>
  </si>
  <si>
    <t>- modifikovaný sf.pás elastek 40 speciál minerál</t>
  </si>
  <si>
    <t>100</t>
  </si>
  <si>
    <t>711142559</t>
  </si>
  <si>
    <t>Provedení izolace proti zemní vlhkosti pásy přitavením svislé NAIP</t>
  </si>
  <si>
    <t>-1527320124</t>
  </si>
  <si>
    <t>Provedení izolace proti zemní vlhkosti pásy přitavením NAIP na ploše svislé S</t>
  </si>
  <si>
    <t>https://podminky.urs.cz/item/CS_URS_2024_02/711142559</t>
  </si>
  <si>
    <t>- napojení na stávající hydroizolaci po obvodovým zdivem</t>
  </si>
  <si>
    <t>(15,06+5,73)*2*0,30</t>
  </si>
  <si>
    <t>101</t>
  </si>
  <si>
    <t>62853004</t>
  </si>
  <si>
    <t>pás asfaltový natavitelný modifikovaný SBS s vložkou ze skleněné tkaniny a spalitelnou PE fólií nebo jemnozrnným minerálním posypem na horním povrchu tl 4,0mm</t>
  </si>
  <si>
    <t>-1547801325</t>
  </si>
  <si>
    <t>- provedení nové izolace proti radonu a vodě - 1x modifikovaný asf. pás</t>
  </si>
  <si>
    <t>"vodorovná izolace"    86,294</t>
  </si>
  <si>
    <t>"svislá izolace"     12,474</t>
  </si>
  <si>
    <t>98,768*1,1655 'Přepočtené koeficientem množství</t>
  </si>
  <si>
    <t>102</t>
  </si>
  <si>
    <t>62855001</t>
  </si>
  <si>
    <t>pás asfaltový natavitelný modifikovaný SBS s vložkou z polyesterové rohože a spalitelnou PE fólií nebo jemnozrnným minerálním posypem na horním povrchu tl 4,0mm</t>
  </si>
  <si>
    <t>-1192877444</t>
  </si>
  <si>
    <t>103</t>
  </si>
  <si>
    <t>711491471</t>
  </si>
  <si>
    <t>Provedení izolace proti vodě volně položenou pojistně hydroizolační fólií na vodorovné ploše</t>
  </si>
  <si>
    <t>-1964694362</t>
  </si>
  <si>
    <t>Provedení pojistné izolace proti vodě fólií položenou volně s přelepením spojů na ploše vodorovné V</t>
  </si>
  <si>
    <t>https://podminky.urs.cz/item/CS_URS_2024_02/711491471</t>
  </si>
  <si>
    <t>- hydroizolační podlahová kladecí stěrka+spárovací tmel</t>
  </si>
  <si>
    <t>skladba A3</t>
  </si>
  <si>
    <t>"m.č. 1.02"    6,50</t>
  </si>
  <si>
    <t>"m.č. 1.03"    2,10</t>
  </si>
  <si>
    <t>104</t>
  </si>
  <si>
    <t>711491571</t>
  </si>
  <si>
    <t>Provedení izolace proti vodě volně položenou pojistně hydroizolační fólií na svislé ploše</t>
  </si>
  <si>
    <t>849452852</t>
  </si>
  <si>
    <t>Provedení pojistné izolace proti vodě fólií položenou volně s přelepením spojů na ploše svislé S</t>
  </si>
  <si>
    <t>https://podminky.urs.cz/item/CS_URS_2024_02/711491571</t>
  </si>
  <si>
    <t>"m.č. 1.02"    (1,95+3,13)*2*0,30</t>
  </si>
  <si>
    <t>"m.č. 1.03"    (1,10+1,95)*2*0,30</t>
  </si>
  <si>
    <t>105</t>
  </si>
  <si>
    <t>24551030</t>
  </si>
  <si>
    <t>stěrka hydroizolační dvousložková cemento-polymerová vlákny vyztužená proti zemní vlhkosti</t>
  </si>
  <si>
    <t>kg</t>
  </si>
  <si>
    <t>1986584580</t>
  </si>
  <si>
    <t>"vodorovná hydroizolace"     8,60*2,5</t>
  </si>
  <si>
    <t>"svislá hydroizolace"    4,878*2,5</t>
  </si>
  <si>
    <t>33,695*1,2 'Přepočtené koeficientem množství</t>
  </si>
  <si>
    <t>106</t>
  </si>
  <si>
    <t>998711102</t>
  </si>
  <si>
    <t>Přesun hmot tonážní pro izolace proti vodě, vlhkosti a plynům v objektech v přes 6 do 12 m</t>
  </si>
  <si>
    <t>251404002</t>
  </si>
  <si>
    <t>Přesun hmot pro izolace proti vodě, vlhkosti a plynům stanovený z hmotnosti přesunovaného materiálu vodorovná dopravní vzdálenost do 50 m základní v objektech výšky přes 6 do 12 m</t>
  </si>
  <si>
    <t>https://podminky.urs.cz/item/CS_URS_2024_02/998711102</t>
  </si>
  <si>
    <t>713</t>
  </si>
  <si>
    <t>Izolace tepelné</t>
  </si>
  <si>
    <t>107</t>
  </si>
  <si>
    <t>713111111</t>
  </si>
  <si>
    <t>Montáž izolace tepelné vrchem stropů volně kladenými rohožemi, pásy, dílci, deskami</t>
  </si>
  <si>
    <t>365717129</t>
  </si>
  <si>
    <t>Montáž tepelné izolace stropů rohožemi, pásy, dílci, deskami, bloky (izolační materiál ve specifikaci) vrchem bez překrytí lepenkou kladenými volně</t>
  </si>
  <si>
    <t>https://podminky.urs.cz/item/CS_URS_2024_02/713111111</t>
  </si>
  <si>
    <t>skladba P1 - zateplený podhled s.v.4.00m, pož.odolnost REI 30DP1</t>
  </si>
  <si>
    <t>KZS podhledu - tepelná izolace - minerální vata (lamda=0,038W/mK), tl.140mm</t>
  </si>
  <si>
    <t>KZS podhledu - tepelná izolace - minerální vata (lamda=0,038W/mK), tl.160mm</t>
  </si>
  <si>
    <t>108</t>
  </si>
  <si>
    <t>63152147</t>
  </si>
  <si>
    <t>pás tepelně izolační univerzální λ=0,038-0,039 tl 140mm</t>
  </si>
  <si>
    <t>1053940312</t>
  </si>
  <si>
    <t>86,294*1,1 'Přepočtené koeficientem množství</t>
  </si>
  <si>
    <t>109</t>
  </si>
  <si>
    <t>63152148</t>
  </si>
  <si>
    <t>pás tepelně izolační univerzální λ=0,038-0,039 tl 160mm</t>
  </si>
  <si>
    <t>1627533871</t>
  </si>
  <si>
    <t>110</t>
  </si>
  <si>
    <t>998713102</t>
  </si>
  <si>
    <t>Přesun hmot tonážní pro izolace tepelné v objektech v přes 6 do 12 m</t>
  </si>
  <si>
    <t>-268695707</t>
  </si>
  <si>
    <t>Přesun hmot pro izolace tepelné stanovený z hmotnosti přesunovaného materiálu vodorovná dopravní vzdálenost do 50 m s užitím mechanizace v objektech výšky přes 6 m do 12 m</t>
  </si>
  <si>
    <t>https://podminky.urs.cz/item/CS_URS_2024_02/998713102</t>
  </si>
  <si>
    <t>721</t>
  </si>
  <si>
    <t>Zdravotechnika - vnitřní kanalizace</t>
  </si>
  <si>
    <t>111</t>
  </si>
  <si>
    <t>R-721-1</t>
  </si>
  <si>
    <t>D+M Zdravotně technická instalace - kanalizace, zemní práce,  potrubí, napojení, potrubí, přesun</t>
  </si>
  <si>
    <t>soubor</t>
  </si>
  <si>
    <t>-2096466720</t>
  </si>
  <si>
    <t>D+M Zdravotně technická instalace - kanalizace, zemní práce, potrubí, napojení, potrubí, přesun</t>
  </si>
  <si>
    <t>722</t>
  </si>
  <si>
    <t>Zdravotechnika - vnitřní vodovod</t>
  </si>
  <si>
    <t>112</t>
  </si>
  <si>
    <t>R-721-2</t>
  </si>
  <si>
    <t>D+M Zdravotně technická instalace - vodovod, tepelná izolace potrubí, potrubí, napojení, přesun</t>
  </si>
  <si>
    <t>2112926375</t>
  </si>
  <si>
    <t>725</t>
  </si>
  <si>
    <t>Zdravotechnika - zařizovací předměty</t>
  </si>
  <si>
    <t>113</t>
  </si>
  <si>
    <t>R-725-1</t>
  </si>
  <si>
    <t>984913562</t>
  </si>
  <si>
    <t>D+M Zažizovací předměty - WC nástěnné, umývátko, baterie, hydrant</t>
  </si>
  <si>
    <t>751</t>
  </si>
  <si>
    <t>Vzduchotechnika</t>
  </si>
  <si>
    <t>114</t>
  </si>
  <si>
    <t>R-751-1</t>
  </si>
  <si>
    <t xml:space="preserve">D+M flex potrubí vč. venkovní protidešťové žaluzie a spojek, přesun </t>
  </si>
  <si>
    <t>-2129247154</t>
  </si>
  <si>
    <t>762</t>
  </si>
  <si>
    <t>Konstrukce tesařské</t>
  </si>
  <si>
    <t>115</t>
  </si>
  <si>
    <t>R-766-1</t>
  </si>
  <si>
    <t>D+M Kontrolní pochozí dřev.lávka š.600mm, opařená ochranným nátěrem proti dřevokazným houbám a škůdcům, fošny tl.40mm uložené a uchycené k ocel nosníkům I 220, ozn.T/3</t>
  </si>
  <si>
    <t>bm</t>
  </si>
  <si>
    <t>1511430477</t>
  </si>
  <si>
    <t>výkres č.D.1-01-S-05,09</t>
  </si>
  <si>
    <t>- kontrolní dřevěná lávka</t>
  </si>
  <si>
    <t>16,00</t>
  </si>
  <si>
    <t>116</t>
  </si>
  <si>
    <t>998762102</t>
  </si>
  <si>
    <t>Přesun hmot tonážní pro kce tesařské v objektech v přes 6 do 12 m</t>
  </si>
  <si>
    <t>-705470523</t>
  </si>
  <si>
    <t>Přesun hmot pro konstrukce tesařské stanovený z hmotnosti přesunovaného materiálu vodorovná dopravní vzdálenost do 50 m základní v objektech výšky přes 6 do 12 m</t>
  </si>
  <si>
    <t>https://podminky.urs.cz/item/CS_URS_2024_02/998762102</t>
  </si>
  <si>
    <t>763</t>
  </si>
  <si>
    <t>Konstrukce suché výstavby</t>
  </si>
  <si>
    <t>117</t>
  </si>
  <si>
    <t>763113341</t>
  </si>
  <si>
    <t>SDK příčka instalační tl 155 - 650 mm zdvojený profil CW+UW 50 desky 2xH2 12,5 s izolací EI 60 Rw do 54 dB</t>
  </si>
  <si>
    <t>600997043</t>
  </si>
  <si>
    <t>Příčka instalační ze sádrokartonových desek s nosnou konstrukcí ze zdvojených ocelových profilů UW, CW s mezerou, CW profily navzájem spojeny páskem sádry dvojitě opláštěná deskami impregnovanými H2 tl. 2 x 12,5 mm s izolací, EI 60, Rw do 54 dB, příčka tl. 155 - 650 mm, profil 50</t>
  </si>
  <si>
    <t>https://podminky.urs.cz/item/CS_URS_2024_02/763113341</t>
  </si>
  <si>
    <t>- instalační předstěna</t>
  </si>
  <si>
    <t>"m.č.1.03"    1,10*1,30</t>
  </si>
  <si>
    <t>118</t>
  </si>
  <si>
    <t>763111437R-1</t>
  </si>
  <si>
    <t>SDK příčka tl 130 mm profil CW+UW 100 desky 2xH2 12,5 +2x A 12.5 s izolací EI 60 Rw do 56 dB</t>
  </si>
  <si>
    <t>627832627</t>
  </si>
  <si>
    <t>Příčka ze sádrokartonových desek s nosnou konstrukcí z jednoduchých ocelových profilů UW, CW dvojitě opláštěná deskami impregnovanými H2 tl. 2 x 12,5 + 2x A 12,5 mm EI 60, příčka tl. 150 mm, profil 50, s izolací, Rw do 56 dB</t>
  </si>
  <si>
    <t>2,08*4,49</t>
  </si>
  <si>
    <t>1,95*2,40</t>
  </si>
  <si>
    <t>119</t>
  </si>
  <si>
    <t>763111717</t>
  </si>
  <si>
    <t>SDK příčka základní penetrační nátěr (oboustranně)</t>
  </si>
  <si>
    <t>1570472802</t>
  </si>
  <si>
    <t>Příčka ze sádrokartonových desek ostatní konstrukce a práce na příčkách ze sádrokartonových desek základní penetrační nátěr (oboustranný)</t>
  </si>
  <si>
    <t>https://podminky.urs.cz/item/CS_URS_2024_02/763111717</t>
  </si>
  <si>
    <t>120</t>
  </si>
  <si>
    <t>763111718</t>
  </si>
  <si>
    <t>SDK příčka úprava styku příčky a podhledu separační páskou a akrylátem (oboustranně)</t>
  </si>
  <si>
    <t>1246706407</t>
  </si>
  <si>
    <t>Příčka ze sádrokartonových desek ostatní konstrukce a práce na příčkách ze sádrokartonových desek úprava styku příčky a podhledu (oboustranně) separační páskou s akrylátem</t>
  </si>
  <si>
    <t>https://podminky.urs.cz/item/CS_URS_2024_02/763111718</t>
  </si>
  <si>
    <t>- akrylovaní spar</t>
  </si>
  <si>
    <t>(15,06+5,73)*2</t>
  </si>
  <si>
    <t>(1,95+3,13)*2</t>
  </si>
  <si>
    <t>(1,10+1,95)*2</t>
  </si>
  <si>
    <t>121</t>
  </si>
  <si>
    <t>763111722</t>
  </si>
  <si>
    <t>SDK příčka pozinkovaný úhelník k ochraně rohů</t>
  </si>
  <si>
    <t>-1576753486</t>
  </si>
  <si>
    <t>Příčka ze sádrokartonových desek ostatní konstrukce a práce na příčkách ze sádrokartonových desek ochrana rohů úhelníky pozinkované</t>
  </si>
  <si>
    <t>https://podminky.urs.cz/item/CS_URS_2024_02/763111722</t>
  </si>
  <si>
    <t>2,40</t>
  </si>
  <si>
    <t>122</t>
  </si>
  <si>
    <t>763111771</t>
  </si>
  <si>
    <t>Příplatek k SDK příčce za rovinnost kvality Q3</t>
  </si>
  <si>
    <t>-2124548674</t>
  </si>
  <si>
    <t>Příčka ze sádrokartonových desek Příplatek k cenám za rovinnost speciální tmelení kvality Q3</t>
  </si>
  <si>
    <t>https://podminky.urs.cz/item/CS_URS_2024_02/763111771</t>
  </si>
  <si>
    <t>123</t>
  </si>
  <si>
    <t>763331113R-1</t>
  </si>
  <si>
    <t>Cementovláknitý podhled desky 1x15 dvouvrstvá spodní kce profil CD+UD bez izolace EI 15</t>
  </si>
  <si>
    <t xml:space="preserve"> R položka</t>
  </si>
  <si>
    <t>-1713813108</t>
  </si>
  <si>
    <t>Podhled z cementovláknitých nebo cementových desek dvouvrstvá zavěšená spodní konstrukce z ocelových profilů CD, UD jednoduše opláštěná deskou tl. 15 mm, bez izolace, EI 15</t>
  </si>
  <si>
    <t xml:space="preserve">- zastropení nové vestavby z SDK systému samonosného vč. doplňků </t>
  </si>
  <si>
    <t>- horní záklop - cetris desky tl.15mm</t>
  </si>
  <si>
    <t>124</t>
  </si>
  <si>
    <t>763131414</t>
  </si>
  <si>
    <t>SDK podhled desky 1xA 15 bez izolace dvouvrstvá spodní kce profil CD+UD</t>
  </si>
  <si>
    <t>-2042948831</t>
  </si>
  <si>
    <t>Podhled ze sádrokartonových desek dvouvrstvá zavěšená spodní konstrukce z ocelových profilů CD, UD jednoduše opláštěná deskou standardní A, tl. 15 mm, bez izolace</t>
  </si>
  <si>
    <t>https://podminky.urs.cz/item/CS_URS_2024_02/763131414</t>
  </si>
  <si>
    <t>- SDK podhled GKF vodovzdorný) tl.15mm na rošt</t>
  </si>
  <si>
    <t>125</t>
  </si>
  <si>
    <t>763131714</t>
  </si>
  <si>
    <t>SDK podhled základní penetrační nátěr</t>
  </si>
  <si>
    <t>791606398</t>
  </si>
  <si>
    <t>Podhled ze sádrokartonových desek ostatní práce a konstrukce na podhledech ze sádrokartonových desek základní penetrační nátěr</t>
  </si>
  <si>
    <t>https://podminky.urs.cz/item/CS_URS_2024_02/763131714</t>
  </si>
  <si>
    <t>9,339+86,294</t>
  </si>
  <si>
    <t>126</t>
  </si>
  <si>
    <t>763131761</t>
  </si>
  <si>
    <t>Příplatek k SDK podhledu za plochu do 3 m2 jednotlivě</t>
  </si>
  <si>
    <t>-1007005866</t>
  </si>
  <si>
    <t>Podhled ze sádrokartonových desek Příplatek k cenám za plochu do 3 m2 jednotlivě</t>
  </si>
  <si>
    <t>https://podminky.urs.cz/item/CS_URS_2024_02/763131761</t>
  </si>
  <si>
    <t>127</t>
  </si>
  <si>
    <t>763131771</t>
  </si>
  <si>
    <t>Příplatek k SDK podhledu za rovinnost kvality Q3</t>
  </si>
  <si>
    <t>-1371953948</t>
  </si>
  <si>
    <t>Podhled ze sádrokartonových desek Příplatek k cenám za rovinnost kvality speciální tmelení kvality Q3</t>
  </si>
  <si>
    <t>https://podminky.urs.cz/item/CS_URS_2024_02/763131771</t>
  </si>
  <si>
    <t>128</t>
  </si>
  <si>
    <t>763131751</t>
  </si>
  <si>
    <t>Montáž parotěsné zábrany do SDK podhledu</t>
  </si>
  <si>
    <t>-1727030420</t>
  </si>
  <si>
    <t>Podhled ze sádrokartonových desek ostatní práce a konstrukce na podhledech ze sádrokartonových desek montáž parotěsné zábrany</t>
  </si>
  <si>
    <t>https://podminky.urs.cz/item/CS_URS_2024_02/763131751</t>
  </si>
  <si>
    <t>- parozábrana s hliníkovou fólií na rošt SDK</t>
  </si>
  <si>
    <t>129</t>
  </si>
  <si>
    <t>28329282</t>
  </si>
  <si>
    <t>fólie PE vyztužená Al vrstvou pro parotěsnou vrstvu 170g/m2</t>
  </si>
  <si>
    <t>-506275269</t>
  </si>
  <si>
    <t>86,294*1,2 'Přepočtené koeficientem množství</t>
  </si>
  <si>
    <t>130</t>
  </si>
  <si>
    <t>763181311</t>
  </si>
  <si>
    <t>Montáž jednokřídlové kovové zárubně do SDK příčky</t>
  </si>
  <si>
    <t>-1013599733</t>
  </si>
  <si>
    <t>Výplně otvorů konstrukcí ze sádrokartonových desek montáž zárubně kovové s konstrukcí jednokřídlové</t>
  </si>
  <si>
    <t>https://podminky.urs.cz/item/CS_URS_2024_02/763181311</t>
  </si>
  <si>
    <t>výkres č.D.1-01-S-05, 09</t>
  </si>
  <si>
    <t>- osazení kovové zárubně do SDK příčky</t>
  </si>
  <si>
    <t>"ozn.Z/1 - rozměry 700x1970mm"     1</t>
  </si>
  <si>
    <t>"ozn.Z/2 - rozměry 800x1970mm"     1</t>
  </si>
  <si>
    <t>131</t>
  </si>
  <si>
    <t>55331589</t>
  </si>
  <si>
    <t>zárubeň jednokřídlá ocelová pro sádrokartonové příčky tl stěny 75-100mm rozměru 700/1970, 2100mm</t>
  </si>
  <si>
    <t>-570057610</t>
  </si>
  <si>
    <t>- dodávka kovové zárubně do SDK příčky pro 1kř dveře</t>
  </si>
  <si>
    <t>- jednodílná, jednostranná + těsnění</t>
  </si>
  <si>
    <t>132</t>
  </si>
  <si>
    <t>55331590</t>
  </si>
  <si>
    <t>zárubeň jednokřídlá ocelová pro sádrokartonové příčky tl stěny 75-100mm rozměru 800/1970, 2100mm</t>
  </si>
  <si>
    <t>1572618289</t>
  </si>
  <si>
    <t>"ozn.Z/2 - rozměry 800x1970mm"   1</t>
  </si>
  <si>
    <t>133</t>
  </si>
  <si>
    <t>763181420</t>
  </si>
  <si>
    <t>Ztužující výplň otvoru pro dveře s UA a UW profilem pro příčky do 2,80 m</t>
  </si>
  <si>
    <t>777673097</t>
  </si>
  <si>
    <t>Výplně otvorů konstrukcí ze sádrokartonových desek ztužující výplň otvoru pro dveře s UA a UW profilem, výšky příčky do 2,80 m</t>
  </si>
  <si>
    <t>https://podminky.urs.cz/item/CS_URS_2024_02/763181420</t>
  </si>
  <si>
    <t>- ztužující prvky u otvoru v SDK k-ci</t>
  </si>
  <si>
    <t>134</t>
  </si>
  <si>
    <t>763111925</t>
  </si>
  <si>
    <t>Zhotovení otvoru vel. přes 1 do 2 m2 v SDK příčce tl přes 100 mm s vyztužením profily</t>
  </si>
  <si>
    <t>-362292519</t>
  </si>
  <si>
    <t>Zhotovení otvorů v příčkách ze sádrokartonových desek pro prostupy (voda, elektro, topení, VZT), osvětlení, okna, revizní klapky a dvířka včetně vyztužení profily pro příčku tl. přes 100 mm, velikost přes 1,00 do 2,00 m2</t>
  </si>
  <si>
    <t>https://podminky.urs.cz/item/CS_URS_2024_02/763111925</t>
  </si>
  <si>
    <t>135</t>
  </si>
  <si>
    <t>763131914</t>
  </si>
  <si>
    <t>Zhotovení otvoru vel. přes 0,5 do 1 m2 v SDK podhledu a podkroví s vyztužením profily</t>
  </si>
  <si>
    <t>777707948</t>
  </si>
  <si>
    <t>Zhotovení otvorů v podhledech a podkrovích ze sádrokartonových desek pro prostupy (voda, elektro, topení, VZT), osvětlení, sprinklery, revizní klapky a dvířka včetně vyztužení profily, velikost přes 0,50 do 1,00 m2</t>
  </si>
  <si>
    <t>https://podminky.urs.cz/item/CS_URS_2024_02/763131914</t>
  </si>
  <si>
    <t>136</t>
  </si>
  <si>
    <t>998763302</t>
  </si>
  <si>
    <t>Přesun hmot tonážní pro konstrukce montované z desek v objektech v přes 6 do 12 m</t>
  </si>
  <si>
    <t>2061844286</t>
  </si>
  <si>
    <t>Přesun hmot pro konstrukce montované z desek sádrokartonových, sádrovláknitých, cementovláknitých nebo cementových stanovený z hmotnosti přesunovaného materiálu vodorovná dopravní vzdálenost do 50 m základní v objektech výšky přes 6 do 12 m</t>
  </si>
  <si>
    <t>https://podminky.urs.cz/item/CS_URS_2024_02/998763302</t>
  </si>
  <si>
    <t>764</t>
  </si>
  <si>
    <t>Konstrukce klempířské</t>
  </si>
  <si>
    <t>137</t>
  </si>
  <si>
    <t>764001901</t>
  </si>
  <si>
    <t>Napojení klempířských konstrukcí na stávající délky spoje do 0,5 m</t>
  </si>
  <si>
    <t>-1098497381</t>
  </si>
  <si>
    <t>Napojení na stávající klempířské konstrukce délky spoje do 0,5 m</t>
  </si>
  <si>
    <t>https://podminky.urs.cz/item/CS_URS_2024_02/764001901</t>
  </si>
  <si>
    <t>138</t>
  </si>
  <si>
    <t>13814183</t>
  </si>
  <si>
    <t>plech hladký Pz jakost EN 10143 tl 0,55mm tabule</t>
  </si>
  <si>
    <t>-760223829</t>
  </si>
  <si>
    <t>139</t>
  </si>
  <si>
    <t>764511602</t>
  </si>
  <si>
    <t>Žlab podokapní půlkruhový z Pz s povrchovou úpravou rš 330 mm</t>
  </si>
  <si>
    <t>-802372444</t>
  </si>
  <si>
    <t>Žlab podokapní z pozinkovaného plechu s povrchovou úpravou včetně háků a čel půlkruhový rš 330 mm</t>
  </si>
  <si>
    <t>https://podminky.urs.cz/item/CS_URS_2024_02/764511602</t>
  </si>
  <si>
    <t>výkres č.D.1-01-S-05,10</t>
  </si>
  <si>
    <t>- podokapový žlab půlkruhového tvau, DN=160mm</t>
  </si>
  <si>
    <t>- R.Š. 330mm</t>
  </si>
  <si>
    <t>- vč. 2 čel, 2 žlabových kotlíků a 2 sítěk pro záchycování nečistot</t>
  </si>
  <si>
    <t>- vč.žlabových háků - pozinkovaný plech - odstín v přírodní barvě</t>
  </si>
  <si>
    <t>"ozn.K/3"      6,80*2</t>
  </si>
  <si>
    <t>140</t>
  </si>
  <si>
    <t>764246543</t>
  </si>
  <si>
    <t>Oplechování parapetů rovných celoplošně lepené z TiZn plechu s povrchovou úpravou rš 250 mm</t>
  </si>
  <si>
    <t>563953953</t>
  </si>
  <si>
    <t>Oplechování parapetů z titanzinkového plechu s povrchovou úpravou rovných celoplošně lepené, bez rohů rš 250 mm</t>
  </si>
  <si>
    <t>https://podminky.urs.cz/item/CS_URS_2024_02/764246543</t>
  </si>
  <si>
    <t xml:space="preserve">- vnější oplechování podokenníku vč.připojovacího materiálu, TiZn plech v přírodní </t>
  </si>
  <si>
    <t>barvě</t>
  </si>
  <si>
    <t>"ozn.K/1"      1,60*4</t>
  </si>
  <si>
    <t>"ozn.K/2"      0,70*1</t>
  </si>
  <si>
    <t>141</t>
  </si>
  <si>
    <t>764341516</t>
  </si>
  <si>
    <t>Lemování rovných zdí střech s krytinou skládanou z TiZn plechu s povrchovou úpravou rš 500 mm</t>
  </si>
  <si>
    <t>2104847986</t>
  </si>
  <si>
    <t>Lemování zdí z titanzinkového plechu s povrchovou úpravou boční nebo horní rovných, střech s krytinou skládanou mimo prejzovou rš 500 mm</t>
  </si>
  <si>
    <t>https://podminky.urs.cz/item/CS_URS_2024_02/764341516</t>
  </si>
  <si>
    <t>- lemování styku přesahu střechy s obvoovým pláštěm vč. připojovacího materiálu</t>
  </si>
  <si>
    <t>- plech TiZn v odstínu břidlicově tmavě šedé</t>
  </si>
  <si>
    <t>"ozn.K/5"      8,30*2</t>
  </si>
  <si>
    <t>142</t>
  </si>
  <si>
    <t>764321404</t>
  </si>
  <si>
    <t>Lemování rovných zdí střech s krytinou prejzovou nebo vlnitou z Al plechu rš 330 mm</t>
  </si>
  <si>
    <t>-724548254</t>
  </si>
  <si>
    <t>Lemování zdí z hliníkového plechu boční nebo horní rovných, střech s krytinou prejzovou nebo vlnitou rš 330 mm</t>
  </si>
  <si>
    <t>https://podminky.urs.cz/item/CS_URS_2024_02/764321404</t>
  </si>
  <si>
    <t>- úprava hrany stávajícíhi předsazeného fasádního obkladu po jeho odstranění</t>
  </si>
  <si>
    <t>- hladký plech do typových profilů</t>
  </si>
  <si>
    <t>- nové lemování styku hrany stav.obkladu do tvaru "L" vč. spojovacího materiálu</t>
  </si>
  <si>
    <t>- Al plech lakovaný - odstín světlé šedý</t>
  </si>
  <si>
    <t>- R.Š.330mm</t>
  </si>
  <si>
    <t>"ozn.K/6"       5,30*2</t>
  </si>
  <si>
    <t>143</t>
  </si>
  <si>
    <t>764511643</t>
  </si>
  <si>
    <t>Kotlík oválný (trychtýřový) pro podokapní žlaby z Pz s povrchovou úpravou 330/120 mm</t>
  </si>
  <si>
    <t>1988387993</t>
  </si>
  <si>
    <t>Žlab podokapní z pozinkovaného plechu s povrchovou úpravou kotlík oválný (trychtýřový), rš žlabu/průměr svodu 330/120 mm</t>
  </si>
  <si>
    <t>https://podminky.urs.cz/item/CS_URS_2024_02/764511643</t>
  </si>
  <si>
    <t>144</t>
  </si>
  <si>
    <t>764518622</t>
  </si>
  <si>
    <t>Svody kruhové včetně objímek, kolen, odskoků z Pz s povrchovou úpravou průměru 100 mm</t>
  </si>
  <si>
    <t>-1079951036</t>
  </si>
  <si>
    <t>Svod z pozinkovaného plechu s upraveným povrchem včetně objímek, kolen a odskoků kruhový, průměru 100 mm</t>
  </si>
  <si>
    <t>https://podminky.urs.cz/item/CS_URS_2024_02/764518622</t>
  </si>
  <si>
    <t>- dešťový svod kruhovýho průřezu, DN=110mm</t>
  </si>
  <si>
    <t>- vč. kolem 6ks a doplňků (zděře 8ks)</t>
  </si>
  <si>
    <t>- pozinkovaný plech - odstín v přírodní barvě</t>
  </si>
  <si>
    <t>"ozn.K/4"       6,40*2</t>
  </si>
  <si>
    <t>145</t>
  </si>
  <si>
    <t>998764112</t>
  </si>
  <si>
    <t>Přesun hmot tonážní pro konstrukce klempířské s omezením mechanizace v objektech v přes 6 do 12 m</t>
  </si>
  <si>
    <t>1020259670</t>
  </si>
  <si>
    <t>Přesun hmot pro konstrukce klempířské stanovený z hmotnosti přesunovaného materiálu vodorovná dopravní vzdálenost do 50 m s omezením mechanizace v objektech výšky přes 6 do 12 m</t>
  </si>
  <si>
    <t>https://podminky.urs.cz/item/CS_URS_2024_02/998764112</t>
  </si>
  <si>
    <t>766</t>
  </si>
  <si>
    <t>Konstrukce truhlářské</t>
  </si>
  <si>
    <t>146</t>
  </si>
  <si>
    <t>766622131</t>
  </si>
  <si>
    <t>Montáž plastových oken plochy přes 1 m2 otevíravých v do 1,5 m s rámem do zdiva</t>
  </si>
  <si>
    <t>1680456915</t>
  </si>
  <si>
    <t>Montáž oken plastových včetně montáže rámu plochy přes 1 m2 otevíravých do zdiva, výšky do 1,5 m</t>
  </si>
  <si>
    <t>https://podminky.urs.cz/item/CS_URS_2024_02/766622131</t>
  </si>
  <si>
    <t>- montáž plastového okna - podávací posuvné m.č.1.02, osazení do SDK  příčky</t>
  </si>
  <si>
    <t>"rozměry 1200x1100mm"     1,20*1,10</t>
  </si>
  <si>
    <t>147</t>
  </si>
  <si>
    <t>61140049R-1</t>
  </si>
  <si>
    <t>Dodávka plastového okan dvoudilného s pevným středovým svislým poutcem + pevné boční okno, 1kř okno výsuvné vč. veškerých technických doplňků a kování, osazení okna do SDK, barva bílá, rozměry 1200x1100mm, ozn.Pl/5</t>
  </si>
  <si>
    <t>ks</t>
  </si>
  <si>
    <t>-604988529</t>
  </si>
  <si>
    <t>Dodávka plastového okan dvoudilného s pevným středovým svislým poutcem + pevné boční okno, 1kř okno výsuvné vč. veškerých technických doplňků a kování, osazení okna do SDK, barva bílá, součástí dodávky oboustranný parapet,  rozměry 1200x1100mm, ozn.Pl/5</t>
  </si>
  <si>
    <t>- dodávka plastového okna - podávací posuvné m.č.1.02, osazení do SDK  příčky</t>
  </si>
  <si>
    <t xml:space="preserve">- součástí dodávky oboustranný okenní parapet - tl.20mm s nosem - plastový </t>
  </si>
  <si>
    <t>laminovaný vč. veškerých doplňků - barva bílá</t>
  </si>
  <si>
    <t>"ozn.Pl/5 - rozměry 1200x1100mm"     1</t>
  </si>
  <si>
    <t>148</t>
  </si>
  <si>
    <t>-1740944226</t>
  </si>
  <si>
    <t xml:space="preserve">- montáž plastového okna </t>
  </si>
  <si>
    <t>"ozn.PL/1 - rozměry 600x1200mm"     0,60*1,20</t>
  </si>
  <si>
    <t>149</t>
  </si>
  <si>
    <t>61140050R-2</t>
  </si>
  <si>
    <t>Dodávka plastového okna jednokřídlé - Uw=1,2W/m.K, otevíravé+ventilační+mikroventilace s trojitým izolační bezpečnostním zasklením - Uw=0,9W/m2K, vč, veškerých technických doplňků a kování, rozměry 600x1200mm, ozn.Pl/2</t>
  </si>
  <si>
    <t>-820689615</t>
  </si>
  <si>
    <t>- dodávka plastového okna, otvíravé sklopné</t>
  </si>
  <si>
    <t>- vnější barva tm.šedá - vnitřní barva bílá</t>
  </si>
  <si>
    <t>"ozn.Pl/2 - rozměry 600x1200mm"    1</t>
  </si>
  <si>
    <t>150</t>
  </si>
  <si>
    <t>766622133</t>
  </si>
  <si>
    <t>Montáž plastových oken plochy přes 1 m2 otevíravých v přes 2,5 m s rámem do zdiva</t>
  </si>
  <si>
    <t>370081517</t>
  </si>
  <si>
    <t>Montáž oken plastových včetně montáže rámu plochy přes 1 m2 otevíravých do zdiva, výšky přes 2,5 m</t>
  </si>
  <si>
    <t>https://podminky.urs.cz/item/CS_URS_2024_02/766622133</t>
  </si>
  <si>
    <t xml:space="preserve">- montáž plastových oken </t>
  </si>
  <si>
    <t>"ozn.Pl/1 - rozměry 1500x2070mm"        4</t>
  </si>
  <si>
    <t>151</t>
  </si>
  <si>
    <t>61140054R-1</t>
  </si>
  <si>
    <t>Dodávka plastového okna dvoudilné s pevným mimostředovým vodorovným poutcem - Uw=1,2W/m.K, vrchní okno - otvíravé, spodní okno - ventilační+mikroventilace s trojitým izolační bezpečnostním zasklením - Uw=0,9 W/m2K, rozměry 1500x2070mm, ozn.Pl/1</t>
  </si>
  <si>
    <t>717890884</t>
  </si>
  <si>
    <t>- dodávka plastového okna</t>
  </si>
  <si>
    <t>"ozn.Pl/1 - rozměry 1500x2070mm"    4</t>
  </si>
  <si>
    <t>152</t>
  </si>
  <si>
    <t>766694116</t>
  </si>
  <si>
    <t>Montáž parapetních desek dřevěných nebo plastových š do 30 cm</t>
  </si>
  <si>
    <t>1161955672</t>
  </si>
  <si>
    <t>Montáž ostatních truhlářských konstrukcí parapetních desek dřevěných nebo plastových šířky do 300 mm</t>
  </si>
  <si>
    <t>https://podminky.urs.cz/item/CS_URS_2024_02/766694116</t>
  </si>
  <si>
    <t>- montáž vnitřních parapetů</t>
  </si>
  <si>
    <t>"ozn.Pl/3 - rozměry 1500x260mm"     1,50*4</t>
  </si>
  <si>
    <t>"ozn.Pl/4 - rozměry 1400x260mm"     0,60*1</t>
  </si>
  <si>
    <t>153</t>
  </si>
  <si>
    <t>60794102</t>
  </si>
  <si>
    <t>parapet dřevotřískový vnitřní povrch laminátový š 260mm</t>
  </si>
  <si>
    <t>922164768</t>
  </si>
  <si>
    <t>- dodávka vnitřní okenní parapet - tl.20mm s nosem</t>
  </si>
  <si>
    <t>- plastový laminátový vč. veškerých doplňků - barva bílá</t>
  </si>
  <si>
    <t xml:space="preserve">"ozn.Pl/4 - rozměry 600x260mm"       0,60*1 </t>
  </si>
  <si>
    <t>154</t>
  </si>
  <si>
    <t>766660001</t>
  </si>
  <si>
    <t>Montáž dveřních křídel otvíravých jednokřídlových š do 0,8 m do ocelové zárubně</t>
  </si>
  <si>
    <t>-128061286</t>
  </si>
  <si>
    <t>Montáž dveřních křídel dřevěných nebo plastových otevíravých do ocelové zárubně povrchově upravených jednokřídlových, šířky do 800 mm</t>
  </si>
  <si>
    <t>https://podminky.urs.cz/item/CS_URS_2024_02/766660001</t>
  </si>
  <si>
    <t>výkres č.D.1-01-S-05,13</t>
  </si>
  <si>
    <t>- montáž vnitřních dveří</t>
  </si>
  <si>
    <t>"ozn.T/1 - rozměry 700x1970mm"      1</t>
  </si>
  <si>
    <t>"ozn.T/2 - rozměry 800x1970mm"      1</t>
  </si>
  <si>
    <t>155</t>
  </si>
  <si>
    <t>61162085</t>
  </si>
  <si>
    <t>dveře jednokřídlé dřevotřískové povrch laminátový plné 700x1970-2100mm</t>
  </si>
  <si>
    <t>-1676899027</t>
  </si>
  <si>
    <t>výkres č.D.1-01-S-05, 13</t>
  </si>
  <si>
    <t>- dodávka vnitřní dveře polodrážkové, 1kř - hladké, plné, vč. doplňků</t>
  </si>
  <si>
    <t>- laminátové, šedé matné, s povrchovou úpravou do vlhkého prostředí</t>
  </si>
  <si>
    <t>- osazeno do ocelové zárubně - s osazením WC zámku</t>
  </si>
  <si>
    <t>- kliky+štítky nerez</t>
  </si>
  <si>
    <t>- pravé</t>
  </si>
  <si>
    <t>156</t>
  </si>
  <si>
    <t>61162086</t>
  </si>
  <si>
    <t>dveře jednokřídlé dřevotřískové povrch laminátový plné 800x1970-2100mm</t>
  </si>
  <si>
    <t>1234803496</t>
  </si>
  <si>
    <t>- osazeno do ocelové zárubně - s osazením dózického zámku</t>
  </si>
  <si>
    <t>- levé</t>
  </si>
  <si>
    <t>157</t>
  </si>
  <si>
    <t>766231113</t>
  </si>
  <si>
    <t>Montáž sklápěcích půdních schodů</t>
  </si>
  <si>
    <t>1379701</t>
  </si>
  <si>
    <t>Montáž sklápěcích schodů na půdu s vyřezáním otvoru a kompletizací</t>
  </si>
  <si>
    <t>https://podminky.urs.cz/item/CS_URS_2024_02/766231113</t>
  </si>
  <si>
    <t>výkres č.D.1-01-S-05,07</t>
  </si>
  <si>
    <t>- stropní vlez se stahovacími schody, rozměr 700x1200mm, protipožární odolnost</t>
  </si>
  <si>
    <t>EW 15DP1-C</t>
  </si>
  <si>
    <t>158</t>
  </si>
  <si>
    <t>61233168R-1</t>
  </si>
  <si>
    <t>schody půdní skládací protipožární dřevěné se zesílenou izolací, pro výšku max. 440cm El 15, 120x70cm</t>
  </si>
  <si>
    <t>2050855333</t>
  </si>
  <si>
    <t>159</t>
  </si>
  <si>
    <t>998766102</t>
  </si>
  <si>
    <t>Přesun hmot tonážní pro kce truhlářské v objektech v přes 6 do 12 m</t>
  </si>
  <si>
    <t>149462230</t>
  </si>
  <si>
    <t>Přesun hmot pro konstrukce truhlářské stanovený z hmotnosti přesunovaného materiálu vodorovná dopravní vzdálenost do 50 m základní v objektech výšky přes 6 do 12 m</t>
  </si>
  <si>
    <t>https://podminky.urs.cz/item/CS_URS_2024_02/998766102</t>
  </si>
  <si>
    <t>767</t>
  </si>
  <si>
    <t>Konstrukce zámečnické</t>
  </si>
  <si>
    <t>160</t>
  </si>
  <si>
    <t>767651210</t>
  </si>
  <si>
    <t>Montáž vrat garážových otvíravých do ocelové zárubně pl do 6 m2</t>
  </si>
  <si>
    <t>120234709</t>
  </si>
  <si>
    <t>Montáž vrat garážových nebo průmyslových otvíravých do ocelové zárubně z dílů, plochy do 6 m2</t>
  </si>
  <si>
    <t>https://podminky.urs.cz/item/CS_URS_2024_02/767651210</t>
  </si>
  <si>
    <t>- montáž ocelových dveří 2kř, otvíravých</t>
  </si>
  <si>
    <t>"rozměry 2050x2200mm"     1</t>
  </si>
  <si>
    <t>161</t>
  </si>
  <si>
    <t>55341163R-1</t>
  </si>
  <si>
    <t>Dodávka - venkovní vstupní (garážové) dveře 2kř, UD=1,0W/m2K, otevíravé ven, plné S 1/3 prosklení v horní části s dvojitým izolačním zasklením, dvoustěnné lamely z PU pěny 0 tl.67mm s přerušeným tepelným mostem+oboustranný pozinkovaný ocel.plech, ozn.Z/3</t>
  </si>
  <si>
    <t>-1810513301</t>
  </si>
  <si>
    <t>- dodávka dveří 2kř., otvíravé, kování, bezpečnostní zámek</t>
  </si>
  <si>
    <t>- ocelový plech na dveřích se základní povrch. úprvou z polyesteru</t>
  </si>
  <si>
    <t>- hliníkový obvodový rámový profil 0 tl.60mm</t>
  </si>
  <si>
    <t>- spodní hliníkový práh min.v.15mm vč. veškerých technických doplňků a kování</t>
  </si>
  <si>
    <t>- na každém křídle vrat 3ks závěsů</t>
  </si>
  <si>
    <t>- trojstranné dvojité dorazové těsnění a dovjité břitové těsnění v prostoru prahu</t>
  </si>
  <si>
    <t>- hliníková sada kliky+zámek s cylindrickou vložkou</t>
  </si>
  <si>
    <t>- pevné křídlo s vratovou rozvorou k podlaze a k hornímu profilu rámu barva tm.šedá</t>
  </si>
  <si>
    <t>"ozn.Z/3 - rozměry 2050x2200mm"     1</t>
  </si>
  <si>
    <t>162</t>
  </si>
  <si>
    <t>767415122</t>
  </si>
  <si>
    <t>Montáž vnějšího obkladu skládaného pláště tvarovaným plechem budov v přes 6 do 12 m šroubováním</t>
  </si>
  <si>
    <t>329921237</t>
  </si>
  <si>
    <t>Montáž vnějšího obkladu skládaného pláště plechem tvarovaným výšky budovy přes 6 do 12 m, uchyceným šroubováním</t>
  </si>
  <si>
    <t>https://podminky.urs.cz/item/CS_URS_2024_02/767415122</t>
  </si>
  <si>
    <t>výkres č.D.1-01-S-05,06,08</t>
  </si>
  <si>
    <t>- nový fasádní obklad - falcovaný plech včetně spojovacího materiálu</t>
  </si>
  <si>
    <t>(6,835+15,98+6,895)*0,935</t>
  </si>
  <si>
    <t>11,45</t>
  </si>
  <si>
    <t>163</t>
  </si>
  <si>
    <t>15485003</t>
  </si>
  <si>
    <t>plech trapézový 35/207/1035 AlZn antikondenzační úprava tl 0,63mm</t>
  </si>
  <si>
    <t>-371226546</t>
  </si>
  <si>
    <t>39,229*1,2 'Přepočtené koeficientem množství</t>
  </si>
  <si>
    <t>164</t>
  </si>
  <si>
    <t>767995112</t>
  </si>
  <si>
    <t>Montáž atypických zámečnických konstrukcí hmotnosti přes 5 do 10 kg</t>
  </si>
  <si>
    <t>-282904622</t>
  </si>
  <si>
    <t>Montáž ostatních atypických zámečnických konstrukcí hmotnosti přes 5 do 10 kg</t>
  </si>
  <si>
    <t>https://podminky.urs.cz/item/CS_URS_2024_02/767995112</t>
  </si>
  <si>
    <t>- montáž ocelového táhla DN20mm, přivařit k IPE 220</t>
  </si>
  <si>
    <t>2,90*2,46*10</t>
  </si>
  <si>
    <t>- lemující profil u podlahy -- ocel profil 1x L 120x50x8mm, dl.2050mm</t>
  </si>
  <si>
    <t>- vč.kotev a300mm</t>
  </si>
  <si>
    <t>- žárově pozinkování vč. veškerých doplňků</t>
  </si>
  <si>
    <t>"ozn.N/6"    2,05*12,20</t>
  </si>
  <si>
    <t>165</t>
  </si>
  <si>
    <t>13010016</t>
  </si>
  <si>
    <t>tyč ocelová kruhová jakost S235JR (11 375) D 20mm</t>
  </si>
  <si>
    <t>261436027</t>
  </si>
  <si>
    <t>- dodávka ocelového táhla DN20mm, přivařit k IPE 220</t>
  </si>
  <si>
    <t>2,90*2,46*10*0,001</t>
  </si>
  <si>
    <t>0,071*1,05 'Přepočtené koeficientem množství</t>
  </si>
  <si>
    <t>166</t>
  </si>
  <si>
    <t>13010528R-1</t>
  </si>
  <si>
    <t>úhelník ocelový nerovnostranný jakost S235JR (11 375) 120x50x8mm</t>
  </si>
  <si>
    <t>-752659742</t>
  </si>
  <si>
    <t>"ozn.N/6"    2,05*12,20*0,001</t>
  </si>
  <si>
    <t>167</t>
  </si>
  <si>
    <t>R-767-1</t>
  </si>
  <si>
    <t>1371401700</t>
  </si>
  <si>
    <t>Povrchová úprava žárové zinkování ocel. L profil 120x50x8mm</t>
  </si>
  <si>
    <t>168</t>
  </si>
  <si>
    <t>998767102</t>
  </si>
  <si>
    <t>Přesun hmot tonážní pro zámečnické konstrukce v objektech v přes 6 do 12 m</t>
  </si>
  <si>
    <t>2071934010</t>
  </si>
  <si>
    <t>Přesun hmot pro zámečnické konstrukce stanovený z hmotnosti přesunovaného materiálu vodorovná dopravní vzdálenost do 50 m základní v objektech výšky přes 6 do 12 m</t>
  </si>
  <si>
    <t>https://podminky.urs.cz/item/CS_URS_2024_02/998767102</t>
  </si>
  <si>
    <t>771</t>
  </si>
  <si>
    <t>Podlahy z dlaždic</t>
  </si>
  <si>
    <t>169</t>
  </si>
  <si>
    <t>771111011</t>
  </si>
  <si>
    <t>Vysátí podkladu před pokládkou dlažby</t>
  </si>
  <si>
    <t>-828039113</t>
  </si>
  <si>
    <t>Příprava podkladu před provedením dlažby vysátí podlah</t>
  </si>
  <si>
    <t>https://podminky.urs.cz/item/CS_URS_2024_02/771111011</t>
  </si>
  <si>
    <t>- vysátí podkladu pod dlažbou</t>
  </si>
  <si>
    <t>"m.č.1.02"     2,10</t>
  </si>
  <si>
    <t>"m.č.1.03"     6,20</t>
  </si>
  <si>
    <t>170</t>
  </si>
  <si>
    <t>771121011</t>
  </si>
  <si>
    <t>Nátěr penetrační na podlahu</t>
  </si>
  <si>
    <t>1332213209</t>
  </si>
  <si>
    <t>Příprava podkladu před provedením dlažby nátěr penetrační na podlahu</t>
  </si>
  <si>
    <t>https://podminky.urs.cz/item/CS_URS_2024_02/771121011</t>
  </si>
  <si>
    <t>171</t>
  </si>
  <si>
    <t>771151021</t>
  </si>
  <si>
    <t>Samonivelační stěrka podlah pevnosti 30 MPa tl 3 mm</t>
  </si>
  <si>
    <t>1171986602</t>
  </si>
  <si>
    <t>Příprava podkladu před provedením dlažby samonivelační stěrka min. pevnosti 30 MPa, tloušťky do 3 mm</t>
  </si>
  <si>
    <t>https://podminky.urs.cz/item/CS_URS_2024_02/771151021</t>
  </si>
  <si>
    <t>172</t>
  </si>
  <si>
    <t>771474113</t>
  </si>
  <si>
    <t>Montáž soklů z dlaždic keramických rovných lepených cementovým flexibilním lepidlem v přes 90 do 120 mm</t>
  </si>
  <si>
    <t>1941949586</t>
  </si>
  <si>
    <t>Montáž soklů z dlaždic keramických lepených cementovým flexibilním lepidlem rovných, výšky přes 90 do 120 mm</t>
  </si>
  <si>
    <t>https://podminky.urs.cz/item/CS_URS_2024_02/771474113</t>
  </si>
  <si>
    <t>- montáž keramického soklu</t>
  </si>
  <si>
    <t>-0,80</t>
  </si>
  <si>
    <t>173</t>
  </si>
  <si>
    <t>771574416</t>
  </si>
  <si>
    <t>Montáž podlah keramických hladkých lepených cementovým flexibilním lepidlem přes 9 do 12 ks/m2</t>
  </si>
  <si>
    <t>-1141140699</t>
  </si>
  <si>
    <t>Montáž podlah z dlaždic keramických lepených cementovým flexibilním lepidlem hladkých, tloušťky do 10 mm přes 9 do 12 ks/m2</t>
  </si>
  <si>
    <t>https://podminky.urs.cz/item/CS_URS_2024_02/771574416</t>
  </si>
  <si>
    <t>- montáž keramické dlažby</t>
  </si>
  <si>
    <t>174</t>
  </si>
  <si>
    <t>59761127</t>
  </si>
  <si>
    <t>dlažba keramická slinutá mrazuvzdorná R10/B povrch hladký/matný tl do 10mm přes 9 do 12ks/m2</t>
  </si>
  <si>
    <t>231117181</t>
  </si>
  <si>
    <t>- dodávka keramické dlažby</t>
  </si>
  <si>
    <t>"m.č.1.02"     6,20</t>
  </si>
  <si>
    <t>"m.č.1.03"     2,10</t>
  </si>
  <si>
    <t>"sokl"    9,36*0,10</t>
  </si>
  <si>
    <t>9,236*1,1 'Přepočtené koeficientem množství</t>
  </si>
  <si>
    <t>175</t>
  </si>
  <si>
    <t>771577111</t>
  </si>
  <si>
    <t>Příplatek k montáži podlah keramických lepených cementovým flexibilním lepidlem za plochu do 5 m2</t>
  </si>
  <si>
    <t>444079799</t>
  </si>
  <si>
    <t>Montáž podlah z dlaždic keramických lepených cementovým flexibilním lepidlem Příplatek k cenám za plochu do 5 m2 jednotlivě</t>
  </si>
  <si>
    <t>https://podminky.urs.cz/item/CS_URS_2024_02/771577111</t>
  </si>
  <si>
    <t>176</t>
  </si>
  <si>
    <t>771577114</t>
  </si>
  <si>
    <t>Příplatek k montáži podlah keramických lepených flexibilním lepidlem za spárování tmelem dvousložkovým</t>
  </si>
  <si>
    <t>CS ÚRS 2023 02</t>
  </si>
  <si>
    <t>369630339</t>
  </si>
  <si>
    <t>Montáž podlah z dlaždic keramických lepených flexibilním lepidlem Příplatek k cenám za dvousložkový spárovací tmel</t>
  </si>
  <si>
    <t>https://podminky.urs.cz/item/CS_URS_2023_02/771577114</t>
  </si>
  <si>
    <t>177</t>
  </si>
  <si>
    <t>771591115</t>
  </si>
  <si>
    <t>Podlahy spárování silikonem</t>
  </si>
  <si>
    <t>-1538236929</t>
  </si>
  <si>
    <t>Podlahy - dokončovací práce spárování silikonem</t>
  </si>
  <si>
    <t>https://podminky.urs.cz/item/CS_URS_2024_02/771591115</t>
  </si>
  <si>
    <t>- silikonování</t>
  </si>
  <si>
    <t>178</t>
  </si>
  <si>
    <t>998771102</t>
  </si>
  <si>
    <t>Přesun hmot tonážní pro podlahy z dlaždic v objektech v přes 6 do 12 m</t>
  </si>
  <si>
    <t>-2130288715</t>
  </si>
  <si>
    <t>Přesun hmot pro podlahy z dlaždic stanovený z hmotnosti přesunovaného materiálu vodorovná dopravní vzdálenost do 50 m základní v objektech výšky přes 6 do 12 m</t>
  </si>
  <si>
    <t>https://podminky.urs.cz/item/CS_URS_2024_02/998771102</t>
  </si>
  <si>
    <t>781</t>
  </si>
  <si>
    <t>Dokončovací práce - obklady</t>
  </si>
  <si>
    <t>179</t>
  </si>
  <si>
    <t>781111011</t>
  </si>
  <si>
    <t>Ometení (oprášení) stěny při přípravě podkladu</t>
  </si>
  <si>
    <t>654107371</t>
  </si>
  <si>
    <t>Příprava podkladu před provedením obkladu oprášení (ometení) stěny</t>
  </si>
  <si>
    <t>https://podminky.urs.cz/item/CS_URS_2024_02/781111011</t>
  </si>
  <si>
    <t>- příprava stěn před montáží obkladu</t>
  </si>
  <si>
    <t>m.č.1.02</t>
  </si>
  <si>
    <t>(1,10+1,95)*2*1,60</t>
  </si>
  <si>
    <t>1,10*0,15</t>
  </si>
  <si>
    <t>-(0,70*1,97)</t>
  </si>
  <si>
    <t>180</t>
  </si>
  <si>
    <t>781121011</t>
  </si>
  <si>
    <t>Nátěr penetrační na stěnu</t>
  </si>
  <si>
    <t>1425025608</t>
  </si>
  <si>
    <t>Příprava podkladu před provedením obkladu nátěr penetrační na stěnu</t>
  </si>
  <si>
    <t>https://podminky.urs.cz/item/CS_URS_2024_02/781121011</t>
  </si>
  <si>
    <t>181</t>
  </si>
  <si>
    <t>781131112</t>
  </si>
  <si>
    <t>Izolace pod obklad nátěrem nebo stěrkou ve dvou vrstvách</t>
  </si>
  <si>
    <t>76314259</t>
  </si>
  <si>
    <t>Izolace stěny pod obklad izolace nátěrem nebo stěrkou ve dvou vrstvách</t>
  </si>
  <si>
    <t>https://podminky.urs.cz/item/CS_URS_2024_02/781131112</t>
  </si>
  <si>
    <t>- hydroizolace stěn</t>
  </si>
  <si>
    <t>182</t>
  </si>
  <si>
    <t>781161022</t>
  </si>
  <si>
    <t>Montáž profilu ukončujícího pro dlažbu na balkonech a terasách</t>
  </si>
  <si>
    <t>62757501</t>
  </si>
  <si>
    <t>Příprava podkladu před provedením obkladu montáž profilu ukončujícího pro balkony a terasy</t>
  </si>
  <si>
    <t>https://podminky.urs.cz/item/CS_URS_2024_02/781161022</t>
  </si>
  <si>
    <t>- montáž rohových profilů</t>
  </si>
  <si>
    <t>1,10</t>
  </si>
  <si>
    <t>0,70+1,97*2</t>
  </si>
  <si>
    <t>183</t>
  </si>
  <si>
    <t>59054125</t>
  </si>
  <si>
    <t>profil ukončovací pro vnější hrany obkladů hliník matně eloxovaný 12,5x2500mm</t>
  </si>
  <si>
    <t>-1911495097</t>
  </si>
  <si>
    <t>- dodávka rohových profilů</t>
  </si>
  <si>
    <t>5,74*1,1 'Přepočtené koeficientem množství</t>
  </si>
  <si>
    <t>184</t>
  </si>
  <si>
    <t>781472216</t>
  </si>
  <si>
    <t>Montáž obkladů keramických hladkých lepených cementovým flexibilním lepidlem přes 9 do 12 ks/m2</t>
  </si>
  <si>
    <t>-1945596060</t>
  </si>
  <si>
    <t>Montáž keramických obkladů stěn lepených cementovým flexibilním lepidlem hladkých přes 9 do 12 ks/m2</t>
  </si>
  <si>
    <t>https://podminky.urs.cz/item/CS_URS_2024_02/781472216</t>
  </si>
  <si>
    <t xml:space="preserve">- montáž keramického obkladu </t>
  </si>
  <si>
    <t>185</t>
  </si>
  <si>
    <t>59761723</t>
  </si>
  <si>
    <t>obklad keramický nemrazuvzdorný povrch reliéfní/lesklý tl do 10mm přes 6 do 9ks/m2</t>
  </si>
  <si>
    <t>-2107825084</t>
  </si>
  <si>
    <t>- dodávka keramického obkladu dle výběru investora</t>
  </si>
  <si>
    <t>186</t>
  </si>
  <si>
    <t>781472391</t>
  </si>
  <si>
    <t>Příplatek k montáži obkladů vnitřních keramických lepených cementovým flexibilním rychletuhnoucím lepidlem za plochu do 10 m2</t>
  </si>
  <si>
    <t>600842528</t>
  </si>
  <si>
    <t>Montáž keramických obkladů stěn lepených cementovým flexibilním rychletuhnoucím lepidlem Příplatek k cenám za plochu do 10 m2 jednotlivě</t>
  </si>
  <si>
    <t>https://podminky.urs.cz/item/CS_URS_2024_02/781472391</t>
  </si>
  <si>
    <t>187</t>
  </si>
  <si>
    <t>781495116-1</t>
  </si>
  <si>
    <t>Spárování vnitřních obkladů epoxidem</t>
  </si>
  <si>
    <t>654770251</t>
  </si>
  <si>
    <t>Obklad - dokončující práce ostatní práce spárování epoxidem</t>
  </si>
  <si>
    <t>188</t>
  </si>
  <si>
    <t>58582204</t>
  </si>
  <si>
    <t>hmota spárovací epoxidová dvousložková,chemicky odolná, šedá</t>
  </si>
  <si>
    <t>-348089415</t>
  </si>
  <si>
    <t>- spárovací hmota</t>
  </si>
  <si>
    <t>8,546*1,25</t>
  </si>
  <si>
    <t>189</t>
  </si>
  <si>
    <t>998781102</t>
  </si>
  <si>
    <t>Přesun hmot tonážní pro obklady keramické v objektech v přes 6 do 12 m</t>
  </si>
  <si>
    <t>1263849558</t>
  </si>
  <si>
    <t>Přesun hmot pro obklady keramické stanovený z hmotnosti přesunovaného materiálu vodorovná dopravní vzdálenost do 50 m základní v objektech výšky přes 6 do 12 m</t>
  </si>
  <si>
    <t>https://podminky.urs.cz/item/CS_URS_2024_02/998781102</t>
  </si>
  <si>
    <t>783</t>
  </si>
  <si>
    <t>Dokončovací práce - nátěry</t>
  </si>
  <si>
    <t>190</t>
  </si>
  <si>
    <t>783213121</t>
  </si>
  <si>
    <t>Napouštěcí dvojnásobný syntetický biocidní nátěr tesařských konstrukcí zabudovaných do konstrukce</t>
  </si>
  <si>
    <t>-975311667</t>
  </si>
  <si>
    <t>Preventivní napouštěcí nátěr tesařských prvků proti dřevokazným houbám, hmyzu a plísním zabudovaných do konstrukce dvojnásobný syntetický</t>
  </si>
  <si>
    <t>https://podminky.urs.cz/item/CS_URS_2024_02/783213121</t>
  </si>
  <si>
    <t>- nátěr kovové zárubně</t>
  </si>
  <si>
    <t>(0,70+1,97*2)*0,13</t>
  </si>
  <si>
    <t>(0,80+1,97*2)*0,13</t>
  </si>
  <si>
    <t>191</t>
  </si>
  <si>
    <t>783301401</t>
  </si>
  <si>
    <t>Ometení zámečnických konstrukcí</t>
  </si>
  <si>
    <t>-137848077</t>
  </si>
  <si>
    <t>Příprava podkladu zámečnických konstrukcí před provedením nátěru ometení</t>
  </si>
  <si>
    <t>https://podminky.urs.cz/item/CS_URS_2024_02/783301401</t>
  </si>
  <si>
    <t>192</t>
  </si>
  <si>
    <t>783314101</t>
  </si>
  <si>
    <t>Základní jednonásobný syntetický nátěr zámečnických konstrukcí</t>
  </si>
  <si>
    <t>352670867</t>
  </si>
  <si>
    <t>Základní nátěr zámečnických konstrukcí jednonásobný syntetický</t>
  </si>
  <si>
    <t>https://podminky.urs.cz/item/CS_URS_2024_02/783314101</t>
  </si>
  <si>
    <t>193</t>
  </si>
  <si>
    <t>783314201</t>
  </si>
  <si>
    <t>Základní antikorozní jednonásobný syntetický standardní nátěr zámečnických konstrukcí</t>
  </si>
  <si>
    <t>1739167906</t>
  </si>
  <si>
    <t>Základní antikorozní nátěr zámečnických konstrukcí jednonásobný syntetický standardní</t>
  </si>
  <si>
    <t>https://podminky.urs.cz/item/CS_URS_2024_02/783314201</t>
  </si>
  <si>
    <t>- nátěr ocelových profilů</t>
  </si>
  <si>
    <t>2,40*0,64</t>
  </si>
  <si>
    <t>- ocelové U profily č.180 - výlez</t>
  </si>
  <si>
    <t>5,10*0,611*2</t>
  </si>
  <si>
    <t>- stropní nosníky ocelové IPE č.220</t>
  </si>
  <si>
    <t>6,20*0,848*6</t>
  </si>
  <si>
    <t>194</t>
  </si>
  <si>
    <t>783317105</t>
  </si>
  <si>
    <t>Krycí jednonásobný syntetický samozákladující nátěr zámečnických konstrukcí</t>
  </si>
  <si>
    <t>1545697159</t>
  </si>
  <si>
    <t>Krycí nátěr (email) zámečnických konstrukcí jednonásobný syntetický samozákladující</t>
  </si>
  <si>
    <t>https://podminky.urs.cz/item/CS_URS_2024_02/783317105</t>
  </si>
  <si>
    <t>- finální nátěr zárubně - 2x</t>
  </si>
  <si>
    <t>39,314*2</t>
  </si>
  <si>
    <t>195</t>
  </si>
  <si>
    <t>783901451</t>
  </si>
  <si>
    <t>Zametení betonových podlah před provedením nátěru</t>
  </si>
  <si>
    <t>1869483310</t>
  </si>
  <si>
    <t>Příprava podkladu betonových podlah před provedením nátěru zametením</t>
  </si>
  <si>
    <t>https://podminky.urs.cz/item/CS_URS_2024_02/783901451</t>
  </si>
  <si>
    <t>- očištění podlahy před provedením ochranného nátěru</t>
  </si>
  <si>
    <t>-2,08*4,49</t>
  </si>
  <si>
    <t>196</t>
  </si>
  <si>
    <t>783901453</t>
  </si>
  <si>
    <t>Vysátí betonových podlah před provedením nátěru</t>
  </si>
  <si>
    <t>1879713607</t>
  </si>
  <si>
    <t>Příprava podkladu betonových podlah před provedením nátěru vysátím</t>
  </si>
  <si>
    <t>https://podminky.urs.cz/item/CS_URS_2024_02/783901453</t>
  </si>
  <si>
    <t>197</t>
  </si>
  <si>
    <t>783933171</t>
  </si>
  <si>
    <t>Penetrační epoxidový nátěr hrubých betonových podlah</t>
  </si>
  <si>
    <t>323467259</t>
  </si>
  <si>
    <t>Penetrační nátěr betonových podlah hrubých epoxidový</t>
  </si>
  <si>
    <t>https://podminky.urs.cz/item/CS_URS_2024_02/783933171</t>
  </si>
  <si>
    <t>- penetrace podlahy</t>
  </si>
  <si>
    <t>-(2,05+0,80+0,60)*0,30</t>
  </si>
  <si>
    <t>198</t>
  </si>
  <si>
    <t>783937163</t>
  </si>
  <si>
    <t>Krycí dvojnásobný epoxidový rozpouštědlový nátěr betonové podlahy</t>
  </si>
  <si>
    <t>-2011698043</t>
  </si>
  <si>
    <t>Krycí (uzavírací) nátěr betonových podlah dvojnásobný epoxidový rozpouštědlový</t>
  </si>
  <si>
    <t>https://podminky.urs.cz/item/CS_URS_2024_02/783937163</t>
  </si>
  <si>
    <t>- ochranný nátěr podlahy</t>
  </si>
  <si>
    <t>784</t>
  </si>
  <si>
    <t>Dokončovací práce - malby a tapety</t>
  </si>
  <si>
    <t>199</t>
  </si>
  <si>
    <t>784181111</t>
  </si>
  <si>
    <t>Základní silikátová jednonásobná bezbarvá penetrace podkladu v místnostech v do 3,80 m</t>
  </si>
  <si>
    <t>2055287319</t>
  </si>
  <si>
    <t>Penetrace podkladu jednonásobná základní silikátová bezbarvá v místnostech výšky do 3,80 m</t>
  </si>
  <si>
    <t>https://podminky.urs.cz/item/CS_URS_2024_02/784181111</t>
  </si>
  <si>
    <t>- základní penetrace pod výmalbu stěny</t>
  </si>
  <si>
    <t>(1,95+3,13)*2*2,40</t>
  </si>
  <si>
    <t>-(1,20*1,10+0,80*1,97)</t>
  </si>
  <si>
    <t>(1,95+1,10)*2*0,80</t>
  </si>
  <si>
    <t>- základní penetrace pod výmalbu podhledů</t>
  </si>
  <si>
    <t>"m.č.1.01"    77,60</t>
  </si>
  <si>
    <t>"m.č.1.02"    6,20</t>
  </si>
  <si>
    <t>"m.č.1.03"    2,10</t>
  </si>
  <si>
    <t>200</t>
  </si>
  <si>
    <t>784321031</t>
  </si>
  <si>
    <t>Dvojnásobné silikátové bílé malby v místnosti v do 3,80 m</t>
  </si>
  <si>
    <t>1275741481</t>
  </si>
  <si>
    <t>Malby silikátové dvojnásobné, bílé v místnostech výšky do 3,80 m</t>
  </si>
  <si>
    <t>https://podminky.urs.cz/item/CS_URS_2024_02/784321031</t>
  </si>
  <si>
    <t>D.1.4.5. - Silnoproudá elektroinstalace</t>
  </si>
  <si>
    <t>742-1 - ROZVADEČ RMS1</t>
  </si>
  <si>
    <t>742-2 - ROZVADEČ RMS2</t>
  </si>
  <si>
    <t>742-3 - Elektromontaze-silnoproud</t>
  </si>
  <si>
    <t xml:space="preserve">    742-5 - ULOZNE KONSTRUKCE- KOMPLETNÍ SESTAVA</t>
  </si>
  <si>
    <t xml:space="preserve">    D1 - SVÍTIDLA A SVĚTELNÉ ZDROJE</t>
  </si>
  <si>
    <t>742-6 - UTĚSNĚNÍ KABELOVÝCH PROSTUPŮ POŽÁRNĚ DĚLÍCÍMI KONSTRUKCEMI</t>
  </si>
  <si>
    <t>D3 - STAVEBNÍ VÝPOMOCE</t>
  </si>
  <si>
    <t>HZS - HODINOVE ZUCTOVACI SAZBY</t>
  </si>
  <si>
    <t>VRN - REVIZNI ZKOUSKY provadene</t>
  </si>
  <si>
    <t>742-1</t>
  </si>
  <si>
    <t>ROZVADEČ RMS1</t>
  </si>
  <si>
    <t>R742-1</t>
  </si>
  <si>
    <t>OBSAHUJE VÝZBROJ PRO NAPÁJENÍ EL.PŘÍMOTOPNÝCH KONVEKTORŮ A  AKU OHŘÍVAČE  TUV</t>
  </si>
  <si>
    <t>OBSAHUJE VÝZBROJ PRO NAPÁJENÍ EL.PŘÍMOTOPNÝCH KONVEKTORŮ A AKU OHŘÍVAČE TUV</t>
  </si>
  <si>
    <t>742-2</t>
  </si>
  <si>
    <t>ROZVADEČ RMS2</t>
  </si>
  <si>
    <t>R742-2A</t>
  </si>
  <si>
    <t>OBSAHUJE VÝZBROJ PRO NAPÁJENÍ OSTATNÍCH INSTALOVANÝCH SPOTŘEBIČŮ A ZÁSUVKOVÝCH OKRUHŮ</t>
  </si>
  <si>
    <t>900439766</t>
  </si>
  <si>
    <t>R742-2B</t>
  </si>
  <si>
    <t>ZÁSUVKOVÁ SKŘÍŇ MZ</t>
  </si>
  <si>
    <t>P</t>
  </si>
  <si>
    <t xml:space="preserve">Poznámka k položce:_x000D_
OBSAHUJE : 2xJISTIČ 16A/1/B_x000D_
1xJISTIČ 16A/3/B_x000D_
2xZÁSUVKA 16A/230V, _x000D_
1xZÁSUVKA 16A/400V_x000D_
</t>
  </si>
  <si>
    <t>742-3</t>
  </si>
  <si>
    <t>Elektromontaze-silnoproud</t>
  </si>
  <si>
    <t>R742-3</t>
  </si>
  <si>
    <t>MONTÁŽ ROZVÁDĚČE DO 50 kg</t>
  </si>
  <si>
    <t>R742-3.1</t>
  </si>
  <si>
    <t>MONTÁŽ ZÁSUVKOVÉ SKŘÍNĚ DO 15 kg</t>
  </si>
  <si>
    <t>R742-4</t>
  </si>
  <si>
    <t>KRABICOVA ROZVODKA IP 54 SE SVORKOVNICI PŘÍPADNĚ SVORKAMI WAGO DO 2,5 mm2</t>
  </si>
  <si>
    <t>R742-5</t>
  </si>
  <si>
    <t>KRABICE PŘÍSTROJOVÁ DO 2,5 mm2</t>
  </si>
  <si>
    <t>R742-6</t>
  </si>
  <si>
    <t>VYPÍNAČ č.1</t>
  </si>
  <si>
    <t>R742-7</t>
  </si>
  <si>
    <t>TLAČÍTKO č .1/0+SIGNÁLNÍ DOUTNAVKA</t>
  </si>
  <si>
    <t>R742-8</t>
  </si>
  <si>
    <t>ZÁSUVKA 230V/16</t>
  </si>
  <si>
    <t>R742-9</t>
  </si>
  <si>
    <t>ZÁSUVKA 230V/16+PŘEPĚŤOVÁ OCHRANA</t>
  </si>
  <si>
    <t>R742-10</t>
  </si>
  <si>
    <t>SVORKOVNICE PĚTIPÓLOVÁ S KRYTEM</t>
  </si>
  <si>
    <t>R742-11</t>
  </si>
  <si>
    <t>RÁMEČEK PRO PŘÍSTROJE</t>
  </si>
  <si>
    <t>R742-11.1</t>
  </si>
  <si>
    <t>VODIČE,IZOLACE PVC CY  10 mm2      pevne</t>
  </si>
  <si>
    <t>VODIČE,IZOLACE PVC CY 10 mm2 pevne</t>
  </si>
  <si>
    <t>R742-12</t>
  </si>
  <si>
    <t>CYKY  3x1.5/J mm2      pevne</t>
  </si>
  <si>
    <t>CYKY 3x1.5/J mm2 pevne</t>
  </si>
  <si>
    <t>R742-13</t>
  </si>
  <si>
    <t>CYKY  3x1.5/O mm2      pevne</t>
  </si>
  <si>
    <t>CYKY 3x1.5/O mm2 pevne</t>
  </si>
  <si>
    <t>R742-14</t>
  </si>
  <si>
    <t>CYKY  3x2.5/J mm2      pevne</t>
  </si>
  <si>
    <t>CYKY 3x2.5/J mm2 pevne</t>
  </si>
  <si>
    <t>R742-15</t>
  </si>
  <si>
    <t>CYKY  5x4/J mm2      pevne</t>
  </si>
  <si>
    <t>CYKY 5x4/J mm2 pevne</t>
  </si>
  <si>
    <t>R742-16</t>
  </si>
  <si>
    <t>POHYBLIVÝ PŘÍVOD CYSY 3x2,5/J</t>
  </si>
  <si>
    <t>R742-17</t>
  </si>
  <si>
    <t>UKONČENÍ VODIĆŮ do 4 mm2</t>
  </si>
  <si>
    <t>742-5</t>
  </si>
  <si>
    <t>ULOZNE KONSTRUKCE- KOMPLETNÍ SESTAVA</t>
  </si>
  <si>
    <t>R742-18</t>
  </si>
  <si>
    <t>KABELOVY ZLAB - DRÁTĚNÝ PROGRAM KOMPLETNÍ SESTAVA VČ VŠECH KOMPONENT A NOSNÉ KONSTRUKCE (KOPOS) - TYP : 60x60 mm</t>
  </si>
  <si>
    <t>R742-19</t>
  </si>
  <si>
    <t>KABELOVY ZLAB - DRÁTĚNÝ PROGRAM KOMPLETNÍ SESTAVA VČ VŠECH KOMPONENT A NOSNÉ KONSTRUKCE (KOPOS) - TYP : 60x100 mm</t>
  </si>
  <si>
    <t>R742-20</t>
  </si>
  <si>
    <t>TRUBKA TUHÁ ODOLNÍ PROTI ŠÍŘENÍ PLAMENE DN 32/27?8 mm VČ PŘÍCHYTEK</t>
  </si>
  <si>
    <t>R742-21</t>
  </si>
  <si>
    <t>POMOCNÁ KONSTRUKCE PRO OSAZENÍ SVÍTIDEL-NA PŮDĚ OBJEKTU</t>
  </si>
  <si>
    <t>R742-22</t>
  </si>
  <si>
    <t>EL. PŘÍMOTOPNÝ NÁSTĚNNÝ KONVEKTOR S VESTAVĚNÝM TERMOSTATEM 230V/2000W</t>
  </si>
  <si>
    <t>R742-23</t>
  </si>
  <si>
    <t>EL. PŘÍMOTOPNÝ NÁSTĚNNÝ KONVEKTOR S VESTAVĚNÝM TERMOSTATEM  230V/500W</t>
  </si>
  <si>
    <t>EL. PŘÍMOTOPNÝ NÁSTĚNNÝ KONVEKTOR S VESTAVĚNÝM TERMOSTATEM 230V/500W</t>
  </si>
  <si>
    <t>R742-24</t>
  </si>
  <si>
    <t>EL. PŘÍMOTOPNÝ NÁSTĚNNÝ KONVEKTOR S VESTAVĚNÝM TERMOSTATEM  230V/1500W</t>
  </si>
  <si>
    <t>EL. PŘÍMOTOPNÝ NÁSTĚNNÝ KONVEKTOR S VESTAVĚNÝM TERMOSTATEM 230V/1500W</t>
  </si>
  <si>
    <t>R742-24.1</t>
  </si>
  <si>
    <t>EL. PŘÍMOTOPNÝ NÁSTĚNNÝ KONVEKTOR S VESTAVĚNÝM TERMOSTATEM  230V/600W</t>
  </si>
  <si>
    <t>EL. PŘÍMOTOPNÝ NÁSTĚNNÝ KONVEKTOR S VESTAVĚNÝM TERMOSTATEM 230V/600W</t>
  </si>
  <si>
    <t>R742-25</t>
  </si>
  <si>
    <t>SVORKOVNICE EKVIPOTENCIÁLNÍHO VYROVNÁNÍ MET : TYP EPS2+KO125E/KOPOS KOLÍN</t>
  </si>
  <si>
    <t>D1</t>
  </si>
  <si>
    <t>SVÍTIDLA A SVĚTELNÉ ZDROJE</t>
  </si>
  <si>
    <t>POZN.:</t>
  </si>
  <si>
    <t>DETAILNÍ SPECIFIKACE SVÍTIDEL JE UVEDENA V PROJEKTOVÉ DOKUMENTACI</t>
  </si>
  <si>
    <t>262144</t>
  </si>
  <si>
    <t>DETAILNÍ SPECIFIKACE SVÍTIDEL JE UVEDENA</t>
  </si>
  <si>
    <t>Poznámka k položce:_x000D_
V PROJEKTOVÉ DOKUMENTACI</t>
  </si>
  <si>
    <t>R742-26</t>
  </si>
  <si>
    <t>"A"</t>
  </si>
  <si>
    <t>R742-27</t>
  </si>
  <si>
    <t>"B"</t>
  </si>
  <si>
    <t>R742-28</t>
  </si>
  <si>
    <t>"C"</t>
  </si>
  <si>
    <t>R742-29</t>
  </si>
  <si>
    <t>"D"</t>
  </si>
  <si>
    <t>R742-30</t>
  </si>
  <si>
    <t>"N"</t>
  </si>
  <si>
    <t>742-6</t>
  </si>
  <si>
    <t>UTĚSNĚNÍ KABELOVÝCH PROSTUPŮ POŽÁRNĚ DĚLÍCÍMI KONSTRUKCEMI</t>
  </si>
  <si>
    <t>R742-31</t>
  </si>
  <si>
    <t>TĚSNÍCÍ TMEL HILTI</t>
  </si>
  <si>
    <t>D3</t>
  </si>
  <si>
    <t>STAVEBNÍ VÝPOMOCE</t>
  </si>
  <si>
    <t>R742-32</t>
  </si>
  <si>
    <t>SEKÁNÍ KAPES VE ZDIVU/70x70x50 mm</t>
  </si>
  <si>
    <t>R742-33</t>
  </si>
  <si>
    <t>SEKÁNÍ DRÁŽEK VE ZDIVU/DO 30x50 mm</t>
  </si>
  <si>
    <t>HZS</t>
  </si>
  <si>
    <t>HODINOVE ZUCTOVACI SAZBY</t>
  </si>
  <si>
    <t>R742-34</t>
  </si>
  <si>
    <t>Demontáž součástí stávající elektroinstalace</t>
  </si>
  <si>
    <t>kpl</t>
  </si>
  <si>
    <t>R742-35</t>
  </si>
  <si>
    <t>Priprava ke komplexni zkousce</t>
  </si>
  <si>
    <t>R742-36</t>
  </si>
  <si>
    <t>Zkusebni provoz</t>
  </si>
  <si>
    <t>R742-37</t>
  </si>
  <si>
    <t>Zauceni obsluhy</t>
  </si>
  <si>
    <t>R742-38</t>
  </si>
  <si>
    <t>Zabezpeceni pracoviste</t>
  </si>
  <si>
    <t>VRN</t>
  </si>
  <si>
    <t>REVIZNI ZKOUSKY provadene</t>
  </si>
  <si>
    <t>R742-39</t>
  </si>
  <si>
    <t>reviznim technikem (CSN343800)</t>
  </si>
  <si>
    <t>R742-40</t>
  </si>
  <si>
    <t>Spoluprace s reviz.technikem</t>
  </si>
  <si>
    <t>R742-41</t>
  </si>
  <si>
    <t>PPV 6,00% z montáže: materiál + práce</t>
  </si>
  <si>
    <t>R742-42</t>
  </si>
  <si>
    <t>GZS 3,25% z pravé strany mezisoučtu 2</t>
  </si>
  <si>
    <t>SO 02 - Vodovodní přípojky</t>
  </si>
  <si>
    <t>1 - Zemní práce</t>
  </si>
  <si>
    <t>3 - Svislé a kompletní konstrukce</t>
  </si>
  <si>
    <t>4 - Vodorovné konstrukce</t>
  </si>
  <si>
    <t>5 - Komunikace</t>
  </si>
  <si>
    <t>8 - Trubní vedení</t>
  </si>
  <si>
    <t>91 - Doplňující práce na komunikaci</t>
  </si>
  <si>
    <t>99 - Staveništní přesun hmot</t>
  </si>
  <si>
    <t>722 - Vnitřní vodovod</t>
  </si>
  <si>
    <t>767 - Konstrukce zámečnické</t>
  </si>
  <si>
    <t>M46 - Zemní práce při montážích</t>
  </si>
  <si>
    <t>D96 - Přesuny suti a vybouraných hmot</t>
  </si>
  <si>
    <t>Zemní práce</t>
  </si>
  <si>
    <t>113107615R00</t>
  </si>
  <si>
    <t>Odstranění podkladu nad 50 m2,kam.drcené tl.15 cm</t>
  </si>
  <si>
    <t>33,5*1,1</t>
  </si>
  <si>
    <t>113107620R00</t>
  </si>
  <si>
    <t>Odstranění podkladu nad 50 m2,kam.drcené tl.20 cm</t>
  </si>
  <si>
    <t>113107630R00</t>
  </si>
  <si>
    <t>Odstranění podkladu nad 50 m2,kam.drcené tl.30 cm</t>
  </si>
  <si>
    <t>113108312R00</t>
  </si>
  <si>
    <t>Odstranění asfaltové vrstvy pl. do 50 m2, tl.12 cm</t>
  </si>
  <si>
    <t>113151114R00</t>
  </si>
  <si>
    <t>Fréz.živič.krytu pl.do 500 m2,pruh do 75 cm,tl.5cm</t>
  </si>
  <si>
    <t>33,5*0,5*2</t>
  </si>
  <si>
    <t>113151111R00</t>
  </si>
  <si>
    <t>Rozebrání ploch ze silničních panelů</t>
  </si>
  <si>
    <t>42,5*2,0</t>
  </si>
  <si>
    <t>115001101R00</t>
  </si>
  <si>
    <t>Převedení vody potrubím o průměru do DN 100 mm</t>
  </si>
  <si>
    <t>115101201R00</t>
  </si>
  <si>
    <t>Čerpání vody na výšku do 10 m, přítok do 500 l/min</t>
  </si>
  <si>
    <t>h</t>
  </si>
  <si>
    <t>115101301R00</t>
  </si>
  <si>
    <t>Pohotovost čerp.soupravy, výška 10 m, přítok 500 l</t>
  </si>
  <si>
    <t>den</t>
  </si>
  <si>
    <t>119001411R00</t>
  </si>
  <si>
    <t>Dočasné zajištění beton.a plast. potrubí do DN 200</t>
  </si>
  <si>
    <t>1,1*2</t>
  </si>
  <si>
    <t>119001412R00</t>
  </si>
  <si>
    <t>Dočasné zajištění beton.a plast.potrubí DN 200-500</t>
  </si>
  <si>
    <t>1,1*3</t>
  </si>
  <si>
    <t>119001421R00</t>
  </si>
  <si>
    <t>Dočasné zajištění kabelů - do počtu 3 kabelů</t>
  </si>
  <si>
    <t>120001101R00</t>
  </si>
  <si>
    <t>Příplatek za ztížení vykopávky v blízkosti vedení</t>
  </si>
  <si>
    <t>1,1*1,0*1,6*7</t>
  </si>
  <si>
    <t>121101101R00</t>
  </si>
  <si>
    <t>Sejmutí ornice s přemístěním do 50 m</t>
  </si>
  <si>
    <t>1,1*4,0*0,1</t>
  </si>
  <si>
    <t>132201212R00</t>
  </si>
  <si>
    <t>Hloubení rýh š.do 200 cm hor.3 do 1000m3,STROJNĚ</t>
  </si>
  <si>
    <t>132201219R00</t>
  </si>
  <si>
    <t>Přípl.za lepivost,hloubení rýh 200cm,hor.3,STROJNĚ</t>
  </si>
  <si>
    <t>10,20541*0,5</t>
  </si>
  <si>
    <t>132301212R00</t>
  </si>
  <si>
    <t>Hloubení rýh š.do 200 cm hor.4 do 1000 m3, STROJNĚ</t>
  </si>
  <si>
    <t>132301219R00</t>
  </si>
  <si>
    <t>Přípl.za lepivost,hloubení rýh 200cm,hor.4,STROJNĚ</t>
  </si>
  <si>
    <t>56,00276*0,5</t>
  </si>
  <si>
    <t>132401211R00</t>
  </si>
  <si>
    <t>Hloubení rýh šířky do 200 cm v hor.5, STROJNĚ</t>
  </si>
  <si>
    <t>138401201R00</t>
  </si>
  <si>
    <t>Dolamování rýh ve vrstvě do 0,5 m v hor.5</t>
  </si>
  <si>
    <t>35,00173*0,1</t>
  </si>
  <si>
    <t>151101101R00</t>
  </si>
  <si>
    <t>Pažení a rozepření stěn rýh - příložné - hl.do 2 m</t>
  </si>
  <si>
    <t>151101111R00</t>
  </si>
  <si>
    <t>Odstranění pažení stěn rýh - příložné - hl. do 2 m</t>
  </si>
  <si>
    <t>161101101R00</t>
  </si>
  <si>
    <t>Svislé přemístění výkopku z hor.1-4 do 2,5 m</t>
  </si>
  <si>
    <t>(10,20541+56,00276)*0,5</t>
  </si>
  <si>
    <t>161101151R00</t>
  </si>
  <si>
    <t>Svislé přemístění výkopku z hor.5-7 do 2,5 m</t>
  </si>
  <si>
    <t>(31,50155+3,50017)*0,5</t>
  </si>
  <si>
    <t>162601102R00</t>
  </si>
  <si>
    <t>Vodorovné přemístění výkopku z hor.1-4 do 5000 m</t>
  </si>
  <si>
    <t>162701105R00</t>
  </si>
  <si>
    <t>Vodorovné přemístění výkopku z hor.1-4 do 10000 m</t>
  </si>
  <si>
    <t>162701155R00</t>
  </si>
  <si>
    <t>Vodorovné přemístění výkopku z hor.5-7 do 10000 m</t>
  </si>
  <si>
    <t>31,50155+3,50017</t>
  </si>
  <si>
    <t>162701109R00</t>
  </si>
  <si>
    <t>Příplatek k vod. přemístění hor.1-4 za další 1 km</t>
  </si>
  <si>
    <t>3,01428*5</t>
  </si>
  <si>
    <t>162701159R00</t>
  </si>
  <si>
    <t>Příplatek k vod. přemístění hor.5-7 za další 1 km</t>
  </si>
  <si>
    <t>35,00172*5</t>
  </si>
  <si>
    <t>167101101R00</t>
  </si>
  <si>
    <t>Nakládání výkopku z hor. 1 ÷ 4 v množství do 100 m3</t>
  </si>
  <si>
    <t>171201101R00</t>
  </si>
  <si>
    <t>Uložení sypaniny do násypů nezhutněných</t>
  </si>
  <si>
    <t>Uložení sypaniny do násypů nebo na skládku s rozprostřením sypaniny ve vrstvách a s hrubým urovnáním.</t>
  </si>
  <si>
    <t>174101101R00</t>
  </si>
  <si>
    <t>Zásyp jam, rýh, šachet se zhutněním</t>
  </si>
  <si>
    <t>včetně strojního přemístění materiálu pro zásyp ze vzdálenosti do 10 m od okraje zásypu</t>
  </si>
  <si>
    <t>10,20541+56,00276+31,50155+3,50017</t>
  </si>
  <si>
    <t>-3,01428-35,00172</t>
  </si>
  <si>
    <t>175101101R00</t>
  </si>
  <si>
    <t>Obsyp potrubí bez prohození sypaniny</t>
  </si>
  <si>
    <t>((1,1*0,332)-0,0008)*80,0</t>
  </si>
  <si>
    <t>180402111R00</t>
  </si>
  <si>
    <t>Založení trávníku parkového výsevem v rovině</t>
  </si>
  <si>
    <t>1,1*4,0</t>
  </si>
  <si>
    <t>181201101R00</t>
  </si>
  <si>
    <t>Úprava pláně v násypech v hor. 1-4, bez zhutnění</t>
  </si>
  <si>
    <t>181301101R00</t>
  </si>
  <si>
    <t>Rozprostření ornice, rovina, tl. do 10 cm do 500m2</t>
  </si>
  <si>
    <t>199000002R00</t>
  </si>
  <si>
    <t>Poplatek za skládku horniny 1- 4, č. dle katal. odpadů 17 05 04</t>
  </si>
  <si>
    <t>199000003R00</t>
  </si>
  <si>
    <t>Poplatek za skládku horniny 5 - 7, č. dle katal. odpadů 17 05 04</t>
  </si>
  <si>
    <t>00572400R</t>
  </si>
  <si>
    <t>Směs travní parková I. běžná zátěž PROFI á 25 kg</t>
  </si>
  <si>
    <t>4,40*0,025*1,05</t>
  </si>
  <si>
    <t>583425602R1</t>
  </si>
  <si>
    <t>Štěrkopísek pro lože a obsy potrubí s max.zrnem 16mm max.10% frakce 8-16mm</t>
  </si>
  <si>
    <t>29,152*1,01*1,7</t>
  </si>
  <si>
    <t>Svislé a kompletní konstrukce</t>
  </si>
  <si>
    <t>338171122R00</t>
  </si>
  <si>
    <t>Osazení sloupků plot.ocel. do 2,6 m, zabet.C 25/30</t>
  </si>
  <si>
    <t>451573111R00</t>
  </si>
  <si>
    <t>Lože pod potrubí ze štěrkopísku do 63 mm</t>
  </si>
  <si>
    <t>1,1*0,1*80,0</t>
  </si>
  <si>
    <t>Komunikace</t>
  </si>
  <si>
    <t>564851111R00</t>
  </si>
  <si>
    <t>Podklad ze štěrkodrti po zhutnění tloušťky 15 cm</t>
  </si>
  <si>
    <t>85,0*2</t>
  </si>
  <si>
    <t>564861111R00</t>
  </si>
  <si>
    <t>Podklad ze štěrkodrti po zhutnění tloušťky 20 cm</t>
  </si>
  <si>
    <t>565151211R00</t>
  </si>
  <si>
    <t>Podklad z obal kam.ACP 16+,ACP 22+,nad 3 m,tl.7 cm</t>
  </si>
  <si>
    <t>567122114R00</t>
  </si>
  <si>
    <t>Podklad z kameniva zpev.cementem SC C8/10 tl.15 cm</t>
  </si>
  <si>
    <t>568212111R00</t>
  </si>
  <si>
    <t>Vyztužení asfaltového povrchu geomříží</t>
  </si>
  <si>
    <t>Poznámka k položce:_x000D_
Upevnění počátku geomříže hřebíky s podložkou a pokládka geomříže. Bez dodávky materiálu.</t>
  </si>
  <si>
    <t>33,5*2</t>
  </si>
  <si>
    <t>573111121R00</t>
  </si>
  <si>
    <t>Postřik infiltrační, množství zbytkového asfaltového pojiva 0,60 kg/m2</t>
  </si>
  <si>
    <t>573231144R00</t>
  </si>
  <si>
    <t>Postřik spojovací z KAE modifikované, množství zbytkového asfaltu 0,4 kg/m2</t>
  </si>
  <si>
    <t>36,85*2</t>
  </si>
  <si>
    <t>33,50</t>
  </si>
  <si>
    <t>577142112R00</t>
  </si>
  <si>
    <t>Beton asfaltový ACO 11+, ACO 16+, nad 3 m, tl.5 cm</t>
  </si>
  <si>
    <t>36,85+33,50</t>
  </si>
  <si>
    <t>584921121R00</t>
  </si>
  <si>
    <t>Zřízení plochy ze silničních panelů lože kam.5 cm</t>
  </si>
  <si>
    <t>Poznámka k položce:_x000D_
Včetně:_x000D_
- kameniva frakce 0 - 32 mm,_x000D_
- rozprostření podkladu,_x000D_
- osazení silničních panelů.</t>
  </si>
  <si>
    <t>599142111R00</t>
  </si>
  <si>
    <t>Úprava zálivky dil.spár hloubky do 4 cm š. do 4 cm</t>
  </si>
  <si>
    <t>Poznámka k položce:_x000D_
Včetně odstranění zvětralé asfaltové zálivky, vyčištění spár, zalití spár asfaltovou zálivkou, nátěru asfaltovým lakem a posyp drtí.</t>
  </si>
  <si>
    <t>69310260R</t>
  </si>
  <si>
    <t>Geomříže PK-Force 50/50-G (Glass) 2,2 x 100 m</t>
  </si>
  <si>
    <t>Trubní vedení</t>
  </si>
  <si>
    <t>871161121R00</t>
  </si>
  <si>
    <t>Montáž trubek polyetylenových ve výkopu d 32 mm</t>
  </si>
  <si>
    <t>871211121R00</t>
  </si>
  <si>
    <t>Montáž trubek polyetylenových ve výkopu d 63 mm</t>
  </si>
  <si>
    <t>877162121R00</t>
  </si>
  <si>
    <t>Přirážka za 1 spoj elektrotvarovky d 32 mm</t>
  </si>
  <si>
    <t>879172199R00</t>
  </si>
  <si>
    <t>Příplatek za montáž vodovodních přípojek DN 32-80</t>
  </si>
  <si>
    <t>892241111R00</t>
  </si>
  <si>
    <t>Tlaková zkouška vodovodního potrubí DN 80</t>
  </si>
  <si>
    <t>892233111R00</t>
  </si>
  <si>
    <t>Desinfekce vodovodního potrubí DN 70</t>
  </si>
  <si>
    <t>899731113R00</t>
  </si>
  <si>
    <t>Vodič signalizační CYY 4 mm2</t>
  </si>
  <si>
    <t>28613102.MR</t>
  </si>
  <si>
    <t>Elektrospojka d 32 mm SDR 11 PE 100 ELGEF Plus</t>
  </si>
  <si>
    <t>2*1,015</t>
  </si>
  <si>
    <t>286134111R</t>
  </si>
  <si>
    <t>Trubka tlaková AQUALINE RC1 PE 100, rozměr 32 x 3,0 mm, PN 16</t>
  </si>
  <si>
    <t>80,0*1,015</t>
  </si>
  <si>
    <t>286134121R</t>
  </si>
  <si>
    <t>Trubka tlaková AQUALINE RC1 PE 100, rozměr 63 x 5,8 mm, PN 16</t>
  </si>
  <si>
    <t>Doplňující práce na komunikaci</t>
  </si>
  <si>
    <t>919735111R00</t>
  </si>
  <si>
    <t>Řezání stávajícího živičného krytu tl. do 5 cm</t>
  </si>
  <si>
    <t>919735113R00</t>
  </si>
  <si>
    <t>Řezání stávajícího živičného krytu tl. 10 - 15 cm</t>
  </si>
  <si>
    <t>Staveništní přesun hmot</t>
  </si>
  <si>
    <t>998276101R00</t>
  </si>
  <si>
    <t>Přesun hmot, trubní vedení plastová, otevř. výkop</t>
  </si>
  <si>
    <t>Poznámka k položce:_x000D_
na vzdálenost 15 m od hrany výkopu nebo od okraje šachty</t>
  </si>
  <si>
    <t>Vnitřní vodovod</t>
  </si>
  <si>
    <t>722220855R00</t>
  </si>
  <si>
    <t>Demontáž armatur s jedním závitem G 2 1/2"</t>
  </si>
  <si>
    <t>722229106R00</t>
  </si>
  <si>
    <t>Montáž vodovodních armatur,1závit, G 2"</t>
  </si>
  <si>
    <t>722239103R00</t>
  </si>
  <si>
    <t>Montáž vodovodních armatur 2závity, G 1"</t>
  </si>
  <si>
    <t>722239106R00</t>
  </si>
  <si>
    <t>Montáž vodovodních armatur 2závity, G 2"</t>
  </si>
  <si>
    <t>722269114R01</t>
  </si>
  <si>
    <t>Montáž vodoměrné sestavy s vodoměrem</t>
  </si>
  <si>
    <t>2860029091R1</t>
  </si>
  <si>
    <t>Průchodka přes stěnu šachty pro potrubí z PE d32</t>
  </si>
  <si>
    <t>28653150.AR11</t>
  </si>
  <si>
    <t>Isiflo spojka T-110 d32/1"</t>
  </si>
  <si>
    <t>28653151.AR1</t>
  </si>
  <si>
    <t>Isiflo spojka T-110 d63/2"</t>
  </si>
  <si>
    <t>28653152.AR1</t>
  </si>
  <si>
    <t>Isiflo koleno T-120 d32</t>
  </si>
  <si>
    <t>31945166R1</t>
  </si>
  <si>
    <t>T-kus 2" x 2" x 2" mosazný</t>
  </si>
  <si>
    <t>31945191R1</t>
  </si>
  <si>
    <t>Redukce 2" x 1" mosazná</t>
  </si>
  <si>
    <t>55118030R1</t>
  </si>
  <si>
    <t>Souprava vodoměrná SEPP-AQUA-PLUS 1 přímá SP1611.01.25Q25PE32 pro vodoměr Qn 2,5 1"x1"</t>
  </si>
  <si>
    <t>998722201R00</t>
  </si>
  <si>
    <t>Přesun hmot pro vnitřní vodovod, výšky do 6 m</t>
  </si>
  <si>
    <t>%</t>
  </si>
  <si>
    <t>767911130R00</t>
  </si>
  <si>
    <t>Montáž oplocení z pletiva v.do 2,0 m,napínací drát</t>
  </si>
  <si>
    <t>767911822R00</t>
  </si>
  <si>
    <t>Demontáž drátěného pletiva výšky do 2,0 m</t>
  </si>
  <si>
    <t>M46</t>
  </si>
  <si>
    <t>Zemní práce při montážích</t>
  </si>
  <si>
    <t>460490012R00</t>
  </si>
  <si>
    <t>Fólie výstražná z PVC, šířka 33 cm</t>
  </si>
  <si>
    <t>D96</t>
  </si>
  <si>
    <t>Přesuny suti a vybouraných hmot</t>
  </si>
  <si>
    <t>979990113T00</t>
  </si>
  <si>
    <t>Poplatek za skládku - živice</t>
  </si>
  <si>
    <t>979990114T00</t>
  </si>
  <si>
    <t>Poplatek za skládku - štěrky</t>
  </si>
  <si>
    <t>979082213R00</t>
  </si>
  <si>
    <t>Vodorovná doprava suti po suchu do 1 km</t>
  </si>
  <si>
    <t>979082219R00</t>
  </si>
  <si>
    <t>Příplatek za dopravu suti po suchu za další 1 km</t>
  </si>
  <si>
    <t>979093111R00</t>
  </si>
  <si>
    <t>Uložení suti na skládku bez zhutnění</t>
  </si>
  <si>
    <t>SO 03 - Areálový rozvod NN</t>
  </si>
  <si>
    <t>ROZ-1 - ROZVÁDĚČŮ</t>
  </si>
  <si>
    <t>742-2 - Elektromontaze</t>
  </si>
  <si>
    <t>742-3 - KABELOVÁ PŘÍPOJKA NN PRO RE01</t>
  </si>
  <si>
    <t>D1 - KABELOVÝ PŘÍVOD NN PRO ROZVÁDĚČ RMS1</t>
  </si>
  <si>
    <t>742-4 - KABELOVÝ PŘÍVOD NN PRO ROZVÁDĚČ RMS2</t>
  </si>
  <si>
    <t>742-5 - UZEMNOVACI ROZVODY</t>
  </si>
  <si>
    <t>VRN - REVIZNI ZKOUSKY PROVEDENÉ</t>
  </si>
  <si>
    <t>1 - Zemni prace</t>
  </si>
  <si>
    <t>OST - Ostatní</t>
  </si>
  <si>
    <t>ROZ-1</t>
  </si>
  <si>
    <t>ROZVÁDĚČŮ</t>
  </si>
  <si>
    <t>TYP: ER 222/ NKP 7P-C</t>
  </si>
  <si>
    <t>R742-2</t>
  </si>
  <si>
    <t>JISTIČ : LTN 25A/3/B</t>
  </si>
  <si>
    <t>JISTIČ : LTN 20A/3/B</t>
  </si>
  <si>
    <t>JISTIČ : LTN 2A/1/B</t>
  </si>
  <si>
    <t>MODULOVÝ VYPÍNAČ : MSN 40A/3</t>
  </si>
  <si>
    <t>Elektromontaze</t>
  </si>
  <si>
    <t>MONTAZ ROZVADECE V PILÍŘI  Do  100 kg</t>
  </si>
  <si>
    <t>MONTAZ ROZVADECE V PILÍŘI Do 100 kg</t>
  </si>
  <si>
    <t>KABELOVÁ PŘÍPOJKA NN PRO RE01</t>
  </si>
  <si>
    <t>KABEL SILOVY,IZOLACE PVC CYKY  4x25/J  mm2</t>
  </si>
  <si>
    <t>KABEL SILOVY,IZOLACE PVC CYKY 4x25/J mm2</t>
  </si>
  <si>
    <t>UKONČENÍ KABELU U SMRŠŤOVCÍ - ZÁKLOPKOU DO 4x25  mm2</t>
  </si>
  <si>
    <t>UKONČENÍ KABELU U SMRŠŤOVCÍ - ZÁKLOPKOU DO 4x25 mm2</t>
  </si>
  <si>
    <t>UKONČENÍ KABELU NA SVORKOVNICI DO 25 mm2</t>
  </si>
  <si>
    <t>POPISNY ŠTÍTEK KABELOVÝ - POPIS KABELU V ROZVADECI</t>
  </si>
  <si>
    <t>PŘÍPLATEK ZA ZATAHOVÁNÍ KABELU  DO CHRÁNIČKY DN 63/52 mm</t>
  </si>
  <si>
    <t>PŘÍPLATEK ZA ZATAHOVÁNÍ KABELU DO CHRÁNIČKY DN 63/52 mm</t>
  </si>
  <si>
    <t>OCHRANNÁ HADICE KOPOFLEX KF 09063 - VČ zatahovacího drátu a spojek</t>
  </si>
  <si>
    <t>KABELOVÝ PŘÍVOD NN PRO ROZVÁDĚČ RMS1</t>
  </si>
  <si>
    <t>KABEL SILOVY,IZOLACE PVC - CYKY  4x10/J  mm2</t>
  </si>
  <si>
    <t>KABEL SILOVY,IZOLACE PVC - CYKY 4x10/J mm2</t>
  </si>
  <si>
    <t>KABEL SILOVY,IZOLACE PVC - CYKY  5x1,5/O  mm2</t>
  </si>
  <si>
    <t>KABEL SILOVY,IZOLACE PVC - CYKY 5x1,5/O mm2</t>
  </si>
  <si>
    <t>UKONČENÍ KABELU NA SVORKOVNICI DO 2,5 mm2</t>
  </si>
  <si>
    <t>UKONČENÍ KABELU NA SVORKOVNICI DO 16 mm2</t>
  </si>
  <si>
    <t>PŘÍPLATEK ZA ZATAHOVÁNÍ KABELU  - DO CHRÁNIČKY DN 63/52 mm</t>
  </si>
  <si>
    <t>PŘÍPLATEK ZA ZATAHOVÁNÍ KABELU - DO CHRÁNIČKY DN 63/52 mm</t>
  </si>
  <si>
    <t>PŘÍPLATEK ZA ZATAHOVÁNÍ KABELU  - DO CHRÁNIČKY DN 40/32 mm</t>
  </si>
  <si>
    <t>PŘÍPLATEK ZA ZATAHOVÁNÍ KABELU - DO CHRÁNIČKY DN 40/32 mm</t>
  </si>
  <si>
    <t>OCHRANNÁ HADICE KOPOFLEX KF 09063 VČ zatahovacího drátu a spojek</t>
  </si>
  <si>
    <t>OCHRANNÁ HADICE KOPOFLEX KF 09040 VČ zatahovacího drátu a spojek</t>
  </si>
  <si>
    <t>742-4</t>
  </si>
  <si>
    <t>KABELOVÝ PŘÍVOD NN PRO ROZVÁDĚČ RMS2</t>
  </si>
  <si>
    <t>KABEL SILOVY,IZOLACE PVC CYKY  4x10/J  mm2</t>
  </si>
  <si>
    <t>KABEL SILOVY,IZOLACE PVC CYKY 4x10/J mm2</t>
  </si>
  <si>
    <t>KABEL SILOVY,IZOLACE PVC CYKY  5x1,5/O  mm2</t>
  </si>
  <si>
    <t>KABEL SILOVY,IZOLACE PVC CYKY 5x1,5/O mm2</t>
  </si>
  <si>
    <t>PŘÍPLATEK ZA ZATAHOVÁNÍ KABELU  DO CHRÁNIČKY DN 40/32 mm</t>
  </si>
  <si>
    <t>PŘÍPLATEK ZA ZATAHOVÁNÍ KABELU DO CHRÁNIČKY DN 40/32 mm</t>
  </si>
  <si>
    <t>UZEMNOVACI ROZVODY</t>
  </si>
  <si>
    <t>OCELOVY PÁSEK POZINKOVANY - FeZn 30x4 mm (0.9 kg/m) krpevne</t>
  </si>
  <si>
    <t>MONTAZNI PRÁCE Tvarovani mont.dilu</t>
  </si>
  <si>
    <t>SVORKA HROMOSVODNI,UZEMNOVACI - SR03 pro pasek 30x4mm a drát</t>
  </si>
  <si>
    <t>SVORKA HROMOSVODNI,UZEMNOVACI - SZ ZKUŠEBNÍ</t>
  </si>
  <si>
    <t>OCELOVY PASEK POZINKOVANY - Nater zemniciho pasku</t>
  </si>
  <si>
    <t>Vyhledani pripojovaciho mista</t>
  </si>
  <si>
    <t>Napojeni na stavajici zarizeni</t>
  </si>
  <si>
    <t>REVIZNI ZKOUSKY PROVEDENÉ</t>
  </si>
  <si>
    <t>R742-43</t>
  </si>
  <si>
    <t>Zemni prace</t>
  </si>
  <si>
    <t>R1-44</t>
  </si>
  <si>
    <t>VYTYCENI TRASY KABELOVEHO VEDENI V ZASTAVENEM PROSTORU</t>
  </si>
  <si>
    <t>km</t>
  </si>
  <si>
    <t>R1-45</t>
  </si>
  <si>
    <t>HLOUBENÍ KABELOVÉ RÝHY V ZEMINĚ TŘ. 4, ROZMĚRY 350x800 mm</t>
  </si>
  <si>
    <t>R1-46</t>
  </si>
  <si>
    <t>ZAHOZ KABEL.RYHY-ZEMINA TR.3 - Sire 350mm,hloubka 800mm</t>
  </si>
  <si>
    <t>R1-47</t>
  </si>
  <si>
    <t>ODVOZ ZEMINY - Do vzdalenosti 1 km</t>
  </si>
  <si>
    <t>R1-48</t>
  </si>
  <si>
    <t>ODVOZ ZEMINY - Za kazdy dalsi km/5 km</t>
  </si>
  <si>
    <t>R1-49</t>
  </si>
  <si>
    <t>PROVIZORNÍ ÚPRAVA TERÉNŮ V PŘÍRODNÍ ZEMINĚ - Zemina tridy 3</t>
  </si>
  <si>
    <t>R1-50</t>
  </si>
  <si>
    <t>FOLIE VYSTRAZNA Z PVC - Sirka 33cm</t>
  </si>
  <si>
    <t>R1-51</t>
  </si>
  <si>
    <t>JÁMA PRO OSAZEN PILÍŘŮ ROZVADĚČŮ O OBJEMU DO 1M3 - Zemina tridy 3,rucne</t>
  </si>
  <si>
    <t>R2-52</t>
  </si>
  <si>
    <t>ZAKLAD Z PROSTEHO BETONU - Do rostle zeminy-DESKA POD ROZVÁDĚČE</t>
  </si>
  <si>
    <t>R2-53</t>
  </si>
  <si>
    <t>Do rostle zeminy-OBETONOVÁNÍ CHRÁNIČEK</t>
  </si>
  <si>
    <t>R2-54</t>
  </si>
  <si>
    <t>UTĚSNĚNÍ KONCŮ CHRÁNIČEK PROTI  VNIKNUTÍ NEČISTOT</t>
  </si>
  <si>
    <t>UTĚSNĚNÍ KONCŮ CHRÁNIČEK PROTI VNIKNUTÍ NEČISTOT</t>
  </si>
  <si>
    <t>R2-55</t>
  </si>
  <si>
    <t>GEODETECKÉ ZAMĚŘENÍ TRASY KABEKIVÍHO VEDENÍ DLE SKUTEČNOSTI  V SO 05</t>
  </si>
  <si>
    <t>GEODETECKÉ ZAMĚŘENÍ TRASY KABEKIVÍHO VEDENÍ DLE SKUTEČNOSTI V SO 05</t>
  </si>
  <si>
    <t>OST</t>
  </si>
  <si>
    <t>Ostatní</t>
  </si>
  <si>
    <t>OST-1</t>
  </si>
  <si>
    <t>512</t>
  </si>
  <si>
    <t>-1697636794</t>
  </si>
  <si>
    <t>OST-2</t>
  </si>
  <si>
    <t>-10232465</t>
  </si>
  <si>
    <t>VRN/ON - Vedlejší rozpočtové a ostatní náklady</t>
  </si>
  <si>
    <t>ON - Ostatní náklady</t>
  </si>
  <si>
    <t>VN - Vedlejší náklady</t>
  </si>
  <si>
    <t>ON</t>
  </si>
  <si>
    <t>Ostatní náklady</t>
  </si>
  <si>
    <t>005211010R1</t>
  </si>
  <si>
    <t>Pasportizace stávajícího stavu před zahájením stavby</t>
  </si>
  <si>
    <t>Soubor</t>
  </si>
  <si>
    <t>-1244716301</t>
  </si>
  <si>
    <t>Poznámka k položce:_x000D_
Náklady spojené s účastí zhotovitele na předání a převzetí staveniště.</t>
  </si>
  <si>
    <t>005211030R1</t>
  </si>
  <si>
    <t>Dočasná dopravní opatření, uzavírka, objízdné trasy včetně projektu dopravního značení a schválení</t>
  </si>
  <si>
    <t>-201949361</t>
  </si>
  <si>
    <t>Poznámka k položce:_x000D_
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</si>
  <si>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005231020R1</t>
  </si>
  <si>
    <t>Zkoušky zhutnění - vodovod</t>
  </si>
  <si>
    <t>-1913885141</t>
  </si>
  <si>
    <t>Poznámka k položce:_x000D_
Náklady na individuální zkoušky dodaných a smontovaných technologických zařízení včetně komplexního vyzkoušení.</t>
  </si>
  <si>
    <t>783601301</t>
  </si>
  <si>
    <t>Odrezivění žebrových trub před provedením nátěru</t>
  </si>
  <si>
    <t>1925259304</t>
  </si>
  <si>
    <t>Příprava podkladu otopných těles před provedením nátěrů žebrových trub odrezivěním bezoplachovým</t>
  </si>
  <si>
    <t>https://podminky.urs.cz/item/CS_URS_2024_02/783601301</t>
  </si>
  <si>
    <t>783601305</t>
  </si>
  <si>
    <t>Odmaštění žebrových trub vodou ředitelným odmašťovačem před provedením nátěru</t>
  </si>
  <si>
    <t>924681118</t>
  </si>
  <si>
    <t>Příprava podkladu otopných těles před provedením nátěrů žebrových trub odmaštěním vodou ředitelným</t>
  </si>
  <si>
    <t>https://podminky.urs.cz/item/CS_URS_2024_02/783601305</t>
  </si>
  <si>
    <t>783601401</t>
  </si>
  <si>
    <t>Ometení žebrových trub před provedením nátěru</t>
  </si>
  <si>
    <t>-443756915</t>
  </si>
  <si>
    <t>Příprava podkladu otopných těles před provedením nátěrů žebrových trub očištění ometením</t>
  </si>
  <si>
    <t>https://podminky.urs.cz/item/CS_URS_2024_02/783601401</t>
  </si>
  <si>
    <t>783622111</t>
  </si>
  <si>
    <t>Tmelení článkových otopných těles disperzním tmelem</t>
  </si>
  <si>
    <t>1931008171</t>
  </si>
  <si>
    <t>Tmelení otopných těles včetně přebroušení tmelených míst článkových, tmelem disperzním akrylátovým nebo latexovým</t>
  </si>
  <si>
    <t>https://podminky.urs.cz/item/CS_URS_2024_02/783622111</t>
  </si>
  <si>
    <t>783614101</t>
  </si>
  <si>
    <t>Základní jednonásobný syntetický nátěr žebrových trub</t>
  </si>
  <si>
    <t>576104871</t>
  </si>
  <si>
    <t>Základní nátěr otopných těles jednonásobný žebrových trub syntetický</t>
  </si>
  <si>
    <t>https://podminky.urs.cz/item/CS_URS_2024_02/783614101</t>
  </si>
  <si>
    <t>783617101</t>
  </si>
  <si>
    <t>Krycí jednonásobný syntetický nátěr žebrových trub</t>
  </si>
  <si>
    <t>1311043585</t>
  </si>
  <si>
    <t>Krycí nátěr (email) otopných těles žebrových trub jednonásobný syntetický</t>
  </si>
  <si>
    <t>https://podminky.urs.cz/item/CS_URS_2024_02/783617101</t>
  </si>
  <si>
    <t>783617107</t>
  </si>
  <si>
    <t>Krycí dvojnásobný syntetický nátěr žebrových trub</t>
  </si>
  <si>
    <t>1032788946</t>
  </si>
  <si>
    <t>Krycí nátěr (email) otopných těles žebrových trub dvojnásobný syntetický</t>
  </si>
  <si>
    <t>https://podminky.urs.cz/item/CS_URS_2024_02/783617107</t>
  </si>
  <si>
    <t>005241010R1</t>
  </si>
  <si>
    <t>Dokumentace skutečného provedení - vodovod</t>
  </si>
  <si>
    <t>375416588</t>
  </si>
  <si>
    <t>Poznámka k položce:_x000D_
Náklady na vyhotovení dokumentace skutečného provedení stavby a její předání objednateli v požadované formě a požadovaném počtu.</t>
  </si>
  <si>
    <t>005241020R1</t>
  </si>
  <si>
    <t>Geodetické zaměření skutečného provedení - vodovod</t>
  </si>
  <si>
    <t>-358265725</t>
  </si>
  <si>
    <t>Poznámka k položce:_x000D_
Náklady na provedení skutečného zaměření stavby v rozsahu nezbytném pro zápis změny do katastru nemovitostí.</t>
  </si>
  <si>
    <t>005241030T1</t>
  </si>
  <si>
    <t>Vyhotovení geometrického plánu - vodovod</t>
  </si>
  <si>
    <t>644462953</t>
  </si>
  <si>
    <t>Poznámka k položce:_x000D_
Náklady na vyhotovení geometrického plánu.</t>
  </si>
  <si>
    <t>005281011</t>
  </si>
  <si>
    <t>Fotodokumentace z průběhu stavby</t>
  </si>
  <si>
    <t>304862276</t>
  </si>
  <si>
    <t>005331010T1</t>
  </si>
  <si>
    <t>Ověření funkce signalizačního vodiče, včetně protokolu - vodovod</t>
  </si>
  <si>
    <t>-77189022</t>
  </si>
  <si>
    <t>VN</t>
  </si>
  <si>
    <t>Vedlejší náklady</t>
  </si>
  <si>
    <t>005111020T1</t>
  </si>
  <si>
    <t>Geodetické vytyčení stavby - vodovod</t>
  </si>
  <si>
    <t>1339534903</t>
  </si>
  <si>
    <t>005111021T</t>
  </si>
  <si>
    <t>Vytyčení inženýrských sítí</t>
  </si>
  <si>
    <t>1040626860</t>
  </si>
  <si>
    <t>032903000</t>
  </si>
  <si>
    <t>Náklady na provoz a údržbu vybavení staveniště</t>
  </si>
  <si>
    <t>Kč</t>
  </si>
  <si>
    <t>1944245860</t>
  </si>
  <si>
    <t>034303000</t>
  </si>
  <si>
    <t>Dopravní značení na staveništi</t>
  </si>
  <si>
    <t>-1729677553</t>
  </si>
  <si>
    <t>039103000</t>
  </si>
  <si>
    <t>Rozebrání, bourání a odvoz zařízení staveniště</t>
  </si>
  <si>
    <t>828442582</t>
  </si>
  <si>
    <t>045002000</t>
  </si>
  <si>
    <t>Kompletační a koordinační činnost</t>
  </si>
  <si>
    <t>985182074</t>
  </si>
  <si>
    <t xml:space="preserve">Poznámka k položce:_x000D_
"Poznámka k položce:_x000D_
- vyřízení záborů, žádostí o uzavírky,_x000D_
- jednání s úřady,_x000D_
- jednání s dotčenými účastníky stavebního řízení,_x000D_
- zpracování změn díla včetně změnových rozpočtů, _x000D_
- vypracování technologických postůpu,_x000D_
- apod._x000D_
</t>
  </si>
  <si>
    <t>VRN-1</t>
  </si>
  <si>
    <t>DERATIZACE OBJEKTU A OKOLÍ KOLEM OBJEKTU</t>
  </si>
  <si>
    <t>1024</t>
  </si>
  <si>
    <t>-982692613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</si>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</sst>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name val="Trebuchet MS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9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5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3" xfId="0" applyNumberFormat="1" applyFont="1" applyBorder="1"/>
    <xf numFmtId="166" fontId="34" fillId="0" borderId="14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3" xfId="0" applyFont="1" applyBorder="1" applyAlignment="1">
      <alignment horizontal="center" vertical="center"/>
    </xf>
    <xf numFmtId="49" fontId="23" fillId="0" borderId="23" xfId="0" applyNumberFormat="1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center" wrapText="1"/>
    </xf>
    <xf numFmtId="167" fontId="23" fillId="0" borderId="23" xfId="0" applyNumberFormat="1" applyFont="1" applyBorder="1" applyAlignment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6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40" fillId="0" borderId="23" xfId="0" applyFont="1" applyBorder="1" applyAlignment="1">
      <alignment horizontal="center" vertical="center"/>
    </xf>
    <xf numFmtId="49" fontId="40" fillId="0" borderId="23" xfId="0" applyNumberFormat="1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center" vertical="center" wrapText="1"/>
    </xf>
    <xf numFmtId="167" fontId="40" fillId="0" borderId="23" xfId="0" applyNumberFormat="1" applyFont="1" applyBorder="1" applyAlignment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42" fillId="0" borderId="0" xfId="0" applyFont="1" applyAlignment="1">
      <alignment vertical="center" wrapText="1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center" vertical="center"/>
    </xf>
    <xf numFmtId="4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9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5" fillId="0" borderId="1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wrapText="1"/>
    </xf>
    <xf numFmtId="0" fontId="43" fillId="0" borderId="1" xfId="0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29" xfId="0" applyFont="1" applyBorder="1" applyAlignment="1">
      <alignment horizontal="left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top"/>
    </xf>
    <xf numFmtId="0" fontId="0" fillId="0" borderId="0" xfId="0" applyAlignment="1"/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1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7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30" xfId="0" applyFont="1" applyBorder="1" applyAlignment="1">
      <alignment vertical="top"/>
    </xf>
    <xf numFmtId="0" fontId="13" fillId="0" borderId="29" xfId="0" applyFont="1" applyBorder="1" applyAlignment="1">
      <alignment vertical="top"/>
    </xf>
    <xf numFmtId="0" fontId="13" fillId="0" borderId="31" xfId="0" applyFont="1" applyBorder="1" applyAlignment="1">
      <alignment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4_02/766622131" TargetMode="External"/><Relationship Id="rId21" Type="http://schemas.openxmlformats.org/officeDocument/2006/relationships/hyperlink" Target="https://podminky.urs.cz/item/CS_URS_2024_02/622143003" TargetMode="External"/><Relationship Id="rId42" Type="http://schemas.openxmlformats.org/officeDocument/2006/relationships/hyperlink" Target="https://podminky.urs.cz/item/CS_URS_2024_02/631362021" TargetMode="External"/><Relationship Id="rId63" Type="http://schemas.openxmlformats.org/officeDocument/2006/relationships/hyperlink" Target="https://podminky.urs.cz/item/CS_URS_2024_02/965049112" TargetMode="External"/><Relationship Id="rId84" Type="http://schemas.openxmlformats.org/officeDocument/2006/relationships/hyperlink" Target="https://podminky.urs.cz/item/CS_URS_2024_02/711111001" TargetMode="External"/><Relationship Id="rId138" Type="http://schemas.openxmlformats.org/officeDocument/2006/relationships/hyperlink" Target="https://podminky.urs.cz/item/CS_URS_2024_02/781131112" TargetMode="External"/><Relationship Id="rId107" Type="http://schemas.openxmlformats.org/officeDocument/2006/relationships/hyperlink" Target="https://podminky.urs.cz/item/CS_URS_2024_02/998763302" TargetMode="External"/><Relationship Id="rId11" Type="http://schemas.openxmlformats.org/officeDocument/2006/relationships/hyperlink" Target="https://podminky.urs.cz/item/CS_URS_2024_02/612142001" TargetMode="External"/><Relationship Id="rId32" Type="http://schemas.openxmlformats.org/officeDocument/2006/relationships/hyperlink" Target="https://podminky.urs.cz/item/CS_URS_2024_02/622511112" TargetMode="External"/><Relationship Id="rId53" Type="http://schemas.openxmlformats.org/officeDocument/2006/relationships/hyperlink" Target="https://podminky.urs.cz/item/CS_URS_2024_02/944511111" TargetMode="External"/><Relationship Id="rId74" Type="http://schemas.openxmlformats.org/officeDocument/2006/relationships/hyperlink" Target="https://podminky.urs.cz/item/CS_URS_2024_02/985131111" TargetMode="External"/><Relationship Id="rId128" Type="http://schemas.openxmlformats.org/officeDocument/2006/relationships/hyperlink" Target="https://podminky.urs.cz/item/CS_URS_2024_02/771121011" TargetMode="External"/><Relationship Id="rId149" Type="http://schemas.openxmlformats.org/officeDocument/2006/relationships/hyperlink" Target="https://podminky.urs.cz/item/CS_URS_2024_02/783901453" TargetMode="External"/><Relationship Id="rId5" Type="http://schemas.openxmlformats.org/officeDocument/2006/relationships/hyperlink" Target="https://podminky.urs.cz/item/CS_URS_2024_02/317142448" TargetMode="External"/><Relationship Id="rId95" Type="http://schemas.openxmlformats.org/officeDocument/2006/relationships/hyperlink" Target="https://podminky.urs.cz/item/CS_URS_2024_02/763111718" TargetMode="External"/><Relationship Id="rId22" Type="http://schemas.openxmlformats.org/officeDocument/2006/relationships/hyperlink" Target="https://podminky.urs.cz/item/CS_URS_2024_02/622143004" TargetMode="External"/><Relationship Id="rId27" Type="http://schemas.openxmlformats.org/officeDocument/2006/relationships/hyperlink" Target="https://podminky.urs.cz/item/CS_URS_2024_02/629991011" TargetMode="External"/><Relationship Id="rId43" Type="http://schemas.openxmlformats.org/officeDocument/2006/relationships/hyperlink" Target="https://podminky.urs.cz/item/CS_URS_2024_02/634911113" TargetMode="External"/><Relationship Id="rId48" Type="http://schemas.openxmlformats.org/officeDocument/2006/relationships/hyperlink" Target="https://podminky.urs.cz/item/CS_URS_2024_02/943321811" TargetMode="External"/><Relationship Id="rId64" Type="http://schemas.openxmlformats.org/officeDocument/2006/relationships/hyperlink" Target="https://podminky.urs.cz/item/CS_URS_2024_02/968072559R-1" TargetMode="External"/><Relationship Id="rId69" Type="http://schemas.openxmlformats.org/officeDocument/2006/relationships/hyperlink" Target="https://podminky.urs.cz/item/CS_URS_2024_02/787100802" TargetMode="External"/><Relationship Id="rId113" Type="http://schemas.openxmlformats.org/officeDocument/2006/relationships/hyperlink" Target="https://podminky.urs.cz/item/CS_URS_2024_02/764511643" TargetMode="External"/><Relationship Id="rId118" Type="http://schemas.openxmlformats.org/officeDocument/2006/relationships/hyperlink" Target="https://podminky.urs.cz/item/CS_URS_2024_02/766622133" TargetMode="External"/><Relationship Id="rId134" Type="http://schemas.openxmlformats.org/officeDocument/2006/relationships/hyperlink" Target="https://podminky.urs.cz/item/CS_URS_2024_02/771591115" TargetMode="External"/><Relationship Id="rId139" Type="http://schemas.openxmlformats.org/officeDocument/2006/relationships/hyperlink" Target="https://podminky.urs.cz/item/CS_URS_2024_02/781161022" TargetMode="External"/><Relationship Id="rId80" Type="http://schemas.openxmlformats.org/officeDocument/2006/relationships/hyperlink" Target="https://podminky.urs.cz/item/CS_URS_2024_02/997013862" TargetMode="External"/><Relationship Id="rId85" Type="http://schemas.openxmlformats.org/officeDocument/2006/relationships/hyperlink" Target="https://podminky.urs.cz/item/CS_URS_2024_02/711141559" TargetMode="External"/><Relationship Id="rId150" Type="http://schemas.openxmlformats.org/officeDocument/2006/relationships/hyperlink" Target="https://podminky.urs.cz/item/CS_URS_2024_02/783933171" TargetMode="External"/><Relationship Id="rId12" Type="http://schemas.openxmlformats.org/officeDocument/2006/relationships/hyperlink" Target="https://podminky.urs.cz/item/CS_URS_2024_02/612321121" TargetMode="External"/><Relationship Id="rId17" Type="http://schemas.openxmlformats.org/officeDocument/2006/relationships/hyperlink" Target="https://podminky.urs.cz/item/CS_URS_2024_02/622131321" TargetMode="External"/><Relationship Id="rId33" Type="http://schemas.openxmlformats.org/officeDocument/2006/relationships/hyperlink" Target="https://podminky.urs.cz/item/CS_URS_2024_02/631311225" TargetMode="External"/><Relationship Id="rId38" Type="http://schemas.openxmlformats.org/officeDocument/2006/relationships/hyperlink" Target="https://podminky.urs.cz/item/CS_URS_2024_02/631319013" TargetMode="External"/><Relationship Id="rId59" Type="http://schemas.openxmlformats.org/officeDocument/2006/relationships/hyperlink" Target="https://podminky.urs.cz/item/CS_URS_2024_02/952902131" TargetMode="External"/><Relationship Id="rId103" Type="http://schemas.openxmlformats.org/officeDocument/2006/relationships/hyperlink" Target="https://podminky.urs.cz/item/CS_URS_2024_02/763181311" TargetMode="External"/><Relationship Id="rId108" Type="http://schemas.openxmlformats.org/officeDocument/2006/relationships/hyperlink" Target="https://podminky.urs.cz/item/CS_URS_2024_02/764001901" TargetMode="External"/><Relationship Id="rId124" Type="http://schemas.openxmlformats.org/officeDocument/2006/relationships/hyperlink" Target="https://podminky.urs.cz/item/CS_URS_2024_02/767415122" TargetMode="External"/><Relationship Id="rId129" Type="http://schemas.openxmlformats.org/officeDocument/2006/relationships/hyperlink" Target="https://podminky.urs.cz/item/CS_URS_2024_02/771151021" TargetMode="External"/><Relationship Id="rId54" Type="http://schemas.openxmlformats.org/officeDocument/2006/relationships/hyperlink" Target="https://podminky.urs.cz/item/CS_URS_2024_02/944511211" TargetMode="External"/><Relationship Id="rId70" Type="http://schemas.openxmlformats.org/officeDocument/2006/relationships/hyperlink" Target="https://podminky.urs.cz/item/CS_URS_2024_02/764002851" TargetMode="External"/><Relationship Id="rId75" Type="http://schemas.openxmlformats.org/officeDocument/2006/relationships/hyperlink" Target="https://podminky.urs.cz/item/CS_URS_2024_02/997013001" TargetMode="External"/><Relationship Id="rId91" Type="http://schemas.openxmlformats.org/officeDocument/2006/relationships/hyperlink" Target="https://podminky.urs.cz/item/CS_URS_2024_02/998713102" TargetMode="External"/><Relationship Id="rId96" Type="http://schemas.openxmlformats.org/officeDocument/2006/relationships/hyperlink" Target="https://podminky.urs.cz/item/CS_URS_2024_02/763111722" TargetMode="External"/><Relationship Id="rId140" Type="http://schemas.openxmlformats.org/officeDocument/2006/relationships/hyperlink" Target="https://podminky.urs.cz/item/CS_URS_2024_02/781472216" TargetMode="External"/><Relationship Id="rId145" Type="http://schemas.openxmlformats.org/officeDocument/2006/relationships/hyperlink" Target="https://podminky.urs.cz/item/CS_URS_2024_02/783314101" TargetMode="External"/><Relationship Id="rId1" Type="http://schemas.openxmlformats.org/officeDocument/2006/relationships/hyperlink" Target="https://podminky.urs.cz/item/CS_URS_2024_02/311272211" TargetMode="External"/><Relationship Id="rId6" Type="http://schemas.openxmlformats.org/officeDocument/2006/relationships/hyperlink" Target="https://podminky.urs.cz/item/CS_URS_2024_02/317941123" TargetMode="External"/><Relationship Id="rId23" Type="http://schemas.openxmlformats.org/officeDocument/2006/relationships/hyperlink" Target="https://podminky.urs.cz/item/CS_URS_2024_02/622252002" TargetMode="External"/><Relationship Id="rId28" Type="http://schemas.openxmlformats.org/officeDocument/2006/relationships/hyperlink" Target="https://podminky.urs.cz/item/CS_URS_2024_02/629995101" TargetMode="External"/><Relationship Id="rId49" Type="http://schemas.openxmlformats.org/officeDocument/2006/relationships/hyperlink" Target="https://podminky.urs.cz/item/CS_URS_2024_02/939902132" TargetMode="External"/><Relationship Id="rId114" Type="http://schemas.openxmlformats.org/officeDocument/2006/relationships/hyperlink" Target="https://podminky.urs.cz/item/CS_URS_2024_02/764518622" TargetMode="External"/><Relationship Id="rId119" Type="http://schemas.openxmlformats.org/officeDocument/2006/relationships/hyperlink" Target="https://podminky.urs.cz/item/CS_URS_2024_02/766694116" TargetMode="External"/><Relationship Id="rId44" Type="http://schemas.openxmlformats.org/officeDocument/2006/relationships/hyperlink" Target="https://podminky.urs.cz/item/CS_URS_2024_02/634112127" TargetMode="External"/><Relationship Id="rId60" Type="http://schemas.openxmlformats.org/officeDocument/2006/relationships/hyperlink" Target="https://podminky.urs.cz/item/CS_URS_2024_02/113151111" TargetMode="External"/><Relationship Id="rId65" Type="http://schemas.openxmlformats.org/officeDocument/2006/relationships/hyperlink" Target="https://podminky.urs.cz/item/CS_URS_2024_02/968062356" TargetMode="External"/><Relationship Id="rId81" Type="http://schemas.openxmlformats.org/officeDocument/2006/relationships/hyperlink" Target="https://podminky.urs.cz/item/CS_URS_2024_02/997013875" TargetMode="External"/><Relationship Id="rId86" Type="http://schemas.openxmlformats.org/officeDocument/2006/relationships/hyperlink" Target="https://podminky.urs.cz/item/CS_URS_2024_02/711142559" TargetMode="External"/><Relationship Id="rId130" Type="http://schemas.openxmlformats.org/officeDocument/2006/relationships/hyperlink" Target="https://podminky.urs.cz/item/CS_URS_2024_02/771474113" TargetMode="External"/><Relationship Id="rId135" Type="http://schemas.openxmlformats.org/officeDocument/2006/relationships/hyperlink" Target="https://podminky.urs.cz/item/CS_URS_2024_02/998771102" TargetMode="External"/><Relationship Id="rId151" Type="http://schemas.openxmlformats.org/officeDocument/2006/relationships/hyperlink" Target="https://podminky.urs.cz/item/CS_URS_2024_02/783937163" TargetMode="External"/><Relationship Id="rId13" Type="http://schemas.openxmlformats.org/officeDocument/2006/relationships/hyperlink" Target="https://podminky.urs.cz/item/CS_URS_2024_02/612325302" TargetMode="External"/><Relationship Id="rId18" Type="http://schemas.openxmlformats.org/officeDocument/2006/relationships/hyperlink" Target="https://podminky.urs.cz/item/CS_URS_2024_02/622135001" TargetMode="External"/><Relationship Id="rId39" Type="http://schemas.openxmlformats.org/officeDocument/2006/relationships/hyperlink" Target="https://podminky.urs.cz/item/CS_URS_2024_02/631319175" TargetMode="External"/><Relationship Id="rId109" Type="http://schemas.openxmlformats.org/officeDocument/2006/relationships/hyperlink" Target="https://podminky.urs.cz/item/CS_URS_2024_02/764511602" TargetMode="External"/><Relationship Id="rId34" Type="http://schemas.openxmlformats.org/officeDocument/2006/relationships/hyperlink" Target="https://podminky.urs.cz/item/CS_URS_2024_02/631319012" TargetMode="External"/><Relationship Id="rId50" Type="http://schemas.openxmlformats.org/officeDocument/2006/relationships/hyperlink" Target="https://podminky.urs.cz/item/CS_URS_2024_02/941221111" TargetMode="External"/><Relationship Id="rId55" Type="http://schemas.openxmlformats.org/officeDocument/2006/relationships/hyperlink" Target="https://podminky.urs.cz/item/CS_URS_2024_02/944511811" TargetMode="External"/><Relationship Id="rId76" Type="http://schemas.openxmlformats.org/officeDocument/2006/relationships/hyperlink" Target="https://podminky.urs.cz/item/CS_URS_2024_02/997013152" TargetMode="External"/><Relationship Id="rId97" Type="http://schemas.openxmlformats.org/officeDocument/2006/relationships/hyperlink" Target="https://podminky.urs.cz/item/CS_URS_2024_02/763111771" TargetMode="External"/><Relationship Id="rId104" Type="http://schemas.openxmlformats.org/officeDocument/2006/relationships/hyperlink" Target="https://podminky.urs.cz/item/CS_URS_2024_02/763181420" TargetMode="External"/><Relationship Id="rId120" Type="http://schemas.openxmlformats.org/officeDocument/2006/relationships/hyperlink" Target="https://podminky.urs.cz/item/CS_URS_2024_02/766660001" TargetMode="External"/><Relationship Id="rId125" Type="http://schemas.openxmlformats.org/officeDocument/2006/relationships/hyperlink" Target="https://podminky.urs.cz/item/CS_URS_2024_02/767995112" TargetMode="External"/><Relationship Id="rId141" Type="http://schemas.openxmlformats.org/officeDocument/2006/relationships/hyperlink" Target="https://podminky.urs.cz/item/CS_URS_2024_02/781472391" TargetMode="External"/><Relationship Id="rId146" Type="http://schemas.openxmlformats.org/officeDocument/2006/relationships/hyperlink" Target="https://podminky.urs.cz/item/CS_URS_2024_02/783314201" TargetMode="External"/><Relationship Id="rId7" Type="http://schemas.openxmlformats.org/officeDocument/2006/relationships/hyperlink" Target="https://podminky.urs.cz/item/CS_URS_2024_02/413941123" TargetMode="External"/><Relationship Id="rId71" Type="http://schemas.openxmlformats.org/officeDocument/2006/relationships/hyperlink" Target="https://podminky.urs.cz/item/CS_URS_2024_02/764004861" TargetMode="External"/><Relationship Id="rId92" Type="http://schemas.openxmlformats.org/officeDocument/2006/relationships/hyperlink" Target="https://podminky.urs.cz/item/CS_URS_2024_02/998762102" TargetMode="External"/><Relationship Id="rId2" Type="http://schemas.openxmlformats.org/officeDocument/2006/relationships/hyperlink" Target="https://podminky.urs.cz/item/CS_URS_2024_02/346272216" TargetMode="External"/><Relationship Id="rId29" Type="http://schemas.openxmlformats.org/officeDocument/2006/relationships/hyperlink" Target="https://podminky.urs.cz/item/CS_URS_2024_02/622151011" TargetMode="External"/><Relationship Id="rId24" Type="http://schemas.openxmlformats.org/officeDocument/2006/relationships/hyperlink" Target="https://podminky.urs.cz/item/CS_URS_2024_02/622211031" TargetMode="External"/><Relationship Id="rId40" Type="http://schemas.openxmlformats.org/officeDocument/2006/relationships/hyperlink" Target="https://podminky.urs.cz/item/CS_URS_2024_02/631319185" TargetMode="External"/><Relationship Id="rId45" Type="http://schemas.openxmlformats.org/officeDocument/2006/relationships/hyperlink" Target="https://podminky.urs.cz/item/CS_URS_2024_02/632451441" TargetMode="External"/><Relationship Id="rId66" Type="http://schemas.openxmlformats.org/officeDocument/2006/relationships/hyperlink" Target="https://podminky.urs.cz/item/CS_URS_2024_02/711141821" TargetMode="External"/><Relationship Id="rId87" Type="http://schemas.openxmlformats.org/officeDocument/2006/relationships/hyperlink" Target="https://podminky.urs.cz/item/CS_URS_2024_02/711491471" TargetMode="External"/><Relationship Id="rId110" Type="http://schemas.openxmlformats.org/officeDocument/2006/relationships/hyperlink" Target="https://podminky.urs.cz/item/CS_URS_2024_02/764246543" TargetMode="External"/><Relationship Id="rId115" Type="http://schemas.openxmlformats.org/officeDocument/2006/relationships/hyperlink" Target="https://podminky.urs.cz/item/CS_URS_2024_02/998764112" TargetMode="External"/><Relationship Id="rId131" Type="http://schemas.openxmlformats.org/officeDocument/2006/relationships/hyperlink" Target="https://podminky.urs.cz/item/CS_URS_2024_02/771574416" TargetMode="External"/><Relationship Id="rId136" Type="http://schemas.openxmlformats.org/officeDocument/2006/relationships/hyperlink" Target="https://podminky.urs.cz/item/CS_URS_2024_02/781111011" TargetMode="External"/><Relationship Id="rId61" Type="http://schemas.openxmlformats.org/officeDocument/2006/relationships/hyperlink" Target="https://podminky.urs.cz/item/CS_URS_2024_02/113152112" TargetMode="External"/><Relationship Id="rId82" Type="http://schemas.openxmlformats.org/officeDocument/2006/relationships/hyperlink" Target="https://podminky.urs.cz/item/CS_URS_2024_02/998021021" TargetMode="External"/><Relationship Id="rId152" Type="http://schemas.openxmlformats.org/officeDocument/2006/relationships/hyperlink" Target="https://podminky.urs.cz/item/CS_URS_2024_02/784181111" TargetMode="External"/><Relationship Id="rId19" Type="http://schemas.openxmlformats.org/officeDocument/2006/relationships/hyperlink" Target="https://podminky.urs.cz/item/CS_URS_2024_02/622135090" TargetMode="External"/><Relationship Id="rId14" Type="http://schemas.openxmlformats.org/officeDocument/2006/relationships/hyperlink" Target="https://podminky.urs.cz/item/CS_URS_2024_02/612321131" TargetMode="External"/><Relationship Id="rId30" Type="http://schemas.openxmlformats.org/officeDocument/2006/relationships/hyperlink" Target="https://podminky.urs.cz/item/CS_URS_2024_02/622531012" TargetMode="External"/><Relationship Id="rId35" Type="http://schemas.openxmlformats.org/officeDocument/2006/relationships/hyperlink" Target="https://podminky.urs.cz/item/CS_URS_2024_02/631319022" TargetMode="External"/><Relationship Id="rId56" Type="http://schemas.openxmlformats.org/officeDocument/2006/relationships/hyperlink" Target="https://podminky.urs.cz/item/CS_URS_2024_02/993111111" TargetMode="External"/><Relationship Id="rId77" Type="http://schemas.openxmlformats.org/officeDocument/2006/relationships/hyperlink" Target="https://podminky.urs.cz/item/CS_URS_2024_02/997013501" TargetMode="External"/><Relationship Id="rId100" Type="http://schemas.openxmlformats.org/officeDocument/2006/relationships/hyperlink" Target="https://podminky.urs.cz/item/CS_URS_2024_02/763131761" TargetMode="External"/><Relationship Id="rId105" Type="http://schemas.openxmlformats.org/officeDocument/2006/relationships/hyperlink" Target="https://podminky.urs.cz/item/CS_URS_2024_02/763111925" TargetMode="External"/><Relationship Id="rId126" Type="http://schemas.openxmlformats.org/officeDocument/2006/relationships/hyperlink" Target="https://podminky.urs.cz/item/CS_URS_2024_02/998767102" TargetMode="External"/><Relationship Id="rId147" Type="http://schemas.openxmlformats.org/officeDocument/2006/relationships/hyperlink" Target="https://podminky.urs.cz/item/CS_URS_2024_02/783317105" TargetMode="External"/><Relationship Id="rId8" Type="http://schemas.openxmlformats.org/officeDocument/2006/relationships/hyperlink" Target="https://podminky.urs.cz/item/CS_URS_2024_02/564761101R-1" TargetMode="External"/><Relationship Id="rId51" Type="http://schemas.openxmlformats.org/officeDocument/2006/relationships/hyperlink" Target="https://podminky.urs.cz/item/CS_URS_2024_02/941221211" TargetMode="External"/><Relationship Id="rId72" Type="http://schemas.openxmlformats.org/officeDocument/2006/relationships/hyperlink" Target="https://podminky.urs.cz/item/CS_URS_2024_02/974031167" TargetMode="External"/><Relationship Id="rId93" Type="http://schemas.openxmlformats.org/officeDocument/2006/relationships/hyperlink" Target="https://podminky.urs.cz/item/CS_URS_2024_02/763113341" TargetMode="External"/><Relationship Id="rId98" Type="http://schemas.openxmlformats.org/officeDocument/2006/relationships/hyperlink" Target="https://podminky.urs.cz/item/CS_URS_2024_02/763131414" TargetMode="External"/><Relationship Id="rId121" Type="http://schemas.openxmlformats.org/officeDocument/2006/relationships/hyperlink" Target="https://podminky.urs.cz/item/CS_URS_2024_02/766231113" TargetMode="External"/><Relationship Id="rId142" Type="http://schemas.openxmlformats.org/officeDocument/2006/relationships/hyperlink" Target="https://podminky.urs.cz/item/CS_URS_2024_02/998781102" TargetMode="External"/><Relationship Id="rId3" Type="http://schemas.openxmlformats.org/officeDocument/2006/relationships/hyperlink" Target="https://podminky.urs.cz/item/CS_URS_2024_02/317142440" TargetMode="External"/><Relationship Id="rId25" Type="http://schemas.openxmlformats.org/officeDocument/2006/relationships/hyperlink" Target="https://podminky.urs.cz/item/CS_URS_2024_02/622211031" TargetMode="External"/><Relationship Id="rId46" Type="http://schemas.openxmlformats.org/officeDocument/2006/relationships/hyperlink" Target="https://podminky.urs.cz/item/CS_URS_2024_02/943321111" TargetMode="External"/><Relationship Id="rId67" Type="http://schemas.openxmlformats.org/officeDocument/2006/relationships/hyperlink" Target="https://podminky.urs.cz/item/CS_URS_2024_02/767492803" TargetMode="External"/><Relationship Id="rId116" Type="http://schemas.openxmlformats.org/officeDocument/2006/relationships/hyperlink" Target="https://podminky.urs.cz/item/CS_URS_2024_02/766622131" TargetMode="External"/><Relationship Id="rId137" Type="http://schemas.openxmlformats.org/officeDocument/2006/relationships/hyperlink" Target="https://podminky.urs.cz/item/CS_URS_2024_02/781121011" TargetMode="External"/><Relationship Id="rId20" Type="http://schemas.openxmlformats.org/officeDocument/2006/relationships/hyperlink" Target="https://podminky.urs.cz/item/CS_URS_2024_02/622143001" TargetMode="External"/><Relationship Id="rId41" Type="http://schemas.openxmlformats.org/officeDocument/2006/relationships/hyperlink" Target="https://podminky.urs.cz/item/CS_URS_2024_02/633831115" TargetMode="External"/><Relationship Id="rId62" Type="http://schemas.openxmlformats.org/officeDocument/2006/relationships/hyperlink" Target="https://podminky.urs.cz/item/CS_URS_2024_02/965043441" TargetMode="External"/><Relationship Id="rId83" Type="http://schemas.openxmlformats.org/officeDocument/2006/relationships/hyperlink" Target="https://podminky.urs.cz/item/CS_URS_2024_02/711121131" TargetMode="External"/><Relationship Id="rId88" Type="http://schemas.openxmlformats.org/officeDocument/2006/relationships/hyperlink" Target="https://podminky.urs.cz/item/CS_URS_2024_02/711491571" TargetMode="External"/><Relationship Id="rId111" Type="http://schemas.openxmlformats.org/officeDocument/2006/relationships/hyperlink" Target="https://podminky.urs.cz/item/CS_URS_2024_02/764341516" TargetMode="External"/><Relationship Id="rId132" Type="http://schemas.openxmlformats.org/officeDocument/2006/relationships/hyperlink" Target="https://podminky.urs.cz/item/CS_URS_2024_02/771577111" TargetMode="External"/><Relationship Id="rId153" Type="http://schemas.openxmlformats.org/officeDocument/2006/relationships/hyperlink" Target="https://podminky.urs.cz/item/CS_URS_2024_02/784321031" TargetMode="External"/><Relationship Id="rId15" Type="http://schemas.openxmlformats.org/officeDocument/2006/relationships/hyperlink" Target="https://podminky.urs.cz/item/CS_URS_2024_02/619995001" TargetMode="External"/><Relationship Id="rId36" Type="http://schemas.openxmlformats.org/officeDocument/2006/relationships/hyperlink" Target="https://podminky.urs.cz/item/CS_URS_2024_02/631319173" TargetMode="External"/><Relationship Id="rId57" Type="http://schemas.openxmlformats.org/officeDocument/2006/relationships/hyperlink" Target="https://podminky.urs.cz/item/CS_URS_2024_02/952901221" TargetMode="External"/><Relationship Id="rId106" Type="http://schemas.openxmlformats.org/officeDocument/2006/relationships/hyperlink" Target="https://podminky.urs.cz/item/CS_URS_2024_02/763131914" TargetMode="External"/><Relationship Id="rId127" Type="http://schemas.openxmlformats.org/officeDocument/2006/relationships/hyperlink" Target="https://podminky.urs.cz/item/CS_URS_2024_02/771111011" TargetMode="External"/><Relationship Id="rId10" Type="http://schemas.openxmlformats.org/officeDocument/2006/relationships/hyperlink" Target="https://podminky.urs.cz/item/CS_URS_2024_02/612325412" TargetMode="External"/><Relationship Id="rId31" Type="http://schemas.openxmlformats.org/officeDocument/2006/relationships/hyperlink" Target="https://podminky.urs.cz/item/CS_URS_2024_02/622151021" TargetMode="External"/><Relationship Id="rId52" Type="http://schemas.openxmlformats.org/officeDocument/2006/relationships/hyperlink" Target="https://podminky.urs.cz/item/CS_URS_2024_02/941221811" TargetMode="External"/><Relationship Id="rId73" Type="http://schemas.openxmlformats.org/officeDocument/2006/relationships/hyperlink" Target="https://podminky.urs.cz/item/CS_URS_2024_02/978015341" TargetMode="External"/><Relationship Id="rId78" Type="http://schemas.openxmlformats.org/officeDocument/2006/relationships/hyperlink" Target="https://podminky.urs.cz/item/CS_URS_2024_02/997013509" TargetMode="External"/><Relationship Id="rId94" Type="http://schemas.openxmlformats.org/officeDocument/2006/relationships/hyperlink" Target="https://podminky.urs.cz/item/CS_URS_2024_02/763111717" TargetMode="External"/><Relationship Id="rId99" Type="http://schemas.openxmlformats.org/officeDocument/2006/relationships/hyperlink" Target="https://podminky.urs.cz/item/CS_URS_2024_02/763131714" TargetMode="External"/><Relationship Id="rId101" Type="http://schemas.openxmlformats.org/officeDocument/2006/relationships/hyperlink" Target="https://podminky.urs.cz/item/CS_URS_2024_02/763131771" TargetMode="External"/><Relationship Id="rId122" Type="http://schemas.openxmlformats.org/officeDocument/2006/relationships/hyperlink" Target="https://podminky.urs.cz/item/CS_URS_2024_02/998766102" TargetMode="External"/><Relationship Id="rId143" Type="http://schemas.openxmlformats.org/officeDocument/2006/relationships/hyperlink" Target="https://podminky.urs.cz/item/CS_URS_2024_02/783213121" TargetMode="External"/><Relationship Id="rId148" Type="http://schemas.openxmlformats.org/officeDocument/2006/relationships/hyperlink" Target="https://podminky.urs.cz/item/CS_URS_2024_02/783901451" TargetMode="External"/><Relationship Id="rId4" Type="http://schemas.openxmlformats.org/officeDocument/2006/relationships/hyperlink" Target="https://podminky.urs.cz/item/CS_URS_2024_02/317142446" TargetMode="External"/><Relationship Id="rId9" Type="http://schemas.openxmlformats.org/officeDocument/2006/relationships/hyperlink" Target="https://podminky.urs.cz/item/CS_URS_2024_02/612131321" TargetMode="External"/><Relationship Id="rId26" Type="http://schemas.openxmlformats.org/officeDocument/2006/relationships/hyperlink" Target="https://podminky.urs.cz/item/CS_URS_2024_02/628195001" TargetMode="External"/><Relationship Id="rId47" Type="http://schemas.openxmlformats.org/officeDocument/2006/relationships/hyperlink" Target="https://podminky.urs.cz/item/CS_URS_2024_02/943321211" TargetMode="External"/><Relationship Id="rId68" Type="http://schemas.openxmlformats.org/officeDocument/2006/relationships/hyperlink" Target="https://podminky.urs.cz/item/CS_URS_2024_02/767415812" TargetMode="External"/><Relationship Id="rId89" Type="http://schemas.openxmlformats.org/officeDocument/2006/relationships/hyperlink" Target="https://podminky.urs.cz/item/CS_URS_2024_02/998711102" TargetMode="External"/><Relationship Id="rId112" Type="http://schemas.openxmlformats.org/officeDocument/2006/relationships/hyperlink" Target="https://podminky.urs.cz/item/CS_URS_2024_02/764321404" TargetMode="External"/><Relationship Id="rId133" Type="http://schemas.openxmlformats.org/officeDocument/2006/relationships/hyperlink" Target="https://podminky.urs.cz/item/CS_URS_2023_02/771577114" TargetMode="External"/><Relationship Id="rId154" Type="http://schemas.openxmlformats.org/officeDocument/2006/relationships/drawing" Target="../drawings/drawing2.xml"/><Relationship Id="rId16" Type="http://schemas.openxmlformats.org/officeDocument/2006/relationships/hyperlink" Target="https://podminky.urs.cz/item/CS_URS_2024_02/619991011" TargetMode="External"/><Relationship Id="rId37" Type="http://schemas.openxmlformats.org/officeDocument/2006/relationships/hyperlink" Target="https://podminky.urs.cz/item/CS_URS_2024_02/631311136" TargetMode="External"/><Relationship Id="rId58" Type="http://schemas.openxmlformats.org/officeDocument/2006/relationships/hyperlink" Target="https://podminky.urs.cz/item/CS_URS_2024_02/952902021" TargetMode="External"/><Relationship Id="rId79" Type="http://schemas.openxmlformats.org/officeDocument/2006/relationships/hyperlink" Target="https://podminky.urs.cz/item/CS_URS_2024_02/997013631" TargetMode="External"/><Relationship Id="rId102" Type="http://schemas.openxmlformats.org/officeDocument/2006/relationships/hyperlink" Target="https://podminky.urs.cz/item/CS_URS_2024_02/763131751" TargetMode="External"/><Relationship Id="rId123" Type="http://schemas.openxmlformats.org/officeDocument/2006/relationships/hyperlink" Target="https://podminky.urs.cz/item/CS_URS_2024_02/767651210" TargetMode="External"/><Relationship Id="rId144" Type="http://schemas.openxmlformats.org/officeDocument/2006/relationships/hyperlink" Target="https://podminky.urs.cz/item/CS_URS_2024_02/783301401" TargetMode="External"/><Relationship Id="rId90" Type="http://schemas.openxmlformats.org/officeDocument/2006/relationships/hyperlink" Target="https://podminky.urs.cz/item/CS_URS_2024_02/7131111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podminky.urs.cz/item/CS_URS_2024_02/783601401" TargetMode="External"/><Relationship Id="rId7" Type="http://schemas.openxmlformats.org/officeDocument/2006/relationships/hyperlink" Target="https://podminky.urs.cz/item/CS_URS_2024_02/783617107" TargetMode="External"/><Relationship Id="rId2" Type="http://schemas.openxmlformats.org/officeDocument/2006/relationships/hyperlink" Target="https://podminky.urs.cz/item/CS_URS_2024_02/783601305" TargetMode="External"/><Relationship Id="rId1" Type="http://schemas.openxmlformats.org/officeDocument/2006/relationships/hyperlink" Target="https://podminky.urs.cz/item/CS_URS_2024_02/783601301" TargetMode="External"/><Relationship Id="rId6" Type="http://schemas.openxmlformats.org/officeDocument/2006/relationships/hyperlink" Target="https://podminky.urs.cz/item/CS_URS_2024_02/783617101" TargetMode="External"/><Relationship Id="rId5" Type="http://schemas.openxmlformats.org/officeDocument/2006/relationships/hyperlink" Target="https://podminky.urs.cz/item/CS_URS_2024_02/783614101" TargetMode="External"/><Relationship Id="rId4" Type="http://schemas.openxmlformats.org/officeDocument/2006/relationships/hyperlink" Target="https://podminky.urs.cz/item/CS_URS_2024_02/78362211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2"/>
  <sheetViews>
    <sheetView showGridLines="0" topLeftCell="A113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267" t="s">
        <v>14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R5" s="21"/>
      <c r="BE5" s="264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268" t="s">
        <v>17</v>
      </c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R6" s="21"/>
      <c r="BE6" s="265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265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265"/>
      <c r="BS8" s="18" t="s">
        <v>6</v>
      </c>
    </row>
    <row r="9" spans="1:74" ht="14.45" customHeight="1">
      <c r="B9" s="21"/>
      <c r="AR9" s="21"/>
      <c r="BE9" s="265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27</v>
      </c>
      <c r="AR10" s="21"/>
      <c r="BE10" s="265"/>
      <c r="BS10" s="18" t="s">
        <v>6</v>
      </c>
    </row>
    <row r="11" spans="1:74" ht="18.399999999999999" customHeight="1">
      <c r="B11" s="21"/>
      <c r="E11" s="26" t="s">
        <v>28</v>
      </c>
      <c r="AK11" s="28" t="s">
        <v>29</v>
      </c>
      <c r="AN11" s="26" t="s">
        <v>30</v>
      </c>
      <c r="AR11" s="21"/>
      <c r="BE11" s="265"/>
      <c r="BS11" s="18" t="s">
        <v>6</v>
      </c>
    </row>
    <row r="12" spans="1:74" ht="6.95" customHeight="1">
      <c r="B12" s="21"/>
      <c r="AR12" s="21"/>
      <c r="BE12" s="265"/>
      <c r="BS12" s="18" t="s">
        <v>6</v>
      </c>
    </row>
    <row r="13" spans="1:74" ht="12" customHeight="1">
      <c r="B13" s="21"/>
      <c r="D13" s="28" t="s">
        <v>31</v>
      </c>
      <c r="AK13" s="28" t="s">
        <v>26</v>
      </c>
      <c r="AN13" s="30" t="s">
        <v>32</v>
      </c>
      <c r="AR13" s="21"/>
      <c r="BE13" s="265"/>
      <c r="BS13" s="18" t="s">
        <v>6</v>
      </c>
    </row>
    <row r="14" spans="1:74">
      <c r="B14" s="21"/>
      <c r="E14" s="269" t="s">
        <v>32</v>
      </c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8" t="s">
        <v>29</v>
      </c>
      <c r="AN14" s="30" t="s">
        <v>32</v>
      </c>
      <c r="AR14" s="21"/>
      <c r="BE14" s="265"/>
      <c r="BS14" s="18" t="s">
        <v>6</v>
      </c>
    </row>
    <row r="15" spans="1:74" ht="6.95" customHeight="1">
      <c r="B15" s="21"/>
      <c r="AR15" s="21"/>
      <c r="BE15" s="265"/>
      <c r="BS15" s="18" t="s">
        <v>4</v>
      </c>
    </row>
    <row r="16" spans="1:74" ht="12" customHeight="1">
      <c r="B16" s="21"/>
      <c r="D16" s="28" t="s">
        <v>33</v>
      </c>
      <c r="AK16" s="28" t="s">
        <v>26</v>
      </c>
      <c r="AN16" s="26" t="s">
        <v>34</v>
      </c>
      <c r="AR16" s="21"/>
      <c r="BE16" s="265"/>
      <c r="BS16" s="18" t="s">
        <v>4</v>
      </c>
    </row>
    <row r="17" spans="2:71" ht="18.399999999999999" customHeight="1">
      <c r="B17" s="21"/>
      <c r="E17" s="26" t="s">
        <v>35</v>
      </c>
      <c r="AK17" s="28" t="s">
        <v>29</v>
      </c>
      <c r="AN17" s="26" t="s">
        <v>36</v>
      </c>
      <c r="AR17" s="21"/>
      <c r="BE17" s="265"/>
      <c r="BS17" s="18" t="s">
        <v>37</v>
      </c>
    </row>
    <row r="18" spans="2:71" ht="6.95" customHeight="1">
      <c r="B18" s="21"/>
      <c r="AR18" s="21"/>
      <c r="BE18" s="265"/>
      <c r="BS18" s="18" t="s">
        <v>6</v>
      </c>
    </row>
    <row r="19" spans="2:71" ht="12" customHeight="1">
      <c r="B19" s="21"/>
      <c r="D19" s="28" t="s">
        <v>38</v>
      </c>
      <c r="AK19" s="28" t="s">
        <v>26</v>
      </c>
      <c r="AN19" s="26" t="s">
        <v>19</v>
      </c>
      <c r="AR19" s="21"/>
      <c r="BE19" s="265"/>
      <c r="BS19" s="18" t="s">
        <v>6</v>
      </c>
    </row>
    <row r="20" spans="2:71" ht="18.399999999999999" customHeight="1">
      <c r="B20" s="21"/>
      <c r="E20" s="26" t="s">
        <v>39</v>
      </c>
      <c r="AK20" s="28" t="s">
        <v>29</v>
      </c>
      <c r="AN20" s="26" t="s">
        <v>19</v>
      </c>
      <c r="AR20" s="21"/>
      <c r="BE20" s="265"/>
      <c r="BS20" s="18" t="s">
        <v>37</v>
      </c>
    </row>
    <row r="21" spans="2:71" ht="6.95" customHeight="1">
      <c r="B21" s="21"/>
      <c r="AR21" s="21"/>
      <c r="BE21" s="265"/>
    </row>
    <row r="22" spans="2:71" ht="12" customHeight="1">
      <c r="B22" s="21"/>
      <c r="D22" s="28" t="s">
        <v>40</v>
      </c>
      <c r="AR22" s="21"/>
      <c r="BE22" s="265"/>
    </row>
    <row r="23" spans="2:71" ht="47.25" customHeight="1">
      <c r="B23" s="21"/>
      <c r="E23" s="271" t="s">
        <v>41</v>
      </c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R23" s="21"/>
      <c r="BE23" s="265"/>
    </row>
    <row r="24" spans="2:71" ht="6.95" customHeight="1">
      <c r="B24" s="21"/>
      <c r="AR24" s="21"/>
      <c r="BE24" s="265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65"/>
    </row>
    <row r="26" spans="2:71" s="1" customFormat="1" ht="25.9" customHeight="1">
      <c r="B26" s="33"/>
      <c r="D26" s="34" t="s">
        <v>42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72">
        <f>ROUND(AG54,2)</f>
        <v>0</v>
      </c>
      <c r="AL26" s="273"/>
      <c r="AM26" s="273"/>
      <c r="AN26" s="273"/>
      <c r="AO26" s="273"/>
      <c r="AR26" s="33"/>
      <c r="BE26" s="265"/>
    </row>
    <row r="27" spans="2:71" s="1" customFormat="1" ht="6.95" customHeight="1">
      <c r="B27" s="33"/>
      <c r="AR27" s="33"/>
      <c r="BE27" s="265"/>
    </row>
    <row r="28" spans="2:71" s="1" customFormat="1">
      <c r="B28" s="33"/>
      <c r="L28" s="274" t="s">
        <v>43</v>
      </c>
      <c r="M28" s="274"/>
      <c r="N28" s="274"/>
      <c r="O28" s="274"/>
      <c r="P28" s="274"/>
      <c r="W28" s="274" t="s">
        <v>44</v>
      </c>
      <c r="X28" s="274"/>
      <c r="Y28" s="274"/>
      <c r="Z28" s="274"/>
      <c r="AA28" s="274"/>
      <c r="AB28" s="274"/>
      <c r="AC28" s="274"/>
      <c r="AD28" s="274"/>
      <c r="AE28" s="274"/>
      <c r="AK28" s="274" t="s">
        <v>45</v>
      </c>
      <c r="AL28" s="274"/>
      <c r="AM28" s="274"/>
      <c r="AN28" s="274"/>
      <c r="AO28" s="274"/>
      <c r="AR28" s="33"/>
      <c r="BE28" s="265"/>
    </row>
    <row r="29" spans="2:71" s="2" customFormat="1" ht="14.45" customHeight="1">
      <c r="B29" s="37"/>
      <c r="D29" s="28" t="s">
        <v>46</v>
      </c>
      <c r="F29" s="28" t="s">
        <v>47</v>
      </c>
      <c r="L29" s="277">
        <v>0.21</v>
      </c>
      <c r="M29" s="276"/>
      <c r="N29" s="276"/>
      <c r="O29" s="276"/>
      <c r="P29" s="276"/>
      <c r="W29" s="275">
        <f>ROUND(AZ54, 2)</f>
        <v>0</v>
      </c>
      <c r="X29" s="276"/>
      <c r="Y29" s="276"/>
      <c r="Z29" s="276"/>
      <c r="AA29" s="276"/>
      <c r="AB29" s="276"/>
      <c r="AC29" s="276"/>
      <c r="AD29" s="276"/>
      <c r="AE29" s="276"/>
      <c r="AK29" s="275">
        <f>ROUND(AV54, 2)</f>
        <v>0</v>
      </c>
      <c r="AL29" s="276"/>
      <c r="AM29" s="276"/>
      <c r="AN29" s="276"/>
      <c r="AO29" s="276"/>
      <c r="AR29" s="37"/>
      <c r="BE29" s="266"/>
    </row>
    <row r="30" spans="2:71" s="2" customFormat="1" ht="14.45" customHeight="1">
      <c r="B30" s="37"/>
      <c r="F30" s="28" t="s">
        <v>48</v>
      </c>
      <c r="L30" s="277">
        <v>0.12</v>
      </c>
      <c r="M30" s="276"/>
      <c r="N30" s="276"/>
      <c r="O30" s="276"/>
      <c r="P30" s="276"/>
      <c r="W30" s="275">
        <f>ROUND(BA54, 2)</f>
        <v>0</v>
      </c>
      <c r="X30" s="276"/>
      <c r="Y30" s="276"/>
      <c r="Z30" s="276"/>
      <c r="AA30" s="276"/>
      <c r="AB30" s="276"/>
      <c r="AC30" s="276"/>
      <c r="AD30" s="276"/>
      <c r="AE30" s="276"/>
      <c r="AK30" s="275">
        <f>ROUND(AW54, 2)</f>
        <v>0</v>
      </c>
      <c r="AL30" s="276"/>
      <c r="AM30" s="276"/>
      <c r="AN30" s="276"/>
      <c r="AO30" s="276"/>
      <c r="AR30" s="37"/>
      <c r="BE30" s="266"/>
    </row>
    <row r="31" spans="2:71" s="2" customFormat="1" ht="14.45" hidden="1" customHeight="1">
      <c r="B31" s="37"/>
      <c r="F31" s="28" t="s">
        <v>49</v>
      </c>
      <c r="L31" s="277">
        <v>0.21</v>
      </c>
      <c r="M31" s="276"/>
      <c r="N31" s="276"/>
      <c r="O31" s="276"/>
      <c r="P31" s="276"/>
      <c r="W31" s="275">
        <f>ROUND(BB54, 2)</f>
        <v>0</v>
      </c>
      <c r="X31" s="276"/>
      <c r="Y31" s="276"/>
      <c r="Z31" s="276"/>
      <c r="AA31" s="276"/>
      <c r="AB31" s="276"/>
      <c r="AC31" s="276"/>
      <c r="AD31" s="276"/>
      <c r="AE31" s="276"/>
      <c r="AK31" s="275">
        <v>0</v>
      </c>
      <c r="AL31" s="276"/>
      <c r="AM31" s="276"/>
      <c r="AN31" s="276"/>
      <c r="AO31" s="276"/>
      <c r="AR31" s="37"/>
      <c r="BE31" s="266"/>
    </row>
    <row r="32" spans="2:71" s="2" customFormat="1" ht="14.45" hidden="1" customHeight="1">
      <c r="B32" s="37"/>
      <c r="F32" s="28" t="s">
        <v>50</v>
      </c>
      <c r="L32" s="277">
        <v>0.12</v>
      </c>
      <c r="M32" s="276"/>
      <c r="N32" s="276"/>
      <c r="O32" s="276"/>
      <c r="P32" s="276"/>
      <c r="W32" s="275">
        <f>ROUND(BC54, 2)</f>
        <v>0</v>
      </c>
      <c r="X32" s="276"/>
      <c r="Y32" s="276"/>
      <c r="Z32" s="276"/>
      <c r="AA32" s="276"/>
      <c r="AB32" s="276"/>
      <c r="AC32" s="276"/>
      <c r="AD32" s="276"/>
      <c r="AE32" s="276"/>
      <c r="AK32" s="275">
        <v>0</v>
      </c>
      <c r="AL32" s="276"/>
      <c r="AM32" s="276"/>
      <c r="AN32" s="276"/>
      <c r="AO32" s="276"/>
      <c r="AR32" s="37"/>
      <c r="BE32" s="266"/>
    </row>
    <row r="33" spans="2:44" s="2" customFormat="1" ht="14.45" hidden="1" customHeight="1">
      <c r="B33" s="37"/>
      <c r="F33" s="28" t="s">
        <v>51</v>
      </c>
      <c r="L33" s="277">
        <v>0</v>
      </c>
      <c r="M33" s="276"/>
      <c r="N33" s="276"/>
      <c r="O33" s="276"/>
      <c r="P33" s="276"/>
      <c r="W33" s="275">
        <f>ROUND(BD54, 2)</f>
        <v>0</v>
      </c>
      <c r="X33" s="276"/>
      <c r="Y33" s="276"/>
      <c r="Z33" s="276"/>
      <c r="AA33" s="276"/>
      <c r="AB33" s="276"/>
      <c r="AC33" s="276"/>
      <c r="AD33" s="276"/>
      <c r="AE33" s="276"/>
      <c r="AK33" s="275">
        <v>0</v>
      </c>
      <c r="AL33" s="276"/>
      <c r="AM33" s="276"/>
      <c r="AN33" s="276"/>
      <c r="AO33" s="276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52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53</v>
      </c>
      <c r="U35" s="40"/>
      <c r="V35" s="40"/>
      <c r="W35" s="40"/>
      <c r="X35" s="281" t="s">
        <v>54</v>
      </c>
      <c r="Y35" s="279"/>
      <c r="Z35" s="279"/>
      <c r="AA35" s="279"/>
      <c r="AB35" s="279"/>
      <c r="AC35" s="40"/>
      <c r="AD35" s="40"/>
      <c r="AE35" s="40"/>
      <c r="AF35" s="40"/>
      <c r="AG35" s="40"/>
      <c r="AH35" s="40"/>
      <c r="AI35" s="40"/>
      <c r="AJ35" s="40"/>
      <c r="AK35" s="278">
        <f>SUM(AK26:AK33)</f>
        <v>0</v>
      </c>
      <c r="AL35" s="279"/>
      <c r="AM35" s="279"/>
      <c r="AN35" s="279"/>
      <c r="AO35" s="280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2" t="s">
        <v>55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TRU30-24</v>
      </c>
      <c r="AR44" s="46"/>
    </row>
    <row r="45" spans="2:44" s="4" customFormat="1" ht="36.950000000000003" customHeight="1">
      <c r="B45" s="47"/>
      <c r="C45" s="48" t="s">
        <v>16</v>
      </c>
      <c r="L45" s="242" t="str">
        <f>K6</f>
        <v>RE-USE CENTRA ŽĎÁR NAD SÁZAVOU, ul. Jihlavská u Ave</v>
      </c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k.ú. Město Žďár (kód katastrální území 795232)</v>
      </c>
      <c r="AI47" s="28" t="s">
        <v>23</v>
      </c>
      <c r="AM47" s="244" t="str">
        <f>IF(AN8= "","",AN8)</f>
        <v>1. 10. 2024</v>
      </c>
      <c r="AN47" s="244"/>
      <c r="AR47" s="33"/>
    </row>
    <row r="48" spans="2:44" s="1" customFormat="1" ht="6.95" customHeight="1">
      <c r="B48" s="33"/>
      <c r="AR48" s="33"/>
    </row>
    <row r="49" spans="1:91" s="1" customFormat="1" ht="25.7" customHeight="1">
      <c r="B49" s="33"/>
      <c r="C49" s="28" t="s">
        <v>25</v>
      </c>
      <c r="L49" s="3" t="str">
        <f>IF(E11= "","",E11)</f>
        <v>Město Žďár nad Sázavou</v>
      </c>
      <c r="AI49" s="28" t="s">
        <v>33</v>
      </c>
      <c r="AM49" s="249" t="str">
        <f>IF(E17="","",E17)</f>
        <v>ENVIprojekt CZECH s.r.o., Ing. Jiří Sýnek</v>
      </c>
      <c r="AN49" s="250"/>
      <c r="AO49" s="250"/>
      <c r="AP49" s="250"/>
      <c r="AR49" s="33"/>
      <c r="AS49" s="245" t="s">
        <v>56</v>
      </c>
      <c r="AT49" s="246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8" t="s">
        <v>31</v>
      </c>
      <c r="L50" s="3" t="str">
        <f>IF(E14= "Vyplň údaj","",E14)</f>
        <v/>
      </c>
      <c r="AI50" s="28" t="s">
        <v>38</v>
      </c>
      <c r="AM50" s="249" t="str">
        <f>IF(E20="","",E20)</f>
        <v xml:space="preserve"> </v>
      </c>
      <c r="AN50" s="250"/>
      <c r="AO50" s="250"/>
      <c r="AP50" s="250"/>
      <c r="AR50" s="33"/>
      <c r="AS50" s="247"/>
      <c r="AT50" s="248"/>
      <c r="BD50" s="54"/>
    </row>
    <row r="51" spans="1:91" s="1" customFormat="1" ht="10.9" customHeight="1">
      <c r="B51" s="33"/>
      <c r="AR51" s="33"/>
      <c r="AS51" s="247"/>
      <c r="AT51" s="248"/>
      <c r="BD51" s="54"/>
    </row>
    <row r="52" spans="1:91" s="1" customFormat="1" ht="29.25" customHeight="1">
      <c r="B52" s="33"/>
      <c r="C52" s="251" t="s">
        <v>57</v>
      </c>
      <c r="D52" s="252"/>
      <c r="E52" s="252"/>
      <c r="F52" s="252"/>
      <c r="G52" s="252"/>
      <c r="H52" s="55"/>
      <c r="I52" s="254" t="s">
        <v>58</v>
      </c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3" t="s">
        <v>59</v>
      </c>
      <c r="AH52" s="252"/>
      <c r="AI52" s="252"/>
      <c r="AJ52" s="252"/>
      <c r="AK52" s="252"/>
      <c r="AL52" s="252"/>
      <c r="AM52" s="252"/>
      <c r="AN52" s="254" t="s">
        <v>60</v>
      </c>
      <c r="AO52" s="252"/>
      <c r="AP52" s="252"/>
      <c r="AQ52" s="56" t="s">
        <v>61</v>
      </c>
      <c r="AR52" s="33"/>
      <c r="AS52" s="57" t="s">
        <v>62</v>
      </c>
      <c r="AT52" s="58" t="s">
        <v>63</v>
      </c>
      <c r="AU52" s="58" t="s">
        <v>64</v>
      </c>
      <c r="AV52" s="58" t="s">
        <v>65</v>
      </c>
      <c r="AW52" s="58" t="s">
        <v>66</v>
      </c>
      <c r="AX52" s="58" t="s">
        <v>67</v>
      </c>
      <c r="AY52" s="58" t="s">
        <v>68</v>
      </c>
      <c r="AZ52" s="58" t="s">
        <v>69</v>
      </c>
      <c r="BA52" s="58" t="s">
        <v>70</v>
      </c>
      <c r="BB52" s="58" t="s">
        <v>71</v>
      </c>
      <c r="BC52" s="58" t="s">
        <v>72</v>
      </c>
      <c r="BD52" s="59" t="s">
        <v>73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74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62">
        <f>ROUND(AG55+SUM(AG58:AG60),2)</f>
        <v>0</v>
      </c>
      <c r="AH54" s="262"/>
      <c r="AI54" s="262"/>
      <c r="AJ54" s="262"/>
      <c r="AK54" s="262"/>
      <c r="AL54" s="262"/>
      <c r="AM54" s="262"/>
      <c r="AN54" s="263">
        <f>SUM(AG54,AT54)</f>
        <v>0</v>
      </c>
      <c r="AO54" s="263"/>
      <c r="AP54" s="263"/>
      <c r="AQ54" s="65" t="s">
        <v>19</v>
      </c>
      <c r="AR54" s="61"/>
      <c r="AS54" s="66">
        <f>ROUND(AS55+SUM(AS58:AS60),2)</f>
        <v>0</v>
      </c>
      <c r="AT54" s="67">
        <f>ROUND(SUM(AV54:AW54),2)</f>
        <v>0</v>
      </c>
      <c r="AU54" s="68">
        <f>ROUND(AU55+SUM(AU58:AU60),5)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ROUND(AZ55+SUM(AZ58:AZ60),2)</f>
        <v>0</v>
      </c>
      <c r="BA54" s="67">
        <f>ROUND(BA55+SUM(BA58:BA60),2)</f>
        <v>0</v>
      </c>
      <c r="BB54" s="67">
        <f>ROUND(BB55+SUM(BB58:BB60),2)</f>
        <v>0</v>
      </c>
      <c r="BC54" s="67">
        <f>ROUND(BC55+SUM(BC58:BC60),2)</f>
        <v>0</v>
      </c>
      <c r="BD54" s="69">
        <f>ROUND(BD55+SUM(BD58:BD60),2)</f>
        <v>0</v>
      </c>
      <c r="BS54" s="70" t="s">
        <v>75</v>
      </c>
      <c r="BT54" s="70" t="s">
        <v>76</v>
      </c>
      <c r="BU54" s="71" t="s">
        <v>77</v>
      </c>
      <c r="BV54" s="70" t="s">
        <v>78</v>
      </c>
      <c r="BW54" s="70" t="s">
        <v>5</v>
      </c>
      <c r="BX54" s="70" t="s">
        <v>79</v>
      </c>
      <c r="CL54" s="70" t="s">
        <v>19</v>
      </c>
    </row>
    <row r="55" spans="1:91" s="6" customFormat="1" ht="16.5" customHeight="1">
      <c r="B55" s="72"/>
      <c r="C55" s="73"/>
      <c r="D55" s="258" t="s">
        <v>80</v>
      </c>
      <c r="E55" s="258"/>
      <c r="F55" s="258"/>
      <c r="G55" s="258"/>
      <c r="H55" s="258"/>
      <c r="I55" s="74"/>
      <c r="J55" s="258" t="s">
        <v>81</v>
      </c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5">
        <f>ROUND(SUM(AG56:AG57),2)</f>
        <v>0</v>
      </c>
      <c r="AH55" s="256"/>
      <c r="AI55" s="256"/>
      <c r="AJ55" s="256"/>
      <c r="AK55" s="256"/>
      <c r="AL55" s="256"/>
      <c r="AM55" s="256"/>
      <c r="AN55" s="257">
        <f>SUM(AG55,AT55)</f>
        <v>0</v>
      </c>
      <c r="AO55" s="256"/>
      <c r="AP55" s="256"/>
      <c r="AQ55" s="75" t="s">
        <v>82</v>
      </c>
      <c r="AR55" s="72"/>
      <c r="AS55" s="76">
        <f>ROUND(SUM(AS56:AS57),2)</f>
        <v>0</v>
      </c>
      <c r="AT55" s="77">
        <f>ROUND(SUM(AV55:AW55),2)</f>
        <v>0</v>
      </c>
      <c r="AU55" s="78">
        <f>ROUND(SUM(AU56:AU57),5)</f>
        <v>0</v>
      </c>
      <c r="AV55" s="77">
        <f>ROUND(AZ55*L29,2)</f>
        <v>0</v>
      </c>
      <c r="AW55" s="77">
        <f>ROUND(BA55*L30,2)</f>
        <v>0</v>
      </c>
      <c r="AX55" s="77">
        <f>ROUND(BB55*L29,2)</f>
        <v>0</v>
      </c>
      <c r="AY55" s="77">
        <f>ROUND(BC55*L30,2)</f>
        <v>0</v>
      </c>
      <c r="AZ55" s="77">
        <f>ROUND(SUM(AZ56:AZ57),2)</f>
        <v>0</v>
      </c>
      <c r="BA55" s="77">
        <f>ROUND(SUM(BA56:BA57),2)</f>
        <v>0</v>
      </c>
      <c r="BB55" s="77">
        <f>ROUND(SUM(BB56:BB57),2)</f>
        <v>0</v>
      </c>
      <c r="BC55" s="77">
        <f>ROUND(SUM(BC56:BC57),2)</f>
        <v>0</v>
      </c>
      <c r="BD55" s="79">
        <f>ROUND(SUM(BD56:BD57),2)</f>
        <v>0</v>
      </c>
      <c r="BS55" s="80" t="s">
        <v>75</v>
      </c>
      <c r="BT55" s="80" t="s">
        <v>83</v>
      </c>
      <c r="BU55" s="80" t="s">
        <v>77</v>
      </c>
      <c r="BV55" s="80" t="s">
        <v>78</v>
      </c>
      <c r="BW55" s="80" t="s">
        <v>84</v>
      </c>
      <c r="BX55" s="80" t="s">
        <v>5</v>
      </c>
      <c r="CL55" s="80" t="s">
        <v>19</v>
      </c>
      <c r="CM55" s="80" t="s">
        <v>85</v>
      </c>
    </row>
    <row r="56" spans="1:91" s="3" customFormat="1" ht="16.5" customHeight="1">
      <c r="A56" s="81" t="s">
        <v>86</v>
      </c>
      <c r="B56" s="46"/>
      <c r="C56" s="9"/>
      <c r="D56" s="9"/>
      <c r="E56" s="261" t="s">
        <v>87</v>
      </c>
      <c r="F56" s="261"/>
      <c r="G56" s="261"/>
      <c r="H56" s="261"/>
      <c r="I56" s="261"/>
      <c r="J56" s="9"/>
      <c r="K56" s="261" t="s">
        <v>88</v>
      </c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59">
        <f>'D.1.1. - Architektonicko ...'!J32</f>
        <v>0</v>
      </c>
      <c r="AH56" s="260"/>
      <c r="AI56" s="260"/>
      <c r="AJ56" s="260"/>
      <c r="AK56" s="260"/>
      <c r="AL56" s="260"/>
      <c r="AM56" s="260"/>
      <c r="AN56" s="259">
        <f>SUM(AG56,AT56)</f>
        <v>0</v>
      </c>
      <c r="AO56" s="260"/>
      <c r="AP56" s="260"/>
      <c r="AQ56" s="82" t="s">
        <v>89</v>
      </c>
      <c r="AR56" s="46"/>
      <c r="AS56" s="83">
        <v>0</v>
      </c>
      <c r="AT56" s="84">
        <f>ROUND(SUM(AV56:AW56),2)</f>
        <v>0</v>
      </c>
      <c r="AU56" s="85">
        <f>'D.1.1. - Architektonicko ...'!P116</f>
        <v>0</v>
      </c>
      <c r="AV56" s="84">
        <f>'D.1.1. - Architektonicko ...'!J35</f>
        <v>0</v>
      </c>
      <c r="AW56" s="84">
        <f>'D.1.1. - Architektonicko ...'!J36</f>
        <v>0</v>
      </c>
      <c r="AX56" s="84">
        <f>'D.1.1. - Architektonicko ...'!J37</f>
        <v>0</v>
      </c>
      <c r="AY56" s="84">
        <f>'D.1.1. - Architektonicko ...'!J38</f>
        <v>0</v>
      </c>
      <c r="AZ56" s="84">
        <f>'D.1.1. - Architektonicko ...'!F35</f>
        <v>0</v>
      </c>
      <c r="BA56" s="84">
        <f>'D.1.1. - Architektonicko ...'!F36</f>
        <v>0</v>
      </c>
      <c r="BB56" s="84">
        <f>'D.1.1. - Architektonicko ...'!F37</f>
        <v>0</v>
      </c>
      <c r="BC56" s="84">
        <f>'D.1.1. - Architektonicko ...'!F38</f>
        <v>0</v>
      </c>
      <c r="BD56" s="86">
        <f>'D.1.1. - Architektonicko ...'!F39</f>
        <v>0</v>
      </c>
      <c r="BT56" s="26" t="s">
        <v>85</v>
      </c>
      <c r="BV56" s="26" t="s">
        <v>78</v>
      </c>
      <c r="BW56" s="26" t="s">
        <v>90</v>
      </c>
      <c r="BX56" s="26" t="s">
        <v>84</v>
      </c>
      <c r="CL56" s="26" t="s">
        <v>19</v>
      </c>
    </row>
    <row r="57" spans="1:91" s="3" customFormat="1" ht="16.5" customHeight="1">
      <c r="A57" s="81" t="s">
        <v>86</v>
      </c>
      <c r="B57" s="46"/>
      <c r="C57" s="9"/>
      <c r="D57" s="9"/>
      <c r="E57" s="261" t="s">
        <v>91</v>
      </c>
      <c r="F57" s="261"/>
      <c r="G57" s="261"/>
      <c r="H57" s="261"/>
      <c r="I57" s="261"/>
      <c r="J57" s="9"/>
      <c r="K57" s="261" t="s">
        <v>92</v>
      </c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59">
        <f>'D.1.4.5. - Silnoproudá el...'!J32</f>
        <v>0</v>
      </c>
      <c r="AH57" s="260"/>
      <c r="AI57" s="260"/>
      <c r="AJ57" s="260"/>
      <c r="AK57" s="260"/>
      <c r="AL57" s="260"/>
      <c r="AM57" s="260"/>
      <c r="AN57" s="259">
        <f>SUM(AG57,AT57)</f>
        <v>0</v>
      </c>
      <c r="AO57" s="260"/>
      <c r="AP57" s="260"/>
      <c r="AQ57" s="82" t="s">
        <v>89</v>
      </c>
      <c r="AR57" s="46"/>
      <c r="AS57" s="83">
        <v>0</v>
      </c>
      <c r="AT57" s="84">
        <f>ROUND(SUM(AV57:AW57),2)</f>
        <v>0</v>
      </c>
      <c r="AU57" s="85">
        <f>'D.1.4.5. - Silnoproudá el...'!P94</f>
        <v>0</v>
      </c>
      <c r="AV57" s="84">
        <f>'D.1.4.5. - Silnoproudá el...'!J35</f>
        <v>0</v>
      </c>
      <c r="AW57" s="84">
        <f>'D.1.4.5. - Silnoproudá el...'!J36</f>
        <v>0</v>
      </c>
      <c r="AX57" s="84">
        <f>'D.1.4.5. - Silnoproudá el...'!J37</f>
        <v>0</v>
      </c>
      <c r="AY57" s="84">
        <f>'D.1.4.5. - Silnoproudá el...'!J38</f>
        <v>0</v>
      </c>
      <c r="AZ57" s="84">
        <f>'D.1.4.5. - Silnoproudá el...'!F35</f>
        <v>0</v>
      </c>
      <c r="BA57" s="84">
        <f>'D.1.4.5. - Silnoproudá el...'!F36</f>
        <v>0</v>
      </c>
      <c r="BB57" s="84">
        <f>'D.1.4.5. - Silnoproudá el...'!F37</f>
        <v>0</v>
      </c>
      <c r="BC57" s="84">
        <f>'D.1.4.5. - Silnoproudá el...'!F38</f>
        <v>0</v>
      </c>
      <c r="BD57" s="86">
        <f>'D.1.4.5. - Silnoproudá el...'!F39</f>
        <v>0</v>
      </c>
      <c r="BT57" s="26" t="s">
        <v>85</v>
      </c>
      <c r="BV57" s="26" t="s">
        <v>78</v>
      </c>
      <c r="BW57" s="26" t="s">
        <v>93</v>
      </c>
      <c r="BX57" s="26" t="s">
        <v>84</v>
      </c>
      <c r="CL57" s="26" t="s">
        <v>19</v>
      </c>
    </row>
    <row r="58" spans="1:91" s="6" customFormat="1" ht="16.5" customHeight="1">
      <c r="A58" s="81" t="s">
        <v>86</v>
      </c>
      <c r="B58" s="72"/>
      <c r="C58" s="73"/>
      <c r="D58" s="258" t="s">
        <v>94</v>
      </c>
      <c r="E58" s="258"/>
      <c r="F58" s="258"/>
      <c r="G58" s="258"/>
      <c r="H58" s="258"/>
      <c r="I58" s="74"/>
      <c r="J58" s="258" t="s">
        <v>95</v>
      </c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7">
        <f>'SO 02 - Vodovodní přípojky'!J30</f>
        <v>0</v>
      </c>
      <c r="AH58" s="256"/>
      <c r="AI58" s="256"/>
      <c r="AJ58" s="256"/>
      <c r="AK58" s="256"/>
      <c r="AL58" s="256"/>
      <c r="AM58" s="256"/>
      <c r="AN58" s="257">
        <f>SUM(AG58,AT58)</f>
        <v>0</v>
      </c>
      <c r="AO58" s="256"/>
      <c r="AP58" s="256"/>
      <c r="AQ58" s="75" t="s">
        <v>82</v>
      </c>
      <c r="AR58" s="72"/>
      <c r="AS58" s="76">
        <v>0</v>
      </c>
      <c r="AT58" s="77">
        <f>ROUND(SUM(AV58:AW58),2)</f>
        <v>0</v>
      </c>
      <c r="AU58" s="78">
        <f>'SO 02 - Vodovodní přípojky'!P90</f>
        <v>0</v>
      </c>
      <c r="AV58" s="77">
        <f>'SO 02 - Vodovodní přípojky'!J33</f>
        <v>0</v>
      </c>
      <c r="AW58" s="77">
        <f>'SO 02 - Vodovodní přípojky'!J34</f>
        <v>0</v>
      </c>
      <c r="AX58" s="77">
        <f>'SO 02 - Vodovodní přípojky'!J35</f>
        <v>0</v>
      </c>
      <c r="AY58" s="77">
        <f>'SO 02 - Vodovodní přípojky'!J36</f>
        <v>0</v>
      </c>
      <c r="AZ58" s="77">
        <f>'SO 02 - Vodovodní přípojky'!F33</f>
        <v>0</v>
      </c>
      <c r="BA58" s="77">
        <f>'SO 02 - Vodovodní přípojky'!F34</f>
        <v>0</v>
      </c>
      <c r="BB58" s="77">
        <f>'SO 02 - Vodovodní přípojky'!F35</f>
        <v>0</v>
      </c>
      <c r="BC58" s="77">
        <f>'SO 02 - Vodovodní přípojky'!F36</f>
        <v>0</v>
      </c>
      <c r="BD58" s="79">
        <f>'SO 02 - Vodovodní přípojky'!F37</f>
        <v>0</v>
      </c>
      <c r="BT58" s="80" t="s">
        <v>83</v>
      </c>
      <c r="BV58" s="80" t="s">
        <v>78</v>
      </c>
      <c r="BW58" s="80" t="s">
        <v>96</v>
      </c>
      <c r="BX58" s="80" t="s">
        <v>5</v>
      </c>
      <c r="CL58" s="80" t="s">
        <v>19</v>
      </c>
      <c r="CM58" s="80" t="s">
        <v>85</v>
      </c>
    </row>
    <row r="59" spans="1:91" s="6" customFormat="1" ht="16.5" customHeight="1">
      <c r="A59" s="81" t="s">
        <v>86</v>
      </c>
      <c r="B59" s="72"/>
      <c r="C59" s="73"/>
      <c r="D59" s="258" t="s">
        <v>97</v>
      </c>
      <c r="E59" s="258"/>
      <c r="F59" s="258"/>
      <c r="G59" s="258"/>
      <c r="H59" s="258"/>
      <c r="I59" s="74"/>
      <c r="J59" s="258" t="s">
        <v>98</v>
      </c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7">
        <f>'SO 03 - Areálový rozvod NN'!J30</f>
        <v>0</v>
      </c>
      <c r="AH59" s="256"/>
      <c r="AI59" s="256"/>
      <c r="AJ59" s="256"/>
      <c r="AK59" s="256"/>
      <c r="AL59" s="256"/>
      <c r="AM59" s="256"/>
      <c r="AN59" s="257">
        <f>SUM(AG59,AT59)</f>
        <v>0</v>
      </c>
      <c r="AO59" s="256"/>
      <c r="AP59" s="256"/>
      <c r="AQ59" s="75" t="s">
        <v>82</v>
      </c>
      <c r="AR59" s="72"/>
      <c r="AS59" s="76">
        <v>0</v>
      </c>
      <c r="AT59" s="77">
        <f>ROUND(SUM(AV59:AW59),2)</f>
        <v>0</v>
      </c>
      <c r="AU59" s="78">
        <f>'SO 03 - Areálový rozvod NN'!P89</f>
        <v>0</v>
      </c>
      <c r="AV59" s="77">
        <f>'SO 03 - Areálový rozvod NN'!J33</f>
        <v>0</v>
      </c>
      <c r="AW59" s="77">
        <f>'SO 03 - Areálový rozvod NN'!J34</f>
        <v>0</v>
      </c>
      <c r="AX59" s="77">
        <f>'SO 03 - Areálový rozvod NN'!J35</f>
        <v>0</v>
      </c>
      <c r="AY59" s="77">
        <f>'SO 03 - Areálový rozvod NN'!J36</f>
        <v>0</v>
      </c>
      <c r="AZ59" s="77">
        <f>'SO 03 - Areálový rozvod NN'!F33</f>
        <v>0</v>
      </c>
      <c r="BA59" s="77">
        <f>'SO 03 - Areálový rozvod NN'!F34</f>
        <v>0</v>
      </c>
      <c r="BB59" s="77">
        <f>'SO 03 - Areálový rozvod NN'!F35</f>
        <v>0</v>
      </c>
      <c r="BC59" s="77">
        <f>'SO 03 - Areálový rozvod NN'!F36</f>
        <v>0</v>
      </c>
      <c r="BD59" s="79">
        <f>'SO 03 - Areálový rozvod NN'!F37</f>
        <v>0</v>
      </c>
      <c r="BT59" s="80" t="s">
        <v>83</v>
      </c>
      <c r="BV59" s="80" t="s">
        <v>78</v>
      </c>
      <c r="BW59" s="80" t="s">
        <v>99</v>
      </c>
      <c r="BX59" s="80" t="s">
        <v>5</v>
      </c>
      <c r="CL59" s="80" t="s">
        <v>19</v>
      </c>
      <c r="CM59" s="80" t="s">
        <v>85</v>
      </c>
    </row>
    <row r="60" spans="1:91" s="6" customFormat="1" ht="16.5" customHeight="1">
      <c r="A60" s="81" t="s">
        <v>86</v>
      </c>
      <c r="B60" s="72"/>
      <c r="C60" s="73"/>
      <c r="D60" s="258" t="s">
        <v>100</v>
      </c>
      <c r="E60" s="258"/>
      <c r="F60" s="258"/>
      <c r="G60" s="258"/>
      <c r="H60" s="258"/>
      <c r="I60" s="74"/>
      <c r="J60" s="258" t="s">
        <v>101</v>
      </c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7">
        <f>'VRN-ON - Vedlejší rozpočt...'!J30</f>
        <v>0</v>
      </c>
      <c r="AH60" s="256"/>
      <c r="AI60" s="256"/>
      <c r="AJ60" s="256"/>
      <c r="AK60" s="256"/>
      <c r="AL60" s="256"/>
      <c r="AM60" s="256"/>
      <c r="AN60" s="257">
        <f>SUM(AG60,AT60)</f>
        <v>0</v>
      </c>
      <c r="AO60" s="256"/>
      <c r="AP60" s="256"/>
      <c r="AQ60" s="75" t="s">
        <v>82</v>
      </c>
      <c r="AR60" s="72"/>
      <c r="AS60" s="87">
        <v>0</v>
      </c>
      <c r="AT60" s="88">
        <f>ROUND(SUM(AV60:AW60),2)</f>
        <v>0</v>
      </c>
      <c r="AU60" s="89">
        <f>'VRN-ON - Vedlejší rozpočt...'!P81</f>
        <v>0</v>
      </c>
      <c r="AV60" s="88">
        <f>'VRN-ON - Vedlejší rozpočt...'!J33</f>
        <v>0</v>
      </c>
      <c r="AW60" s="88">
        <f>'VRN-ON - Vedlejší rozpočt...'!J34</f>
        <v>0</v>
      </c>
      <c r="AX60" s="88">
        <f>'VRN-ON - Vedlejší rozpočt...'!J35</f>
        <v>0</v>
      </c>
      <c r="AY60" s="88">
        <f>'VRN-ON - Vedlejší rozpočt...'!J36</f>
        <v>0</v>
      </c>
      <c r="AZ60" s="88">
        <f>'VRN-ON - Vedlejší rozpočt...'!F33</f>
        <v>0</v>
      </c>
      <c r="BA60" s="88">
        <f>'VRN-ON - Vedlejší rozpočt...'!F34</f>
        <v>0</v>
      </c>
      <c r="BB60" s="88">
        <f>'VRN-ON - Vedlejší rozpočt...'!F35</f>
        <v>0</v>
      </c>
      <c r="BC60" s="88">
        <f>'VRN-ON - Vedlejší rozpočt...'!F36</f>
        <v>0</v>
      </c>
      <c r="BD60" s="90">
        <f>'VRN-ON - Vedlejší rozpočt...'!F37</f>
        <v>0</v>
      </c>
      <c r="BT60" s="80" t="s">
        <v>83</v>
      </c>
      <c r="BV60" s="80" t="s">
        <v>78</v>
      </c>
      <c r="BW60" s="80" t="s">
        <v>102</v>
      </c>
      <c r="BX60" s="80" t="s">
        <v>5</v>
      </c>
      <c r="CL60" s="80" t="s">
        <v>19</v>
      </c>
      <c r="CM60" s="80" t="s">
        <v>85</v>
      </c>
    </row>
    <row r="61" spans="1:91" s="1" customFormat="1" ht="30" customHeight="1">
      <c r="B61" s="33"/>
      <c r="AR61" s="33"/>
    </row>
    <row r="62" spans="1:91" s="1" customFormat="1" ht="6.95" customHeight="1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33"/>
    </row>
  </sheetData>
  <sheetProtection algorithmName="SHA-512" hashValue="8rsJ5RJDCPML6231APjTFLzcMqp91KIwcgbLNh6aa7JfR+xefYwGmN8TKJ2csAD4kiRRJYUA4AqLQ8E26WdZHQ==" saltValue="IOwa37X2PzoR9MR6hy966FaPWwr7gheR2BabO+WnAX0VxKxkA03IK8aHPDvnjawkb2sxe5nZDaAYBS/DYgrF4Q==" spinCount="100000" sheet="1" objects="1" scenarios="1" formatColumns="0" formatRows="0"/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60:AP60"/>
    <mergeCell ref="AG60:AM60"/>
    <mergeCell ref="D60:H60"/>
    <mergeCell ref="J60:AF60"/>
    <mergeCell ref="AG54:AM54"/>
    <mergeCell ref="AN54:AP54"/>
    <mergeCell ref="AG58:AM58"/>
    <mergeCell ref="AN58:AP58"/>
    <mergeCell ref="D58:H58"/>
    <mergeCell ref="J58:AF58"/>
    <mergeCell ref="AN59:AP59"/>
    <mergeCell ref="AG59:AM59"/>
    <mergeCell ref="D59:H59"/>
    <mergeCell ref="J59:AF59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L45:AO45"/>
    <mergeCell ref="AM47:AN47"/>
    <mergeCell ref="AS49:AT51"/>
    <mergeCell ref="AM49:AP49"/>
    <mergeCell ref="AM50:AP50"/>
  </mergeCells>
  <hyperlinks>
    <hyperlink ref="A56" location="'D.1.1. - Architektonicko ...'!C2" display="/" xr:uid="{00000000-0004-0000-0000-000000000000}"/>
    <hyperlink ref="A57" location="'D.1.4.5. - Silnoproudá el...'!C2" display="/" xr:uid="{00000000-0004-0000-0000-000001000000}"/>
    <hyperlink ref="A58" location="'SO 02 - Vodovodní přípojky'!C2" display="/" xr:uid="{00000000-0004-0000-0000-000002000000}"/>
    <hyperlink ref="A59" location="'SO 03 - Areálový rozvod NN'!C2" display="/" xr:uid="{00000000-0004-0000-0000-000003000000}"/>
    <hyperlink ref="A60" location="'VRN-ON - Vedlejší rozpočt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37"/>
  <sheetViews>
    <sheetView showGridLines="0" topLeftCell="A166" workbookViewId="0">
      <selection activeCell="I145" sqref="I145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90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5" customHeight="1">
      <c r="B4" s="21"/>
      <c r="D4" s="22" t="s">
        <v>103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282" t="str">
        <f>'Rekapitulace stavby'!K6</f>
        <v>RE-USE CENTRA ŽĎÁR NAD SÁZAVOU, ul. Jihlavská u Ave</v>
      </c>
      <c r="F7" s="283"/>
      <c r="G7" s="283"/>
      <c r="H7" s="283"/>
      <c r="L7" s="21"/>
    </row>
    <row r="8" spans="2:46" ht="12" customHeight="1">
      <c r="B8" s="21"/>
      <c r="D8" s="28" t="s">
        <v>104</v>
      </c>
      <c r="L8" s="21"/>
    </row>
    <row r="9" spans="2:46" s="1" customFormat="1" ht="16.5" customHeight="1">
      <c r="B9" s="33"/>
      <c r="E9" s="282" t="s">
        <v>105</v>
      </c>
      <c r="F9" s="284"/>
      <c r="G9" s="284"/>
      <c r="H9" s="284"/>
      <c r="L9" s="33"/>
    </row>
    <row r="10" spans="2:46" s="1" customFormat="1" ht="12" customHeight="1">
      <c r="B10" s="33"/>
      <c r="D10" s="28" t="s">
        <v>106</v>
      </c>
      <c r="L10" s="33"/>
    </row>
    <row r="11" spans="2:46" s="1" customFormat="1" ht="16.5" customHeight="1">
      <c r="B11" s="33"/>
      <c r="E11" s="242" t="s">
        <v>107</v>
      </c>
      <c r="F11" s="284"/>
      <c r="G11" s="284"/>
      <c r="H11" s="284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1. 10. 2024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30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31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285" t="str">
        <f>'Rekapitulace stavby'!E14</f>
        <v>Vyplň údaj</v>
      </c>
      <c r="F20" s="267"/>
      <c r="G20" s="267"/>
      <c r="H20" s="267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33</v>
      </c>
      <c r="I22" s="28" t="s">
        <v>26</v>
      </c>
      <c r="J22" s="26" t="s">
        <v>34</v>
      </c>
      <c r="L22" s="33"/>
    </row>
    <row r="23" spans="2:12" s="1" customFormat="1" ht="18" customHeight="1">
      <c r="B23" s="33"/>
      <c r="E23" s="26" t="s">
        <v>35</v>
      </c>
      <c r="I23" s="28" t="s">
        <v>29</v>
      </c>
      <c r="J23" s="26" t="s">
        <v>36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38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40</v>
      </c>
      <c r="L28" s="33"/>
    </row>
    <row r="29" spans="2:12" s="7" customFormat="1" ht="16.5" customHeight="1">
      <c r="B29" s="92"/>
      <c r="E29" s="271" t="s">
        <v>19</v>
      </c>
      <c r="F29" s="271"/>
      <c r="G29" s="271"/>
      <c r="H29" s="271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42</v>
      </c>
      <c r="J32" s="64">
        <f>ROUND(J116,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44</v>
      </c>
      <c r="I34" s="36" t="s">
        <v>43</v>
      </c>
      <c r="J34" s="36" t="s">
        <v>45</v>
      </c>
      <c r="L34" s="33"/>
    </row>
    <row r="35" spans="2:12" s="1" customFormat="1" ht="14.45" customHeight="1">
      <c r="B35" s="33"/>
      <c r="D35" s="53" t="s">
        <v>46</v>
      </c>
      <c r="E35" s="28" t="s">
        <v>47</v>
      </c>
      <c r="F35" s="84">
        <f>ROUND((SUM(BE116:BE1636)),  2)</f>
        <v>0</v>
      </c>
      <c r="I35" s="94">
        <v>0.21</v>
      </c>
      <c r="J35" s="84">
        <f>ROUND(((SUM(BE116:BE1636))*I35),  2)</f>
        <v>0</v>
      </c>
      <c r="L35" s="33"/>
    </row>
    <row r="36" spans="2:12" s="1" customFormat="1" ht="14.45" customHeight="1">
      <c r="B36" s="33"/>
      <c r="E36" s="28" t="s">
        <v>48</v>
      </c>
      <c r="F36" s="84">
        <f>ROUND((SUM(BF116:BF1636)),  2)</f>
        <v>0</v>
      </c>
      <c r="I36" s="94">
        <v>0.12</v>
      </c>
      <c r="J36" s="84">
        <f>ROUND(((SUM(BF116:BF1636))*I36),  2)</f>
        <v>0</v>
      </c>
      <c r="L36" s="33"/>
    </row>
    <row r="37" spans="2:12" s="1" customFormat="1" ht="14.45" hidden="1" customHeight="1">
      <c r="B37" s="33"/>
      <c r="E37" s="28" t="s">
        <v>49</v>
      </c>
      <c r="F37" s="84">
        <f>ROUND((SUM(BG116:BG1636)),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50</v>
      </c>
      <c r="F38" s="84">
        <f>ROUND((SUM(BH116:BH1636)),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51</v>
      </c>
      <c r="F39" s="84">
        <f>ROUND((SUM(BI116:BI1636)),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52</v>
      </c>
      <c r="E41" s="55"/>
      <c r="F41" s="55"/>
      <c r="G41" s="97" t="s">
        <v>53</v>
      </c>
      <c r="H41" s="98" t="s">
        <v>54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108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282" t="str">
        <f>E7</f>
        <v>RE-USE CENTRA ŽĎÁR NAD SÁZAVOU, ul. Jihlavská u Ave</v>
      </c>
      <c r="F50" s="283"/>
      <c r="G50" s="283"/>
      <c r="H50" s="283"/>
      <c r="L50" s="33"/>
    </row>
    <row r="51" spans="2:47" ht="12" customHeight="1">
      <c r="B51" s="21"/>
      <c r="C51" s="28" t="s">
        <v>104</v>
      </c>
      <c r="L51" s="21"/>
    </row>
    <row r="52" spans="2:47" s="1" customFormat="1" ht="16.5" customHeight="1">
      <c r="B52" s="33"/>
      <c r="E52" s="282" t="s">
        <v>105</v>
      </c>
      <c r="F52" s="284"/>
      <c r="G52" s="284"/>
      <c r="H52" s="284"/>
      <c r="L52" s="33"/>
    </row>
    <row r="53" spans="2:47" s="1" customFormat="1" ht="12" customHeight="1">
      <c r="B53" s="33"/>
      <c r="C53" s="28" t="s">
        <v>106</v>
      </c>
      <c r="L53" s="33"/>
    </row>
    <row r="54" spans="2:47" s="1" customFormat="1" ht="16.5" customHeight="1">
      <c r="B54" s="33"/>
      <c r="E54" s="242" t="str">
        <f>E11</f>
        <v>D.1.1. - Architektonicko stavební část</v>
      </c>
      <c r="F54" s="284"/>
      <c r="G54" s="284"/>
      <c r="H54" s="284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k.ú. Město Žďár (kód katastrální území 795232)</v>
      </c>
      <c r="I56" s="28" t="s">
        <v>23</v>
      </c>
      <c r="J56" s="50" t="str">
        <f>IF(J14="","",J14)</f>
        <v>1. 10. 2024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Město Žďár nad Sázavou</v>
      </c>
      <c r="I58" s="28" t="s">
        <v>33</v>
      </c>
      <c r="J58" s="31" t="str">
        <f>E23</f>
        <v>ENVIprojekt CZECH s.r.o., Ing. Jiří Sýnek</v>
      </c>
      <c r="L58" s="33"/>
    </row>
    <row r="59" spans="2:47" s="1" customFormat="1" ht="15.2" customHeight="1">
      <c r="B59" s="33"/>
      <c r="C59" s="28" t="s">
        <v>31</v>
      </c>
      <c r="F59" s="26" t="str">
        <f>IF(E20="","",E20)</f>
        <v>Vyplň údaj</v>
      </c>
      <c r="I59" s="28" t="s">
        <v>38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109</v>
      </c>
      <c r="D61" s="95"/>
      <c r="E61" s="95"/>
      <c r="F61" s="95"/>
      <c r="G61" s="95"/>
      <c r="H61" s="95"/>
      <c r="I61" s="95"/>
      <c r="J61" s="102" t="s">
        <v>110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74</v>
      </c>
      <c r="J63" s="64">
        <f>J116</f>
        <v>0</v>
      </c>
      <c r="L63" s="33"/>
      <c r="AU63" s="18" t="s">
        <v>111</v>
      </c>
    </row>
    <row r="64" spans="2:47" s="8" customFormat="1" ht="24.95" customHeight="1">
      <c r="B64" s="104"/>
      <c r="D64" s="105" t="s">
        <v>112</v>
      </c>
      <c r="E64" s="106"/>
      <c r="F64" s="106"/>
      <c r="G64" s="106"/>
      <c r="H64" s="106"/>
      <c r="I64" s="106"/>
      <c r="J64" s="107">
        <f>J117</f>
        <v>0</v>
      </c>
      <c r="L64" s="104"/>
    </row>
    <row r="65" spans="2:12" s="9" customFormat="1" ht="19.899999999999999" customHeight="1">
      <c r="B65" s="108"/>
      <c r="D65" s="109" t="s">
        <v>113</v>
      </c>
      <c r="E65" s="110"/>
      <c r="F65" s="110"/>
      <c r="G65" s="110"/>
      <c r="H65" s="110"/>
      <c r="I65" s="110"/>
      <c r="J65" s="111">
        <f>J118</f>
        <v>0</v>
      </c>
      <c r="L65" s="108"/>
    </row>
    <row r="66" spans="2:12" s="9" customFormat="1" ht="19.899999999999999" customHeight="1">
      <c r="B66" s="108"/>
      <c r="D66" s="109" t="s">
        <v>114</v>
      </c>
      <c r="E66" s="110"/>
      <c r="F66" s="110"/>
      <c r="G66" s="110"/>
      <c r="H66" s="110"/>
      <c r="I66" s="110"/>
      <c r="J66" s="111">
        <f>J181</f>
        <v>0</v>
      </c>
      <c r="L66" s="108"/>
    </row>
    <row r="67" spans="2:12" s="9" customFormat="1" ht="19.899999999999999" customHeight="1">
      <c r="B67" s="108"/>
      <c r="D67" s="109" t="s">
        <v>115</v>
      </c>
      <c r="E67" s="110"/>
      <c r="F67" s="110"/>
      <c r="G67" s="110"/>
      <c r="H67" s="110"/>
      <c r="I67" s="110"/>
      <c r="J67" s="111">
        <f>J189</f>
        <v>0</v>
      </c>
      <c r="L67" s="108"/>
    </row>
    <row r="68" spans="2:12" s="9" customFormat="1" ht="19.899999999999999" customHeight="1">
      <c r="B68" s="108"/>
      <c r="D68" s="109" t="s">
        <v>116</v>
      </c>
      <c r="E68" s="110"/>
      <c r="F68" s="110"/>
      <c r="G68" s="110"/>
      <c r="H68" s="110"/>
      <c r="I68" s="110"/>
      <c r="J68" s="111">
        <f>J216</f>
        <v>0</v>
      </c>
      <c r="L68" s="108"/>
    </row>
    <row r="69" spans="2:12" s="9" customFormat="1" ht="19.899999999999999" customHeight="1">
      <c r="B69" s="108"/>
      <c r="D69" s="109" t="s">
        <v>117</v>
      </c>
      <c r="E69" s="110"/>
      <c r="F69" s="110"/>
      <c r="G69" s="110"/>
      <c r="H69" s="110"/>
      <c r="I69" s="110"/>
      <c r="J69" s="111">
        <f>J225</f>
        <v>0</v>
      </c>
      <c r="L69" s="108"/>
    </row>
    <row r="70" spans="2:12" s="9" customFormat="1" ht="19.899999999999999" customHeight="1">
      <c r="B70" s="108"/>
      <c r="D70" s="109" t="s">
        <v>118</v>
      </c>
      <c r="E70" s="110"/>
      <c r="F70" s="110"/>
      <c r="G70" s="110"/>
      <c r="H70" s="110"/>
      <c r="I70" s="110"/>
      <c r="J70" s="111">
        <f>J340</f>
        <v>0</v>
      </c>
      <c r="L70" s="108"/>
    </row>
    <row r="71" spans="2:12" s="9" customFormat="1" ht="19.899999999999999" customHeight="1">
      <c r="B71" s="108"/>
      <c r="D71" s="109" t="s">
        <v>119</v>
      </c>
      <c r="E71" s="110"/>
      <c r="F71" s="110"/>
      <c r="G71" s="110"/>
      <c r="H71" s="110"/>
      <c r="I71" s="110"/>
      <c r="J71" s="111">
        <f>J578</f>
        <v>0</v>
      </c>
      <c r="L71" s="108"/>
    </row>
    <row r="72" spans="2:12" s="9" customFormat="1" ht="19.899999999999999" customHeight="1">
      <c r="B72" s="108"/>
      <c r="D72" s="109" t="s">
        <v>120</v>
      </c>
      <c r="E72" s="110"/>
      <c r="F72" s="110"/>
      <c r="G72" s="110"/>
      <c r="H72" s="110"/>
      <c r="I72" s="110"/>
      <c r="J72" s="111">
        <f>J654</f>
        <v>0</v>
      </c>
      <c r="L72" s="108"/>
    </row>
    <row r="73" spans="2:12" s="9" customFormat="1" ht="19.899999999999999" customHeight="1">
      <c r="B73" s="108"/>
      <c r="D73" s="109" t="s">
        <v>121</v>
      </c>
      <c r="E73" s="110"/>
      <c r="F73" s="110"/>
      <c r="G73" s="110"/>
      <c r="H73" s="110"/>
      <c r="I73" s="110"/>
      <c r="J73" s="111">
        <f>J717</f>
        <v>0</v>
      </c>
      <c r="L73" s="108"/>
    </row>
    <row r="74" spans="2:12" s="9" customFormat="1" ht="19.899999999999999" customHeight="1">
      <c r="B74" s="108"/>
      <c r="D74" s="109" t="s">
        <v>122</v>
      </c>
      <c r="E74" s="110"/>
      <c r="F74" s="110"/>
      <c r="G74" s="110"/>
      <c r="H74" s="110"/>
      <c r="I74" s="110"/>
      <c r="J74" s="111">
        <f>J739</f>
        <v>0</v>
      </c>
      <c r="L74" s="108"/>
    </row>
    <row r="75" spans="2:12" s="9" customFormat="1" ht="19.899999999999999" customHeight="1">
      <c r="B75" s="108"/>
      <c r="D75" s="109" t="s">
        <v>123</v>
      </c>
      <c r="E75" s="110"/>
      <c r="F75" s="110"/>
      <c r="G75" s="110"/>
      <c r="H75" s="110"/>
      <c r="I75" s="110"/>
      <c r="J75" s="111">
        <f>J830</f>
        <v>0</v>
      </c>
      <c r="L75" s="108"/>
    </row>
    <row r="76" spans="2:12" s="9" customFormat="1" ht="19.899999999999999" customHeight="1">
      <c r="B76" s="108"/>
      <c r="D76" s="109" t="s">
        <v>124</v>
      </c>
      <c r="E76" s="110"/>
      <c r="F76" s="110"/>
      <c r="G76" s="110"/>
      <c r="H76" s="110"/>
      <c r="I76" s="110"/>
      <c r="J76" s="111">
        <f>J847</f>
        <v>0</v>
      </c>
      <c r="L76" s="108"/>
    </row>
    <row r="77" spans="2:12" s="9" customFormat="1" ht="19.899999999999999" customHeight="1">
      <c r="B77" s="108"/>
      <c r="D77" s="109" t="s">
        <v>125</v>
      </c>
      <c r="E77" s="110"/>
      <c r="F77" s="110"/>
      <c r="G77" s="110"/>
      <c r="H77" s="110"/>
      <c r="I77" s="110"/>
      <c r="J77" s="111">
        <f>J855</f>
        <v>0</v>
      </c>
      <c r="L77" s="108"/>
    </row>
    <row r="78" spans="2:12" s="9" customFormat="1" ht="19.899999999999999" customHeight="1">
      <c r="B78" s="108"/>
      <c r="D78" s="109" t="s">
        <v>126</v>
      </c>
      <c r="E78" s="110"/>
      <c r="F78" s="110"/>
      <c r="G78" s="110"/>
      <c r="H78" s="110"/>
      <c r="I78" s="110"/>
      <c r="J78" s="111">
        <f>J891</f>
        <v>0</v>
      </c>
      <c r="L78" s="108"/>
    </row>
    <row r="79" spans="2:12" s="8" customFormat="1" ht="24.95" customHeight="1">
      <c r="B79" s="104"/>
      <c r="D79" s="105" t="s">
        <v>127</v>
      </c>
      <c r="E79" s="106"/>
      <c r="F79" s="106"/>
      <c r="G79" s="106"/>
      <c r="H79" s="106"/>
      <c r="I79" s="106"/>
      <c r="J79" s="107">
        <f>J895</f>
        <v>0</v>
      </c>
      <c r="L79" s="104"/>
    </row>
    <row r="80" spans="2:12" s="9" customFormat="1" ht="19.899999999999999" customHeight="1">
      <c r="B80" s="108"/>
      <c r="D80" s="109" t="s">
        <v>128</v>
      </c>
      <c r="E80" s="110"/>
      <c r="F80" s="110"/>
      <c r="G80" s="110"/>
      <c r="H80" s="110"/>
      <c r="I80" s="110"/>
      <c r="J80" s="111">
        <f>J896</f>
        <v>0</v>
      </c>
      <c r="L80" s="108"/>
    </row>
    <row r="81" spans="2:12" s="9" customFormat="1" ht="19.899999999999999" customHeight="1">
      <c r="B81" s="108"/>
      <c r="D81" s="109" t="s">
        <v>129</v>
      </c>
      <c r="E81" s="110"/>
      <c r="F81" s="110"/>
      <c r="G81" s="110"/>
      <c r="H81" s="110"/>
      <c r="I81" s="110"/>
      <c r="J81" s="111">
        <f>J988</f>
        <v>0</v>
      </c>
      <c r="L81" s="108"/>
    </row>
    <row r="82" spans="2:12" s="9" customFormat="1" ht="19.899999999999999" customHeight="1">
      <c r="B82" s="108"/>
      <c r="D82" s="109" t="s">
        <v>130</v>
      </c>
      <c r="E82" s="110"/>
      <c r="F82" s="110"/>
      <c r="G82" s="110"/>
      <c r="H82" s="110"/>
      <c r="I82" s="110"/>
      <c r="J82" s="111">
        <f>J1019</f>
        <v>0</v>
      </c>
      <c r="L82" s="108"/>
    </row>
    <row r="83" spans="2:12" s="9" customFormat="1" ht="19.899999999999999" customHeight="1">
      <c r="B83" s="108"/>
      <c r="D83" s="109" t="s">
        <v>131</v>
      </c>
      <c r="E83" s="110"/>
      <c r="F83" s="110"/>
      <c r="G83" s="110"/>
      <c r="H83" s="110"/>
      <c r="I83" s="110"/>
      <c r="J83" s="111">
        <f>J1022</f>
        <v>0</v>
      </c>
      <c r="L83" s="108"/>
    </row>
    <row r="84" spans="2:12" s="9" customFormat="1" ht="19.899999999999999" customHeight="1">
      <c r="B84" s="108"/>
      <c r="D84" s="109" t="s">
        <v>132</v>
      </c>
      <c r="E84" s="110"/>
      <c r="F84" s="110"/>
      <c r="G84" s="110"/>
      <c r="H84" s="110"/>
      <c r="I84" s="110"/>
      <c r="J84" s="111">
        <f>J1025</f>
        <v>0</v>
      </c>
      <c r="L84" s="108"/>
    </row>
    <row r="85" spans="2:12" s="9" customFormat="1" ht="19.899999999999999" customHeight="1">
      <c r="B85" s="108"/>
      <c r="D85" s="109" t="s">
        <v>133</v>
      </c>
      <c r="E85" s="110"/>
      <c r="F85" s="110"/>
      <c r="G85" s="110"/>
      <c r="H85" s="110"/>
      <c r="I85" s="110"/>
      <c r="J85" s="111">
        <f>J1028</f>
        <v>0</v>
      </c>
      <c r="L85" s="108"/>
    </row>
    <row r="86" spans="2:12" s="9" customFormat="1" ht="19.899999999999999" customHeight="1">
      <c r="B86" s="108"/>
      <c r="D86" s="109" t="s">
        <v>134</v>
      </c>
      <c r="E86" s="110"/>
      <c r="F86" s="110"/>
      <c r="G86" s="110"/>
      <c r="H86" s="110"/>
      <c r="I86" s="110"/>
      <c r="J86" s="111">
        <f>J1031</f>
        <v>0</v>
      </c>
      <c r="L86" s="108"/>
    </row>
    <row r="87" spans="2:12" s="9" customFormat="1" ht="19.899999999999999" customHeight="1">
      <c r="B87" s="108"/>
      <c r="D87" s="109" t="s">
        <v>135</v>
      </c>
      <c r="E87" s="110"/>
      <c r="F87" s="110"/>
      <c r="G87" s="110"/>
      <c r="H87" s="110"/>
      <c r="I87" s="110"/>
      <c r="J87" s="111">
        <f>J1041</f>
        <v>0</v>
      </c>
      <c r="L87" s="108"/>
    </row>
    <row r="88" spans="2:12" s="9" customFormat="1" ht="19.899999999999999" customHeight="1">
      <c r="B88" s="108"/>
      <c r="D88" s="109" t="s">
        <v>136</v>
      </c>
      <c r="E88" s="110"/>
      <c r="F88" s="110"/>
      <c r="G88" s="110"/>
      <c r="H88" s="110"/>
      <c r="I88" s="110"/>
      <c r="J88" s="111">
        <f>J1158</f>
        <v>0</v>
      </c>
      <c r="L88" s="108"/>
    </row>
    <row r="89" spans="2:12" s="9" customFormat="1" ht="19.899999999999999" customHeight="1">
      <c r="B89" s="108"/>
      <c r="D89" s="109" t="s">
        <v>137</v>
      </c>
      <c r="E89" s="110"/>
      <c r="F89" s="110"/>
      <c r="G89" s="110"/>
      <c r="H89" s="110"/>
      <c r="I89" s="110"/>
      <c r="J89" s="111">
        <f>J1217</f>
        <v>0</v>
      </c>
      <c r="L89" s="108"/>
    </row>
    <row r="90" spans="2:12" s="9" customFormat="1" ht="19.899999999999999" customHeight="1">
      <c r="B90" s="108"/>
      <c r="D90" s="109" t="s">
        <v>138</v>
      </c>
      <c r="E90" s="110"/>
      <c r="F90" s="110"/>
      <c r="G90" s="110"/>
      <c r="H90" s="110"/>
      <c r="I90" s="110"/>
      <c r="J90" s="111">
        <f>J1323</f>
        <v>0</v>
      </c>
      <c r="L90" s="108"/>
    </row>
    <row r="91" spans="2:12" s="9" customFormat="1" ht="19.899999999999999" customHeight="1">
      <c r="B91" s="108"/>
      <c r="D91" s="109" t="s">
        <v>139</v>
      </c>
      <c r="E91" s="110"/>
      <c r="F91" s="110"/>
      <c r="G91" s="110"/>
      <c r="H91" s="110"/>
      <c r="I91" s="110"/>
      <c r="J91" s="111">
        <f>J1395</f>
        <v>0</v>
      </c>
      <c r="L91" s="108"/>
    </row>
    <row r="92" spans="2:12" s="9" customFormat="1" ht="19.899999999999999" customHeight="1">
      <c r="B92" s="108"/>
      <c r="D92" s="109" t="s">
        <v>140</v>
      </c>
      <c r="E92" s="110"/>
      <c r="F92" s="110"/>
      <c r="G92" s="110"/>
      <c r="H92" s="110"/>
      <c r="I92" s="110"/>
      <c r="J92" s="111">
        <f>J1453</f>
        <v>0</v>
      </c>
      <c r="L92" s="108"/>
    </row>
    <row r="93" spans="2:12" s="9" customFormat="1" ht="19.899999999999999" customHeight="1">
      <c r="B93" s="108"/>
      <c r="D93" s="109" t="s">
        <v>141</v>
      </c>
      <c r="E93" s="110"/>
      <c r="F93" s="110"/>
      <c r="G93" s="110"/>
      <c r="H93" s="110"/>
      <c r="I93" s="110"/>
      <c r="J93" s="111">
        <f>J1532</f>
        <v>0</v>
      </c>
      <c r="L93" s="108"/>
    </row>
    <row r="94" spans="2:12" s="9" customFormat="1" ht="19.899999999999999" customHeight="1">
      <c r="B94" s="108"/>
      <c r="D94" s="109" t="s">
        <v>142</v>
      </c>
      <c r="E94" s="110"/>
      <c r="F94" s="110"/>
      <c r="G94" s="110"/>
      <c r="H94" s="110"/>
      <c r="I94" s="110"/>
      <c r="J94" s="111">
        <f>J1607</f>
        <v>0</v>
      </c>
      <c r="L94" s="108"/>
    </row>
    <row r="95" spans="2:12" s="1" customFormat="1" ht="21.75" customHeight="1">
      <c r="B95" s="33"/>
      <c r="L95" s="33"/>
    </row>
    <row r="96" spans="2:12" s="1" customFormat="1" ht="6.95" customHeight="1"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33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3"/>
    </row>
    <row r="101" spans="2:12" s="1" customFormat="1" ht="24.95" customHeight="1">
      <c r="B101" s="33"/>
      <c r="C101" s="22" t="s">
        <v>143</v>
      </c>
      <c r="L101" s="33"/>
    </row>
    <row r="102" spans="2:12" s="1" customFormat="1" ht="6.95" customHeight="1">
      <c r="B102" s="33"/>
      <c r="L102" s="33"/>
    </row>
    <row r="103" spans="2:12" s="1" customFormat="1" ht="12" customHeight="1">
      <c r="B103" s="33"/>
      <c r="C103" s="28" t="s">
        <v>16</v>
      </c>
      <c r="L103" s="33"/>
    </row>
    <row r="104" spans="2:12" s="1" customFormat="1" ht="16.5" customHeight="1">
      <c r="B104" s="33"/>
      <c r="E104" s="282" t="str">
        <f>E7</f>
        <v>RE-USE CENTRA ŽĎÁR NAD SÁZAVOU, ul. Jihlavská u Ave</v>
      </c>
      <c r="F104" s="283"/>
      <c r="G104" s="283"/>
      <c r="H104" s="283"/>
      <c r="L104" s="33"/>
    </row>
    <row r="105" spans="2:12" ht="12" customHeight="1">
      <c r="B105" s="21"/>
      <c r="C105" s="28" t="s">
        <v>104</v>
      </c>
      <c r="L105" s="21"/>
    </row>
    <row r="106" spans="2:12" s="1" customFormat="1" ht="16.5" customHeight="1">
      <c r="B106" s="33"/>
      <c r="E106" s="282" t="s">
        <v>105</v>
      </c>
      <c r="F106" s="284"/>
      <c r="G106" s="284"/>
      <c r="H106" s="284"/>
      <c r="L106" s="33"/>
    </row>
    <row r="107" spans="2:12" s="1" customFormat="1" ht="12" customHeight="1">
      <c r="B107" s="33"/>
      <c r="C107" s="28" t="s">
        <v>106</v>
      </c>
      <c r="L107" s="33"/>
    </row>
    <row r="108" spans="2:12" s="1" customFormat="1" ht="16.5" customHeight="1">
      <c r="B108" s="33"/>
      <c r="E108" s="242" t="str">
        <f>E11</f>
        <v>D.1.1. - Architektonicko stavební část</v>
      </c>
      <c r="F108" s="284"/>
      <c r="G108" s="284"/>
      <c r="H108" s="284"/>
      <c r="L108" s="33"/>
    </row>
    <row r="109" spans="2:12" s="1" customFormat="1" ht="6.95" customHeight="1">
      <c r="B109" s="33"/>
      <c r="L109" s="33"/>
    </row>
    <row r="110" spans="2:12" s="1" customFormat="1" ht="12" customHeight="1">
      <c r="B110" s="33"/>
      <c r="C110" s="28" t="s">
        <v>21</v>
      </c>
      <c r="F110" s="26" t="str">
        <f>F14</f>
        <v>k.ú. Město Žďár (kód katastrální území 795232)</v>
      </c>
      <c r="I110" s="28" t="s">
        <v>23</v>
      </c>
      <c r="J110" s="50" t="str">
        <f>IF(J14="","",J14)</f>
        <v>1. 10. 2024</v>
      </c>
      <c r="L110" s="33"/>
    </row>
    <row r="111" spans="2:12" s="1" customFormat="1" ht="6.95" customHeight="1">
      <c r="B111" s="33"/>
      <c r="L111" s="33"/>
    </row>
    <row r="112" spans="2:12" s="1" customFormat="1" ht="25.7" customHeight="1">
      <c r="B112" s="33"/>
      <c r="C112" s="28" t="s">
        <v>25</v>
      </c>
      <c r="F112" s="26" t="str">
        <f>E17</f>
        <v>Město Žďár nad Sázavou</v>
      </c>
      <c r="I112" s="28" t="s">
        <v>33</v>
      </c>
      <c r="J112" s="31" t="str">
        <f>E23</f>
        <v>ENVIprojekt CZECH s.r.o., Ing. Jiří Sýnek</v>
      </c>
      <c r="L112" s="33"/>
    </row>
    <row r="113" spans="2:65" s="1" customFormat="1" ht="15.2" customHeight="1">
      <c r="B113" s="33"/>
      <c r="C113" s="28" t="s">
        <v>31</v>
      </c>
      <c r="F113" s="26" t="str">
        <f>IF(E20="","",E20)</f>
        <v>Vyplň údaj</v>
      </c>
      <c r="I113" s="28" t="s">
        <v>38</v>
      </c>
      <c r="J113" s="31" t="str">
        <f>E26</f>
        <v xml:space="preserve"> </v>
      </c>
      <c r="L113" s="33"/>
    </row>
    <row r="114" spans="2:65" s="1" customFormat="1" ht="10.35" customHeight="1">
      <c r="B114" s="33"/>
      <c r="L114" s="33"/>
    </row>
    <row r="115" spans="2:65" s="10" customFormat="1" ht="29.25" customHeight="1">
      <c r="B115" s="112"/>
      <c r="C115" s="113" t="s">
        <v>144</v>
      </c>
      <c r="D115" s="114" t="s">
        <v>61</v>
      </c>
      <c r="E115" s="114" t="s">
        <v>57</v>
      </c>
      <c r="F115" s="114" t="s">
        <v>58</v>
      </c>
      <c r="G115" s="114" t="s">
        <v>145</v>
      </c>
      <c r="H115" s="114" t="s">
        <v>146</v>
      </c>
      <c r="I115" s="114" t="s">
        <v>147</v>
      </c>
      <c r="J115" s="114" t="s">
        <v>110</v>
      </c>
      <c r="K115" s="115" t="s">
        <v>148</v>
      </c>
      <c r="L115" s="112"/>
      <c r="M115" s="57" t="s">
        <v>19</v>
      </c>
      <c r="N115" s="58" t="s">
        <v>46</v>
      </c>
      <c r="O115" s="58" t="s">
        <v>149</v>
      </c>
      <c r="P115" s="58" t="s">
        <v>150</v>
      </c>
      <c r="Q115" s="58" t="s">
        <v>151</v>
      </c>
      <c r="R115" s="58" t="s">
        <v>152</v>
      </c>
      <c r="S115" s="58" t="s">
        <v>153</v>
      </c>
      <c r="T115" s="59" t="s">
        <v>154</v>
      </c>
    </row>
    <row r="116" spans="2:65" s="1" customFormat="1" ht="22.9" customHeight="1">
      <c r="B116" s="33"/>
      <c r="C116" s="62" t="s">
        <v>155</v>
      </c>
      <c r="J116" s="116">
        <f>BK116</f>
        <v>0</v>
      </c>
      <c r="L116" s="33"/>
      <c r="M116" s="60"/>
      <c r="N116" s="51"/>
      <c r="O116" s="51"/>
      <c r="P116" s="117">
        <f>P117+P895</f>
        <v>0</v>
      </c>
      <c r="Q116" s="51"/>
      <c r="R116" s="117">
        <f>R117+R895</f>
        <v>52.909261356670903</v>
      </c>
      <c r="S116" s="51"/>
      <c r="T116" s="118">
        <f>T117+T895</f>
        <v>58.564431579999997</v>
      </c>
      <c r="AT116" s="18" t="s">
        <v>75</v>
      </c>
      <c r="AU116" s="18" t="s">
        <v>111</v>
      </c>
      <c r="BK116" s="119">
        <f>BK117+BK895</f>
        <v>0</v>
      </c>
    </row>
    <row r="117" spans="2:65" s="11" customFormat="1" ht="25.9" customHeight="1">
      <c r="B117" s="120"/>
      <c r="D117" s="121" t="s">
        <v>75</v>
      </c>
      <c r="E117" s="122" t="s">
        <v>156</v>
      </c>
      <c r="F117" s="122" t="s">
        <v>157</v>
      </c>
      <c r="I117" s="123"/>
      <c r="J117" s="124">
        <f>BK117</f>
        <v>0</v>
      </c>
      <c r="L117" s="120"/>
      <c r="M117" s="125"/>
      <c r="P117" s="126">
        <f>P118+P181+P189+P216+P225+P340+P578+P654+P717+P739+P830+P847+P855+P891</f>
        <v>0</v>
      </c>
      <c r="R117" s="126">
        <f>R118+R181+R189+R216+R225+R340+R578+R654+R717+R739+R830+R847+R855+R891</f>
        <v>46.081307080116403</v>
      </c>
      <c r="T117" s="127">
        <f>T118+T181+T189+T216+T225+T340+T578+T654+T717+T739+T830+T847+T855+T891</f>
        <v>58.430431579999997</v>
      </c>
      <c r="AR117" s="121" t="s">
        <v>83</v>
      </c>
      <c r="AT117" s="128" t="s">
        <v>75</v>
      </c>
      <c r="AU117" s="128" t="s">
        <v>76</v>
      </c>
      <c r="AY117" s="121" t="s">
        <v>158</v>
      </c>
      <c r="BK117" s="129">
        <f>BK118+BK181+BK189+BK216+BK225+BK340+BK578+BK654+BK717+BK739+BK830+BK847+BK855+BK891</f>
        <v>0</v>
      </c>
    </row>
    <row r="118" spans="2:65" s="11" customFormat="1" ht="22.9" customHeight="1">
      <c r="B118" s="120"/>
      <c r="D118" s="121" t="s">
        <v>75</v>
      </c>
      <c r="E118" s="130" t="s">
        <v>159</v>
      </c>
      <c r="F118" s="130" t="s">
        <v>160</v>
      </c>
      <c r="I118" s="123"/>
      <c r="J118" s="131">
        <f>BK118</f>
        <v>0</v>
      </c>
      <c r="L118" s="120"/>
      <c r="M118" s="125"/>
      <c r="P118" s="126">
        <f>SUM(P119:P180)</f>
        <v>0</v>
      </c>
      <c r="R118" s="126">
        <f>SUM(R119:R180)</f>
        <v>11.043335866500001</v>
      </c>
      <c r="T118" s="127">
        <f>SUM(T119:T180)</f>
        <v>0</v>
      </c>
      <c r="AR118" s="121" t="s">
        <v>83</v>
      </c>
      <c r="AT118" s="128" t="s">
        <v>75</v>
      </c>
      <c r="AU118" s="128" t="s">
        <v>83</v>
      </c>
      <c r="AY118" s="121" t="s">
        <v>158</v>
      </c>
      <c r="BK118" s="129">
        <f>SUM(BK119:BK180)</f>
        <v>0</v>
      </c>
    </row>
    <row r="119" spans="2:65" s="1" customFormat="1" ht="33" customHeight="1">
      <c r="B119" s="33"/>
      <c r="C119" s="132" t="s">
        <v>83</v>
      </c>
      <c r="D119" s="132" t="s">
        <v>161</v>
      </c>
      <c r="E119" s="133" t="s">
        <v>162</v>
      </c>
      <c r="F119" s="134" t="s">
        <v>163</v>
      </c>
      <c r="G119" s="135" t="s">
        <v>164</v>
      </c>
      <c r="H119" s="136">
        <v>57.005000000000003</v>
      </c>
      <c r="I119" s="137"/>
      <c r="J119" s="138">
        <f>ROUND(I119*H119,2)</f>
        <v>0</v>
      </c>
      <c r="K119" s="134" t="s">
        <v>165</v>
      </c>
      <c r="L119" s="33"/>
      <c r="M119" s="139" t="s">
        <v>19</v>
      </c>
      <c r="N119" s="140" t="s">
        <v>47</v>
      </c>
      <c r="P119" s="141">
        <f>O119*H119</f>
        <v>0</v>
      </c>
      <c r="Q119" s="141">
        <v>0.1774009</v>
      </c>
      <c r="R119" s="141">
        <f>Q119*H119</f>
        <v>10.112738304500001</v>
      </c>
      <c r="S119" s="141">
        <v>0</v>
      </c>
      <c r="T119" s="142">
        <f>S119*H119</f>
        <v>0</v>
      </c>
      <c r="AR119" s="143" t="s">
        <v>166</v>
      </c>
      <c r="AT119" s="143" t="s">
        <v>161</v>
      </c>
      <c r="AU119" s="143" t="s">
        <v>85</v>
      </c>
      <c r="AY119" s="18" t="s">
        <v>158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83</v>
      </c>
      <c r="BK119" s="144">
        <f>ROUND(I119*H119,2)</f>
        <v>0</v>
      </c>
      <c r="BL119" s="18" t="s">
        <v>166</v>
      </c>
      <c r="BM119" s="143" t="s">
        <v>167</v>
      </c>
    </row>
    <row r="120" spans="2:65" s="1" customFormat="1">
      <c r="B120" s="33"/>
      <c r="D120" s="145" t="s">
        <v>168</v>
      </c>
      <c r="F120" s="146" t="s">
        <v>169</v>
      </c>
      <c r="I120" s="147"/>
      <c r="L120" s="33"/>
      <c r="M120" s="148"/>
      <c r="T120" s="54"/>
      <c r="AT120" s="18" t="s">
        <v>168</v>
      </c>
      <c r="AU120" s="18" t="s">
        <v>85</v>
      </c>
    </row>
    <row r="121" spans="2:65" s="1" customFormat="1">
      <c r="B121" s="33"/>
      <c r="D121" s="149" t="s">
        <v>170</v>
      </c>
      <c r="F121" s="150" t="s">
        <v>171</v>
      </c>
      <c r="I121" s="147"/>
      <c r="L121" s="33"/>
      <c r="M121" s="148"/>
      <c r="T121" s="54"/>
      <c r="AT121" s="18" t="s">
        <v>170</v>
      </c>
      <c r="AU121" s="18" t="s">
        <v>85</v>
      </c>
    </row>
    <row r="122" spans="2:65" s="12" customFormat="1">
      <c r="B122" s="151"/>
      <c r="D122" s="145" t="s">
        <v>172</v>
      </c>
      <c r="E122" s="152" t="s">
        <v>19</v>
      </c>
      <c r="F122" s="153" t="s">
        <v>173</v>
      </c>
      <c r="H122" s="152" t="s">
        <v>19</v>
      </c>
      <c r="I122" s="154"/>
      <c r="L122" s="151"/>
      <c r="M122" s="155"/>
      <c r="T122" s="156"/>
      <c r="AT122" s="152" t="s">
        <v>172</v>
      </c>
      <c r="AU122" s="152" t="s">
        <v>85</v>
      </c>
      <c r="AV122" s="12" t="s">
        <v>83</v>
      </c>
      <c r="AW122" s="12" t="s">
        <v>37</v>
      </c>
      <c r="AX122" s="12" t="s">
        <v>76</v>
      </c>
      <c r="AY122" s="152" t="s">
        <v>158</v>
      </c>
    </row>
    <row r="123" spans="2:65" s="12" customFormat="1">
      <c r="B123" s="151"/>
      <c r="D123" s="145" t="s">
        <v>172</v>
      </c>
      <c r="E123" s="152" t="s">
        <v>19</v>
      </c>
      <c r="F123" s="153" t="s">
        <v>174</v>
      </c>
      <c r="H123" s="152" t="s">
        <v>19</v>
      </c>
      <c r="I123" s="154"/>
      <c r="L123" s="151"/>
      <c r="M123" s="155"/>
      <c r="T123" s="156"/>
      <c r="AT123" s="152" t="s">
        <v>172</v>
      </c>
      <c r="AU123" s="152" t="s">
        <v>85</v>
      </c>
      <c r="AV123" s="12" t="s">
        <v>83</v>
      </c>
      <c r="AW123" s="12" t="s">
        <v>37</v>
      </c>
      <c r="AX123" s="12" t="s">
        <v>76</v>
      </c>
      <c r="AY123" s="152" t="s">
        <v>158</v>
      </c>
    </row>
    <row r="124" spans="2:65" s="13" customFormat="1">
      <c r="B124" s="157"/>
      <c r="D124" s="145" t="s">
        <v>172</v>
      </c>
      <c r="E124" s="158" t="s">
        <v>19</v>
      </c>
      <c r="F124" s="159" t="s">
        <v>175</v>
      </c>
      <c r="H124" s="160">
        <v>11.88</v>
      </c>
      <c r="I124" s="161"/>
      <c r="L124" s="157"/>
      <c r="M124" s="162"/>
      <c r="T124" s="163"/>
      <c r="AT124" s="158" t="s">
        <v>172</v>
      </c>
      <c r="AU124" s="158" t="s">
        <v>85</v>
      </c>
      <c r="AV124" s="13" t="s">
        <v>85</v>
      </c>
      <c r="AW124" s="13" t="s">
        <v>37</v>
      </c>
      <c r="AX124" s="13" t="s">
        <v>76</v>
      </c>
      <c r="AY124" s="158" t="s">
        <v>158</v>
      </c>
    </row>
    <row r="125" spans="2:65" s="13" customFormat="1">
      <c r="B125" s="157"/>
      <c r="D125" s="145" t="s">
        <v>172</v>
      </c>
      <c r="E125" s="158" t="s">
        <v>19</v>
      </c>
      <c r="F125" s="159" t="s">
        <v>176</v>
      </c>
      <c r="H125" s="160">
        <v>14.28</v>
      </c>
      <c r="I125" s="161"/>
      <c r="L125" s="157"/>
      <c r="M125" s="162"/>
      <c r="T125" s="163"/>
      <c r="AT125" s="158" t="s">
        <v>172</v>
      </c>
      <c r="AU125" s="158" t="s">
        <v>85</v>
      </c>
      <c r="AV125" s="13" t="s">
        <v>85</v>
      </c>
      <c r="AW125" s="13" t="s">
        <v>37</v>
      </c>
      <c r="AX125" s="13" t="s">
        <v>76</v>
      </c>
      <c r="AY125" s="158" t="s">
        <v>158</v>
      </c>
    </row>
    <row r="126" spans="2:65" s="13" customFormat="1">
      <c r="B126" s="157"/>
      <c r="D126" s="145" t="s">
        <v>172</v>
      </c>
      <c r="E126" s="158" t="s">
        <v>19</v>
      </c>
      <c r="F126" s="159" t="s">
        <v>177</v>
      </c>
      <c r="H126" s="160">
        <v>-5.23</v>
      </c>
      <c r="I126" s="161"/>
      <c r="L126" s="157"/>
      <c r="M126" s="162"/>
      <c r="T126" s="163"/>
      <c r="AT126" s="158" t="s">
        <v>172</v>
      </c>
      <c r="AU126" s="158" t="s">
        <v>85</v>
      </c>
      <c r="AV126" s="13" t="s">
        <v>85</v>
      </c>
      <c r="AW126" s="13" t="s">
        <v>37</v>
      </c>
      <c r="AX126" s="13" t="s">
        <v>76</v>
      </c>
      <c r="AY126" s="158" t="s">
        <v>158</v>
      </c>
    </row>
    <row r="127" spans="2:65" s="13" customFormat="1">
      <c r="B127" s="157"/>
      <c r="D127" s="145" t="s">
        <v>172</v>
      </c>
      <c r="E127" s="158" t="s">
        <v>19</v>
      </c>
      <c r="F127" s="159" t="s">
        <v>178</v>
      </c>
      <c r="H127" s="160">
        <v>8.6679999999999993</v>
      </c>
      <c r="I127" s="161"/>
      <c r="L127" s="157"/>
      <c r="M127" s="162"/>
      <c r="T127" s="163"/>
      <c r="AT127" s="158" t="s">
        <v>172</v>
      </c>
      <c r="AU127" s="158" t="s">
        <v>85</v>
      </c>
      <c r="AV127" s="13" t="s">
        <v>85</v>
      </c>
      <c r="AW127" s="13" t="s">
        <v>37</v>
      </c>
      <c r="AX127" s="13" t="s">
        <v>76</v>
      </c>
      <c r="AY127" s="158" t="s">
        <v>158</v>
      </c>
    </row>
    <row r="128" spans="2:65" s="13" customFormat="1">
      <c r="B128" s="157"/>
      <c r="D128" s="145" t="s">
        <v>172</v>
      </c>
      <c r="E128" s="158" t="s">
        <v>19</v>
      </c>
      <c r="F128" s="159" t="s">
        <v>179</v>
      </c>
      <c r="H128" s="160">
        <v>5.5650000000000004</v>
      </c>
      <c r="I128" s="161"/>
      <c r="L128" s="157"/>
      <c r="M128" s="162"/>
      <c r="T128" s="163"/>
      <c r="AT128" s="158" t="s">
        <v>172</v>
      </c>
      <c r="AU128" s="158" t="s">
        <v>85</v>
      </c>
      <c r="AV128" s="13" t="s">
        <v>85</v>
      </c>
      <c r="AW128" s="13" t="s">
        <v>37</v>
      </c>
      <c r="AX128" s="13" t="s">
        <v>76</v>
      </c>
      <c r="AY128" s="158" t="s">
        <v>158</v>
      </c>
    </row>
    <row r="129" spans="2:65" s="13" customFormat="1">
      <c r="B129" s="157"/>
      <c r="D129" s="145" t="s">
        <v>172</v>
      </c>
      <c r="E129" s="158" t="s">
        <v>19</v>
      </c>
      <c r="F129" s="159" t="s">
        <v>180</v>
      </c>
      <c r="H129" s="160">
        <v>9.5399999999999991</v>
      </c>
      <c r="I129" s="161"/>
      <c r="L129" s="157"/>
      <c r="M129" s="162"/>
      <c r="T129" s="163"/>
      <c r="AT129" s="158" t="s">
        <v>172</v>
      </c>
      <c r="AU129" s="158" t="s">
        <v>85</v>
      </c>
      <c r="AV129" s="13" t="s">
        <v>85</v>
      </c>
      <c r="AW129" s="13" t="s">
        <v>37</v>
      </c>
      <c r="AX129" s="13" t="s">
        <v>76</v>
      </c>
      <c r="AY129" s="158" t="s">
        <v>158</v>
      </c>
    </row>
    <row r="130" spans="2:65" s="13" customFormat="1">
      <c r="B130" s="157"/>
      <c r="D130" s="145" t="s">
        <v>172</v>
      </c>
      <c r="E130" s="158" t="s">
        <v>19</v>
      </c>
      <c r="F130" s="159" t="s">
        <v>181</v>
      </c>
      <c r="H130" s="160">
        <v>8.9849999999999994</v>
      </c>
      <c r="I130" s="161"/>
      <c r="L130" s="157"/>
      <c r="M130" s="162"/>
      <c r="T130" s="163"/>
      <c r="AT130" s="158" t="s">
        <v>172</v>
      </c>
      <c r="AU130" s="158" t="s">
        <v>85</v>
      </c>
      <c r="AV130" s="13" t="s">
        <v>85</v>
      </c>
      <c r="AW130" s="13" t="s">
        <v>37</v>
      </c>
      <c r="AX130" s="13" t="s">
        <v>76</v>
      </c>
      <c r="AY130" s="158" t="s">
        <v>158</v>
      </c>
    </row>
    <row r="131" spans="2:65" s="14" customFormat="1">
      <c r="B131" s="164"/>
      <c r="D131" s="145" t="s">
        <v>172</v>
      </c>
      <c r="E131" s="165" t="s">
        <v>19</v>
      </c>
      <c r="F131" s="166" t="s">
        <v>182</v>
      </c>
      <c r="H131" s="167">
        <v>53.688000000000002</v>
      </c>
      <c r="I131" s="168"/>
      <c r="L131" s="164"/>
      <c r="M131" s="169"/>
      <c r="T131" s="170"/>
      <c r="AT131" s="165" t="s">
        <v>172</v>
      </c>
      <c r="AU131" s="165" t="s">
        <v>85</v>
      </c>
      <c r="AV131" s="14" t="s">
        <v>183</v>
      </c>
      <c r="AW131" s="14" t="s">
        <v>37</v>
      </c>
      <c r="AX131" s="14" t="s">
        <v>76</v>
      </c>
      <c r="AY131" s="165" t="s">
        <v>158</v>
      </c>
    </row>
    <row r="132" spans="2:65" s="12" customFormat="1">
      <c r="B132" s="151"/>
      <c r="D132" s="145" t="s">
        <v>172</v>
      </c>
      <c r="E132" s="152" t="s">
        <v>19</v>
      </c>
      <c r="F132" s="153" t="s">
        <v>184</v>
      </c>
      <c r="H132" s="152" t="s">
        <v>19</v>
      </c>
      <c r="I132" s="154"/>
      <c r="L132" s="151"/>
      <c r="M132" s="155"/>
      <c r="T132" s="156"/>
      <c r="AT132" s="152" t="s">
        <v>172</v>
      </c>
      <c r="AU132" s="152" t="s">
        <v>85</v>
      </c>
      <c r="AV132" s="12" t="s">
        <v>83</v>
      </c>
      <c r="AW132" s="12" t="s">
        <v>37</v>
      </c>
      <c r="AX132" s="12" t="s">
        <v>76</v>
      </c>
      <c r="AY132" s="152" t="s">
        <v>158</v>
      </c>
    </row>
    <row r="133" spans="2:65" s="13" customFormat="1">
      <c r="B133" s="157"/>
      <c r="D133" s="145" t="s">
        <v>172</v>
      </c>
      <c r="E133" s="158" t="s">
        <v>19</v>
      </c>
      <c r="F133" s="159" t="s">
        <v>185</v>
      </c>
      <c r="H133" s="160">
        <v>1.8</v>
      </c>
      <c r="I133" s="161"/>
      <c r="L133" s="157"/>
      <c r="M133" s="162"/>
      <c r="T133" s="163"/>
      <c r="AT133" s="158" t="s">
        <v>172</v>
      </c>
      <c r="AU133" s="158" t="s">
        <v>85</v>
      </c>
      <c r="AV133" s="13" t="s">
        <v>85</v>
      </c>
      <c r="AW133" s="13" t="s">
        <v>37</v>
      </c>
      <c r="AX133" s="13" t="s">
        <v>76</v>
      </c>
      <c r="AY133" s="158" t="s">
        <v>158</v>
      </c>
    </row>
    <row r="134" spans="2:65" s="14" customFormat="1">
      <c r="B134" s="164"/>
      <c r="D134" s="145" t="s">
        <v>172</v>
      </c>
      <c r="E134" s="165" t="s">
        <v>19</v>
      </c>
      <c r="F134" s="166" t="s">
        <v>182</v>
      </c>
      <c r="H134" s="167">
        <v>1.8</v>
      </c>
      <c r="I134" s="168"/>
      <c r="L134" s="164"/>
      <c r="M134" s="169"/>
      <c r="T134" s="170"/>
      <c r="AT134" s="165" t="s">
        <v>172</v>
      </c>
      <c r="AU134" s="165" t="s">
        <v>85</v>
      </c>
      <c r="AV134" s="14" t="s">
        <v>183</v>
      </c>
      <c r="AW134" s="14" t="s">
        <v>37</v>
      </c>
      <c r="AX134" s="14" t="s">
        <v>76</v>
      </c>
      <c r="AY134" s="165" t="s">
        <v>158</v>
      </c>
    </row>
    <row r="135" spans="2:65" s="12" customFormat="1">
      <c r="B135" s="151"/>
      <c r="D135" s="145" t="s">
        <v>172</v>
      </c>
      <c r="E135" s="152" t="s">
        <v>19</v>
      </c>
      <c r="F135" s="153" t="s">
        <v>186</v>
      </c>
      <c r="H135" s="152" t="s">
        <v>19</v>
      </c>
      <c r="I135" s="154"/>
      <c r="L135" s="151"/>
      <c r="M135" s="155"/>
      <c r="T135" s="156"/>
      <c r="AT135" s="152" t="s">
        <v>172</v>
      </c>
      <c r="AU135" s="152" t="s">
        <v>85</v>
      </c>
      <c r="AV135" s="12" t="s">
        <v>83</v>
      </c>
      <c r="AW135" s="12" t="s">
        <v>37</v>
      </c>
      <c r="AX135" s="12" t="s">
        <v>76</v>
      </c>
      <c r="AY135" s="152" t="s">
        <v>158</v>
      </c>
    </row>
    <row r="136" spans="2:65" s="13" customFormat="1">
      <c r="B136" s="157"/>
      <c r="D136" s="145" t="s">
        <v>172</v>
      </c>
      <c r="E136" s="158" t="s">
        <v>19</v>
      </c>
      <c r="F136" s="159" t="s">
        <v>187</v>
      </c>
      <c r="H136" s="160">
        <v>1.5169999999999999</v>
      </c>
      <c r="I136" s="161"/>
      <c r="L136" s="157"/>
      <c r="M136" s="162"/>
      <c r="T136" s="163"/>
      <c r="AT136" s="158" t="s">
        <v>172</v>
      </c>
      <c r="AU136" s="158" t="s">
        <v>85</v>
      </c>
      <c r="AV136" s="13" t="s">
        <v>85</v>
      </c>
      <c r="AW136" s="13" t="s">
        <v>37</v>
      </c>
      <c r="AX136" s="13" t="s">
        <v>76</v>
      </c>
      <c r="AY136" s="158" t="s">
        <v>158</v>
      </c>
    </row>
    <row r="137" spans="2:65" s="14" customFormat="1">
      <c r="B137" s="164"/>
      <c r="D137" s="145" t="s">
        <v>172</v>
      </c>
      <c r="E137" s="165" t="s">
        <v>19</v>
      </c>
      <c r="F137" s="166" t="s">
        <v>182</v>
      </c>
      <c r="H137" s="167">
        <v>1.5169999999999999</v>
      </c>
      <c r="I137" s="168"/>
      <c r="L137" s="164"/>
      <c r="M137" s="169"/>
      <c r="T137" s="170"/>
      <c r="AT137" s="165" t="s">
        <v>172</v>
      </c>
      <c r="AU137" s="165" t="s">
        <v>85</v>
      </c>
      <c r="AV137" s="14" t="s">
        <v>183</v>
      </c>
      <c r="AW137" s="14" t="s">
        <v>37</v>
      </c>
      <c r="AX137" s="14" t="s">
        <v>76</v>
      </c>
      <c r="AY137" s="165" t="s">
        <v>158</v>
      </c>
    </row>
    <row r="138" spans="2:65" s="15" customFormat="1">
      <c r="B138" s="171"/>
      <c r="D138" s="145" t="s">
        <v>172</v>
      </c>
      <c r="E138" s="172" t="s">
        <v>19</v>
      </c>
      <c r="F138" s="173" t="s">
        <v>188</v>
      </c>
      <c r="H138" s="174">
        <v>57.005000000000003</v>
      </c>
      <c r="I138" s="175"/>
      <c r="L138" s="171"/>
      <c r="M138" s="176"/>
      <c r="T138" s="177"/>
      <c r="AT138" s="172" t="s">
        <v>172</v>
      </c>
      <c r="AU138" s="172" t="s">
        <v>85</v>
      </c>
      <c r="AV138" s="15" t="s">
        <v>166</v>
      </c>
      <c r="AW138" s="15" t="s">
        <v>37</v>
      </c>
      <c r="AX138" s="15" t="s">
        <v>83</v>
      </c>
      <c r="AY138" s="172" t="s">
        <v>158</v>
      </c>
    </row>
    <row r="139" spans="2:65" s="1" customFormat="1" ht="16.5" customHeight="1">
      <c r="B139" s="33"/>
      <c r="C139" s="132" t="s">
        <v>85</v>
      </c>
      <c r="D139" s="132" t="s">
        <v>161</v>
      </c>
      <c r="E139" s="133" t="s">
        <v>189</v>
      </c>
      <c r="F139" s="134" t="s">
        <v>190</v>
      </c>
      <c r="G139" s="135" t="s">
        <v>164</v>
      </c>
      <c r="H139" s="136">
        <v>5.6740000000000004</v>
      </c>
      <c r="I139" s="137"/>
      <c r="J139" s="138">
        <f>ROUND(I139*H139,2)</f>
        <v>0</v>
      </c>
      <c r="K139" s="134" t="s">
        <v>165</v>
      </c>
      <c r="L139" s="33"/>
      <c r="M139" s="139" t="s">
        <v>19</v>
      </c>
      <c r="N139" s="140" t="s">
        <v>47</v>
      </c>
      <c r="P139" s="141">
        <f>O139*H139</f>
        <v>0</v>
      </c>
      <c r="Q139" s="141">
        <v>4.5670000000000002E-2</v>
      </c>
      <c r="R139" s="141">
        <f>Q139*H139</f>
        <v>0.25913158000000003</v>
      </c>
      <c r="S139" s="141">
        <v>0</v>
      </c>
      <c r="T139" s="142">
        <f>S139*H139</f>
        <v>0</v>
      </c>
      <c r="AR139" s="143" t="s">
        <v>166</v>
      </c>
      <c r="AT139" s="143" t="s">
        <v>161</v>
      </c>
      <c r="AU139" s="143" t="s">
        <v>85</v>
      </c>
      <c r="AY139" s="18" t="s">
        <v>158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83</v>
      </c>
      <c r="BK139" s="144">
        <f>ROUND(I139*H139,2)</f>
        <v>0</v>
      </c>
      <c r="BL139" s="18" t="s">
        <v>166</v>
      </c>
      <c r="BM139" s="143" t="s">
        <v>191</v>
      </c>
    </row>
    <row r="140" spans="2:65" s="1" customFormat="1">
      <c r="B140" s="33"/>
      <c r="D140" s="145" t="s">
        <v>168</v>
      </c>
      <c r="F140" s="146" t="s">
        <v>192</v>
      </c>
      <c r="I140" s="147"/>
      <c r="L140" s="33"/>
      <c r="M140" s="148"/>
      <c r="T140" s="54"/>
      <c r="AT140" s="18" t="s">
        <v>168</v>
      </c>
      <c r="AU140" s="18" t="s">
        <v>85</v>
      </c>
    </row>
    <row r="141" spans="2:65" s="1" customFormat="1">
      <c r="B141" s="33"/>
      <c r="D141" s="149" t="s">
        <v>170</v>
      </c>
      <c r="F141" s="150" t="s">
        <v>193</v>
      </c>
      <c r="I141" s="147"/>
      <c r="L141" s="33"/>
      <c r="M141" s="148"/>
      <c r="T141" s="54"/>
      <c r="AT141" s="18" t="s">
        <v>170</v>
      </c>
      <c r="AU141" s="18" t="s">
        <v>85</v>
      </c>
    </row>
    <row r="142" spans="2:65" s="12" customFormat="1">
      <c r="B142" s="151"/>
      <c r="D142" s="145" t="s">
        <v>172</v>
      </c>
      <c r="E142" s="152" t="s">
        <v>19</v>
      </c>
      <c r="F142" s="153" t="s">
        <v>194</v>
      </c>
      <c r="H142" s="152" t="s">
        <v>19</v>
      </c>
      <c r="I142" s="154"/>
      <c r="L142" s="151"/>
      <c r="M142" s="155"/>
      <c r="T142" s="156"/>
      <c r="AT142" s="152" t="s">
        <v>172</v>
      </c>
      <c r="AU142" s="152" t="s">
        <v>85</v>
      </c>
      <c r="AV142" s="12" t="s">
        <v>83</v>
      </c>
      <c r="AW142" s="12" t="s">
        <v>37</v>
      </c>
      <c r="AX142" s="12" t="s">
        <v>76</v>
      </c>
      <c r="AY142" s="152" t="s">
        <v>158</v>
      </c>
    </row>
    <row r="143" spans="2:65" s="13" customFormat="1">
      <c r="B143" s="157"/>
      <c r="D143" s="145" t="s">
        <v>172</v>
      </c>
      <c r="E143" s="158" t="s">
        <v>19</v>
      </c>
      <c r="F143" s="159" t="s">
        <v>195</v>
      </c>
      <c r="H143" s="160">
        <v>5.6740000000000004</v>
      </c>
      <c r="I143" s="161"/>
      <c r="L143" s="157"/>
      <c r="M143" s="162"/>
      <c r="T143" s="163"/>
      <c r="AT143" s="158" t="s">
        <v>172</v>
      </c>
      <c r="AU143" s="158" t="s">
        <v>85</v>
      </c>
      <c r="AV143" s="13" t="s">
        <v>85</v>
      </c>
      <c r="AW143" s="13" t="s">
        <v>37</v>
      </c>
      <c r="AX143" s="13" t="s">
        <v>76</v>
      </c>
      <c r="AY143" s="158" t="s">
        <v>158</v>
      </c>
    </row>
    <row r="144" spans="2:65" s="15" customFormat="1">
      <c r="B144" s="171"/>
      <c r="D144" s="145" t="s">
        <v>172</v>
      </c>
      <c r="E144" s="172" t="s">
        <v>19</v>
      </c>
      <c r="F144" s="173" t="s">
        <v>188</v>
      </c>
      <c r="H144" s="174">
        <v>5.6740000000000004</v>
      </c>
      <c r="I144" s="175"/>
      <c r="L144" s="171"/>
      <c r="M144" s="176"/>
      <c r="T144" s="177"/>
      <c r="AT144" s="172" t="s">
        <v>172</v>
      </c>
      <c r="AU144" s="172" t="s">
        <v>85</v>
      </c>
      <c r="AV144" s="15" t="s">
        <v>166</v>
      </c>
      <c r="AW144" s="15" t="s">
        <v>37</v>
      </c>
      <c r="AX144" s="15" t="s">
        <v>83</v>
      </c>
      <c r="AY144" s="172" t="s">
        <v>158</v>
      </c>
    </row>
    <row r="145" spans="2:65" s="1" customFormat="1" ht="33" customHeight="1">
      <c r="B145" s="33"/>
      <c r="C145" s="132" t="s">
        <v>183</v>
      </c>
      <c r="D145" s="132" t="s">
        <v>161</v>
      </c>
      <c r="E145" s="133" t="s">
        <v>196</v>
      </c>
      <c r="F145" s="134" t="s">
        <v>197</v>
      </c>
      <c r="G145" s="135" t="s">
        <v>198</v>
      </c>
      <c r="H145" s="136">
        <v>2</v>
      </c>
      <c r="I145" s="137"/>
      <c r="J145" s="138">
        <f>ROUND(I145*H145,2)</f>
        <v>0</v>
      </c>
      <c r="K145" s="134" t="s">
        <v>165</v>
      </c>
      <c r="L145" s="33"/>
      <c r="M145" s="139" t="s">
        <v>19</v>
      </c>
      <c r="N145" s="140" t="s">
        <v>47</v>
      </c>
      <c r="P145" s="141">
        <f>O145*H145</f>
        <v>0</v>
      </c>
      <c r="Q145" s="141">
        <v>2.5829999999999999E-2</v>
      </c>
      <c r="R145" s="141">
        <f>Q145*H145</f>
        <v>5.1659999999999998E-2</v>
      </c>
      <c r="S145" s="141">
        <v>0</v>
      </c>
      <c r="T145" s="142">
        <f>S145*H145</f>
        <v>0</v>
      </c>
      <c r="AR145" s="143" t="s">
        <v>166</v>
      </c>
      <c r="AT145" s="143" t="s">
        <v>161</v>
      </c>
      <c r="AU145" s="143" t="s">
        <v>85</v>
      </c>
      <c r="AY145" s="18" t="s">
        <v>158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8" t="s">
        <v>83</v>
      </c>
      <c r="BK145" s="144">
        <f>ROUND(I145*H145,2)</f>
        <v>0</v>
      </c>
      <c r="BL145" s="18" t="s">
        <v>166</v>
      </c>
      <c r="BM145" s="143" t="s">
        <v>199</v>
      </c>
    </row>
    <row r="146" spans="2:65" s="1" customFormat="1">
      <c r="B146" s="33"/>
      <c r="D146" s="145" t="s">
        <v>168</v>
      </c>
      <c r="F146" s="146" t="s">
        <v>200</v>
      </c>
      <c r="I146" s="147"/>
      <c r="L146" s="33"/>
      <c r="M146" s="148"/>
      <c r="T146" s="54"/>
      <c r="AT146" s="18" t="s">
        <v>168</v>
      </c>
      <c r="AU146" s="18" t="s">
        <v>85</v>
      </c>
    </row>
    <row r="147" spans="2:65" s="1" customFormat="1">
      <c r="B147" s="33"/>
      <c r="D147" s="149" t="s">
        <v>170</v>
      </c>
      <c r="F147" s="150" t="s">
        <v>201</v>
      </c>
      <c r="I147" s="147"/>
      <c r="L147" s="33"/>
      <c r="M147" s="148"/>
      <c r="T147" s="54"/>
      <c r="AT147" s="18" t="s">
        <v>170</v>
      </c>
      <c r="AU147" s="18" t="s">
        <v>85</v>
      </c>
    </row>
    <row r="148" spans="2:65" s="12" customFormat="1">
      <c r="B148" s="151"/>
      <c r="D148" s="145" t="s">
        <v>172</v>
      </c>
      <c r="E148" s="152" t="s">
        <v>19</v>
      </c>
      <c r="F148" s="153" t="s">
        <v>202</v>
      </c>
      <c r="H148" s="152" t="s">
        <v>19</v>
      </c>
      <c r="I148" s="154"/>
      <c r="L148" s="151"/>
      <c r="M148" s="155"/>
      <c r="T148" s="156"/>
      <c r="AT148" s="152" t="s">
        <v>172</v>
      </c>
      <c r="AU148" s="152" t="s">
        <v>85</v>
      </c>
      <c r="AV148" s="12" t="s">
        <v>83</v>
      </c>
      <c r="AW148" s="12" t="s">
        <v>37</v>
      </c>
      <c r="AX148" s="12" t="s">
        <v>76</v>
      </c>
      <c r="AY148" s="152" t="s">
        <v>158</v>
      </c>
    </row>
    <row r="149" spans="2:65" s="12" customFormat="1">
      <c r="B149" s="151"/>
      <c r="D149" s="145" t="s">
        <v>172</v>
      </c>
      <c r="E149" s="152" t="s">
        <v>19</v>
      </c>
      <c r="F149" s="153" t="s">
        <v>203</v>
      </c>
      <c r="H149" s="152" t="s">
        <v>19</v>
      </c>
      <c r="I149" s="154"/>
      <c r="L149" s="151"/>
      <c r="M149" s="155"/>
      <c r="T149" s="156"/>
      <c r="AT149" s="152" t="s">
        <v>172</v>
      </c>
      <c r="AU149" s="152" t="s">
        <v>85</v>
      </c>
      <c r="AV149" s="12" t="s">
        <v>83</v>
      </c>
      <c r="AW149" s="12" t="s">
        <v>37</v>
      </c>
      <c r="AX149" s="12" t="s">
        <v>76</v>
      </c>
      <c r="AY149" s="152" t="s">
        <v>158</v>
      </c>
    </row>
    <row r="150" spans="2:65" s="13" customFormat="1">
      <c r="B150" s="157"/>
      <c r="D150" s="145" t="s">
        <v>172</v>
      </c>
      <c r="E150" s="158" t="s">
        <v>19</v>
      </c>
      <c r="F150" s="159" t="s">
        <v>204</v>
      </c>
      <c r="H150" s="160">
        <v>2</v>
      </c>
      <c r="I150" s="161"/>
      <c r="L150" s="157"/>
      <c r="M150" s="162"/>
      <c r="T150" s="163"/>
      <c r="AT150" s="158" t="s">
        <v>172</v>
      </c>
      <c r="AU150" s="158" t="s">
        <v>85</v>
      </c>
      <c r="AV150" s="13" t="s">
        <v>85</v>
      </c>
      <c r="AW150" s="13" t="s">
        <v>37</v>
      </c>
      <c r="AX150" s="13" t="s">
        <v>76</v>
      </c>
      <c r="AY150" s="158" t="s">
        <v>158</v>
      </c>
    </row>
    <row r="151" spans="2:65" s="15" customFormat="1">
      <c r="B151" s="171"/>
      <c r="D151" s="145" t="s">
        <v>172</v>
      </c>
      <c r="E151" s="172" t="s">
        <v>19</v>
      </c>
      <c r="F151" s="173" t="s">
        <v>188</v>
      </c>
      <c r="H151" s="174">
        <v>2</v>
      </c>
      <c r="I151" s="175"/>
      <c r="L151" s="171"/>
      <c r="M151" s="176"/>
      <c r="T151" s="177"/>
      <c r="AT151" s="172" t="s">
        <v>172</v>
      </c>
      <c r="AU151" s="172" t="s">
        <v>85</v>
      </c>
      <c r="AV151" s="15" t="s">
        <v>166</v>
      </c>
      <c r="AW151" s="15" t="s">
        <v>37</v>
      </c>
      <c r="AX151" s="15" t="s">
        <v>83</v>
      </c>
      <c r="AY151" s="172" t="s">
        <v>158</v>
      </c>
    </row>
    <row r="152" spans="2:65" s="1" customFormat="1" ht="33" customHeight="1">
      <c r="B152" s="33"/>
      <c r="C152" s="132" t="s">
        <v>166</v>
      </c>
      <c r="D152" s="132" t="s">
        <v>161</v>
      </c>
      <c r="E152" s="133" t="s">
        <v>205</v>
      </c>
      <c r="F152" s="134" t="s">
        <v>206</v>
      </c>
      <c r="G152" s="135" t="s">
        <v>198</v>
      </c>
      <c r="H152" s="136">
        <v>8</v>
      </c>
      <c r="I152" s="137"/>
      <c r="J152" s="138">
        <f>ROUND(I152*H152,2)</f>
        <v>0</v>
      </c>
      <c r="K152" s="134" t="s">
        <v>165</v>
      </c>
      <c r="L152" s="33"/>
      <c r="M152" s="139" t="s">
        <v>19</v>
      </c>
      <c r="N152" s="140" t="s">
        <v>47</v>
      </c>
      <c r="P152" s="141">
        <f>O152*H152</f>
        <v>0</v>
      </c>
      <c r="Q152" s="141">
        <v>5.3629999999999997E-2</v>
      </c>
      <c r="R152" s="141">
        <f>Q152*H152</f>
        <v>0.42903999999999998</v>
      </c>
      <c r="S152" s="141">
        <v>0</v>
      </c>
      <c r="T152" s="142">
        <f>S152*H152</f>
        <v>0</v>
      </c>
      <c r="AR152" s="143" t="s">
        <v>166</v>
      </c>
      <c r="AT152" s="143" t="s">
        <v>161</v>
      </c>
      <c r="AU152" s="143" t="s">
        <v>85</v>
      </c>
      <c r="AY152" s="18" t="s">
        <v>158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83</v>
      </c>
      <c r="BK152" s="144">
        <f>ROUND(I152*H152,2)</f>
        <v>0</v>
      </c>
      <c r="BL152" s="18" t="s">
        <v>166</v>
      </c>
      <c r="BM152" s="143" t="s">
        <v>207</v>
      </c>
    </row>
    <row r="153" spans="2:65" s="1" customFormat="1">
      <c r="B153" s="33"/>
      <c r="D153" s="145" t="s">
        <v>168</v>
      </c>
      <c r="F153" s="146" t="s">
        <v>208</v>
      </c>
      <c r="I153" s="147"/>
      <c r="L153" s="33"/>
      <c r="M153" s="148"/>
      <c r="T153" s="54"/>
      <c r="AT153" s="18" t="s">
        <v>168</v>
      </c>
      <c r="AU153" s="18" t="s">
        <v>85</v>
      </c>
    </row>
    <row r="154" spans="2:65" s="1" customFormat="1">
      <c r="B154" s="33"/>
      <c r="D154" s="149" t="s">
        <v>170</v>
      </c>
      <c r="F154" s="150" t="s">
        <v>209</v>
      </c>
      <c r="I154" s="147"/>
      <c r="L154" s="33"/>
      <c r="M154" s="148"/>
      <c r="T154" s="54"/>
      <c r="AT154" s="18" t="s">
        <v>170</v>
      </c>
      <c r="AU154" s="18" t="s">
        <v>85</v>
      </c>
    </row>
    <row r="155" spans="2:65" s="12" customFormat="1">
      <c r="B155" s="151"/>
      <c r="D155" s="145" t="s">
        <v>172</v>
      </c>
      <c r="E155" s="152" t="s">
        <v>19</v>
      </c>
      <c r="F155" s="153" t="s">
        <v>202</v>
      </c>
      <c r="H155" s="152" t="s">
        <v>19</v>
      </c>
      <c r="I155" s="154"/>
      <c r="L155" s="151"/>
      <c r="M155" s="155"/>
      <c r="T155" s="156"/>
      <c r="AT155" s="152" t="s">
        <v>172</v>
      </c>
      <c r="AU155" s="152" t="s">
        <v>85</v>
      </c>
      <c r="AV155" s="12" t="s">
        <v>83</v>
      </c>
      <c r="AW155" s="12" t="s">
        <v>37</v>
      </c>
      <c r="AX155" s="12" t="s">
        <v>76</v>
      </c>
      <c r="AY155" s="152" t="s">
        <v>158</v>
      </c>
    </row>
    <row r="156" spans="2:65" s="12" customFormat="1">
      <c r="B156" s="151"/>
      <c r="D156" s="145" t="s">
        <v>172</v>
      </c>
      <c r="E156" s="152" t="s">
        <v>19</v>
      </c>
      <c r="F156" s="153" t="s">
        <v>203</v>
      </c>
      <c r="H156" s="152" t="s">
        <v>19</v>
      </c>
      <c r="I156" s="154"/>
      <c r="L156" s="151"/>
      <c r="M156" s="155"/>
      <c r="T156" s="156"/>
      <c r="AT156" s="152" t="s">
        <v>172</v>
      </c>
      <c r="AU156" s="152" t="s">
        <v>85</v>
      </c>
      <c r="AV156" s="12" t="s">
        <v>83</v>
      </c>
      <c r="AW156" s="12" t="s">
        <v>37</v>
      </c>
      <c r="AX156" s="12" t="s">
        <v>76</v>
      </c>
      <c r="AY156" s="152" t="s">
        <v>158</v>
      </c>
    </row>
    <row r="157" spans="2:65" s="13" customFormat="1">
      <c r="B157" s="157"/>
      <c r="D157" s="145" t="s">
        <v>172</v>
      </c>
      <c r="E157" s="158" t="s">
        <v>19</v>
      </c>
      <c r="F157" s="159" t="s">
        <v>210</v>
      </c>
      <c r="H157" s="160">
        <v>8</v>
      </c>
      <c r="I157" s="161"/>
      <c r="L157" s="157"/>
      <c r="M157" s="162"/>
      <c r="T157" s="163"/>
      <c r="AT157" s="158" t="s">
        <v>172</v>
      </c>
      <c r="AU157" s="158" t="s">
        <v>85</v>
      </c>
      <c r="AV157" s="13" t="s">
        <v>85</v>
      </c>
      <c r="AW157" s="13" t="s">
        <v>37</v>
      </c>
      <c r="AX157" s="13" t="s">
        <v>76</v>
      </c>
      <c r="AY157" s="158" t="s">
        <v>158</v>
      </c>
    </row>
    <row r="158" spans="2:65" s="15" customFormat="1">
      <c r="B158" s="171"/>
      <c r="D158" s="145" t="s">
        <v>172</v>
      </c>
      <c r="E158" s="172" t="s">
        <v>19</v>
      </c>
      <c r="F158" s="173" t="s">
        <v>188</v>
      </c>
      <c r="H158" s="174">
        <v>8</v>
      </c>
      <c r="I158" s="175"/>
      <c r="L158" s="171"/>
      <c r="M158" s="176"/>
      <c r="T158" s="177"/>
      <c r="AT158" s="172" t="s">
        <v>172</v>
      </c>
      <c r="AU158" s="172" t="s">
        <v>85</v>
      </c>
      <c r="AV158" s="15" t="s">
        <v>166</v>
      </c>
      <c r="AW158" s="15" t="s">
        <v>37</v>
      </c>
      <c r="AX158" s="15" t="s">
        <v>83</v>
      </c>
      <c r="AY158" s="172" t="s">
        <v>158</v>
      </c>
    </row>
    <row r="159" spans="2:65" s="1" customFormat="1" ht="33" customHeight="1">
      <c r="B159" s="33"/>
      <c r="C159" s="132" t="s">
        <v>211</v>
      </c>
      <c r="D159" s="132" t="s">
        <v>161</v>
      </c>
      <c r="E159" s="133" t="s">
        <v>212</v>
      </c>
      <c r="F159" s="134" t="s">
        <v>213</v>
      </c>
      <c r="G159" s="135" t="s">
        <v>198</v>
      </c>
      <c r="H159" s="136">
        <v>2</v>
      </c>
      <c r="I159" s="137"/>
      <c r="J159" s="138">
        <f>ROUND(I159*H159,2)</f>
        <v>0</v>
      </c>
      <c r="K159" s="134" t="s">
        <v>165</v>
      </c>
      <c r="L159" s="33"/>
      <c r="M159" s="139" t="s">
        <v>19</v>
      </c>
      <c r="N159" s="140" t="s">
        <v>47</v>
      </c>
      <c r="P159" s="141">
        <f>O159*H159</f>
        <v>0</v>
      </c>
      <c r="Q159" s="141">
        <v>6.6930000000000003E-2</v>
      </c>
      <c r="R159" s="141">
        <f>Q159*H159</f>
        <v>0.13386000000000001</v>
      </c>
      <c r="S159" s="141">
        <v>0</v>
      </c>
      <c r="T159" s="142">
        <f>S159*H159</f>
        <v>0</v>
      </c>
      <c r="AR159" s="143" t="s">
        <v>166</v>
      </c>
      <c r="AT159" s="143" t="s">
        <v>161</v>
      </c>
      <c r="AU159" s="143" t="s">
        <v>85</v>
      </c>
      <c r="AY159" s="18" t="s">
        <v>158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83</v>
      </c>
      <c r="BK159" s="144">
        <f>ROUND(I159*H159,2)</f>
        <v>0</v>
      </c>
      <c r="BL159" s="18" t="s">
        <v>166</v>
      </c>
      <c r="BM159" s="143" t="s">
        <v>214</v>
      </c>
    </row>
    <row r="160" spans="2:65" s="1" customFormat="1">
      <c r="B160" s="33"/>
      <c r="D160" s="145" t="s">
        <v>168</v>
      </c>
      <c r="F160" s="146" t="s">
        <v>215</v>
      </c>
      <c r="I160" s="147"/>
      <c r="L160" s="33"/>
      <c r="M160" s="148"/>
      <c r="T160" s="54"/>
      <c r="AT160" s="18" t="s">
        <v>168</v>
      </c>
      <c r="AU160" s="18" t="s">
        <v>85</v>
      </c>
    </row>
    <row r="161" spans="2:65" s="1" customFormat="1">
      <c r="B161" s="33"/>
      <c r="D161" s="149" t="s">
        <v>170</v>
      </c>
      <c r="F161" s="150" t="s">
        <v>216</v>
      </c>
      <c r="I161" s="147"/>
      <c r="L161" s="33"/>
      <c r="M161" s="148"/>
      <c r="T161" s="54"/>
      <c r="AT161" s="18" t="s">
        <v>170</v>
      </c>
      <c r="AU161" s="18" t="s">
        <v>85</v>
      </c>
    </row>
    <row r="162" spans="2:65" s="12" customFormat="1">
      <c r="B162" s="151"/>
      <c r="D162" s="145" t="s">
        <v>172</v>
      </c>
      <c r="E162" s="152" t="s">
        <v>19</v>
      </c>
      <c r="F162" s="153" t="s">
        <v>202</v>
      </c>
      <c r="H162" s="152" t="s">
        <v>19</v>
      </c>
      <c r="I162" s="154"/>
      <c r="L162" s="151"/>
      <c r="M162" s="155"/>
      <c r="T162" s="156"/>
      <c r="AT162" s="152" t="s">
        <v>172</v>
      </c>
      <c r="AU162" s="152" t="s">
        <v>85</v>
      </c>
      <c r="AV162" s="12" t="s">
        <v>83</v>
      </c>
      <c r="AW162" s="12" t="s">
        <v>37</v>
      </c>
      <c r="AX162" s="12" t="s">
        <v>76</v>
      </c>
      <c r="AY162" s="152" t="s">
        <v>158</v>
      </c>
    </row>
    <row r="163" spans="2:65" s="12" customFormat="1">
      <c r="B163" s="151"/>
      <c r="D163" s="145" t="s">
        <v>172</v>
      </c>
      <c r="E163" s="152" t="s">
        <v>19</v>
      </c>
      <c r="F163" s="153" t="s">
        <v>203</v>
      </c>
      <c r="H163" s="152" t="s">
        <v>19</v>
      </c>
      <c r="I163" s="154"/>
      <c r="L163" s="151"/>
      <c r="M163" s="155"/>
      <c r="T163" s="156"/>
      <c r="AT163" s="152" t="s">
        <v>172</v>
      </c>
      <c r="AU163" s="152" t="s">
        <v>85</v>
      </c>
      <c r="AV163" s="12" t="s">
        <v>83</v>
      </c>
      <c r="AW163" s="12" t="s">
        <v>37</v>
      </c>
      <c r="AX163" s="12" t="s">
        <v>76</v>
      </c>
      <c r="AY163" s="152" t="s">
        <v>158</v>
      </c>
    </row>
    <row r="164" spans="2:65" s="13" customFormat="1">
      <c r="B164" s="157"/>
      <c r="D164" s="145" t="s">
        <v>172</v>
      </c>
      <c r="E164" s="158" t="s">
        <v>19</v>
      </c>
      <c r="F164" s="159" t="s">
        <v>217</v>
      </c>
      <c r="H164" s="160">
        <v>2</v>
      </c>
      <c r="I164" s="161"/>
      <c r="L164" s="157"/>
      <c r="M164" s="162"/>
      <c r="T164" s="163"/>
      <c r="AT164" s="158" t="s">
        <v>172</v>
      </c>
      <c r="AU164" s="158" t="s">
        <v>85</v>
      </c>
      <c r="AV164" s="13" t="s">
        <v>85</v>
      </c>
      <c r="AW164" s="13" t="s">
        <v>37</v>
      </c>
      <c r="AX164" s="13" t="s">
        <v>76</v>
      </c>
      <c r="AY164" s="158" t="s">
        <v>158</v>
      </c>
    </row>
    <row r="165" spans="2:65" s="15" customFormat="1">
      <c r="B165" s="171"/>
      <c r="D165" s="145" t="s">
        <v>172</v>
      </c>
      <c r="E165" s="172" t="s">
        <v>19</v>
      </c>
      <c r="F165" s="173" t="s">
        <v>188</v>
      </c>
      <c r="H165" s="174">
        <v>2</v>
      </c>
      <c r="I165" s="175"/>
      <c r="L165" s="171"/>
      <c r="M165" s="176"/>
      <c r="T165" s="177"/>
      <c r="AT165" s="172" t="s">
        <v>172</v>
      </c>
      <c r="AU165" s="172" t="s">
        <v>85</v>
      </c>
      <c r="AV165" s="15" t="s">
        <v>166</v>
      </c>
      <c r="AW165" s="15" t="s">
        <v>37</v>
      </c>
      <c r="AX165" s="15" t="s">
        <v>83</v>
      </c>
      <c r="AY165" s="172" t="s">
        <v>158</v>
      </c>
    </row>
    <row r="166" spans="2:65" s="1" customFormat="1" ht="37.9" customHeight="1">
      <c r="B166" s="33"/>
      <c r="C166" s="132" t="s">
        <v>218</v>
      </c>
      <c r="D166" s="132" t="s">
        <v>161</v>
      </c>
      <c r="E166" s="133" t="s">
        <v>219</v>
      </c>
      <c r="F166" s="134" t="s">
        <v>220</v>
      </c>
      <c r="G166" s="135" t="s">
        <v>221</v>
      </c>
      <c r="H166" s="136">
        <v>5.2999999999999999E-2</v>
      </c>
      <c r="I166" s="137"/>
      <c r="J166" s="138">
        <f>ROUND(I166*H166,2)</f>
        <v>0</v>
      </c>
      <c r="K166" s="134" t="s">
        <v>165</v>
      </c>
      <c r="L166" s="33"/>
      <c r="M166" s="139" t="s">
        <v>19</v>
      </c>
      <c r="N166" s="140" t="s">
        <v>47</v>
      </c>
      <c r="P166" s="141">
        <f>O166*H166</f>
        <v>0</v>
      </c>
      <c r="Q166" s="141">
        <v>1.7094000000000002E-2</v>
      </c>
      <c r="R166" s="141">
        <f>Q166*H166</f>
        <v>9.0598200000000005E-4</v>
      </c>
      <c r="S166" s="141">
        <v>0</v>
      </c>
      <c r="T166" s="142">
        <f>S166*H166</f>
        <v>0</v>
      </c>
      <c r="AR166" s="143" t="s">
        <v>166</v>
      </c>
      <c r="AT166" s="143" t="s">
        <v>161</v>
      </c>
      <c r="AU166" s="143" t="s">
        <v>85</v>
      </c>
      <c r="AY166" s="18" t="s">
        <v>158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83</v>
      </c>
      <c r="BK166" s="144">
        <f>ROUND(I166*H166,2)</f>
        <v>0</v>
      </c>
      <c r="BL166" s="18" t="s">
        <v>166</v>
      </c>
      <c r="BM166" s="143" t="s">
        <v>222</v>
      </c>
    </row>
    <row r="167" spans="2:65" s="1" customFormat="1">
      <c r="B167" s="33"/>
      <c r="D167" s="145" t="s">
        <v>168</v>
      </c>
      <c r="F167" s="146" t="s">
        <v>223</v>
      </c>
      <c r="I167" s="147"/>
      <c r="L167" s="33"/>
      <c r="M167" s="148"/>
      <c r="T167" s="54"/>
      <c r="AT167" s="18" t="s">
        <v>168</v>
      </c>
      <c r="AU167" s="18" t="s">
        <v>85</v>
      </c>
    </row>
    <row r="168" spans="2:65" s="1" customFormat="1">
      <c r="B168" s="33"/>
      <c r="D168" s="149" t="s">
        <v>170</v>
      </c>
      <c r="F168" s="150" t="s">
        <v>224</v>
      </c>
      <c r="I168" s="147"/>
      <c r="L168" s="33"/>
      <c r="M168" s="148"/>
      <c r="T168" s="54"/>
      <c r="AT168" s="18" t="s">
        <v>170</v>
      </c>
      <c r="AU168" s="18" t="s">
        <v>85</v>
      </c>
    </row>
    <row r="169" spans="2:65" s="12" customFormat="1">
      <c r="B169" s="151"/>
      <c r="D169" s="145" t="s">
        <v>172</v>
      </c>
      <c r="E169" s="152" t="s">
        <v>19</v>
      </c>
      <c r="F169" s="153" t="s">
        <v>225</v>
      </c>
      <c r="H169" s="152" t="s">
        <v>19</v>
      </c>
      <c r="I169" s="154"/>
      <c r="L169" s="151"/>
      <c r="M169" s="155"/>
      <c r="T169" s="156"/>
      <c r="AT169" s="152" t="s">
        <v>172</v>
      </c>
      <c r="AU169" s="152" t="s">
        <v>85</v>
      </c>
      <c r="AV169" s="12" t="s">
        <v>83</v>
      </c>
      <c r="AW169" s="12" t="s">
        <v>37</v>
      </c>
      <c r="AX169" s="12" t="s">
        <v>76</v>
      </c>
      <c r="AY169" s="152" t="s">
        <v>158</v>
      </c>
    </row>
    <row r="170" spans="2:65" s="12" customFormat="1">
      <c r="B170" s="151"/>
      <c r="D170" s="145" t="s">
        <v>172</v>
      </c>
      <c r="E170" s="152" t="s">
        <v>19</v>
      </c>
      <c r="F170" s="153" t="s">
        <v>226</v>
      </c>
      <c r="H170" s="152" t="s">
        <v>19</v>
      </c>
      <c r="I170" s="154"/>
      <c r="L170" s="151"/>
      <c r="M170" s="155"/>
      <c r="T170" s="156"/>
      <c r="AT170" s="152" t="s">
        <v>172</v>
      </c>
      <c r="AU170" s="152" t="s">
        <v>85</v>
      </c>
      <c r="AV170" s="12" t="s">
        <v>83</v>
      </c>
      <c r="AW170" s="12" t="s">
        <v>37</v>
      </c>
      <c r="AX170" s="12" t="s">
        <v>76</v>
      </c>
      <c r="AY170" s="152" t="s">
        <v>158</v>
      </c>
    </row>
    <row r="171" spans="2:65" s="13" customFormat="1">
      <c r="B171" s="157"/>
      <c r="D171" s="145" t="s">
        <v>172</v>
      </c>
      <c r="E171" s="158" t="s">
        <v>19</v>
      </c>
      <c r="F171" s="159" t="s">
        <v>227</v>
      </c>
      <c r="H171" s="160">
        <v>5.2999999999999999E-2</v>
      </c>
      <c r="I171" s="161"/>
      <c r="L171" s="157"/>
      <c r="M171" s="162"/>
      <c r="T171" s="163"/>
      <c r="AT171" s="158" t="s">
        <v>172</v>
      </c>
      <c r="AU171" s="158" t="s">
        <v>85</v>
      </c>
      <c r="AV171" s="13" t="s">
        <v>85</v>
      </c>
      <c r="AW171" s="13" t="s">
        <v>37</v>
      </c>
      <c r="AX171" s="13" t="s">
        <v>76</v>
      </c>
      <c r="AY171" s="158" t="s">
        <v>158</v>
      </c>
    </row>
    <row r="172" spans="2:65" s="15" customFormat="1">
      <c r="B172" s="171"/>
      <c r="D172" s="145" t="s">
        <v>172</v>
      </c>
      <c r="E172" s="172" t="s">
        <v>19</v>
      </c>
      <c r="F172" s="173" t="s">
        <v>188</v>
      </c>
      <c r="H172" s="174">
        <v>5.2999999999999999E-2</v>
      </c>
      <c r="I172" s="175"/>
      <c r="L172" s="171"/>
      <c r="M172" s="176"/>
      <c r="T172" s="177"/>
      <c r="AT172" s="172" t="s">
        <v>172</v>
      </c>
      <c r="AU172" s="172" t="s">
        <v>85</v>
      </c>
      <c r="AV172" s="15" t="s">
        <v>166</v>
      </c>
      <c r="AW172" s="15" t="s">
        <v>37</v>
      </c>
      <c r="AX172" s="15" t="s">
        <v>83</v>
      </c>
      <c r="AY172" s="172" t="s">
        <v>158</v>
      </c>
    </row>
    <row r="173" spans="2:65" s="1" customFormat="1" ht="24.2" customHeight="1">
      <c r="B173" s="33"/>
      <c r="C173" s="178" t="s">
        <v>228</v>
      </c>
      <c r="D173" s="178" t="s">
        <v>229</v>
      </c>
      <c r="E173" s="179" t="s">
        <v>230</v>
      </c>
      <c r="F173" s="180" t="s">
        <v>231</v>
      </c>
      <c r="G173" s="181" t="s">
        <v>221</v>
      </c>
      <c r="H173" s="182">
        <v>5.6000000000000001E-2</v>
      </c>
      <c r="I173" s="183"/>
      <c r="J173" s="184">
        <f>ROUND(I173*H173,2)</f>
        <v>0</v>
      </c>
      <c r="K173" s="180" t="s">
        <v>165</v>
      </c>
      <c r="L173" s="185"/>
      <c r="M173" s="186" t="s">
        <v>19</v>
      </c>
      <c r="N173" s="187" t="s">
        <v>47</v>
      </c>
      <c r="P173" s="141">
        <f>O173*H173</f>
        <v>0</v>
      </c>
      <c r="Q173" s="141">
        <v>1</v>
      </c>
      <c r="R173" s="141">
        <f>Q173*H173</f>
        <v>5.6000000000000001E-2</v>
      </c>
      <c r="S173" s="141">
        <v>0</v>
      </c>
      <c r="T173" s="142">
        <f>S173*H173</f>
        <v>0</v>
      </c>
      <c r="AR173" s="143" t="s">
        <v>232</v>
      </c>
      <c r="AT173" s="143" t="s">
        <v>229</v>
      </c>
      <c r="AU173" s="143" t="s">
        <v>85</v>
      </c>
      <c r="AY173" s="18" t="s">
        <v>158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83</v>
      </c>
      <c r="BK173" s="144">
        <f>ROUND(I173*H173,2)</f>
        <v>0</v>
      </c>
      <c r="BL173" s="18" t="s">
        <v>166</v>
      </c>
      <c r="BM173" s="143" t="s">
        <v>233</v>
      </c>
    </row>
    <row r="174" spans="2:65" s="1" customFormat="1">
      <c r="B174" s="33"/>
      <c r="D174" s="145" t="s">
        <v>168</v>
      </c>
      <c r="F174" s="146" t="s">
        <v>231</v>
      </c>
      <c r="I174" s="147"/>
      <c r="L174" s="33"/>
      <c r="M174" s="148"/>
      <c r="T174" s="54"/>
      <c r="AT174" s="18" t="s">
        <v>168</v>
      </c>
      <c r="AU174" s="18" t="s">
        <v>85</v>
      </c>
    </row>
    <row r="175" spans="2:65" s="12" customFormat="1">
      <c r="B175" s="151"/>
      <c r="D175" s="145" t="s">
        <v>172</v>
      </c>
      <c r="E175" s="152" t="s">
        <v>19</v>
      </c>
      <c r="F175" s="153" t="s">
        <v>225</v>
      </c>
      <c r="H175" s="152" t="s">
        <v>19</v>
      </c>
      <c r="I175" s="154"/>
      <c r="L175" s="151"/>
      <c r="M175" s="155"/>
      <c r="T175" s="156"/>
      <c r="AT175" s="152" t="s">
        <v>172</v>
      </c>
      <c r="AU175" s="152" t="s">
        <v>85</v>
      </c>
      <c r="AV175" s="12" t="s">
        <v>83</v>
      </c>
      <c r="AW175" s="12" t="s">
        <v>37</v>
      </c>
      <c r="AX175" s="12" t="s">
        <v>76</v>
      </c>
      <c r="AY175" s="152" t="s">
        <v>158</v>
      </c>
    </row>
    <row r="176" spans="2:65" s="12" customFormat="1">
      <c r="B176" s="151"/>
      <c r="D176" s="145" t="s">
        <v>172</v>
      </c>
      <c r="E176" s="152" t="s">
        <v>19</v>
      </c>
      <c r="F176" s="153" t="s">
        <v>234</v>
      </c>
      <c r="H176" s="152" t="s">
        <v>19</v>
      </c>
      <c r="I176" s="154"/>
      <c r="L176" s="151"/>
      <c r="M176" s="155"/>
      <c r="T176" s="156"/>
      <c r="AT176" s="152" t="s">
        <v>172</v>
      </c>
      <c r="AU176" s="152" t="s">
        <v>85</v>
      </c>
      <c r="AV176" s="12" t="s">
        <v>83</v>
      </c>
      <c r="AW176" s="12" t="s">
        <v>37</v>
      </c>
      <c r="AX176" s="12" t="s">
        <v>76</v>
      </c>
      <c r="AY176" s="152" t="s">
        <v>158</v>
      </c>
    </row>
    <row r="177" spans="2:65" s="12" customFormat="1">
      <c r="B177" s="151"/>
      <c r="D177" s="145" t="s">
        <v>172</v>
      </c>
      <c r="E177" s="152" t="s">
        <v>19</v>
      </c>
      <c r="F177" s="153" t="s">
        <v>226</v>
      </c>
      <c r="H177" s="152" t="s">
        <v>19</v>
      </c>
      <c r="I177" s="154"/>
      <c r="L177" s="151"/>
      <c r="M177" s="155"/>
      <c r="T177" s="156"/>
      <c r="AT177" s="152" t="s">
        <v>172</v>
      </c>
      <c r="AU177" s="152" t="s">
        <v>85</v>
      </c>
      <c r="AV177" s="12" t="s">
        <v>83</v>
      </c>
      <c r="AW177" s="12" t="s">
        <v>37</v>
      </c>
      <c r="AX177" s="12" t="s">
        <v>76</v>
      </c>
      <c r="AY177" s="152" t="s">
        <v>158</v>
      </c>
    </row>
    <row r="178" spans="2:65" s="13" customFormat="1">
      <c r="B178" s="157"/>
      <c r="D178" s="145" t="s">
        <v>172</v>
      </c>
      <c r="E178" s="158" t="s">
        <v>19</v>
      </c>
      <c r="F178" s="159" t="s">
        <v>227</v>
      </c>
      <c r="H178" s="160">
        <v>5.2999999999999999E-2</v>
      </c>
      <c r="I178" s="161"/>
      <c r="L178" s="157"/>
      <c r="M178" s="162"/>
      <c r="T178" s="163"/>
      <c r="AT178" s="158" t="s">
        <v>172</v>
      </c>
      <c r="AU178" s="158" t="s">
        <v>85</v>
      </c>
      <c r="AV178" s="13" t="s">
        <v>85</v>
      </c>
      <c r="AW178" s="13" t="s">
        <v>37</v>
      </c>
      <c r="AX178" s="13" t="s">
        <v>76</v>
      </c>
      <c r="AY178" s="158" t="s">
        <v>158</v>
      </c>
    </row>
    <row r="179" spans="2:65" s="15" customFormat="1">
      <c r="B179" s="171"/>
      <c r="D179" s="145" t="s">
        <v>172</v>
      </c>
      <c r="E179" s="172" t="s">
        <v>19</v>
      </c>
      <c r="F179" s="173" t="s">
        <v>188</v>
      </c>
      <c r="H179" s="174">
        <v>5.2999999999999999E-2</v>
      </c>
      <c r="I179" s="175"/>
      <c r="L179" s="171"/>
      <c r="M179" s="176"/>
      <c r="T179" s="177"/>
      <c r="AT179" s="172" t="s">
        <v>172</v>
      </c>
      <c r="AU179" s="172" t="s">
        <v>85</v>
      </c>
      <c r="AV179" s="15" t="s">
        <v>166</v>
      </c>
      <c r="AW179" s="15" t="s">
        <v>37</v>
      </c>
      <c r="AX179" s="15" t="s">
        <v>83</v>
      </c>
      <c r="AY179" s="172" t="s">
        <v>158</v>
      </c>
    </row>
    <row r="180" spans="2:65" s="13" customFormat="1">
      <c r="B180" s="157"/>
      <c r="D180" s="145" t="s">
        <v>172</v>
      </c>
      <c r="F180" s="159" t="s">
        <v>235</v>
      </c>
      <c r="H180" s="160">
        <v>5.6000000000000001E-2</v>
      </c>
      <c r="I180" s="161"/>
      <c r="L180" s="157"/>
      <c r="M180" s="162"/>
      <c r="T180" s="163"/>
      <c r="AT180" s="158" t="s">
        <v>172</v>
      </c>
      <c r="AU180" s="158" t="s">
        <v>85</v>
      </c>
      <c r="AV180" s="13" t="s">
        <v>85</v>
      </c>
      <c r="AW180" s="13" t="s">
        <v>4</v>
      </c>
      <c r="AX180" s="13" t="s">
        <v>83</v>
      </c>
      <c r="AY180" s="158" t="s">
        <v>158</v>
      </c>
    </row>
    <row r="181" spans="2:65" s="11" customFormat="1" ht="22.9" customHeight="1">
      <c r="B181" s="120"/>
      <c r="D181" s="121" t="s">
        <v>75</v>
      </c>
      <c r="E181" s="130" t="s">
        <v>236</v>
      </c>
      <c r="F181" s="130" t="s">
        <v>237</v>
      </c>
      <c r="I181" s="123"/>
      <c r="J181" s="131">
        <f>BK181</f>
        <v>0</v>
      </c>
      <c r="L181" s="120"/>
      <c r="M181" s="125"/>
      <c r="P181" s="126">
        <f>SUM(P182:P188)</f>
        <v>0</v>
      </c>
      <c r="R181" s="126">
        <f>SUM(R182:R188)</f>
        <v>9.06E-2</v>
      </c>
      <c r="T181" s="127">
        <f>SUM(T182:T188)</f>
        <v>0</v>
      </c>
      <c r="AR181" s="121" t="s">
        <v>83</v>
      </c>
      <c r="AT181" s="128" t="s">
        <v>75</v>
      </c>
      <c r="AU181" s="128" t="s">
        <v>83</v>
      </c>
      <c r="AY181" s="121" t="s">
        <v>158</v>
      </c>
      <c r="BK181" s="129">
        <f>SUM(BK182:BK188)</f>
        <v>0</v>
      </c>
    </row>
    <row r="182" spans="2:65" s="1" customFormat="1" ht="24.2" customHeight="1">
      <c r="B182" s="33"/>
      <c r="C182" s="132" t="s">
        <v>232</v>
      </c>
      <c r="D182" s="132" t="s">
        <v>161</v>
      </c>
      <c r="E182" s="133" t="s">
        <v>238</v>
      </c>
      <c r="F182" s="134" t="s">
        <v>239</v>
      </c>
      <c r="G182" s="135" t="s">
        <v>198</v>
      </c>
      <c r="H182" s="136">
        <v>1</v>
      </c>
      <c r="I182" s="137"/>
      <c r="J182" s="138">
        <f>ROUND(I182*H182,2)</f>
        <v>0</v>
      </c>
      <c r="K182" s="134" t="s">
        <v>240</v>
      </c>
      <c r="L182" s="33"/>
      <c r="M182" s="139" t="s">
        <v>19</v>
      </c>
      <c r="N182" s="140" t="s">
        <v>47</v>
      </c>
      <c r="P182" s="141">
        <f>O182*H182</f>
        <v>0</v>
      </c>
      <c r="Q182" s="141">
        <v>9.06E-2</v>
      </c>
      <c r="R182" s="141">
        <f>Q182*H182</f>
        <v>9.06E-2</v>
      </c>
      <c r="S182" s="141">
        <v>0</v>
      </c>
      <c r="T182" s="142">
        <f>S182*H182</f>
        <v>0</v>
      </c>
      <c r="AR182" s="143" t="s">
        <v>166</v>
      </c>
      <c r="AT182" s="143" t="s">
        <v>161</v>
      </c>
      <c r="AU182" s="143" t="s">
        <v>85</v>
      </c>
      <c r="AY182" s="18" t="s">
        <v>158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83</v>
      </c>
      <c r="BK182" s="144">
        <f>ROUND(I182*H182,2)</f>
        <v>0</v>
      </c>
      <c r="BL182" s="18" t="s">
        <v>166</v>
      </c>
      <c r="BM182" s="143" t="s">
        <v>241</v>
      </c>
    </row>
    <row r="183" spans="2:65" s="1" customFormat="1">
      <c r="B183" s="33"/>
      <c r="D183" s="145" t="s">
        <v>168</v>
      </c>
      <c r="F183" s="146" t="s">
        <v>242</v>
      </c>
      <c r="I183" s="147"/>
      <c r="L183" s="33"/>
      <c r="M183" s="148"/>
      <c r="T183" s="54"/>
      <c r="AT183" s="18" t="s">
        <v>168</v>
      </c>
      <c r="AU183" s="18" t="s">
        <v>85</v>
      </c>
    </row>
    <row r="184" spans="2:65" s="12" customFormat="1">
      <c r="B184" s="151"/>
      <c r="D184" s="145" t="s">
        <v>172</v>
      </c>
      <c r="E184" s="152" t="s">
        <v>19</v>
      </c>
      <c r="F184" s="153" t="s">
        <v>243</v>
      </c>
      <c r="H184" s="152" t="s">
        <v>19</v>
      </c>
      <c r="I184" s="154"/>
      <c r="L184" s="151"/>
      <c r="M184" s="155"/>
      <c r="T184" s="156"/>
      <c r="AT184" s="152" t="s">
        <v>172</v>
      </c>
      <c r="AU184" s="152" t="s">
        <v>85</v>
      </c>
      <c r="AV184" s="12" t="s">
        <v>83</v>
      </c>
      <c r="AW184" s="12" t="s">
        <v>37</v>
      </c>
      <c r="AX184" s="12" t="s">
        <v>76</v>
      </c>
      <c r="AY184" s="152" t="s">
        <v>158</v>
      </c>
    </row>
    <row r="185" spans="2:65" s="12" customFormat="1">
      <c r="B185" s="151"/>
      <c r="D185" s="145" t="s">
        <v>172</v>
      </c>
      <c r="E185" s="152" t="s">
        <v>19</v>
      </c>
      <c r="F185" s="153" t="s">
        <v>244</v>
      </c>
      <c r="H185" s="152" t="s">
        <v>19</v>
      </c>
      <c r="I185" s="154"/>
      <c r="L185" s="151"/>
      <c r="M185" s="155"/>
      <c r="T185" s="156"/>
      <c r="AT185" s="152" t="s">
        <v>172</v>
      </c>
      <c r="AU185" s="152" t="s">
        <v>85</v>
      </c>
      <c r="AV185" s="12" t="s">
        <v>83</v>
      </c>
      <c r="AW185" s="12" t="s">
        <v>37</v>
      </c>
      <c r="AX185" s="12" t="s">
        <v>76</v>
      </c>
      <c r="AY185" s="152" t="s">
        <v>158</v>
      </c>
    </row>
    <row r="186" spans="2:65" s="12" customFormat="1">
      <c r="B186" s="151"/>
      <c r="D186" s="145" t="s">
        <v>172</v>
      </c>
      <c r="E186" s="152" t="s">
        <v>19</v>
      </c>
      <c r="F186" s="153" t="s">
        <v>245</v>
      </c>
      <c r="H186" s="152" t="s">
        <v>19</v>
      </c>
      <c r="I186" s="154"/>
      <c r="L186" s="151"/>
      <c r="M186" s="155"/>
      <c r="T186" s="156"/>
      <c r="AT186" s="152" t="s">
        <v>172</v>
      </c>
      <c r="AU186" s="152" t="s">
        <v>85</v>
      </c>
      <c r="AV186" s="12" t="s">
        <v>83</v>
      </c>
      <c r="AW186" s="12" t="s">
        <v>37</v>
      </c>
      <c r="AX186" s="12" t="s">
        <v>76</v>
      </c>
      <c r="AY186" s="152" t="s">
        <v>158</v>
      </c>
    </row>
    <row r="187" spans="2:65" s="13" customFormat="1">
      <c r="B187" s="157"/>
      <c r="D187" s="145" t="s">
        <v>172</v>
      </c>
      <c r="E187" s="158" t="s">
        <v>19</v>
      </c>
      <c r="F187" s="159" t="s">
        <v>246</v>
      </c>
      <c r="H187" s="160">
        <v>1</v>
      </c>
      <c r="I187" s="161"/>
      <c r="L187" s="157"/>
      <c r="M187" s="162"/>
      <c r="T187" s="163"/>
      <c r="AT187" s="158" t="s">
        <v>172</v>
      </c>
      <c r="AU187" s="158" t="s">
        <v>85</v>
      </c>
      <c r="AV187" s="13" t="s">
        <v>85</v>
      </c>
      <c r="AW187" s="13" t="s">
        <v>37</v>
      </c>
      <c r="AX187" s="13" t="s">
        <v>76</v>
      </c>
      <c r="AY187" s="158" t="s">
        <v>158</v>
      </c>
    </row>
    <row r="188" spans="2:65" s="15" customFormat="1">
      <c r="B188" s="171"/>
      <c r="D188" s="145" t="s">
        <v>172</v>
      </c>
      <c r="E188" s="172" t="s">
        <v>19</v>
      </c>
      <c r="F188" s="173" t="s">
        <v>188</v>
      </c>
      <c r="H188" s="174">
        <v>1</v>
      </c>
      <c r="I188" s="175"/>
      <c r="L188" s="171"/>
      <c r="M188" s="176"/>
      <c r="T188" s="177"/>
      <c r="AT188" s="172" t="s">
        <v>172</v>
      </c>
      <c r="AU188" s="172" t="s">
        <v>85</v>
      </c>
      <c r="AV188" s="15" t="s">
        <v>166</v>
      </c>
      <c r="AW188" s="15" t="s">
        <v>37</v>
      </c>
      <c r="AX188" s="15" t="s">
        <v>83</v>
      </c>
      <c r="AY188" s="172" t="s">
        <v>158</v>
      </c>
    </row>
    <row r="189" spans="2:65" s="11" customFormat="1" ht="22.9" customHeight="1">
      <c r="B189" s="120"/>
      <c r="D189" s="121" t="s">
        <v>75</v>
      </c>
      <c r="E189" s="130" t="s">
        <v>166</v>
      </c>
      <c r="F189" s="130" t="s">
        <v>247</v>
      </c>
      <c r="I189" s="123"/>
      <c r="J189" s="131">
        <f>BK189</f>
        <v>0</v>
      </c>
      <c r="L189" s="120"/>
      <c r="M189" s="125"/>
      <c r="P189" s="126">
        <f>SUM(P190:P215)</f>
        <v>0</v>
      </c>
      <c r="R189" s="126">
        <f>SUM(R190:R215)</f>
        <v>1.2794957060000001</v>
      </c>
      <c r="T189" s="127">
        <f>SUM(T190:T215)</f>
        <v>0</v>
      </c>
      <c r="AR189" s="121" t="s">
        <v>83</v>
      </c>
      <c r="AT189" s="128" t="s">
        <v>75</v>
      </c>
      <c r="AU189" s="128" t="s">
        <v>83</v>
      </c>
      <c r="AY189" s="121" t="s">
        <v>158</v>
      </c>
      <c r="BK189" s="129">
        <f>SUM(BK190:BK215)</f>
        <v>0</v>
      </c>
    </row>
    <row r="190" spans="2:65" s="1" customFormat="1" ht="37.9" customHeight="1">
      <c r="B190" s="33"/>
      <c r="C190" s="132" t="s">
        <v>248</v>
      </c>
      <c r="D190" s="132" t="s">
        <v>161</v>
      </c>
      <c r="E190" s="133" t="s">
        <v>249</v>
      </c>
      <c r="F190" s="134" t="s">
        <v>250</v>
      </c>
      <c r="G190" s="135" t="s">
        <v>221</v>
      </c>
      <c r="H190" s="136">
        <v>1.1990000000000001</v>
      </c>
      <c r="I190" s="137"/>
      <c r="J190" s="138">
        <f>ROUND(I190*H190,2)</f>
        <v>0</v>
      </c>
      <c r="K190" s="134" t="s">
        <v>165</v>
      </c>
      <c r="L190" s="33"/>
      <c r="M190" s="139" t="s">
        <v>19</v>
      </c>
      <c r="N190" s="140" t="s">
        <v>47</v>
      </c>
      <c r="P190" s="141">
        <f>O190*H190</f>
        <v>0</v>
      </c>
      <c r="Q190" s="141">
        <v>1.7094000000000002E-2</v>
      </c>
      <c r="R190" s="141">
        <f>Q190*H190</f>
        <v>2.0495706000000002E-2</v>
      </c>
      <c r="S190" s="141">
        <v>0</v>
      </c>
      <c r="T190" s="142">
        <f>S190*H190</f>
        <v>0</v>
      </c>
      <c r="AR190" s="143" t="s">
        <v>166</v>
      </c>
      <c r="AT190" s="143" t="s">
        <v>161</v>
      </c>
      <c r="AU190" s="143" t="s">
        <v>85</v>
      </c>
      <c r="AY190" s="18" t="s">
        <v>158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8" t="s">
        <v>83</v>
      </c>
      <c r="BK190" s="144">
        <f>ROUND(I190*H190,2)</f>
        <v>0</v>
      </c>
      <c r="BL190" s="18" t="s">
        <v>166</v>
      </c>
      <c r="BM190" s="143" t="s">
        <v>251</v>
      </c>
    </row>
    <row r="191" spans="2:65" s="1" customFormat="1">
      <c r="B191" s="33"/>
      <c r="D191" s="145" t="s">
        <v>168</v>
      </c>
      <c r="F191" s="146" t="s">
        <v>252</v>
      </c>
      <c r="I191" s="147"/>
      <c r="L191" s="33"/>
      <c r="M191" s="148"/>
      <c r="T191" s="54"/>
      <c r="AT191" s="18" t="s">
        <v>168</v>
      </c>
      <c r="AU191" s="18" t="s">
        <v>85</v>
      </c>
    </row>
    <row r="192" spans="2:65" s="1" customFormat="1">
      <c r="B192" s="33"/>
      <c r="D192" s="149" t="s">
        <v>170</v>
      </c>
      <c r="F192" s="150" t="s">
        <v>253</v>
      </c>
      <c r="I192" s="147"/>
      <c r="L192" s="33"/>
      <c r="M192" s="148"/>
      <c r="T192" s="54"/>
      <c r="AT192" s="18" t="s">
        <v>170</v>
      </c>
      <c r="AU192" s="18" t="s">
        <v>85</v>
      </c>
    </row>
    <row r="193" spans="2:65" s="12" customFormat="1">
      <c r="B193" s="151"/>
      <c r="D193" s="145" t="s">
        <v>172</v>
      </c>
      <c r="E193" s="152" t="s">
        <v>19</v>
      </c>
      <c r="F193" s="153" t="s">
        <v>173</v>
      </c>
      <c r="H193" s="152" t="s">
        <v>19</v>
      </c>
      <c r="I193" s="154"/>
      <c r="L193" s="151"/>
      <c r="M193" s="155"/>
      <c r="T193" s="156"/>
      <c r="AT193" s="152" t="s">
        <v>172</v>
      </c>
      <c r="AU193" s="152" t="s">
        <v>85</v>
      </c>
      <c r="AV193" s="12" t="s">
        <v>83</v>
      </c>
      <c r="AW193" s="12" t="s">
        <v>37</v>
      </c>
      <c r="AX193" s="12" t="s">
        <v>76</v>
      </c>
      <c r="AY193" s="152" t="s">
        <v>158</v>
      </c>
    </row>
    <row r="194" spans="2:65" s="12" customFormat="1">
      <c r="B194" s="151"/>
      <c r="D194" s="145" t="s">
        <v>172</v>
      </c>
      <c r="E194" s="152" t="s">
        <v>19</v>
      </c>
      <c r="F194" s="153" t="s">
        <v>254</v>
      </c>
      <c r="H194" s="152" t="s">
        <v>19</v>
      </c>
      <c r="I194" s="154"/>
      <c r="L194" s="151"/>
      <c r="M194" s="155"/>
      <c r="T194" s="156"/>
      <c r="AT194" s="152" t="s">
        <v>172</v>
      </c>
      <c r="AU194" s="152" t="s">
        <v>85</v>
      </c>
      <c r="AV194" s="12" t="s">
        <v>83</v>
      </c>
      <c r="AW194" s="12" t="s">
        <v>37</v>
      </c>
      <c r="AX194" s="12" t="s">
        <v>76</v>
      </c>
      <c r="AY194" s="152" t="s">
        <v>158</v>
      </c>
    </row>
    <row r="195" spans="2:65" s="13" customFormat="1">
      <c r="B195" s="157"/>
      <c r="D195" s="145" t="s">
        <v>172</v>
      </c>
      <c r="E195" s="158" t="s">
        <v>19</v>
      </c>
      <c r="F195" s="159" t="s">
        <v>255</v>
      </c>
      <c r="H195" s="160">
        <v>0.224</v>
      </c>
      <c r="I195" s="161"/>
      <c r="L195" s="157"/>
      <c r="M195" s="162"/>
      <c r="T195" s="163"/>
      <c r="AT195" s="158" t="s">
        <v>172</v>
      </c>
      <c r="AU195" s="158" t="s">
        <v>85</v>
      </c>
      <c r="AV195" s="13" t="s">
        <v>85</v>
      </c>
      <c r="AW195" s="13" t="s">
        <v>37</v>
      </c>
      <c r="AX195" s="13" t="s">
        <v>76</v>
      </c>
      <c r="AY195" s="158" t="s">
        <v>158</v>
      </c>
    </row>
    <row r="196" spans="2:65" s="14" customFormat="1">
      <c r="B196" s="164"/>
      <c r="D196" s="145" t="s">
        <v>172</v>
      </c>
      <c r="E196" s="165" t="s">
        <v>19</v>
      </c>
      <c r="F196" s="166" t="s">
        <v>182</v>
      </c>
      <c r="H196" s="167">
        <v>0.224</v>
      </c>
      <c r="I196" s="168"/>
      <c r="L196" s="164"/>
      <c r="M196" s="169"/>
      <c r="T196" s="170"/>
      <c r="AT196" s="165" t="s">
        <v>172</v>
      </c>
      <c r="AU196" s="165" t="s">
        <v>85</v>
      </c>
      <c r="AV196" s="14" t="s">
        <v>183</v>
      </c>
      <c r="AW196" s="14" t="s">
        <v>37</v>
      </c>
      <c r="AX196" s="14" t="s">
        <v>76</v>
      </c>
      <c r="AY196" s="165" t="s">
        <v>158</v>
      </c>
    </row>
    <row r="197" spans="2:65" s="12" customFormat="1">
      <c r="B197" s="151"/>
      <c r="D197" s="145" t="s">
        <v>172</v>
      </c>
      <c r="E197" s="152" t="s">
        <v>19</v>
      </c>
      <c r="F197" s="153" t="s">
        <v>256</v>
      </c>
      <c r="H197" s="152" t="s">
        <v>19</v>
      </c>
      <c r="I197" s="154"/>
      <c r="L197" s="151"/>
      <c r="M197" s="155"/>
      <c r="T197" s="156"/>
      <c r="AT197" s="152" t="s">
        <v>172</v>
      </c>
      <c r="AU197" s="152" t="s">
        <v>85</v>
      </c>
      <c r="AV197" s="12" t="s">
        <v>83</v>
      </c>
      <c r="AW197" s="12" t="s">
        <v>37</v>
      </c>
      <c r="AX197" s="12" t="s">
        <v>76</v>
      </c>
      <c r="AY197" s="152" t="s">
        <v>158</v>
      </c>
    </row>
    <row r="198" spans="2:65" s="13" customFormat="1">
      <c r="B198" s="157"/>
      <c r="D198" s="145" t="s">
        <v>172</v>
      </c>
      <c r="E198" s="158" t="s">
        <v>19</v>
      </c>
      <c r="F198" s="159" t="s">
        <v>257</v>
      </c>
      <c r="H198" s="160">
        <v>0.97499999999999998</v>
      </c>
      <c r="I198" s="161"/>
      <c r="L198" s="157"/>
      <c r="M198" s="162"/>
      <c r="T198" s="163"/>
      <c r="AT198" s="158" t="s">
        <v>172</v>
      </c>
      <c r="AU198" s="158" t="s">
        <v>85</v>
      </c>
      <c r="AV198" s="13" t="s">
        <v>85</v>
      </c>
      <c r="AW198" s="13" t="s">
        <v>37</v>
      </c>
      <c r="AX198" s="13" t="s">
        <v>76</v>
      </c>
      <c r="AY198" s="158" t="s">
        <v>158</v>
      </c>
    </row>
    <row r="199" spans="2:65" s="14" customFormat="1">
      <c r="B199" s="164"/>
      <c r="D199" s="145" t="s">
        <v>172</v>
      </c>
      <c r="E199" s="165" t="s">
        <v>19</v>
      </c>
      <c r="F199" s="166" t="s">
        <v>182</v>
      </c>
      <c r="H199" s="167">
        <v>0.97499999999999998</v>
      </c>
      <c r="I199" s="168"/>
      <c r="L199" s="164"/>
      <c r="M199" s="169"/>
      <c r="T199" s="170"/>
      <c r="AT199" s="165" t="s">
        <v>172</v>
      </c>
      <c r="AU199" s="165" t="s">
        <v>85</v>
      </c>
      <c r="AV199" s="14" t="s">
        <v>183</v>
      </c>
      <c r="AW199" s="14" t="s">
        <v>37</v>
      </c>
      <c r="AX199" s="14" t="s">
        <v>76</v>
      </c>
      <c r="AY199" s="165" t="s">
        <v>158</v>
      </c>
    </row>
    <row r="200" spans="2:65" s="15" customFormat="1">
      <c r="B200" s="171"/>
      <c r="D200" s="145" t="s">
        <v>172</v>
      </c>
      <c r="E200" s="172" t="s">
        <v>19</v>
      </c>
      <c r="F200" s="173" t="s">
        <v>188</v>
      </c>
      <c r="H200" s="174">
        <v>1.1990000000000001</v>
      </c>
      <c r="I200" s="175"/>
      <c r="L200" s="171"/>
      <c r="M200" s="176"/>
      <c r="T200" s="177"/>
      <c r="AT200" s="172" t="s">
        <v>172</v>
      </c>
      <c r="AU200" s="172" t="s">
        <v>85</v>
      </c>
      <c r="AV200" s="15" t="s">
        <v>166</v>
      </c>
      <c r="AW200" s="15" t="s">
        <v>37</v>
      </c>
      <c r="AX200" s="15" t="s">
        <v>83</v>
      </c>
      <c r="AY200" s="172" t="s">
        <v>158</v>
      </c>
    </row>
    <row r="201" spans="2:65" s="1" customFormat="1" ht="24.2" customHeight="1">
      <c r="B201" s="33"/>
      <c r="C201" s="178" t="s">
        <v>258</v>
      </c>
      <c r="D201" s="178" t="s">
        <v>229</v>
      </c>
      <c r="E201" s="179" t="s">
        <v>259</v>
      </c>
      <c r="F201" s="180" t="s">
        <v>260</v>
      </c>
      <c r="G201" s="181" t="s">
        <v>221</v>
      </c>
      <c r="H201" s="182">
        <v>0.23499999999999999</v>
      </c>
      <c r="I201" s="183"/>
      <c r="J201" s="184">
        <f>ROUND(I201*H201,2)</f>
        <v>0</v>
      </c>
      <c r="K201" s="180" t="s">
        <v>165</v>
      </c>
      <c r="L201" s="185"/>
      <c r="M201" s="186" t="s">
        <v>19</v>
      </c>
      <c r="N201" s="187" t="s">
        <v>47</v>
      </c>
      <c r="P201" s="141">
        <f>O201*H201</f>
        <v>0</v>
      </c>
      <c r="Q201" s="141">
        <v>1</v>
      </c>
      <c r="R201" s="141">
        <f>Q201*H201</f>
        <v>0.23499999999999999</v>
      </c>
      <c r="S201" s="141">
        <v>0</v>
      </c>
      <c r="T201" s="142">
        <f>S201*H201</f>
        <v>0</v>
      </c>
      <c r="AR201" s="143" t="s">
        <v>232</v>
      </c>
      <c r="AT201" s="143" t="s">
        <v>229</v>
      </c>
      <c r="AU201" s="143" t="s">
        <v>85</v>
      </c>
      <c r="AY201" s="18" t="s">
        <v>158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8" t="s">
        <v>83</v>
      </c>
      <c r="BK201" s="144">
        <f>ROUND(I201*H201,2)</f>
        <v>0</v>
      </c>
      <c r="BL201" s="18" t="s">
        <v>166</v>
      </c>
      <c r="BM201" s="143" t="s">
        <v>261</v>
      </c>
    </row>
    <row r="202" spans="2:65" s="1" customFormat="1">
      <c r="B202" s="33"/>
      <c r="D202" s="145" t="s">
        <v>168</v>
      </c>
      <c r="F202" s="146" t="s">
        <v>260</v>
      </c>
      <c r="I202" s="147"/>
      <c r="L202" s="33"/>
      <c r="M202" s="148"/>
      <c r="T202" s="54"/>
      <c r="AT202" s="18" t="s">
        <v>168</v>
      </c>
      <c r="AU202" s="18" t="s">
        <v>85</v>
      </c>
    </row>
    <row r="203" spans="2:65" s="12" customFormat="1">
      <c r="B203" s="151"/>
      <c r="D203" s="145" t="s">
        <v>172</v>
      </c>
      <c r="E203" s="152" t="s">
        <v>19</v>
      </c>
      <c r="F203" s="153" t="s">
        <v>234</v>
      </c>
      <c r="H203" s="152" t="s">
        <v>19</v>
      </c>
      <c r="I203" s="154"/>
      <c r="L203" s="151"/>
      <c r="M203" s="155"/>
      <c r="T203" s="156"/>
      <c r="AT203" s="152" t="s">
        <v>172</v>
      </c>
      <c r="AU203" s="152" t="s">
        <v>85</v>
      </c>
      <c r="AV203" s="12" t="s">
        <v>83</v>
      </c>
      <c r="AW203" s="12" t="s">
        <v>37</v>
      </c>
      <c r="AX203" s="12" t="s">
        <v>76</v>
      </c>
      <c r="AY203" s="152" t="s">
        <v>158</v>
      </c>
    </row>
    <row r="204" spans="2:65" s="12" customFormat="1">
      <c r="B204" s="151"/>
      <c r="D204" s="145" t="s">
        <v>172</v>
      </c>
      <c r="E204" s="152" t="s">
        <v>19</v>
      </c>
      <c r="F204" s="153" t="s">
        <v>262</v>
      </c>
      <c r="H204" s="152" t="s">
        <v>19</v>
      </c>
      <c r="I204" s="154"/>
      <c r="L204" s="151"/>
      <c r="M204" s="155"/>
      <c r="T204" s="156"/>
      <c r="AT204" s="152" t="s">
        <v>172</v>
      </c>
      <c r="AU204" s="152" t="s">
        <v>85</v>
      </c>
      <c r="AV204" s="12" t="s">
        <v>83</v>
      </c>
      <c r="AW204" s="12" t="s">
        <v>37</v>
      </c>
      <c r="AX204" s="12" t="s">
        <v>76</v>
      </c>
      <c r="AY204" s="152" t="s">
        <v>158</v>
      </c>
    </row>
    <row r="205" spans="2:65" s="13" customFormat="1">
      <c r="B205" s="157"/>
      <c r="D205" s="145" t="s">
        <v>172</v>
      </c>
      <c r="E205" s="158" t="s">
        <v>19</v>
      </c>
      <c r="F205" s="159" t="s">
        <v>255</v>
      </c>
      <c r="H205" s="160">
        <v>0.224</v>
      </c>
      <c r="I205" s="161"/>
      <c r="L205" s="157"/>
      <c r="M205" s="162"/>
      <c r="T205" s="163"/>
      <c r="AT205" s="158" t="s">
        <v>172</v>
      </c>
      <c r="AU205" s="158" t="s">
        <v>85</v>
      </c>
      <c r="AV205" s="13" t="s">
        <v>85</v>
      </c>
      <c r="AW205" s="13" t="s">
        <v>37</v>
      </c>
      <c r="AX205" s="13" t="s">
        <v>76</v>
      </c>
      <c r="AY205" s="158" t="s">
        <v>158</v>
      </c>
    </row>
    <row r="206" spans="2:65" s="15" customFormat="1">
      <c r="B206" s="171"/>
      <c r="D206" s="145" t="s">
        <v>172</v>
      </c>
      <c r="E206" s="172" t="s">
        <v>19</v>
      </c>
      <c r="F206" s="173" t="s">
        <v>188</v>
      </c>
      <c r="H206" s="174">
        <v>0.224</v>
      </c>
      <c r="I206" s="175"/>
      <c r="L206" s="171"/>
      <c r="M206" s="176"/>
      <c r="T206" s="177"/>
      <c r="AT206" s="172" t="s">
        <v>172</v>
      </c>
      <c r="AU206" s="172" t="s">
        <v>85</v>
      </c>
      <c r="AV206" s="15" t="s">
        <v>166</v>
      </c>
      <c r="AW206" s="15" t="s">
        <v>37</v>
      </c>
      <c r="AX206" s="15" t="s">
        <v>83</v>
      </c>
      <c r="AY206" s="172" t="s">
        <v>158</v>
      </c>
    </row>
    <row r="207" spans="2:65" s="13" customFormat="1">
      <c r="B207" s="157"/>
      <c r="D207" s="145" t="s">
        <v>172</v>
      </c>
      <c r="F207" s="159" t="s">
        <v>263</v>
      </c>
      <c r="H207" s="160">
        <v>0.23499999999999999</v>
      </c>
      <c r="I207" s="161"/>
      <c r="L207" s="157"/>
      <c r="M207" s="162"/>
      <c r="T207" s="163"/>
      <c r="AT207" s="158" t="s">
        <v>172</v>
      </c>
      <c r="AU207" s="158" t="s">
        <v>85</v>
      </c>
      <c r="AV207" s="13" t="s">
        <v>85</v>
      </c>
      <c r="AW207" s="13" t="s">
        <v>4</v>
      </c>
      <c r="AX207" s="13" t="s">
        <v>83</v>
      </c>
      <c r="AY207" s="158" t="s">
        <v>158</v>
      </c>
    </row>
    <row r="208" spans="2:65" s="1" customFormat="1" ht="21.75" customHeight="1">
      <c r="B208" s="33"/>
      <c r="C208" s="178" t="s">
        <v>264</v>
      </c>
      <c r="D208" s="178" t="s">
        <v>229</v>
      </c>
      <c r="E208" s="179" t="s">
        <v>265</v>
      </c>
      <c r="F208" s="180" t="s">
        <v>266</v>
      </c>
      <c r="G208" s="181" t="s">
        <v>221</v>
      </c>
      <c r="H208" s="182">
        <v>1.024</v>
      </c>
      <c r="I208" s="183"/>
      <c r="J208" s="184">
        <f>ROUND(I208*H208,2)</f>
        <v>0</v>
      </c>
      <c r="K208" s="180" t="s">
        <v>165</v>
      </c>
      <c r="L208" s="185"/>
      <c r="M208" s="186" t="s">
        <v>19</v>
      </c>
      <c r="N208" s="187" t="s">
        <v>47</v>
      </c>
      <c r="P208" s="141">
        <f>O208*H208</f>
        <v>0</v>
      </c>
      <c r="Q208" s="141">
        <v>1</v>
      </c>
      <c r="R208" s="141">
        <f>Q208*H208</f>
        <v>1.024</v>
      </c>
      <c r="S208" s="141">
        <v>0</v>
      </c>
      <c r="T208" s="142">
        <f>S208*H208</f>
        <v>0</v>
      </c>
      <c r="AR208" s="143" t="s">
        <v>232</v>
      </c>
      <c r="AT208" s="143" t="s">
        <v>229</v>
      </c>
      <c r="AU208" s="143" t="s">
        <v>85</v>
      </c>
      <c r="AY208" s="18" t="s">
        <v>158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83</v>
      </c>
      <c r="BK208" s="144">
        <f>ROUND(I208*H208,2)</f>
        <v>0</v>
      </c>
      <c r="BL208" s="18" t="s">
        <v>166</v>
      </c>
      <c r="BM208" s="143" t="s">
        <v>267</v>
      </c>
    </row>
    <row r="209" spans="2:65" s="1" customFormat="1">
      <c r="B209" s="33"/>
      <c r="D209" s="145" t="s">
        <v>168</v>
      </c>
      <c r="F209" s="146" t="s">
        <v>266</v>
      </c>
      <c r="I209" s="147"/>
      <c r="L209" s="33"/>
      <c r="M209" s="148"/>
      <c r="T209" s="54"/>
      <c r="AT209" s="18" t="s">
        <v>168</v>
      </c>
      <c r="AU209" s="18" t="s">
        <v>85</v>
      </c>
    </row>
    <row r="210" spans="2:65" s="12" customFormat="1">
      <c r="B210" s="151"/>
      <c r="D210" s="145" t="s">
        <v>172</v>
      </c>
      <c r="E210" s="152" t="s">
        <v>19</v>
      </c>
      <c r="F210" s="153" t="s">
        <v>173</v>
      </c>
      <c r="H210" s="152" t="s">
        <v>19</v>
      </c>
      <c r="I210" s="154"/>
      <c r="L210" s="151"/>
      <c r="M210" s="155"/>
      <c r="T210" s="156"/>
      <c r="AT210" s="152" t="s">
        <v>172</v>
      </c>
      <c r="AU210" s="152" t="s">
        <v>85</v>
      </c>
      <c r="AV210" s="12" t="s">
        <v>83</v>
      </c>
      <c r="AW210" s="12" t="s">
        <v>37</v>
      </c>
      <c r="AX210" s="12" t="s">
        <v>76</v>
      </c>
      <c r="AY210" s="152" t="s">
        <v>158</v>
      </c>
    </row>
    <row r="211" spans="2:65" s="12" customFormat="1">
      <c r="B211" s="151"/>
      <c r="D211" s="145" t="s">
        <v>172</v>
      </c>
      <c r="E211" s="152" t="s">
        <v>19</v>
      </c>
      <c r="F211" s="153" t="s">
        <v>234</v>
      </c>
      <c r="H211" s="152" t="s">
        <v>19</v>
      </c>
      <c r="I211" s="154"/>
      <c r="L211" s="151"/>
      <c r="M211" s="155"/>
      <c r="T211" s="156"/>
      <c r="AT211" s="152" t="s">
        <v>172</v>
      </c>
      <c r="AU211" s="152" t="s">
        <v>85</v>
      </c>
      <c r="AV211" s="12" t="s">
        <v>83</v>
      </c>
      <c r="AW211" s="12" t="s">
        <v>37</v>
      </c>
      <c r="AX211" s="12" t="s">
        <v>76</v>
      </c>
      <c r="AY211" s="152" t="s">
        <v>158</v>
      </c>
    </row>
    <row r="212" spans="2:65" s="12" customFormat="1">
      <c r="B212" s="151"/>
      <c r="D212" s="145" t="s">
        <v>172</v>
      </c>
      <c r="E212" s="152" t="s">
        <v>19</v>
      </c>
      <c r="F212" s="153" t="s">
        <v>256</v>
      </c>
      <c r="H212" s="152" t="s">
        <v>19</v>
      </c>
      <c r="I212" s="154"/>
      <c r="L212" s="151"/>
      <c r="M212" s="155"/>
      <c r="T212" s="156"/>
      <c r="AT212" s="152" t="s">
        <v>172</v>
      </c>
      <c r="AU212" s="152" t="s">
        <v>85</v>
      </c>
      <c r="AV212" s="12" t="s">
        <v>83</v>
      </c>
      <c r="AW212" s="12" t="s">
        <v>37</v>
      </c>
      <c r="AX212" s="12" t="s">
        <v>76</v>
      </c>
      <c r="AY212" s="152" t="s">
        <v>158</v>
      </c>
    </row>
    <row r="213" spans="2:65" s="13" customFormat="1">
      <c r="B213" s="157"/>
      <c r="D213" s="145" t="s">
        <v>172</v>
      </c>
      <c r="E213" s="158" t="s">
        <v>19</v>
      </c>
      <c r="F213" s="159" t="s">
        <v>257</v>
      </c>
      <c r="H213" s="160">
        <v>0.97499999999999998</v>
      </c>
      <c r="I213" s="161"/>
      <c r="L213" s="157"/>
      <c r="M213" s="162"/>
      <c r="T213" s="163"/>
      <c r="AT213" s="158" t="s">
        <v>172</v>
      </c>
      <c r="AU213" s="158" t="s">
        <v>85</v>
      </c>
      <c r="AV213" s="13" t="s">
        <v>85</v>
      </c>
      <c r="AW213" s="13" t="s">
        <v>37</v>
      </c>
      <c r="AX213" s="13" t="s">
        <v>76</v>
      </c>
      <c r="AY213" s="158" t="s">
        <v>158</v>
      </c>
    </row>
    <row r="214" spans="2:65" s="15" customFormat="1">
      <c r="B214" s="171"/>
      <c r="D214" s="145" t="s">
        <v>172</v>
      </c>
      <c r="E214" s="172" t="s">
        <v>19</v>
      </c>
      <c r="F214" s="173" t="s">
        <v>188</v>
      </c>
      <c r="H214" s="174">
        <v>0.97499999999999998</v>
      </c>
      <c r="I214" s="175"/>
      <c r="L214" s="171"/>
      <c r="M214" s="176"/>
      <c r="T214" s="177"/>
      <c r="AT214" s="172" t="s">
        <v>172</v>
      </c>
      <c r="AU214" s="172" t="s">
        <v>85</v>
      </c>
      <c r="AV214" s="15" t="s">
        <v>166</v>
      </c>
      <c r="AW214" s="15" t="s">
        <v>37</v>
      </c>
      <c r="AX214" s="15" t="s">
        <v>83</v>
      </c>
      <c r="AY214" s="172" t="s">
        <v>158</v>
      </c>
    </row>
    <row r="215" spans="2:65" s="13" customFormat="1">
      <c r="B215" s="157"/>
      <c r="D215" s="145" t="s">
        <v>172</v>
      </c>
      <c r="F215" s="159" t="s">
        <v>268</v>
      </c>
      <c r="H215" s="160">
        <v>1.024</v>
      </c>
      <c r="I215" s="161"/>
      <c r="L215" s="157"/>
      <c r="M215" s="162"/>
      <c r="T215" s="163"/>
      <c r="AT215" s="158" t="s">
        <v>172</v>
      </c>
      <c r="AU215" s="158" t="s">
        <v>85</v>
      </c>
      <c r="AV215" s="13" t="s">
        <v>85</v>
      </c>
      <c r="AW215" s="13" t="s">
        <v>4</v>
      </c>
      <c r="AX215" s="13" t="s">
        <v>83</v>
      </c>
      <c r="AY215" s="158" t="s">
        <v>158</v>
      </c>
    </row>
    <row r="216" spans="2:65" s="11" customFormat="1" ht="22.9" customHeight="1">
      <c r="B216" s="120"/>
      <c r="D216" s="121" t="s">
        <v>75</v>
      </c>
      <c r="E216" s="130" t="s">
        <v>211</v>
      </c>
      <c r="F216" s="130" t="s">
        <v>269</v>
      </c>
      <c r="I216" s="123"/>
      <c r="J216" s="131">
        <f>BK216</f>
        <v>0</v>
      </c>
      <c r="L216" s="120"/>
      <c r="M216" s="125"/>
      <c r="P216" s="126">
        <f>SUM(P217:P224)</f>
        <v>0</v>
      </c>
      <c r="R216" s="126">
        <f>SUM(R217:R224)</f>
        <v>0</v>
      </c>
      <c r="T216" s="127">
        <f>SUM(T217:T224)</f>
        <v>0</v>
      </c>
      <c r="AR216" s="121" t="s">
        <v>83</v>
      </c>
      <c r="AT216" s="128" t="s">
        <v>75</v>
      </c>
      <c r="AU216" s="128" t="s">
        <v>83</v>
      </c>
      <c r="AY216" s="121" t="s">
        <v>158</v>
      </c>
      <c r="BK216" s="129">
        <f>SUM(BK217:BK224)</f>
        <v>0</v>
      </c>
    </row>
    <row r="217" spans="2:65" s="1" customFormat="1" ht="24.2" customHeight="1">
      <c r="B217" s="33"/>
      <c r="C217" s="132" t="s">
        <v>8</v>
      </c>
      <c r="D217" s="132" t="s">
        <v>161</v>
      </c>
      <c r="E217" s="133" t="s">
        <v>270</v>
      </c>
      <c r="F217" s="134" t="s">
        <v>271</v>
      </c>
      <c r="G217" s="135" t="s">
        <v>164</v>
      </c>
      <c r="H217" s="136">
        <v>13.5</v>
      </c>
      <c r="I217" s="137"/>
      <c r="J217" s="138">
        <f>ROUND(I217*H217,2)</f>
        <v>0</v>
      </c>
      <c r="K217" s="134" t="s">
        <v>165</v>
      </c>
      <c r="L217" s="33"/>
      <c r="M217" s="139" t="s">
        <v>19</v>
      </c>
      <c r="N217" s="140" t="s">
        <v>47</v>
      </c>
      <c r="P217" s="141">
        <f>O217*H217</f>
        <v>0</v>
      </c>
      <c r="Q217" s="141">
        <v>0</v>
      </c>
      <c r="R217" s="141">
        <f>Q217*H217</f>
        <v>0</v>
      </c>
      <c r="S217" s="141">
        <v>0</v>
      </c>
      <c r="T217" s="142">
        <f>S217*H217</f>
        <v>0</v>
      </c>
      <c r="AR217" s="143" t="s">
        <v>166</v>
      </c>
      <c r="AT217" s="143" t="s">
        <v>161</v>
      </c>
      <c r="AU217" s="143" t="s">
        <v>85</v>
      </c>
      <c r="AY217" s="18" t="s">
        <v>158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8" t="s">
        <v>83</v>
      </c>
      <c r="BK217" s="144">
        <f>ROUND(I217*H217,2)</f>
        <v>0</v>
      </c>
      <c r="BL217" s="18" t="s">
        <v>166</v>
      </c>
      <c r="BM217" s="143" t="s">
        <v>272</v>
      </c>
    </row>
    <row r="218" spans="2:65" s="1" customFormat="1">
      <c r="B218" s="33"/>
      <c r="D218" s="145" t="s">
        <v>168</v>
      </c>
      <c r="F218" s="146" t="s">
        <v>273</v>
      </c>
      <c r="I218" s="147"/>
      <c r="L218" s="33"/>
      <c r="M218" s="148"/>
      <c r="T218" s="54"/>
      <c r="AT218" s="18" t="s">
        <v>168</v>
      </c>
      <c r="AU218" s="18" t="s">
        <v>85</v>
      </c>
    </row>
    <row r="219" spans="2:65" s="1" customFormat="1">
      <c r="B219" s="33"/>
      <c r="D219" s="149" t="s">
        <v>170</v>
      </c>
      <c r="F219" s="150" t="s">
        <v>274</v>
      </c>
      <c r="I219" s="147"/>
      <c r="L219" s="33"/>
      <c r="M219" s="148"/>
      <c r="T219" s="54"/>
      <c r="AT219" s="18" t="s">
        <v>170</v>
      </c>
      <c r="AU219" s="18" t="s">
        <v>85</v>
      </c>
    </row>
    <row r="220" spans="2:65" s="12" customFormat="1">
      <c r="B220" s="151"/>
      <c r="D220" s="145" t="s">
        <v>172</v>
      </c>
      <c r="E220" s="152" t="s">
        <v>19</v>
      </c>
      <c r="F220" s="153" t="s">
        <v>275</v>
      </c>
      <c r="H220" s="152" t="s">
        <v>19</v>
      </c>
      <c r="I220" s="154"/>
      <c r="L220" s="151"/>
      <c r="M220" s="155"/>
      <c r="T220" s="156"/>
      <c r="AT220" s="152" t="s">
        <v>172</v>
      </c>
      <c r="AU220" s="152" t="s">
        <v>85</v>
      </c>
      <c r="AV220" s="12" t="s">
        <v>83</v>
      </c>
      <c r="AW220" s="12" t="s">
        <v>37</v>
      </c>
      <c r="AX220" s="12" t="s">
        <v>76</v>
      </c>
      <c r="AY220" s="152" t="s">
        <v>158</v>
      </c>
    </row>
    <row r="221" spans="2:65" s="12" customFormat="1">
      <c r="B221" s="151"/>
      <c r="D221" s="145" t="s">
        <v>172</v>
      </c>
      <c r="E221" s="152" t="s">
        <v>19</v>
      </c>
      <c r="F221" s="153" t="s">
        <v>276</v>
      </c>
      <c r="H221" s="152" t="s">
        <v>19</v>
      </c>
      <c r="I221" s="154"/>
      <c r="L221" s="151"/>
      <c r="M221" s="155"/>
      <c r="T221" s="156"/>
      <c r="AT221" s="152" t="s">
        <v>172</v>
      </c>
      <c r="AU221" s="152" t="s">
        <v>85</v>
      </c>
      <c r="AV221" s="12" t="s">
        <v>83</v>
      </c>
      <c r="AW221" s="12" t="s">
        <v>37</v>
      </c>
      <c r="AX221" s="12" t="s">
        <v>76</v>
      </c>
      <c r="AY221" s="152" t="s">
        <v>158</v>
      </c>
    </row>
    <row r="222" spans="2:65" s="12" customFormat="1">
      <c r="B222" s="151"/>
      <c r="D222" s="145" t="s">
        <v>172</v>
      </c>
      <c r="E222" s="152" t="s">
        <v>19</v>
      </c>
      <c r="F222" s="153" t="s">
        <v>277</v>
      </c>
      <c r="H222" s="152" t="s">
        <v>19</v>
      </c>
      <c r="I222" s="154"/>
      <c r="L222" s="151"/>
      <c r="M222" s="155"/>
      <c r="T222" s="156"/>
      <c r="AT222" s="152" t="s">
        <v>172</v>
      </c>
      <c r="AU222" s="152" t="s">
        <v>85</v>
      </c>
      <c r="AV222" s="12" t="s">
        <v>83</v>
      </c>
      <c r="AW222" s="12" t="s">
        <v>37</v>
      </c>
      <c r="AX222" s="12" t="s">
        <v>76</v>
      </c>
      <c r="AY222" s="152" t="s">
        <v>158</v>
      </c>
    </row>
    <row r="223" spans="2:65" s="13" customFormat="1">
      <c r="B223" s="157"/>
      <c r="D223" s="145" t="s">
        <v>172</v>
      </c>
      <c r="E223" s="158" t="s">
        <v>19</v>
      </c>
      <c r="F223" s="159" t="s">
        <v>278</v>
      </c>
      <c r="H223" s="160">
        <v>13.5</v>
      </c>
      <c r="I223" s="161"/>
      <c r="L223" s="157"/>
      <c r="M223" s="162"/>
      <c r="T223" s="163"/>
      <c r="AT223" s="158" t="s">
        <v>172</v>
      </c>
      <c r="AU223" s="158" t="s">
        <v>85</v>
      </c>
      <c r="AV223" s="13" t="s">
        <v>85</v>
      </c>
      <c r="AW223" s="13" t="s">
        <v>37</v>
      </c>
      <c r="AX223" s="13" t="s">
        <v>76</v>
      </c>
      <c r="AY223" s="158" t="s">
        <v>158</v>
      </c>
    </row>
    <row r="224" spans="2:65" s="15" customFormat="1">
      <c r="B224" s="171"/>
      <c r="D224" s="145" t="s">
        <v>172</v>
      </c>
      <c r="E224" s="172" t="s">
        <v>19</v>
      </c>
      <c r="F224" s="173" t="s">
        <v>188</v>
      </c>
      <c r="H224" s="174">
        <v>13.5</v>
      </c>
      <c r="I224" s="175"/>
      <c r="L224" s="171"/>
      <c r="M224" s="176"/>
      <c r="T224" s="177"/>
      <c r="AT224" s="172" t="s">
        <v>172</v>
      </c>
      <c r="AU224" s="172" t="s">
        <v>85</v>
      </c>
      <c r="AV224" s="15" t="s">
        <v>166</v>
      </c>
      <c r="AW224" s="15" t="s">
        <v>37</v>
      </c>
      <c r="AX224" s="15" t="s">
        <v>83</v>
      </c>
      <c r="AY224" s="172" t="s">
        <v>158</v>
      </c>
    </row>
    <row r="225" spans="2:65" s="11" customFormat="1" ht="22.9" customHeight="1">
      <c r="B225" s="120"/>
      <c r="D225" s="121" t="s">
        <v>75</v>
      </c>
      <c r="E225" s="130" t="s">
        <v>279</v>
      </c>
      <c r="F225" s="130" t="s">
        <v>280</v>
      </c>
      <c r="I225" s="123"/>
      <c r="J225" s="131">
        <f>BK225</f>
        <v>0</v>
      </c>
      <c r="L225" s="120"/>
      <c r="M225" s="125"/>
      <c r="P225" s="126">
        <f>SUM(P226:P339)</f>
        <v>0</v>
      </c>
      <c r="R225" s="126">
        <f>SUM(R226:R339)</f>
        <v>7.4011460429999998</v>
      </c>
      <c r="T225" s="127">
        <f>SUM(T226:T339)</f>
        <v>1.29024E-3</v>
      </c>
      <c r="AR225" s="121" t="s">
        <v>83</v>
      </c>
      <c r="AT225" s="128" t="s">
        <v>75</v>
      </c>
      <c r="AU225" s="128" t="s">
        <v>83</v>
      </c>
      <c r="AY225" s="121" t="s">
        <v>158</v>
      </c>
      <c r="BK225" s="129">
        <f>SUM(BK226:BK339)</f>
        <v>0</v>
      </c>
    </row>
    <row r="226" spans="2:65" s="1" customFormat="1" ht="24.2" customHeight="1">
      <c r="B226" s="33"/>
      <c r="C226" s="132" t="s">
        <v>281</v>
      </c>
      <c r="D226" s="132" t="s">
        <v>161</v>
      </c>
      <c r="E226" s="133" t="s">
        <v>282</v>
      </c>
      <c r="F226" s="134" t="s">
        <v>283</v>
      </c>
      <c r="G226" s="135" t="s">
        <v>164</v>
      </c>
      <c r="H226" s="136">
        <v>226.49299999999999</v>
      </c>
      <c r="I226" s="137"/>
      <c r="J226" s="138">
        <f>ROUND(I226*H226,2)</f>
        <v>0</v>
      </c>
      <c r="K226" s="134" t="s">
        <v>165</v>
      </c>
      <c r="L226" s="33"/>
      <c r="M226" s="139" t="s">
        <v>19</v>
      </c>
      <c r="N226" s="140" t="s">
        <v>47</v>
      </c>
      <c r="P226" s="141">
        <f>O226*H226</f>
        <v>0</v>
      </c>
      <c r="Q226" s="141">
        <v>2.63E-4</v>
      </c>
      <c r="R226" s="141">
        <f>Q226*H226</f>
        <v>5.9567658999999995E-2</v>
      </c>
      <c r="S226" s="141">
        <v>0</v>
      </c>
      <c r="T226" s="142">
        <f>S226*H226</f>
        <v>0</v>
      </c>
      <c r="AR226" s="143" t="s">
        <v>166</v>
      </c>
      <c r="AT226" s="143" t="s">
        <v>161</v>
      </c>
      <c r="AU226" s="143" t="s">
        <v>85</v>
      </c>
      <c r="AY226" s="18" t="s">
        <v>158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83</v>
      </c>
      <c r="BK226" s="144">
        <f>ROUND(I226*H226,2)</f>
        <v>0</v>
      </c>
      <c r="BL226" s="18" t="s">
        <v>166</v>
      </c>
      <c r="BM226" s="143" t="s">
        <v>284</v>
      </c>
    </row>
    <row r="227" spans="2:65" s="1" customFormat="1">
      <c r="B227" s="33"/>
      <c r="D227" s="145" t="s">
        <v>168</v>
      </c>
      <c r="F227" s="146" t="s">
        <v>285</v>
      </c>
      <c r="I227" s="147"/>
      <c r="L227" s="33"/>
      <c r="M227" s="148"/>
      <c r="T227" s="54"/>
      <c r="AT227" s="18" t="s">
        <v>168</v>
      </c>
      <c r="AU227" s="18" t="s">
        <v>85</v>
      </c>
    </row>
    <row r="228" spans="2:65" s="1" customFormat="1">
      <c r="B228" s="33"/>
      <c r="D228" s="149" t="s">
        <v>170</v>
      </c>
      <c r="F228" s="150" t="s">
        <v>286</v>
      </c>
      <c r="I228" s="147"/>
      <c r="L228" s="33"/>
      <c r="M228" s="148"/>
      <c r="T228" s="54"/>
      <c r="AT228" s="18" t="s">
        <v>170</v>
      </c>
      <c r="AU228" s="18" t="s">
        <v>85</v>
      </c>
    </row>
    <row r="229" spans="2:65" s="12" customFormat="1">
      <c r="B229" s="151"/>
      <c r="D229" s="145" t="s">
        <v>172</v>
      </c>
      <c r="E229" s="152" t="s">
        <v>19</v>
      </c>
      <c r="F229" s="153" t="s">
        <v>275</v>
      </c>
      <c r="H229" s="152" t="s">
        <v>19</v>
      </c>
      <c r="I229" s="154"/>
      <c r="L229" s="151"/>
      <c r="M229" s="155"/>
      <c r="T229" s="156"/>
      <c r="AT229" s="152" t="s">
        <v>172</v>
      </c>
      <c r="AU229" s="152" t="s">
        <v>85</v>
      </c>
      <c r="AV229" s="12" t="s">
        <v>83</v>
      </c>
      <c r="AW229" s="12" t="s">
        <v>37</v>
      </c>
      <c r="AX229" s="12" t="s">
        <v>76</v>
      </c>
      <c r="AY229" s="152" t="s">
        <v>158</v>
      </c>
    </row>
    <row r="230" spans="2:65" s="12" customFormat="1">
      <c r="B230" s="151"/>
      <c r="D230" s="145" t="s">
        <v>172</v>
      </c>
      <c r="E230" s="152" t="s">
        <v>19</v>
      </c>
      <c r="F230" s="153" t="s">
        <v>287</v>
      </c>
      <c r="H230" s="152" t="s">
        <v>19</v>
      </c>
      <c r="I230" s="154"/>
      <c r="L230" s="151"/>
      <c r="M230" s="155"/>
      <c r="T230" s="156"/>
      <c r="AT230" s="152" t="s">
        <v>172</v>
      </c>
      <c r="AU230" s="152" t="s">
        <v>85</v>
      </c>
      <c r="AV230" s="12" t="s">
        <v>83</v>
      </c>
      <c r="AW230" s="12" t="s">
        <v>37</v>
      </c>
      <c r="AX230" s="12" t="s">
        <v>76</v>
      </c>
      <c r="AY230" s="152" t="s">
        <v>158</v>
      </c>
    </row>
    <row r="231" spans="2:65" s="12" customFormat="1">
      <c r="B231" s="151"/>
      <c r="D231" s="145" t="s">
        <v>172</v>
      </c>
      <c r="E231" s="152" t="s">
        <v>19</v>
      </c>
      <c r="F231" s="153" t="s">
        <v>288</v>
      </c>
      <c r="H231" s="152" t="s">
        <v>19</v>
      </c>
      <c r="I231" s="154"/>
      <c r="L231" s="151"/>
      <c r="M231" s="155"/>
      <c r="T231" s="156"/>
      <c r="AT231" s="152" t="s">
        <v>172</v>
      </c>
      <c r="AU231" s="152" t="s">
        <v>85</v>
      </c>
      <c r="AV231" s="12" t="s">
        <v>83</v>
      </c>
      <c r="AW231" s="12" t="s">
        <v>37</v>
      </c>
      <c r="AX231" s="12" t="s">
        <v>76</v>
      </c>
      <c r="AY231" s="152" t="s">
        <v>158</v>
      </c>
    </row>
    <row r="232" spans="2:65" s="13" customFormat="1">
      <c r="B232" s="157"/>
      <c r="D232" s="145" t="s">
        <v>172</v>
      </c>
      <c r="E232" s="158" t="s">
        <v>19</v>
      </c>
      <c r="F232" s="159" t="s">
        <v>289</v>
      </c>
      <c r="H232" s="160">
        <v>198.50700000000001</v>
      </c>
      <c r="I232" s="161"/>
      <c r="L232" s="157"/>
      <c r="M232" s="162"/>
      <c r="T232" s="163"/>
      <c r="AT232" s="158" t="s">
        <v>172</v>
      </c>
      <c r="AU232" s="158" t="s">
        <v>85</v>
      </c>
      <c r="AV232" s="13" t="s">
        <v>85</v>
      </c>
      <c r="AW232" s="13" t="s">
        <v>37</v>
      </c>
      <c r="AX232" s="13" t="s">
        <v>76</v>
      </c>
      <c r="AY232" s="158" t="s">
        <v>158</v>
      </c>
    </row>
    <row r="233" spans="2:65" s="13" customFormat="1">
      <c r="B233" s="157"/>
      <c r="D233" s="145" t="s">
        <v>172</v>
      </c>
      <c r="E233" s="158" t="s">
        <v>19</v>
      </c>
      <c r="F233" s="159" t="s">
        <v>290</v>
      </c>
      <c r="H233" s="160">
        <v>5.1890000000000001</v>
      </c>
      <c r="I233" s="161"/>
      <c r="L233" s="157"/>
      <c r="M233" s="162"/>
      <c r="T233" s="163"/>
      <c r="AT233" s="158" t="s">
        <v>172</v>
      </c>
      <c r="AU233" s="158" t="s">
        <v>85</v>
      </c>
      <c r="AV233" s="13" t="s">
        <v>85</v>
      </c>
      <c r="AW233" s="13" t="s">
        <v>37</v>
      </c>
      <c r="AX233" s="13" t="s">
        <v>76</v>
      </c>
      <c r="AY233" s="158" t="s">
        <v>158</v>
      </c>
    </row>
    <row r="234" spans="2:65" s="13" customFormat="1">
      <c r="B234" s="157"/>
      <c r="D234" s="145" t="s">
        <v>172</v>
      </c>
      <c r="E234" s="158" t="s">
        <v>19</v>
      </c>
      <c r="F234" s="159" t="s">
        <v>291</v>
      </c>
      <c r="H234" s="160">
        <v>1.484</v>
      </c>
      <c r="I234" s="161"/>
      <c r="L234" s="157"/>
      <c r="M234" s="162"/>
      <c r="T234" s="163"/>
      <c r="AT234" s="158" t="s">
        <v>172</v>
      </c>
      <c r="AU234" s="158" t="s">
        <v>85</v>
      </c>
      <c r="AV234" s="13" t="s">
        <v>85</v>
      </c>
      <c r="AW234" s="13" t="s">
        <v>37</v>
      </c>
      <c r="AX234" s="13" t="s">
        <v>76</v>
      </c>
      <c r="AY234" s="158" t="s">
        <v>158</v>
      </c>
    </row>
    <row r="235" spans="2:65" s="13" customFormat="1">
      <c r="B235" s="157"/>
      <c r="D235" s="145" t="s">
        <v>172</v>
      </c>
      <c r="E235" s="158" t="s">
        <v>19</v>
      </c>
      <c r="F235" s="159" t="s">
        <v>292</v>
      </c>
      <c r="H235" s="160">
        <v>0.69</v>
      </c>
      <c r="I235" s="161"/>
      <c r="L235" s="157"/>
      <c r="M235" s="162"/>
      <c r="T235" s="163"/>
      <c r="AT235" s="158" t="s">
        <v>172</v>
      </c>
      <c r="AU235" s="158" t="s">
        <v>85</v>
      </c>
      <c r="AV235" s="13" t="s">
        <v>85</v>
      </c>
      <c r="AW235" s="13" t="s">
        <v>37</v>
      </c>
      <c r="AX235" s="13" t="s">
        <v>76</v>
      </c>
      <c r="AY235" s="158" t="s">
        <v>158</v>
      </c>
    </row>
    <row r="236" spans="2:65" s="13" customFormat="1">
      <c r="B236" s="157"/>
      <c r="D236" s="145" t="s">
        <v>172</v>
      </c>
      <c r="E236" s="158" t="s">
        <v>19</v>
      </c>
      <c r="F236" s="159" t="s">
        <v>293</v>
      </c>
      <c r="H236" s="160">
        <v>-17.649999999999999</v>
      </c>
      <c r="I236" s="161"/>
      <c r="L236" s="157"/>
      <c r="M236" s="162"/>
      <c r="T236" s="163"/>
      <c r="AT236" s="158" t="s">
        <v>172</v>
      </c>
      <c r="AU236" s="158" t="s">
        <v>85</v>
      </c>
      <c r="AV236" s="13" t="s">
        <v>85</v>
      </c>
      <c r="AW236" s="13" t="s">
        <v>37</v>
      </c>
      <c r="AX236" s="13" t="s">
        <v>76</v>
      </c>
      <c r="AY236" s="158" t="s">
        <v>158</v>
      </c>
    </row>
    <row r="237" spans="2:65" s="12" customFormat="1">
      <c r="B237" s="151"/>
      <c r="D237" s="145" t="s">
        <v>172</v>
      </c>
      <c r="E237" s="152" t="s">
        <v>19</v>
      </c>
      <c r="F237" s="153" t="s">
        <v>294</v>
      </c>
      <c r="H237" s="152" t="s">
        <v>19</v>
      </c>
      <c r="I237" s="154"/>
      <c r="L237" s="151"/>
      <c r="M237" s="155"/>
      <c r="T237" s="156"/>
      <c r="AT237" s="152" t="s">
        <v>172</v>
      </c>
      <c r="AU237" s="152" t="s">
        <v>85</v>
      </c>
      <c r="AV237" s="12" t="s">
        <v>83</v>
      </c>
      <c r="AW237" s="12" t="s">
        <v>37</v>
      </c>
      <c r="AX237" s="12" t="s">
        <v>76</v>
      </c>
      <c r="AY237" s="152" t="s">
        <v>158</v>
      </c>
    </row>
    <row r="238" spans="2:65" s="13" customFormat="1">
      <c r="B238" s="157"/>
      <c r="D238" s="145" t="s">
        <v>172</v>
      </c>
      <c r="E238" s="158" t="s">
        <v>19</v>
      </c>
      <c r="F238" s="159" t="s">
        <v>295</v>
      </c>
      <c r="H238" s="160">
        <v>28.803999999999998</v>
      </c>
      <c r="I238" s="161"/>
      <c r="L238" s="157"/>
      <c r="M238" s="162"/>
      <c r="T238" s="163"/>
      <c r="AT238" s="158" t="s">
        <v>172</v>
      </c>
      <c r="AU238" s="158" t="s">
        <v>85</v>
      </c>
      <c r="AV238" s="13" t="s">
        <v>85</v>
      </c>
      <c r="AW238" s="13" t="s">
        <v>37</v>
      </c>
      <c r="AX238" s="13" t="s">
        <v>76</v>
      </c>
      <c r="AY238" s="158" t="s">
        <v>158</v>
      </c>
    </row>
    <row r="239" spans="2:65" s="12" customFormat="1">
      <c r="B239" s="151"/>
      <c r="D239" s="145" t="s">
        <v>172</v>
      </c>
      <c r="E239" s="152" t="s">
        <v>19</v>
      </c>
      <c r="F239" s="153" t="s">
        <v>296</v>
      </c>
      <c r="H239" s="152" t="s">
        <v>19</v>
      </c>
      <c r="I239" s="154"/>
      <c r="L239" s="151"/>
      <c r="M239" s="155"/>
      <c r="T239" s="156"/>
      <c r="AT239" s="152" t="s">
        <v>172</v>
      </c>
      <c r="AU239" s="152" t="s">
        <v>85</v>
      </c>
      <c r="AV239" s="12" t="s">
        <v>83</v>
      </c>
      <c r="AW239" s="12" t="s">
        <v>37</v>
      </c>
      <c r="AX239" s="12" t="s">
        <v>76</v>
      </c>
      <c r="AY239" s="152" t="s">
        <v>158</v>
      </c>
    </row>
    <row r="240" spans="2:65" s="13" customFormat="1">
      <c r="B240" s="157"/>
      <c r="D240" s="145" t="s">
        <v>172</v>
      </c>
      <c r="E240" s="158" t="s">
        <v>19</v>
      </c>
      <c r="F240" s="159" t="s">
        <v>297</v>
      </c>
      <c r="H240" s="160">
        <v>6.2370000000000001</v>
      </c>
      <c r="I240" s="161"/>
      <c r="L240" s="157"/>
      <c r="M240" s="162"/>
      <c r="T240" s="163"/>
      <c r="AT240" s="158" t="s">
        <v>172</v>
      </c>
      <c r="AU240" s="158" t="s">
        <v>85</v>
      </c>
      <c r="AV240" s="13" t="s">
        <v>85</v>
      </c>
      <c r="AW240" s="13" t="s">
        <v>37</v>
      </c>
      <c r="AX240" s="13" t="s">
        <v>76</v>
      </c>
      <c r="AY240" s="158" t="s">
        <v>158</v>
      </c>
    </row>
    <row r="241" spans="2:65" s="14" customFormat="1">
      <c r="B241" s="164"/>
      <c r="D241" s="145" t="s">
        <v>172</v>
      </c>
      <c r="E241" s="165" t="s">
        <v>19</v>
      </c>
      <c r="F241" s="166" t="s">
        <v>182</v>
      </c>
      <c r="H241" s="167">
        <v>223.261</v>
      </c>
      <c r="I241" s="168"/>
      <c r="L241" s="164"/>
      <c r="M241" s="169"/>
      <c r="T241" s="170"/>
      <c r="AT241" s="165" t="s">
        <v>172</v>
      </c>
      <c r="AU241" s="165" t="s">
        <v>85</v>
      </c>
      <c r="AV241" s="14" t="s">
        <v>183</v>
      </c>
      <c r="AW241" s="14" t="s">
        <v>37</v>
      </c>
      <c r="AX241" s="14" t="s">
        <v>76</v>
      </c>
      <c r="AY241" s="165" t="s">
        <v>158</v>
      </c>
    </row>
    <row r="242" spans="2:65" s="12" customFormat="1">
      <c r="B242" s="151"/>
      <c r="D242" s="145" t="s">
        <v>172</v>
      </c>
      <c r="E242" s="152" t="s">
        <v>19</v>
      </c>
      <c r="F242" s="153" t="s">
        <v>298</v>
      </c>
      <c r="H242" s="152" t="s">
        <v>19</v>
      </c>
      <c r="I242" s="154"/>
      <c r="L242" s="151"/>
      <c r="M242" s="155"/>
      <c r="T242" s="156"/>
      <c r="AT242" s="152" t="s">
        <v>172</v>
      </c>
      <c r="AU242" s="152" t="s">
        <v>85</v>
      </c>
      <c r="AV242" s="12" t="s">
        <v>83</v>
      </c>
      <c r="AW242" s="12" t="s">
        <v>37</v>
      </c>
      <c r="AX242" s="12" t="s">
        <v>76</v>
      </c>
      <c r="AY242" s="152" t="s">
        <v>158</v>
      </c>
    </row>
    <row r="243" spans="2:65" s="13" customFormat="1">
      <c r="B243" s="157"/>
      <c r="D243" s="145" t="s">
        <v>172</v>
      </c>
      <c r="E243" s="158" t="s">
        <v>19</v>
      </c>
      <c r="F243" s="159" t="s">
        <v>299</v>
      </c>
      <c r="H243" s="160">
        <v>3.2320000000000002</v>
      </c>
      <c r="I243" s="161"/>
      <c r="L243" s="157"/>
      <c r="M243" s="162"/>
      <c r="T243" s="163"/>
      <c r="AT243" s="158" t="s">
        <v>172</v>
      </c>
      <c r="AU243" s="158" t="s">
        <v>85</v>
      </c>
      <c r="AV243" s="13" t="s">
        <v>85</v>
      </c>
      <c r="AW243" s="13" t="s">
        <v>37</v>
      </c>
      <c r="AX243" s="13" t="s">
        <v>76</v>
      </c>
      <c r="AY243" s="158" t="s">
        <v>158</v>
      </c>
    </row>
    <row r="244" spans="2:65" s="14" customFormat="1">
      <c r="B244" s="164"/>
      <c r="D244" s="145" t="s">
        <v>172</v>
      </c>
      <c r="E244" s="165" t="s">
        <v>19</v>
      </c>
      <c r="F244" s="166" t="s">
        <v>182</v>
      </c>
      <c r="H244" s="167">
        <v>3.2320000000000002</v>
      </c>
      <c r="I244" s="168"/>
      <c r="L244" s="164"/>
      <c r="M244" s="169"/>
      <c r="T244" s="170"/>
      <c r="AT244" s="165" t="s">
        <v>172</v>
      </c>
      <c r="AU244" s="165" t="s">
        <v>85</v>
      </c>
      <c r="AV244" s="14" t="s">
        <v>183</v>
      </c>
      <c r="AW244" s="14" t="s">
        <v>37</v>
      </c>
      <c r="AX244" s="14" t="s">
        <v>76</v>
      </c>
      <c r="AY244" s="165" t="s">
        <v>158</v>
      </c>
    </row>
    <row r="245" spans="2:65" s="15" customFormat="1">
      <c r="B245" s="171"/>
      <c r="D245" s="145" t="s">
        <v>172</v>
      </c>
      <c r="E245" s="172" t="s">
        <v>19</v>
      </c>
      <c r="F245" s="173" t="s">
        <v>188</v>
      </c>
      <c r="H245" s="174">
        <v>226.49299999999999</v>
      </c>
      <c r="I245" s="175"/>
      <c r="L245" s="171"/>
      <c r="M245" s="176"/>
      <c r="T245" s="177"/>
      <c r="AT245" s="172" t="s">
        <v>172</v>
      </c>
      <c r="AU245" s="172" t="s">
        <v>85</v>
      </c>
      <c r="AV245" s="15" t="s">
        <v>166</v>
      </c>
      <c r="AW245" s="15" t="s">
        <v>37</v>
      </c>
      <c r="AX245" s="15" t="s">
        <v>83</v>
      </c>
      <c r="AY245" s="172" t="s">
        <v>158</v>
      </c>
    </row>
    <row r="246" spans="2:65" s="1" customFormat="1" ht="33" customHeight="1">
      <c r="B246" s="33"/>
      <c r="C246" s="132" t="s">
        <v>300</v>
      </c>
      <c r="D246" s="132" t="s">
        <v>161</v>
      </c>
      <c r="E246" s="133" t="s">
        <v>301</v>
      </c>
      <c r="F246" s="134" t="s">
        <v>302</v>
      </c>
      <c r="G246" s="135" t="s">
        <v>164</v>
      </c>
      <c r="H246" s="136">
        <v>162.38200000000001</v>
      </c>
      <c r="I246" s="137"/>
      <c r="J246" s="138">
        <f>ROUND(I246*H246,2)</f>
        <v>0</v>
      </c>
      <c r="K246" s="134" t="s">
        <v>165</v>
      </c>
      <c r="L246" s="33"/>
      <c r="M246" s="139" t="s">
        <v>19</v>
      </c>
      <c r="N246" s="140" t="s">
        <v>47</v>
      </c>
      <c r="P246" s="141">
        <f>O246*H246</f>
        <v>0</v>
      </c>
      <c r="Q246" s="141">
        <v>1.6500000000000001E-2</v>
      </c>
      <c r="R246" s="141">
        <f>Q246*H246</f>
        <v>2.679303</v>
      </c>
      <c r="S246" s="141">
        <v>0</v>
      </c>
      <c r="T246" s="142">
        <f>S246*H246</f>
        <v>0</v>
      </c>
      <c r="AR246" s="143" t="s">
        <v>166</v>
      </c>
      <c r="AT246" s="143" t="s">
        <v>161</v>
      </c>
      <c r="AU246" s="143" t="s">
        <v>85</v>
      </c>
      <c r="AY246" s="18" t="s">
        <v>158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83</v>
      </c>
      <c r="BK246" s="144">
        <f>ROUND(I246*H246,2)</f>
        <v>0</v>
      </c>
      <c r="BL246" s="18" t="s">
        <v>166</v>
      </c>
      <c r="BM246" s="143" t="s">
        <v>303</v>
      </c>
    </row>
    <row r="247" spans="2:65" s="1" customFormat="1">
      <c r="B247" s="33"/>
      <c r="D247" s="145" t="s">
        <v>168</v>
      </c>
      <c r="F247" s="146" t="s">
        <v>304</v>
      </c>
      <c r="I247" s="147"/>
      <c r="L247" s="33"/>
      <c r="M247" s="148"/>
      <c r="T247" s="54"/>
      <c r="AT247" s="18" t="s">
        <v>168</v>
      </c>
      <c r="AU247" s="18" t="s">
        <v>85</v>
      </c>
    </row>
    <row r="248" spans="2:65" s="1" customFormat="1">
      <c r="B248" s="33"/>
      <c r="D248" s="149" t="s">
        <v>170</v>
      </c>
      <c r="F248" s="150" t="s">
        <v>305</v>
      </c>
      <c r="I248" s="147"/>
      <c r="L248" s="33"/>
      <c r="M248" s="148"/>
      <c r="T248" s="54"/>
      <c r="AT248" s="18" t="s">
        <v>170</v>
      </c>
      <c r="AU248" s="18" t="s">
        <v>85</v>
      </c>
    </row>
    <row r="249" spans="2:65" s="12" customFormat="1">
      <c r="B249" s="151"/>
      <c r="D249" s="145" t="s">
        <v>172</v>
      </c>
      <c r="E249" s="152" t="s">
        <v>19</v>
      </c>
      <c r="F249" s="153" t="s">
        <v>275</v>
      </c>
      <c r="H249" s="152" t="s">
        <v>19</v>
      </c>
      <c r="I249" s="154"/>
      <c r="L249" s="151"/>
      <c r="M249" s="155"/>
      <c r="T249" s="156"/>
      <c r="AT249" s="152" t="s">
        <v>172</v>
      </c>
      <c r="AU249" s="152" t="s">
        <v>85</v>
      </c>
      <c r="AV249" s="12" t="s">
        <v>83</v>
      </c>
      <c r="AW249" s="12" t="s">
        <v>37</v>
      </c>
      <c r="AX249" s="12" t="s">
        <v>76</v>
      </c>
      <c r="AY249" s="152" t="s">
        <v>158</v>
      </c>
    </row>
    <row r="250" spans="2:65" s="12" customFormat="1">
      <c r="B250" s="151"/>
      <c r="D250" s="145" t="s">
        <v>172</v>
      </c>
      <c r="E250" s="152" t="s">
        <v>19</v>
      </c>
      <c r="F250" s="153" t="s">
        <v>306</v>
      </c>
      <c r="H250" s="152" t="s">
        <v>19</v>
      </c>
      <c r="I250" s="154"/>
      <c r="L250" s="151"/>
      <c r="M250" s="155"/>
      <c r="T250" s="156"/>
      <c r="AT250" s="152" t="s">
        <v>172</v>
      </c>
      <c r="AU250" s="152" t="s">
        <v>85</v>
      </c>
      <c r="AV250" s="12" t="s">
        <v>83</v>
      </c>
      <c r="AW250" s="12" t="s">
        <v>37</v>
      </c>
      <c r="AX250" s="12" t="s">
        <v>76</v>
      </c>
      <c r="AY250" s="152" t="s">
        <v>158</v>
      </c>
    </row>
    <row r="251" spans="2:65" s="12" customFormat="1">
      <c r="B251" s="151"/>
      <c r="D251" s="145" t="s">
        <v>172</v>
      </c>
      <c r="E251" s="152" t="s">
        <v>19</v>
      </c>
      <c r="F251" s="153" t="s">
        <v>288</v>
      </c>
      <c r="H251" s="152" t="s">
        <v>19</v>
      </c>
      <c r="I251" s="154"/>
      <c r="L251" s="151"/>
      <c r="M251" s="155"/>
      <c r="T251" s="156"/>
      <c r="AT251" s="152" t="s">
        <v>172</v>
      </c>
      <c r="AU251" s="152" t="s">
        <v>85</v>
      </c>
      <c r="AV251" s="12" t="s">
        <v>83</v>
      </c>
      <c r="AW251" s="12" t="s">
        <v>37</v>
      </c>
      <c r="AX251" s="12" t="s">
        <v>76</v>
      </c>
      <c r="AY251" s="152" t="s">
        <v>158</v>
      </c>
    </row>
    <row r="252" spans="2:65" s="13" customFormat="1">
      <c r="B252" s="157"/>
      <c r="D252" s="145" t="s">
        <v>172</v>
      </c>
      <c r="E252" s="158" t="s">
        <v>19</v>
      </c>
      <c r="F252" s="159" t="s">
        <v>289</v>
      </c>
      <c r="H252" s="160">
        <v>198.50700000000001</v>
      </c>
      <c r="I252" s="161"/>
      <c r="L252" s="157"/>
      <c r="M252" s="162"/>
      <c r="T252" s="163"/>
      <c r="AT252" s="158" t="s">
        <v>172</v>
      </c>
      <c r="AU252" s="158" t="s">
        <v>85</v>
      </c>
      <c r="AV252" s="13" t="s">
        <v>85</v>
      </c>
      <c r="AW252" s="13" t="s">
        <v>37</v>
      </c>
      <c r="AX252" s="13" t="s">
        <v>76</v>
      </c>
      <c r="AY252" s="158" t="s">
        <v>158</v>
      </c>
    </row>
    <row r="253" spans="2:65" s="13" customFormat="1">
      <c r="B253" s="157"/>
      <c r="D253" s="145" t="s">
        <v>172</v>
      </c>
      <c r="E253" s="158" t="s">
        <v>19</v>
      </c>
      <c r="F253" s="159" t="s">
        <v>290</v>
      </c>
      <c r="H253" s="160">
        <v>5.1890000000000001</v>
      </c>
      <c r="I253" s="161"/>
      <c r="L253" s="157"/>
      <c r="M253" s="162"/>
      <c r="T253" s="163"/>
      <c r="AT253" s="158" t="s">
        <v>172</v>
      </c>
      <c r="AU253" s="158" t="s">
        <v>85</v>
      </c>
      <c r="AV253" s="13" t="s">
        <v>85</v>
      </c>
      <c r="AW253" s="13" t="s">
        <v>37</v>
      </c>
      <c r="AX253" s="13" t="s">
        <v>76</v>
      </c>
      <c r="AY253" s="158" t="s">
        <v>158</v>
      </c>
    </row>
    <row r="254" spans="2:65" s="13" customFormat="1">
      <c r="B254" s="157"/>
      <c r="D254" s="145" t="s">
        <v>172</v>
      </c>
      <c r="E254" s="158" t="s">
        <v>19</v>
      </c>
      <c r="F254" s="159" t="s">
        <v>291</v>
      </c>
      <c r="H254" s="160">
        <v>1.484</v>
      </c>
      <c r="I254" s="161"/>
      <c r="L254" s="157"/>
      <c r="M254" s="162"/>
      <c r="T254" s="163"/>
      <c r="AT254" s="158" t="s">
        <v>172</v>
      </c>
      <c r="AU254" s="158" t="s">
        <v>85</v>
      </c>
      <c r="AV254" s="13" t="s">
        <v>85</v>
      </c>
      <c r="AW254" s="13" t="s">
        <v>37</v>
      </c>
      <c r="AX254" s="13" t="s">
        <v>76</v>
      </c>
      <c r="AY254" s="158" t="s">
        <v>158</v>
      </c>
    </row>
    <row r="255" spans="2:65" s="13" customFormat="1">
      <c r="B255" s="157"/>
      <c r="D255" s="145" t="s">
        <v>172</v>
      </c>
      <c r="E255" s="158" t="s">
        <v>19</v>
      </c>
      <c r="F255" s="159" t="s">
        <v>292</v>
      </c>
      <c r="H255" s="160">
        <v>0.69</v>
      </c>
      <c r="I255" s="161"/>
      <c r="L255" s="157"/>
      <c r="M255" s="162"/>
      <c r="T255" s="163"/>
      <c r="AT255" s="158" t="s">
        <v>172</v>
      </c>
      <c r="AU255" s="158" t="s">
        <v>85</v>
      </c>
      <c r="AV255" s="13" t="s">
        <v>85</v>
      </c>
      <c r="AW255" s="13" t="s">
        <v>37</v>
      </c>
      <c r="AX255" s="13" t="s">
        <v>76</v>
      </c>
      <c r="AY255" s="158" t="s">
        <v>158</v>
      </c>
    </row>
    <row r="256" spans="2:65" s="13" customFormat="1">
      <c r="B256" s="157"/>
      <c r="D256" s="145" t="s">
        <v>172</v>
      </c>
      <c r="E256" s="158" t="s">
        <v>19</v>
      </c>
      <c r="F256" s="159" t="s">
        <v>293</v>
      </c>
      <c r="H256" s="160">
        <v>-17.649999999999999</v>
      </c>
      <c r="I256" s="161"/>
      <c r="L256" s="157"/>
      <c r="M256" s="162"/>
      <c r="T256" s="163"/>
      <c r="AT256" s="158" t="s">
        <v>172</v>
      </c>
      <c r="AU256" s="158" t="s">
        <v>85</v>
      </c>
      <c r="AV256" s="13" t="s">
        <v>85</v>
      </c>
      <c r="AW256" s="13" t="s">
        <v>37</v>
      </c>
      <c r="AX256" s="13" t="s">
        <v>76</v>
      </c>
      <c r="AY256" s="158" t="s">
        <v>158</v>
      </c>
    </row>
    <row r="257" spans="2:65" s="12" customFormat="1">
      <c r="B257" s="151"/>
      <c r="D257" s="145" t="s">
        <v>172</v>
      </c>
      <c r="E257" s="152" t="s">
        <v>19</v>
      </c>
      <c r="F257" s="153" t="s">
        <v>294</v>
      </c>
      <c r="H257" s="152" t="s">
        <v>19</v>
      </c>
      <c r="I257" s="154"/>
      <c r="L257" s="151"/>
      <c r="M257" s="155"/>
      <c r="T257" s="156"/>
      <c r="AT257" s="152" t="s">
        <v>172</v>
      </c>
      <c r="AU257" s="152" t="s">
        <v>85</v>
      </c>
      <c r="AV257" s="12" t="s">
        <v>83</v>
      </c>
      <c r="AW257" s="12" t="s">
        <v>37</v>
      </c>
      <c r="AX257" s="12" t="s">
        <v>76</v>
      </c>
      <c r="AY257" s="152" t="s">
        <v>158</v>
      </c>
    </row>
    <row r="258" spans="2:65" s="13" customFormat="1">
      <c r="B258" s="157"/>
      <c r="D258" s="145" t="s">
        <v>172</v>
      </c>
      <c r="E258" s="158" t="s">
        <v>19</v>
      </c>
      <c r="F258" s="159" t="s">
        <v>295</v>
      </c>
      <c r="H258" s="160">
        <v>28.803999999999998</v>
      </c>
      <c r="I258" s="161"/>
      <c r="L258" s="157"/>
      <c r="M258" s="162"/>
      <c r="T258" s="163"/>
      <c r="AT258" s="158" t="s">
        <v>172</v>
      </c>
      <c r="AU258" s="158" t="s">
        <v>85</v>
      </c>
      <c r="AV258" s="13" t="s">
        <v>85</v>
      </c>
      <c r="AW258" s="13" t="s">
        <v>37</v>
      </c>
      <c r="AX258" s="13" t="s">
        <v>76</v>
      </c>
      <c r="AY258" s="158" t="s">
        <v>158</v>
      </c>
    </row>
    <row r="259" spans="2:65" s="12" customFormat="1">
      <c r="B259" s="151"/>
      <c r="D259" s="145" t="s">
        <v>172</v>
      </c>
      <c r="E259" s="152" t="s">
        <v>19</v>
      </c>
      <c r="F259" s="153" t="s">
        <v>296</v>
      </c>
      <c r="H259" s="152" t="s">
        <v>19</v>
      </c>
      <c r="I259" s="154"/>
      <c r="L259" s="151"/>
      <c r="M259" s="155"/>
      <c r="T259" s="156"/>
      <c r="AT259" s="152" t="s">
        <v>172</v>
      </c>
      <c r="AU259" s="152" t="s">
        <v>85</v>
      </c>
      <c r="AV259" s="12" t="s">
        <v>83</v>
      </c>
      <c r="AW259" s="12" t="s">
        <v>37</v>
      </c>
      <c r="AX259" s="12" t="s">
        <v>76</v>
      </c>
      <c r="AY259" s="152" t="s">
        <v>158</v>
      </c>
    </row>
    <row r="260" spans="2:65" s="13" customFormat="1">
      <c r="B260" s="157"/>
      <c r="D260" s="145" t="s">
        <v>172</v>
      </c>
      <c r="E260" s="158" t="s">
        <v>19</v>
      </c>
      <c r="F260" s="159" t="s">
        <v>297</v>
      </c>
      <c r="H260" s="160">
        <v>6.2370000000000001</v>
      </c>
      <c r="I260" s="161"/>
      <c r="L260" s="157"/>
      <c r="M260" s="162"/>
      <c r="T260" s="163"/>
      <c r="AT260" s="158" t="s">
        <v>172</v>
      </c>
      <c r="AU260" s="158" t="s">
        <v>85</v>
      </c>
      <c r="AV260" s="13" t="s">
        <v>85</v>
      </c>
      <c r="AW260" s="13" t="s">
        <v>37</v>
      </c>
      <c r="AX260" s="13" t="s">
        <v>76</v>
      </c>
      <c r="AY260" s="158" t="s">
        <v>158</v>
      </c>
    </row>
    <row r="261" spans="2:65" s="14" customFormat="1">
      <c r="B261" s="164"/>
      <c r="D261" s="145" t="s">
        <v>172</v>
      </c>
      <c r="E261" s="165" t="s">
        <v>19</v>
      </c>
      <c r="F261" s="166" t="s">
        <v>182</v>
      </c>
      <c r="H261" s="167">
        <v>223.261</v>
      </c>
      <c r="I261" s="168"/>
      <c r="L261" s="164"/>
      <c r="M261" s="169"/>
      <c r="T261" s="170"/>
      <c r="AT261" s="165" t="s">
        <v>172</v>
      </c>
      <c r="AU261" s="165" t="s">
        <v>85</v>
      </c>
      <c r="AV261" s="14" t="s">
        <v>183</v>
      </c>
      <c r="AW261" s="14" t="s">
        <v>37</v>
      </c>
      <c r="AX261" s="14" t="s">
        <v>76</v>
      </c>
      <c r="AY261" s="165" t="s">
        <v>158</v>
      </c>
    </row>
    <row r="262" spans="2:65" s="12" customFormat="1">
      <c r="B262" s="151"/>
      <c r="D262" s="145" t="s">
        <v>172</v>
      </c>
      <c r="E262" s="152" t="s">
        <v>19</v>
      </c>
      <c r="F262" s="153" t="s">
        <v>307</v>
      </c>
      <c r="H262" s="152" t="s">
        <v>19</v>
      </c>
      <c r="I262" s="154"/>
      <c r="L262" s="151"/>
      <c r="M262" s="155"/>
      <c r="T262" s="156"/>
      <c r="AT262" s="152" t="s">
        <v>172</v>
      </c>
      <c r="AU262" s="152" t="s">
        <v>85</v>
      </c>
      <c r="AV262" s="12" t="s">
        <v>83</v>
      </c>
      <c r="AW262" s="12" t="s">
        <v>37</v>
      </c>
      <c r="AX262" s="12" t="s">
        <v>76</v>
      </c>
      <c r="AY262" s="152" t="s">
        <v>158</v>
      </c>
    </row>
    <row r="263" spans="2:65" s="13" customFormat="1">
      <c r="B263" s="157"/>
      <c r="D263" s="145" t="s">
        <v>172</v>
      </c>
      <c r="E263" s="158" t="s">
        <v>19</v>
      </c>
      <c r="F263" s="159" t="s">
        <v>308</v>
      </c>
      <c r="H263" s="160">
        <v>-60.878999999999998</v>
      </c>
      <c r="I263" s="161"/>
      <c r="L263" s="157"/>
      <c r="M263" s="162"/>
      <c r="T263" s="163"/>
      <c r="AT263" s="158" t="s">
        <v>172</v>
      </c>
      <c r="AU263" s="158" t="s">
        <v>85</v>
      </c>
      <c r="AV263" s="13" t="s">
        <v>85</v>
      </c>
      <c r="AW263" s="13" t="s">
        <v>37</v>
      </c>
      <c r="AX263" s="13" t="s">
        <v>76</v>
      </c>
      <c r="AY263" s="158" t="s">
        <v>158</v>
      </c>
    </row>
    <row r="264" spans="2:65" s="14" customFormat="1">
      <c r="B264" s="164"/>
      <c r="D264" s="145" t="s">
        <v>172</v>
      </c>
      <c r="E264" s="165" t="s">
        <v>19</v>
      </c>
      <c r="F264" s="166" t="s">
        <v>182</v>
      </c>
      <c r="H264" s="167">
        <v>-60.878999999999998</v>
      </c>
      <c r="I264" s="168"/>
      <c r="L264" s="164"/>
      <c r="M264" s="169"/>
      <c r="T264" s="170"/>
      <c r="AT264" s="165" t="s">
        <v>172</v>
      </c>
      <c r="AU264" s="165" t="s">
        <v>85</v>
      </c>
      <c r="AV264" s="14" t="s">
        <v>183</v>
      </c>
      <c r="AW264" s="14" t="s">
        <v>37</v>
      </c>
      <c r="AX264" s="14" t="s">
        <v>76</v>
      </c>
      <c r="AY264" s="165" t="s">
        <v>158</v>
      </c>
    </row>
    <row r="265" spans="2:65" s="15" customFormat="1">
      <c r="B265" s="171"/>
      <c r="D265" s="145" t="s">
        <v>172</v>
      </c>
      <c r="E265" s="172" t="s">
        <v>19</v>
      </c>
      <c r="F265" s="173" t="s">
        <v>188</v>
      </c>
      <c r="H265" s="174">
        <v>162.38200000000001</v>
      </c>
      <c r="I265" s="175"/>
      <c r="L265" s="171"/>
      <c r="M265" s="176"/>
      <c r="T265" s="177"/>
      <c r="AT265" s="172" t="s">
        <v>172</v>
      </c>
      <c r="AU265" s="172" t="s">
        <v>85</v>
      </c>
      <c r="AV265" s="15" t="s">
        <v>166</v>
      </c>
      <c r="AW265" s="15" t="s">
        <v>37</v>
      </c>
      <c r="AX265" s="15" t="s">
        <v>83</v>
      </c>
      <c r="AY265" s="172" t="s">
        <v>158</v>
      </c>
    </row>
    <row r="266" spans="2:65" s="1" customFormat="1" ht="21.75" customHeight="1">
      <c r="B266" s="33"/>
      <c r="C266" s="132" t="s">
        <v>309</v>
      </c>
      <c r="D266" s="132" t="s">
        <v>161</v>
      </c>
      <c r="E266" s="133" t="s">
        <v>310</v>
      </c>
      <c r="F266" s="134" t="s">
        <v>311</v>
      </c>
      <c r="G266" s="135" t="s">
        <v>164</v>
      </c>
      <c r="H266" s="136">
        <v>64.111000000000004</v>
      </c>
      <c r="I266" s="137"/>
      <c r="J266" s="138">
        <f>ROUND(I266*H266,2)</f>
        <v>0</v>
      </c>
      <c r="K266" s="134" t="s">
        <v>165</v>
      </c>
      <c r="L266" s="33"/>
      <c r="M266" s="139" t="s">
        <v>19</v>
      </c>
      <c r="N266" s="140" t="s">
        <v>47</v>
      </c>
      <c r="P266" s="141">
        <f>O266*H266</f>
        <v>0</v>
      </c>
      <c r="Q266" s="141">
        <v>4.3839999999999999E-3</v>
      </c>
      <c r="R266" s="141">
        <f>Q266*H266</f>
        <v>0.28106262399999998</v>
      </c>
      <c r="S266" s="141">
        <v>0</v>
      </c>
      <c r="T266" s="142">
        <f>S266*H266</f>
        <v>0</v>
      </c>
      <c r="AR266" s="143" t="s">
        <v>166</v>
      </c>
      <c r="AT266" s="143" t="s">
        <v>161</v>
      </c>
      <c r="AU266" s="143" t="s">
        <v>85</v>
      </c>
      <c r="AY266" s="18" t="s">
        <v>158</v>
      </c>
      <c r="BE266" s="144">
        <f>IF(N266="základní",J266,0)</f>
        <v>0</v>
      </c>
      <c r="BF266" s="144">
        <f>IF(N266="snížená",J266,0)</f>
        <v>0</v>
      </c>
      <c r="BG266" s="144">
        <f>IF(N266="zákl. přenesená",J266,0)</f>
        <v>0</v>
      </c>
      <c r="BH266" s="144">
        <f>IF(N266="sníž. přenesená",J266,0)</f>
        <v>0</v>
      </c>
      <c r="BI266" s="144">
        <f>IF(N266="nulová",J266,0)</f>
        <v>0</v>
      </c>
      <c r="BJ266" s="18" t="s">
        <v>83</v>
      </c>
      <c r="BK266" s="144">
        <f>ROUND(I266*H266,2)</f>
        <v>0</v>
      </c>
      <c r="BL266" s="18" t="s">
        <v>166</v>
      </c>
      <c r="BM266" s="143" t="s">
        <v>312</v>
      </c>
    </row>
    <row r="267" spans="2:65" s="1" customFormat="1">
      <c r="B267" s="33"/>
      <c r="D267" s="145" t="s">
        <v>168</v>
      </c>
      <c r="F267" s="146" t="s">
        <v>313</v>
      </c>
      <c r="I267" s="147"/>
      <c r="L267" s="33"/>
      <c r="M267" s="148"/>
      <c r="T267" s="54"/>
      <c r="AT267" s="18" t="s">
        <v>168</v>
      </c>
      <c r="AU267" s="18" t="s">
        <v>85</v>
      </c>
    </row>
    <row r="268" spans="2:65" s="1" customFormat="1">
      <c r="B268" s="33"/>
      <c r="D268" s="149" t="s">
        <v>170</v>
      </c>
      <c r="F268" s="150" t="s">
        <v>314</v>
      </c>
      <c r="I268" s="147"/>
      <c r="L268" s="33"/>
      <c r="M268" s="148"/>
      <c r="T268" s="54"/>
      <c r="AT268" s="18" t="s">
        <v>170</v>
      </c>
      <c r="AU268" s="18" t="s">
        <v>85</v>
      </c>
    </row>
    <row r="269" spans="2:65" s="12" customFormat="1">
      <c r="B269" s="151"/>
      <c r="D269" s="145" t="s">
        <v>172</v>
      </c>
      <c r="E269" s="152" t="s">
        <v>19</v>
      </c>
      <c r="F269" s="153" t="s">
        <v>275</v>
      </c>
      <c r="H269" s="152" t="s">
        <v>19</v>
      </c>
      <c r="I269" s="154"/>
      <c r="L269" s="151"/>
      <c r="M269" s="155"/>
      <c r="T269" s="156"/>
      <c r="AT269" s="152" t="s">
        <v>172</v>
      </c>
      <c r="AU269" s="152" t="s">
        <v>85</v>
      </c>
      <c r="AV269" s="12" t="s">
        <v>83</v>
      </c>
      <c r="AW269" s="12" t="s">
        <v>37</v>
      </c>
      <c r="AX269" s="12" t="s">
        <v>76</v>
      </c>
      <c r="AY269" s="152" t="s">
        <v>158</v>
      </c>
    </row>
    <row r="270" spans="2:65" s="12" customFormat="1">
      <c r="B270" s="151"/>
      <c r="D270" s="145" t="s">
        <v>172</v>
      </c>
      <c r="E270" s="152" t="s">
        <v>19</v>
      </c>
      <c r="F270" s="153" t="s">
        <v>315</v>
      </c>
      <c r="H270" s="152" t="s">
        <v>19</v>
      </c>
      <c r="I270" s="154"/>
      <c r="L270" s="151"/>
      <c r="M270" s="155"/>
      <c r="T270" s="156"/>
      <c r="AT270" s="152" t="s">
        <v>172</v>
      </c>
      <c r="AU270" s="152" t="s">
        <v>85</v>
      </c>
      <c r="AV270" s="12" t="s">
        <v>83</v>
      </c>
      <c r="AW270" s="12" t="s">
        <v>37</v>
      </c>
      <c r="AX270" s="12" t="s">
        <v>76</v>
      </c>
      <c r="AY270" s="152" t="s">
        <v>158</v>
      </c>
    </row>
    <row r="271" spans="2:65" s="13" customFormat="1">
      <c r="B271" s="157"/>
      <c r="D271" s="145" t="s">
        <v>172</v>
      </c>
      <c r="E271" s="158" t="s">
        <v>19</v>
      </c>
      <c r="F271" s="159" t="s">
        <v>175</v>
      </c>
      <c r="H271" s="160">
        <v>11.88</v>
      </c>
      <c r="I271" s="161"/>
      <c r="L271" s="157"/>
      <c r="M271" s="162"/>
      <c r="T271" s="163"/>
      <c r="AT271" s="158" t="s">
        <v>172</v>
      </c>
      <c r="AU271" s="158" t="s">
        <v>85</v>
      </c>
      <c r="AV271" s="13" t="s">
        <v>85</v>
      </c>
      <c r="AW271" s="13" t="s">
        <v>37</v>
      </c>
      <c r="AX271" s="13" t="s">
        <v>76</v>
      </c>
      <c r="AY271" s="158" t="s">
        <v>158</v>
      </c>
    </row>
    <row r="272" spans="2:65" s="13" customFormat="1">
      <c r="B272" s="157"/>
      <c r="D272" s="145" t="s">
        <v>172</v>
      </c>
      <c r="E272" s="158" t="s">
        <v>19</v>
      </c>
      <c r="F272" s="159" t="s">
        <v>176</v>
      </c>
      <c r="H272" s="160">
        <v>14.28</v>
      </c>
      <c r="I272" s="161"/>
      <c r="L272" s="157"/>
      <c r="M272" s="162"/>
      <c r="T272" s="163"/>
      <c r="AT272" s="158" t="s">
        <v>172</v>
      </c>
      <c r="AU272" s="158" t="s">
        <v>85</v>
      </c>
      <c r="AV272" s="13" t="s">
        <v>85</v>
      </c>
      <c r="AW272" s="13" t="s">
        <v>37</v>
      </c>
      <c r="AX272" s="13" t="s">
        <v>76</v>
      </c>
      <c r="AY272" s="158" t="s">
        <v>158</v>
      </c>
    </row>
    <row r="273" spans="2:65" s="13" customFormat="1">
      <c r="B273" s="157"/>
      <c r="D273" s="145" t="s">
        <v>172</v>
      </c>
      <c r="E273" s="158" t="s">
        <v>19</v>
      </c>
      <c r="F273" s="159" t="s">
        <v>177</v>
      </c>
      <c r="H273" s="160">
        <v>-5.23</v>
      </c>
      <c r="I273" s="161"/>
      <c r="L273" s="157"/>
      <c r="M273" s="162"/>
      <c r="T273" s="163"/>
      <c r="AT273" s="158" t="s">
        <v>172</v>
      </c>
      <c r="AU273" s="158" t="s">
        <v>85</v>
      </c>
      <c r="AV273" s="13" t="s">
        <v>85</v>
      </c>
      <c r="AW273" s="13" t="s">
        <v>37</v>
      </c>
      <c r="AX273" s="13" t="s">
        <v>76</v>
      </c>
      <c r="AY273" s="158" t="s">
        <v>158</v>
      </c>
    </row>
    <row r="274" spans="2:65" s="13" customFormat="1">
      <c r="B274" s="157"/>
      <c r="D274" s="145" t="s">
        <v>172</v>
      </c>
      <c r="E274" s="158" t="s">
        <v>19</v>
      </c>
      <c r="F274" s="159" t="s">
        <v>178</v>
      </c>
      <c r="H274" s="160">
        <v>8.6679999999999993</v>
      </c>
      <c r="I274" s="161"/>
      <c r="L274" s="157"/>
      <c r="M274" s="162"/>
      <c r="T274" s="163"/>
      <c r="AT274" s="158" t="s">
        <v>172</v>
      </c>
      <c r="AU274" s="158" t="s">
        <v>85</v>
      </c>
      <c r="AV274" s="13" t="s">
        <v>85</v>
      </c>
      <c r="AW274" s="13" t="s">
        <v>37</v>
      </c>
      <c r="AX274" s="13" t="s">
        <v>76</v>
      </c>
      <c r="AY274" s="158" t="s">
        <v>158</v>
      </c>
    </row>
    <row r="275" spans="2:65" s="13" customFormat="1">
      <c r="B275" s="157"/>
      <c r="D275" s="145" t="s">
        <v>172</v>
      </c>
      <c r="E275" s="158" t="s">
        <v>19</v>
      </c>
      <c r="F275" s="159" t="s">
        <v>179</v>
      </c>
      <c r="H275" s="160">
        <v>5.5650000000000004</v>
      </c>
      <c r="I275" s="161"/>
      <c r="L275" s="157"/>
      <c r="M275" s="162"/>
      <c r="T275" s="163"/>
      <c r="AT275" s="158" t="s">
        <v>172</v>
      </c>
      <c r="AU275" s="158" t="s">
        <v>85</v>
      </c>
      <c r="AV275" s="13" t="s">
        <v>85</v>
      </c>
      <c r="AW275" s="13" t="s">
        <v>37</v>
      </c>
      <c r="AX275" s="13" t="s">
        <v>76</v>
      </c>
      <c r="AY275" s="158" t="s">
        <v>158</v>
      </c>
    </row>
    <row r="276" spans="2:65" s="13" customFormat="1">
      <c r="B276" s="157"/>
      <c r="D276" s="145" t="s">
        <v>172</v>
      </c>
      <c r="E276" s="158" t="s">
        <v>19</v>
      </c>
      <c r="F276" s="159" t="s">
        <v>180</v>
      </c>
      <c r="H276" s="160">
        <v>9.5399999999999991</v>
      </c>
      <c r="I276" s="161"/>
      <c r="L276" s="157"/>
      <c r="M276" s="162"/>
      <c r="T276" s="163"/>
      <c r="AT276" s="158" t="s">
        <v>172</v>
      </c>
      <c r="AU276" s="158" t="s">
        <v>85</v>
      </c>
      <c r="AV276" s="13" t="s">
        <v>85</v>
      </c>
      <c r="AW276" s="13" t="s">
        <v>37</v>
      </c>
      <c r="AX276" s="13" t="s">
        <v>76</v>
      </c>
      <c r="AY276" s="158" t="s">
        <v>158</v>
      </c>
    </row>
    <row r="277" spans="2:65" s="13" customFormat="1">
      <c r="B277" s="157"/>
      <c r="D277" s="145" t="s">
        <v>172</v>
      </c>
      <c r="E277" s="158" t="s">
        <v>19</v>
      </c>
      <c r="F277" s="159" t="s">
        <v>181</v>
      </c>
      <c r="H277" s="160">
        <v>8.9849999999999994</v>
      </c>
      <c r="I277" s="161"/>
      <c r="L277" s="157"/>
      <c r="M277" s="162"/>
      <c r="T277" s="163"/>
      <c r="AT277" s="158" t="s">
        <v>172</v>
      </c>
      <c r="AU277" s="158" t="s">
        <v>85</v>
      </c>
      <c r="AV277" s="13" t="s">
        <v>85</v>
      </c>
      <c r="AW277" s="13" t="s">
        <v>37</v>
      </c>
      <c r="AX277" s="13" t="s">
        <v>76</v>
      </c>
      <c r="AY277" s="158" t="s">
        <v>158</v>
      </c>
    </row>
    <row r="278" spans="2:65" s="13" customFormat="1">
      <c r="B278" s="157"/>
      <c r="D278" s="145" t="s">
        <v>172</v>
      </c>
      <c r="E278" s="158" t="s">
        <v>19</v>
      </c>
      <c r="F278" s="159" t="s">
        <v>187</v>
      </c>
      <c r="H278" s="160">
        <v>1.5169999999999999</v>
      </c>
      <c r="I278" s="161"/>
      <c r="L278" s="157"/>
      <c r="M278" s="162"/>
      <c r="T278" s="163"/>
      <c r="AT278" s="158" t="s">
        <v>172</v>
      </c>
      <c r="AU278" s="158" t="s">
        <v>85</v>
      </c>
      <c r="AV278" s="13" t="s">
        <v>85</v>
      </c>
      <c r="AW278" s="13" t="s">
        <v>37</v>
      </c>
      <c r="AX278" s="13" t="s">
        <v>76</v>
      </c>
      <c r="AY278" s="158" t="s">
        <v>158</v>
      </c>
    </row>
    <row r="279" spans="2:65" s="13" customFormat="1">
      <c r="B279" s="157"/>
      <c r="D279" s="145" t="s">
        <v>172</v>
      </c>
      <c r="E279" s="158" t="s">
        <v>19</v>
      </c>
      <c r="F279" s="159" t="s">
        <v>195</v>
      </c>
      <c r="H279" s="160">
        <v>5.6740000000000004</v>
      </c>
      <c r="I279" s="161"/>
      <c r="L279" s="157"/>
      <c r="M279" s="162"/>
      <c r="T279" s="163"/>
      <c r="AT279" s="158" t="s">
        <v>172</v>
      </c>
      <c r="AU279" s="158" t="s">
        <v>85</v>
      </c>
      <c r="AV279" s="13" t="s">
        <v>85</v>
      </c>
      <c r="AW279" s="13" t="s">
        <v>37</v>
      </c>
      <c r="AX279" s="13" t="s">
        <v>76</v>
      </c>
      <c r="AY279" s="158" t="s">
        <v>158</v>
      </c>
    </row>
    <row r="280" spans="2:65" s="14" customFormat="1">
      <c r="B280" s="164"/>
      <c r="D280" s="145" t="s">
        <v>172</v>
      </c>
      <c r="E280" s="165" t="s">
        <v>19</v>
      </c>
      <c r="F280" s="166" t="s">
        <v>182</v>
      </c>
      <c r="H280" s="167">
        <v>60.878999999999998</v>
      </c>
      <c r="I280" s="168"/>
      <c r="L280" s="164"/>
      <c r="M280" s="169"/>
      <c r="T280" s="170"/>
      <c r="AT280" s="165" t="s">
        <v>172</v>
      </c>
      <c r="AU280" s="165" t="s">
        <v>85</v>
      </c>
      <c r="AV280" s="14" t="s">
        <v>183</v>
      </c>
      <c r="AW280" s="14" t="s">
        <v>37</v>
      </c>
      <c r="AX280" s="14" t="s">
        <v>76</v>
      </c>
      <c r="AY280" s="165" t="s">
        <v>158</v>
      </c>
    </row>
    <row r="281" spans="2:65" s="12" customFormat="1">
      <c r="B281" s="151"/>
      <c r="D281" s="145" t="s">
        <v>172</v>
      </c>
      <c r="E281" s="152" t="s">
        <v>19</v>
      </c>
      <c r="F281" s="153" t="s">
        <v>298</v>
      </c>
      <c r="H281" s="152" t="s">
        <v>19</v>
      </c>
      <c r="I281" s="154"/>
      <c r="L281" s="151"/>
      <c r="M281" s="155"/>
      <c r="T281" s="156"/>
      <c r="AT281" s="152" t="s">
        <v>172</v>
      </c>
      <c r="AU281" s="152" t="s">
        <v>85</v>
      </c>
      <c r="AV281" s="12" t="s">
        <v>83</v>
      </c>
      <c r="AW281" s="12" t="s">
        <v>37</v>
      </c>
      <c r="AX281" s="12" t="s">
        <v>76</v>
      </c>
      <c r="AY281" s="152" t="s">
        <v>158</v>
      </c>
    </row>
    <row r="282" spans="2:65" s="13" customFormat="1">
      <c r="B282" s="157"/>
      <c r="D282" s="145" t="s">
        <v>172</v>
      </c>
      <c r="E282" s="158" t="s">
        <v>19</v>
      </c>
      <c r="F282" s="159" t="s">
        <v>299</v>
      </c>
      <c r="H282" s="160">
        <v>3.2320000000000002</v>
      </c>
      <c r="I282" s="161"/>
      <c r="L282" s="157"/>
      <c r="M282" s="162"/>
      <c r="T282" s="163"/>
      <c r="AT282" s="158" t="s">
        <v>172</v>
      </c>
      <c r="AU282" s="158" t="s">
        <v>85</v>
      </c>
      <c r="AV282" s="13" t="s">
        <v>85</v>
      </c>
      <c r="AW282" s="13" t="s">
        <v>37</v>
      </c>
      <c r="AX282" s="13" t="s">
        <v>76</v>
      </c>
      <c r="AY282" s="158" t="s">
        <v>158</v>
      </c>
    </row>
    <row r="283" spans="2:65" s="14" customFormat="1">
      <c r="B283" s="164"/>
      <c r="D283" s="145" t="s">
        <v>172</v>
      </c>
      <c r="E283" s="165" t="s">
        <v>19</v>
      </c>
      <c r="F283" s="166" t="s">
        <v>182</v>
      </c>
      <c r="H283" s="167">
        <v>3.2320000000000002</v>
      </c>
      <c r="I283" s="168"/>
      <c r="L283" s="164"/>
      <c r="M283" s="169"/>
      <c r="T283" s="170"/>
      <c r="AT283" s="165" t="s">
        <v>172</v>
      </c>
      <c r="AU283" s="165" t="s">
        <v>85</v>
      </c>
      <c r="AV283" s="14" t="s">
        <v>183</v>
      </c>
      <c r="AW283" s="14" t="s">
        <v>37</v>
      </c>
      <c r="AX283" s="14" t="s">
        <v>76</v>
      </c>
      <c r="AY283" s="165" t="s">
        <v>158</v>
      </c>
    </row>
    <row r="284" spans="2:65" s="15" customFormat="1">
      <c r="B284" s="171"/>
      <c r="D284" s="145" t="s">
        <v>172</v>
      </c>
      <c r="E284" s="172" t="s">
        <v>19</v>
      </c>
      <c r="F284" s="173" t="s">
        <v>188</v>
      </c>
      <c r="H284" s="174">
        <v>64.111000000000004</v>
      </c>
      <c r="I284" s="175"/>
      <c r="L284" s="171"/>
      <c r="M284" s="176"/>
      <c r="T284" s="177"/>
      <c r="AT284" s="172" t="s">
        <v>172</v>
      </c>
      <c r="AU284" s="172" t="s">
        <v>85</v>
      </c>
      <c r="AV284" s="15" t="s">
        <v>166</v>
      </c>
      <c r="AW284" s="15" t="s">
        <v>37</v>
      </c>
      <c r="AX284" s="15" t="s">
        <v>83</v>
      </c>
      <c r="AY284" s="172" t="s">
        <v>158</v>
      </c>
    </row>
    <row r="285" spans="2:65" s="1" customFormat="1" ht="24.2" customHeight="1">
      <c r="B285" s="33"/>
      <c r="C285" s="132" t="s">
        <v>316</v>
      </c>
      <c r="D285" s="132" t="s">
        <v>161</v>
      </c>
      <c r="E285" s="133" t="s">
        <v>317</v>
      </c>
      <c r="F285" s="134" t="s">
        <v>318</v>
      </c>
      <c r="G285" s="135" t="s">
        <v>164</v>
      </c>
      <c r="H285" s="136">
        <v>219.13</v>
      </c>
      <c r="I285" s="137"/>
      <c r="J285" s="138">
        <f>ROUND(I285*H285,2)</f>
        <v>0</v>
      </c>
      <c r="K285" s="134" t="s">
        <v>165</v>
      </c>
      <c r="L285" s="33"/>
      <c r="M285" s="139" t="s">
        <v>19</v>
      </c>
      <c r="N285" s="140" t="s">
        <v>47</v>
      </c>
      <c r="P285" s="141">
        <f>O285*H285</f>
        <v>0</v>
      </c>
      <c r="Q285" s="141">
        <v>1.54E-2</v>
      </c>
      <c r="R285" s="141">
        <f>Q285*H285</f>
        <v>3.3746019999999999</v>
      </c>
      <c r="S285" s="141">
        <v>0</v>
      </c>
      <c r="T285" s="142">
        <f>S285*H285</f>
        <v>0</v>
      </c>
      <c r="AR285" s="143" t="s">
        <v>166</v>
      </c>
      <c r="AT285" s="143" t="s">
        <v>161</v>
      </c>
      <c r="AU285" s="143" t="s">
        <v>85</v>
      </c>
      <c r="AY285" s="18" t="s">
        <v>158</v>
      </c>
      <c r="BE285" s="144">
        <f>IF(N285="základní",J285,0)</f>
        <v>0</v>
      </c>
      <c r="BF285" s="144">
        <f>IF(N285="snížená",J285,0)</f>
        <v>0</v>
      </c>
      <c r="BG285" s="144">
        <f>IF(N285="zákl. přenesená",J285,0)</f>
        <v>0</v>
      </c>
      <c r="BH285" s="144">
        <f>IF(N285="sníž. přenesená",J285,0)</f>
        <v>0</v>
      </c>
      <c r="BI285" s="144">
        <f>IF(N285="nulová",J285,0)</f>
        <v>0</v>
      </c>
      <c r="BJ285" s="18" t="s">
        <v>83</v>
      </c>
      <c r="BK285" s="144">
        <f>ROUND(I285*H285,2)</f>
        <v>0</v>
      </c>
      <c r="BL285" s="18" t="s">
        <v>166</v>
      </c>
      <c r="BM285" s="143" t="s">
        <v>319</v>
      </c>
    </row>
    <row r="286" spans="2:65" s="1" customFormat="1">
      <c r="B286" s="33"/>
      <c r="D286" s="145" t="s">
        <v>168</v>
      </c>
      <c r="F286" s="146" t="s">
        <v>320</v>
      </c>
      <c r="I286" s="147"/>
      <c r="L286" s="33"/>
      <c r="M286" s="148"/>
      <c r="T286" s="54"/>
      <c r="AT286" s="18" t="s">
        <v>168</v>
      </c>
      <c r="AU286" s="18" t="s">
        <v>85</v>
      </c>
    </row>
    <row r="287" spans="2:65" s="1" customFormat="1">
      <c r="B287" s="33"/>
      <c r="D287" s="149" t="s">
        <v>170</v>
      </c>
      <c r="F287" s="150" t="s">
        <v>321</v>
      </c>
      <c r="I287" s="147"/>
      <c r="L287" s="33"/>
      <c r="M287" s="148"/>
      <c r="T287" s="54"/>
      <c r="AT287" s="18" t="s">
        <v>170</v>
      </c>
      <c r="AU287" s="18" t="s">
        <v>85</v>
      </c>
    </row>
    <row r="288" spans="2:65" s="12" customFormat="1">
      <c r="B288" s="151"/>
      <c r="D288" s="145" t="s">
        <v>172</v>
      </c>
      <c r="E288" s="152" t="s">
        <v>19</v>
      </c>
      <c r="F288" s="153" t="s">
        <v>275</v>
      </c>
      <c r="H288" s="152" t="s">
        <v>19</v>
      </c>
      <c r="I288" s="154"/>
      <c r="L288" s="151"/>
      <c r="M288" s="155"/>
      <c r="T288" s="156"/>
      <c r="AT288" s="152" t="s">
        <v>172</v>
      </c>
      <c r="AU288" s="152" t="s">
        <v>85</v>
      </c>
      <c r="AV288" s="12" t="s">
        <v>83</v>
      </c>
      <c r="AW288" s="12" t="s">
        <v>37</v>
      </c>
      <c r="AX288" s="12" t="s">
        <v>76</v>
      </c>
      <c r="AY288" s="152" t="s">
        <v>158</v>
      </c>
    </row>
    <row r="289" spans="2:65" s="12" customFormat="1">
      <c r="B289" s="151"/>
      <c r="D289" s="145" t="s">
        <v>172</v>
      </c>
      <c r="E289" s="152" t="s">
        <v>19</v>
      </c>
      <c r="F289" s="153" t="s">
        <v>322</v>
      </c>
      <c r="H289" s="152" t="s">
        <v>19</v>
      </c>
      <c r="I289" s="154"/>
      <c r="L289" s="151"/>
      <c r="M289" s="155"/>
      <c r="T289" s="156"/>
      <c r="AT289" s="152" t="s">
        <v>172</v>
      </c>
      <c r="AU289" s="152" t="s">
        <v>85</v>
      </c>
      <c r="AV289" s="12" t="s">
        <v>83</v>
      </c>
      <c r="AW289" s="12" t="s">
        <v>37</v>
      </c>
      <c r="AX289" s="12" t="s">
        <v>76</v>
      </c>
      <c r="AY289" s="152" t="s">
        <v>158</v>
      </c>
    </row>
    <row r="290" spans="2:65" s="12" customFormat="1">
      <c r="B290" s="151"/>
      <c r="D290" s="145" t="s">
        <v>172</v>
      </c>
      <c r="E290" s="152" t="s">
        <v>19</v>
      </c>
      <c r="F290" s="153" t="s">
        <v>288</v>
      </c>
      <c r="H290" s="152" t="s">
        <v>19</v>
      </c>
      <c r="I290" s="154"/>
      <c r="L290" s="151"/>
      <c r="M290" s="155"/>
      <c r="T290" s="156"/>
      <c r="AT290" s="152" t="s">
        <v>172</v>
      </c>
      <c r="AU290" s="152" t="s">
        <v>85</v>
      </c>
      <c r="AV290" s="12" t="s">
        <v>83</v>
      </c>
      <c r="AW290" s="12" t="s">
        <v>37</v>
      </c>
      <c r="AX290" s="12" t="s">
        <v>76</v>
      </c>
      <c r="AY290" s="152" t="s">
        <v>158</v>
      </c>
    </row>
    <row r="291" spans="2:65" s="13" customFormat="1">
      <c r="B291" s="157"/>
      <c r="D291" s="145" t="s">
        <v>172</v>
      </c>
      <c r="E291" s="158" t="s">
        <v>19</v>
      </c>
      <c r="F291" s="159" t="s">
        <v>289</v>
      </c>
      <c r="H291" s="160">
        <v>198.50700000000001</v>
      </c>
      <c r="I291" s="161"/>
      <c r="L291" s="157"/>
      <c r="M291" s="162"/>
      <c r="T291" s="163"/>
      <c r="AT291" s="158" t="s">
        <v>172</v>
      </c>
      <c r="AU291" s="158" t="s">
        <v>85</v>
      </c>
      <c r="AV291" s="13" t="s">
        <v>85</v>
      </c>
      <c r="AW291" s="13" t="s">
        <v>37</v>
      </c>
      <c r="AX291" s="13" t="s">
        <v>76</v>
      </c>
      <c r="AY291" s="158" t="s">
        <v>158</v>
      </c>
    </row>
    <row r="292" spans="2:65" s="13" customFormat="1">
      <c r="B292" s="157"/>
      <c r="D292" s="145" t="s">
        <v>172</v>
      </c>
      <c r="E292" s="158" t="s">
        <v>19</v>
      </c>
      <c r="F292" s="159" t="s">
        <v>293</v>
      </c>
      <c r="H292" s="160">
        <v>-17.649999999999999</v>
      </c>
      <c r="I292" s="161"/>
      <c r="L292" s="157"/>
      <c r="M292" s="162"/>
      <c r="T292" s="163"/>
      <c r="AT292" s="158" t="s">
        <v>172</v>
      </c>
      <c r="AU292" s="158" t="s">
        <v>85</v>
      </c>
      <c r="AV292" s="13" t="s">
        <v>85</v>
      </c>
      <c r="AW292" s="13" t="s">
        <v>37</v>
      </c>
      <c r="AX292" s="13" t="s">
        <v>76</v>
      </c>
      <c r="AY292" s="158" t="s">
        <v>158</v>
      </c>
    </row>
    <row r="293" spans="2:65" s="12" customFormat="1">
      <c r="B293" s="151"/>
      <c r="D293" s="145" t="s">
        <v>172</v>
      </c>
      <c r="E293" s="152" t="s">
        <v>19</v>
      </c>
      <c r="F293" s="153" t="s">
        <v>294</v>
      </c>
      <c r="H293" s="152" t="s">
        <v>19</v>
      </c>
      <c r="I293" s="154"/>
      <c r="L293" s="151"/>
      <c r="M293" s="155"/>
      <c r="T293" s="156"/>
      <c r="AT293" s="152" t="s">
        <v>172</v>
      </c>
      <c r="AU293" s="152" t="s">
        <v>85</v>
      </c>
      <c r="AV293" s="12" t="s">
        <v>83</v>
      </c>
      <c r="AW293" s="12" t="s">
        <v>37</v>
      </c>
      <c r="AX293" s="12" t="s">
        <v>76</v>
      </c>
      <c r="AY293" s="152" t="s">
        <v>158</v>
      </c>
    </row>
    <row r="294" spans="2:65" s="13" customFormat="1">
      <c r="B294" s="157"/>
      <c r="D294" s="145" t="s">
        <v>172</v>
      </c>
      <c r="E294" s="158" t="s">
        <v>19</v>
      </c>
      <c r="F294" s="159" t="s">
        <v>295</v>
      </c>
      <c r="H294" s="160">
        <v>28.803999999999998</v>
      </c>
      <c r="I294" s="161"/>
      <c r="L294" s="157"/>
      <c r="M294" s="162"/>
      <c r="T294" s="163"/>
      <c r="AT294" s="158" t="s">
        <v>172</v>
      </c>
      <c r="AU294" s="158" t="s">
        <v>85</v>
      </c>
      <c r="AV294" s="13" t="s">
        <v>85</v>
      </c>
      <c r="AW294" s="13" t="s">
        <v>37</v>
      </c>
      <c r="AX294" s="13" t="s">
        <v>76</v>
      </c>
      <c r="AY294" s="158" t="s">
        <v>158</v>
      </c>
    </row>
    <row r="295" spans="2:65" s="12" customFormat="1">
      <c r="B295" s="151"/>
      <c r="D295" s="145" t="s">
        <v>172</v>
      </c>
      <c r="E295" s="152" t="s">
        <v>19</v>
      </c>
      <c r="F295" s="153" t="s">
        <v>296</v>
      </c>
      <c r="H295" s="152" t="s">
        <v>19</v>
      </c>
      <c r="I295" s="154"/>
      <c r="L295" s="151"/>
      <c r="M295" s="155"/>
      <c r="T295" s="156"/>
      <c r="AT295" s="152" t="s">
        <v>172</v>
      </c>
      <c r="AU295" s="152" t="s">
        <v>85</v>
      </c>
      <c r="AV295" s="12" t="s">
        <v>83</v>
      </c>
      <c r="AW295" s="12" t="s">
        <v>37</v>
      </c>
      <c r="AX295" s="12" t="s">
        <v>76</v>
      </c>
      <c r="AY295" s="152" t="s">
        <v>158</v>
      </c>
    </row>
    <row r="296" spans="2:65" s="13" customFormat="1">
      <c r="B296" s="157"/>
      <c r="D296" s="145" t="s">
        <v>172</v>
      </c>
      <c r="E296" s="158" t="s">
        <v>19</v>
      </c>
      <c r="F296" s="159" t="s">
        <v>297</v>
      </c>
      <c r="H296" s="160">
        <v>6.2370000000000001</v>
      </c>
      <c r="I296" s="161"/>
      <c r="L296" s="157"/>
      <c r="M296" s="162"/>
      <c r="T296" s="163"/>
      <c r="AT296" s="158" t="s">
        <v>172</v>
      </c>
      <c r="AU296" s="158" t="s">
        <v>85</v>
      </c>
      <c r="AV296" s="13" t="s">
        <v>85</v>
      </c>
      <c r="AW296" s="13" t="s">
        <v>37</v>
      </c>
      <c r="AX296" s="13" t="s">
        <v>76</v>
      </c>
      <c r="AY296" s="158" t="s">
        <v>158</v>
      </c>
    </row>
    <row r="297" spans="2:65" s="14" customFormat="1">
      <c r="B297" s="164"/>
      <c r="D297" s="145" t="s">
        <v>172</v>
      </c>
      <c r="E297" s="165" t="s">
        <v>19</v>
      </c>
      <c r="F297" s="166" t="s">
        <v>182</v>
      </c>
      <c r="H297" s="167">
        <v>215.898</v>
      </c>
      <c r="I297" s="168"/>
      <c r="L297" s="164"/>
      <c r="M297" s="169"/>
      <c r="T297" s="170"/>
      <c r="AT297" s="165" t="s">
        <v>172</v>
      </c>
      <c r="AU297" s="165" t="s">
        <v>85</v>
      </c>
      <c r="AV297" s="14" t="s">
        <v>183</v>
      </c>
      <c r="AW297" s="14" t="s">
        <v>37</v>
      </c>
      <c r="AX297" s="14" t="s">
        <v>76</v>
      </c>
      <c r="AY297" s="165" t="s">
        <v>158</v>
      </c>
    </row>
    <row r="298" spans="2:65" s="12" customFormat="1">
      <c r="B298" s="151"/>
      <c r="D298" s="145" t="s">
        <v>172</v>
      </c>
      <c r="E298" s="152" t="s">
        <v>19</v>
      </c>
      <c r="F298" s="153" t="s">
        <v>298</v>
      </c>
      <c r="H298" s="152" t="s">
        <v>19</v>
      </c>
      <c r="I298" s="154"/>
      <c r="L298" s="151"/>
      <c r="M298" s="155"/>
      <c r="T298" s="156"/>
      <c r="AT298" s="152" t="s">
        <v>172</v>
      </c>
      <c r="AU298" s="152" t="s">
        <v>85</v>
      </c>
      <c r="AV298" s="12" t="s">
        <v>83</v>
      </c>
      <c r="AW298" s="12" t="s">
        <v>37</v>
      </c>
      <c r="AX298" s="12" t="s">
        <v>76</v>
      </c>
      <c r="AY298" s="152" t="s">
        <v>158</v>
      </c>
    </row>
    <row r="299" spans="2:65" s="13" customFormat="1">
      <c r="B299" s="157"/>
      <c r="D299" s="145" t="s">
        <v>172</v>
      </c>
      <c r="E299" s="158" t="s">
        <v>19</v>
      </c>
      <c r="F299" s="159" t="s">
        <v>299</v>
      </c>
      <c r="H299" s="160">
        <v>3.2320000000000002</v>
      </c>
      <c r="I299" s="161"/>
      <c r="L299" s="157"/>
      <c r="M299" s="162"/>
      <c r="T299" s="163"/>
      <c r="AT299" s="158" t="s">
        <v>172</v>
      </c>
      <c r="AU299" s="158" t="s">
        <v>85</v>
      </c>
      <c r="AV299" s="13" t="s">
        <v>85</v>
      </c>
      <c r="AW299" s="13" t="s">
        <v>37</v>
      </c>
      <c r="AX299" s="13" t="s">
        <v>76</v>
      </c>
      <c r="AY299" s="158" t="s">
        <v>158</v>
      </c>
    </row>
    <row r="300" spans="2:65" s="14" customFormat="1">
      <c r="B300" s="164"/>
      <c r="D300" s="145" t="s">
        <v>172</v>
      </c>
      <c r="E300" s="165" t="s">
        <v>19</v>
      </c>
      <c r="F300" s="166" t="s">
        <v>182</v>
      </c>
      <c r="H300" s="167">
        <v>3.2320000000000002</v>
      </c>
      <c r="I300" s="168"/>
      <c r="L300" s="164"/>
      <c r="M300" s="169"/>
      <c r="T300" s="170"/>
      <c r="AT300" s="165" t="s">
        <v>172</v>
      </c>
      <c r="AU300" s="165" t="s">
        <v>85</v>
      </c>
      <c r="AV300" s="14" t="s">
        <v>183</v>
      </c>
      <c r="AW300" s="14" t="s">
        <v>37</v>
      </c>
      <c r="AX300" s="14" t="s">
        <v>76</v>
      </c>
      <c r="AY300" s="165" t="s">
        <v>158</v>
      </c>
    </row>
    <row r="301" spans="2:65" s="15" customFormat="1">
      <c r="B301" s="171"/>
      <c r="D301" s="145" t="s">
        <v>172</v>
      </c>
      <c r="E301" s="172" t="s">
        <v>19</v>
      </c>
      <c r="F301" s="173" t="s">
        <v>188</v>
      </c>
      <c r="H301" s="174">
        <v>219.13</v>
      </c>
      <c r="I301" s="175"/>
      <c r="L301" s="171"/>
      <c r="M301" s="176"/>
      <c r="T301" s="177"/>
      <c r="AT301" s="172" t="s">
        <v>172</v>
      </c>
      <c r="AU301" s="172" t="s">
        <v>85</v>
      </c>
      <c r="AV301" s="15" t="s">
        <v>166</v>
      </c>
      <c r="AW301" s="15" t="s">
        <v>37</v>
      </c>
      <c r="AX301" s="15" t="s">
        <v>83</v>
      </c>
      <c r="AY301" s="172" t="s">
        <v>158</v>
      </c>
    </row>
    <row r="302" spans="2:65" s="1" customFormat="1" ht="24.2" customHeight="1">
      <c r="B302" s="33"/>
      <c r="C302" s="132" t="s">
        <v>323</v>
      </c>
      <c r="D302" s="132" t="s">
        <v>161</v>
      </c>
      <c r="E302" s="133" t="s">
        <v>324</v>
      </c>
      <c r="F302" s="134" t="s">
        <v>325</v>
      </c>
      <c r="G302" s="135" t="s">
        <v>164</v>
      </c>
      <c r="H302" s="136">
        <v>7.3630000000000004</v>
      </c>
      <c r="I302" s="137"/>
      <c r="J302" s="138">
        <f>ROUND(I302*H302,2)</f>
        <v>0</v>
      </c>
      <c r="K302" s="134" t="s">
        <v>165</v>
      </c>
      <c r="L302" s="33"/>
      <c r="M302" s="139" t="s">
        <v>19</v>
      </c>
      <c r="N302" s="140" t="s">
        <v>47</v>
      </c>
      <c r="P302" s="141">
        <f>O302*H302</f>
        <v>0</v>
      </c>
      <c r="Q302" s="141">
        <v>3.4680000000000002E-2</v>
      </c>
      <c r="R302" s="141">
        <f>Q302*H302</f>
        <v>0.25534884000000002</v>
      </c>
      <c r="S302" s="141">
        <v>0</v>
      </c>
      <c r="T302" s="142">
        <f>S302*H302</f>
        <v>0</v>
      </c>
      <c r="AR302" s="143" t="s">
        <v>166</v>
      </c>
      <c r="AT302" s="143" t="s">
        <v>161</v>
      </c>
      <c r="AU302" s="143" t="s">
        <v>85</v>
      </c>
      <c r="AY302" s="18" t="s">
        <v>158</v>
      </c>
      <c r="BE302" s="144">
        <f>IF(N302="základní",J302,0)</f>
        <v>0</v>
      </c>
      <c r="BF302" s="144">
        <f>IF(N302="snížená",J302,0)</f>
        <v>0</v>
      </c>
      <c r="BG302" s="144">
        <f>IF(N302="zákl. přenesená",J302,0)</f>
        <v>0</v>
      </c>
      <c r="BH302" s="144">
        <f>IF(N302="sníž. přenesená",J302,0)</f>
        <v>0</v>
      </c>
      <c r="BI302" s="144">
        <f>IF(N302="nulová",J302,0)</f>
        <v>0</v>
      </c>
      <c r="BJ302" s="18" t="s">
        <v>83</v>
      </c>
      <c r="BK302" s="144">
        <f>ROUND(I302*H302,2)</f>
        <v>0</v>
      </c>
      <c r="BL302" s="18" t="s">
        <v>166</v>
      </c>
      <c r="BM302" s="143" t="s">
        <v>326</v>
      </c>
    </row>
    <row r="303" spans="2:65" s="1" customFormat="1">
      <c r="B303" s="33"/>
      <c r="D303" s="145" t="s">
        <v>168</v>
      </c>
      <c r="F303" s="146" t="s">
        <v>327</v>
      </c>
      <c r="I303" s="147"/>
      <c r="L303" s="33"/>
      <c r="M303" s="148"/>
      <c r="T303" s="54"/>
      <c r="AT303" s="18" t="s">
        <v>168</v>
      </c>
      <c r="AU303" s="18" t="s">
        <v>85</v>
      </c>
    </row>
    <row r="304" spans="2:65" s="1" customFormat="1">
      <c r="B304" s="33"/>
      <c r="D304" s="149" t="s">
        <v>170</v>
      </c>
      <c r="F304" s="150" t="s">
        <v>328</v>
      </c>
      <c r="I304" s="147"/>
      <c r="L304" s="33"/>
      <c r="M304" s="148"/>
      <c r="T304" s="54"/>
      <c r="AT304" s="18" t="s">
        <v>170</v>
      </c>
      <c r="AU304" s="18" t="s">
        <v>85</v>
      </c>
    </row>
    <row r="305" spans="2:65" s="12" customFormat="1">
      <c r="B305" s="151"/>
      <c r="D305" s="145" t="s">
        <v>172</v>
      </c>
      <c r="E305" s="152" t="s">
        <v>19</v>
      </c>
      <c r="F305" s="153" t="s">
        <v>275</v>
      </c>
      <c r="H305" s="152" t="s">
        <v>19</v>
      </c>
      <c r="I305" s="154"/>
      <c r="L305" s="151"/>
      <c r="M305" s="155"/>
      <c r="T305" s="156"/>
      <c r="AT305" s="152" t="s">
        <v>172</v>
      </c>
      <c r="AU305" s="152" t="s">
        <v>85</v>
      </c>
      <c r="AV305" s="12" t="s">
        <v>83</v>
      </c>
      <c r="AW305" s="12" t="s">
        <v>37</v>
      </c>
      <c r="AX305" s="12" t="s">
        <v>76</v>
      </c>
      <c r="AY305" s="152" t="s">
        <v>158</v>
      </c>
    </row>
    <row r="306" spans="2:65" s="12" customFormat="1">
      <c r="B306" s="151"/>
      <c r="D306" s="145" t="s">
        <v>172</v>
      </c>
      <c r="E306" s="152" t="s">
        <v>19</v>
      </c>
      <c r="F306" s="153" t="s">
        <v>329</v>
      </c>
      <c r="H306" s="152" t="s">
        <v>19</v>
      </c>
      <c r="I306" s="154"/>
      <c r="L306" s="151"/>
      <c r="M306" s="155"/>
      <c r="T306" s="156"/>
      <c r="AT306" s="152" t="s">
        <v>172</v>
      </c>
      <c r="AU306" s="152" t="s">
        <v>85</v>
      </c>
      <c r="AV306" s="12" t="s">
        <v>83</v>
      </c>
      <c r="AW306" s="12" t="s">
        <v>37</v>
      </c>
      <c r="AX306" s="12" t="s">
        <v>76</v>
      </c>
      <c r="AY306" s="152" t="s">
        <v>158</v>
      </c>
    </row>
    <row r="307" spans="2:65" s="13" customFormat="1">
      <c r="B307" s="157"/>
      <c r="D307" s="145" t="s">
        <v>172</v>
      </c>
      <c r="E307" s="158" t="s">
        <v>19</v>
      </c>
      <c r="F307" s="159" t="s">
        <v>290</v>
      </c>
      <c r="H307" s="160">
        <v>5.1890000000000001</v>
      </c>
      <c r="I307" s="161"/>
      <c r="L307" s="157"/>
      <c r="M307" s="162"/>
      <c r="T307" s="163"/>
      <c r="AT307" s="158" t="s">
        <v>172</v>
      </c>
      <c r="AU307" s="158" t="s">
        <v>85</v>
      </c>
      <c r="AV307" s="13" t="s">
        <v>85</v>
      </c>
      <c r="AW307" s="13" t="s">
        <v>37</v>
      </c>
      <c r="AX307" s="13" t="s">
        <v>76</v>
      </c>
      <c r="AY307" s="158" t="s">
        <v>158</v>
      </c>
    </row>
    <row r="308" spans="2:65" s="13" customFormat="1">
      <c r="B308" s="157"/>
      <c r="D308" s="145" t="s">
        <v>172</v>
      </c>
      <c r="E308" s="158" t="s">
        <v>19</v>
      </c>
      <c r="F308" s="159" t="s">
        <v>291</v>
      </c>
      <c r="H308" s="160">
        <v>1.484</v>
      </c>
      <c r="I308" s="161"/>
      <c r="L308" s="157"/>
      <c r="M308" s="162"/>
      <c r="T308" s="163"/>
      <c r="AT308" s="158" t="s">
        <v>172</v>
      </c>
      <c r="AU308" s="158" t="s">
        <v>85</v>
      </c>
      <c r="AV308" s="13" t="s">
        <v>85</v>
      </c>
      <c r="AW308" s="13" t="s">
        <v>37</v>
      </c>
      <c r="AX308" s="13" t="s">
        <v>76</v>
      </c>
      <c r="AY308" s="158" t="s">
        <v>158</v>
      </c>
    </row>
    <row r="309" spans="2:65" s="13" customFormat="1">
      <c r="B309" s="157"/>
      <c r="D309" s="145" t="s">
        <v>172</v>
      </c>
      <c r="E309" s="158" t="s">
        <v>19</v>
      </c>
      <c r="F309" s="159" t="s">
        <v>292</v>
      </c>
      <c r="H309" s="160">
        <v>0.69</v>
      </c>
      <c r="I309" s="161"/>
      <c r="L309" s="157"/>
      <c r="M309" s="162"/>
      <c r="T309" s="163"/>
      <c r="AT309" s="158" t="s">
        <v>172</v>
      </c>
      <c r="AU309" s="158" t="s">
        <v>85</v>
      </c>
      <c r="AV309" s="13" t="s">
        <v>85</v>
      </c>
      <c r="AW309" s="13" t="s">
        <v>37</v>
      </c>
      <c r="AX309" s="13" t="s">
        <v>76</v>
      </c>
      <c r="AY309" s="158" t="s">
        <v>158</v>
      </c>
    </row>
    <row r="310" spans="2:65" s="15" customFormat="1">
      <c r="B310" s="171"/>
      <c r="D310" s="145" t="s">
        <v>172</v>
      </c>
      <c r="E310" s="172" t="s">
        <v>19</v>
      </c>
      <c r="F310" s="173" t="s">
        <v>188</v>
      </c>
      <c r="H310" s="174">
        <v>7.3630000000000004</v>
      </c>
      <c r="I310" s="175"/>
      <c r="L310" s="171"/>
      <c r="M310" s="176"/>
      <c r="T310" s="177"/>
      <c r="AT310" s="172" t="s">
        <v>172</v>
      </c>
      <c r="AU310" s="172" t="s">
        <v>85</v>
      </c>
      <c r="AV310" s="15" t="s">
        <v>166</v>
      </c>
      <c r="AW310" s="15" t="s">
        <v>37</v>
      </c>
      <c r="AX310" s="15" t="s">
        <v>83</v>
      </c>
      <c r="AY310" s="172" t="s">
        <v>158</v>
      </c>
    </row>
    <row r="311" spans="2:65" s="1" customFormat="1" ht="21.75" customHeight="1">
      <c r="B311" s="33"/>
      <c r="C311" s="132" t="s">
        <v>330</v>
      </c>
      <c r="D311" s="132" t="s">
        <v>161</v>
      </c>
      <c r="E311" s="133" t="s">
        <v>331</v>
      </c>
      <c r="F311" s="134" t="s">
        <v>332</v>
      </c>
      <c r="G311" s="135" t="s">
        <v>164</v>
      </c>
      <c r="H311" s="136">
        <v>215.898</v>
      </c>
      <c r="I311" s="137"/>
      <c r="J311" s="138">
        <f>ROUND(I311*H311,2)</f>
        <v>0</v>
      </c>
      <c r="K311" s="134" t="s">
        <v>165</v>
      </c>
      <c r="L311" s="33"/>
      <c r="M311" s="139" t="s">
        <v>19</v>
      </c>
      <c r="N311" s="140" t="s">
        <v>47</v>
      </c>
      <c r="P311" s="141">
        <f>O311*H311</f>
        <v>0</v>
      </c>
      <c r="Q311" s="141">
        <v>3.0000000000000001E-3</v>
      </c>
      <c r="R311" s="141">
        <f>Q311*H311</f>
        <v>0.64769399999999999</v>
      </c>
      <c r="S311" s="141">
        <v>0</v>
      </c>
      <c r="T311" s="142">
        <f>S311*H311</f>
        <v>0</v>
      </c>
      <c r="AR311" s="143" t="s">
        <v>166</v>
      </c>
      <c r="AT311" s="143" t="s">
        <v>161</v>
      </c>
      <c r="AU311" s="143" t="s">
        <v>85</v>
      </c>
      <c r="AY311" s="18" t="s">
        <v>158</v>
      </c>
      <c r="BE311" s="144">
        <f>IF(N311="základní",J311,0)</f>
        <v>0</v>
      </c>
      <c r="BF311" s="144">
        <f>IF(N311="snížená",J311,0)</f>
        <v>0</v>
      </c>
      <c r="BG311" s="144">
        <f>IF(N311="zákl. přenesená",J311,0)</f>
        <v>0</v>
      </c>
      <c r="BH311" s="144">
        <f>IF(N311="sníž. přenesená",J311,0)</f>
        <v>0</v>
      </c>
      <c r="BI311" s="144">
        <f>IF(N311="nulová",J311,0)</f>
        <v>0</v>
      </c>
      <c r="BJ311" s="18" t="s">
        <v>83</v>
      </c>
      <c r="BK311" s="144">
        <f>ROUND(I311*H311,2)</f>
        <v>0</v>
      </c>
      <c r="BL311" s="18" t="s">
        <v>166</v>
      </c>
      <c r="BM311" s="143" t="s">
        <v>333</v>
      </c>
    </row>
    <row r="312" spans="2:65" s="1" customFormat="1">
      <c r="B312" s="33"/>
      <c r="D312" s="145" t="s">
        <v>168</v>
      </c>
      <c r="F312" s="146" t="s">
        <v>334</v>
      </c>
      <c r="I312" s="147"/>
      <c r="L312" s="33"/>
      <c r="M312" s="148"/>
      <c r="T312" s="54"/>
      <c r="AT312" s="18" t="s">
        <v>168</v>
      </c>
      <c r="AU312" s="18" t="s">
        <v>85</v>
      </c>
    </row>
    <row r="313" spans="2:65" s="1" customFormat="1">
      <c r="B313" s="33"/>
      <c r="D313" s="149" t="s">
        <v>170</v>
      </c>
      <c r="F313" s="150" t="s">
        <v>335</v>
      </c>
      <c r="I313" s="147"/>
      <c r="L313" s="33"/>
      <c r="M313" s="148"/>
      <c r="T313" s="54"/>
      <c r="AT313" s="18" t="s">
        <v>170</v>
      </c>
      <c r="AU313" s="18" t="s">
        <v>85</v>
      </c>
    </row>
    <row r="314" spans="2:65" s="12" customFormat="1">
      <c r="B314" s="151"/>
      <c r="D314" s="145" t="s">
        <v>172</v>
      </c>
      <c r="E314" s="152" t="s">
        <v>19</v>
      </c>
      <c r="F314" s="153" t="s">
        <v>275</v>
      </c>
      <c r="H314" s="152" t="s">
        <v>19</v>
      </c>
      <c r="I314" s="154"/>
      <c r="L314" s="151"/>
      <c r="M314" s="155"/>
      <c r="T314" s="156"/>
      <c r="AT314" s="152" t="s">
        <v>172</v>
      </c>
      <c r="AU314" s="152" t="s">
        <v>85</v>
      </c>
      <c r="AV314" s="12" t="s">
        <v>83</v>
      </c>
      <c r="AW314" s="12" t="s">
        <v>37</v>
      </c>
      <c r="AX314" s="12" t="s">
        <v>76</v>
      </c>
      <c r="AY314" s="152" t="s">
        <v>158</v>
      </c>
    </row>
    <row r="315" spans="2:65" s="12" customFormat="1">
      <c r="B315" s="151"/>
      <c r="D315" s="145" t="s">
        <v>172</v>
      </c>
      <c r="E315" s="152" t="s">
        <v>19</v>
      </c>
      <c r="F315" s="153" t="s">
        <v>336</v>
      </c>
      <c r="H315" s="152" t="s">
        <v>19</v>
      </c>
      <c r="I315" s="154"/>
      <c r="L315" s="151"/>
      <c r="M315" s="155"/>
      <c r="T315" s="156"/>
      <c r="AT315" s="152" t="s">
        <v>172</v>
      </c>
      <c r="AU315" s="152" t="s">
        <v>85</v>
      </c>
      <c r="AV315" s="12" t="s">
        <v>83</v>
      </c>
      <c r="AW315" s="12" t="s">
        <v>37</v>
      </c>
      <c r="AX315" s="12" t="s">
        <v>76</v>
      </c>
      <c r="AY315" s="152" t="s">
        <v>158</v>
      </c>
    </row>
    <row r="316" spans="2:65" s="12" customFormat="1">
      <c r="B316" s="151"/>
      <c r="D316" s="145" t="s">
        <v>172</v>
      </c>
      <c r="E316" s="152" t="s">
        <v>19</v>
      </c>
      <c r="F316" s="153" t="s">
        <v>288</v>
      </c>
      <c r="H316" s="152" t="s">
        <v>19</v>
      </c>
      <c r="I316" s="154"/>
      <c r="L316" s="151"/>
      <c r="M316" s="155"/>
      <c r="T316" s="156"/>
      <c r="AT316" s="152" t="s">
        <v>172</v>
      </c>
      <c r="AU316" s="152" t="s">
        <v>85</v>
      </c>
      <c r="AV316" s="12" t="s">
        <v>83</v>
      </c>
      <c r="AW316" s="12" t="s">
        <v>37</v>
      </c>
      <c r="AX316" s="12" t="s">
        <v>76</v>
      </c>
      <c r="AY316" s="152" t="s">
        <v>158</v>
      </c>
    </row>
    <row r="317" spans="2:65" s="13" customFormat="1">
      <c r="B317" s="157"/>
      <c r="D317" s="145" t="s">
        <v>172</v>
      </c>
      <c r="E317" s="158" t="s">
        <v>19</v>
      </c>
      <c r="F317" s="159" t="s">
        <v>289</v>
      </c>
      <c r="H317" s="160">
        <v>198.50700000000001</v>
      </c>
      <c r="I317" s="161"/>
      <c r="L317" s="157"/>
      <c r="M317" s="162"/>
      <c r="T317" s="163"/>
      <c r="AT317" s="158" t="s">
        <v>172</v>
      </c>
      <c r="AU317" s="158" t="s">
        <v>85</v>
      </c>
      <c r="AV317" s="13" t="s">
        <v>85</v>
      </c>
      <c r="AW317" s="13" t="s">
        <v>37</v>
      </c>
      <c r="AX317" s="13" t="s">
        <v>76</v>
      </c>
      <c r="AY317" s="158" t="s">
        <v>158</v>
      </c>
    </row>
    <row r="318" spans="2:65" s="13" customFormat="1">
      <c r="B318" s="157"/>
      <c r="D318" s="145" t="s">
        <v>172</v>
      </c>
      <c r="E318" s="158" t="s">
        <v>19</v>
      </c>
      <c r="F318" s="159" t="s">
        <v>293</v>
      </c>
      <c r="H318" s="160">
        <v>-17.649999999999999</v>
      </c>
      <c r="I318" s="161"/>
      <c r="L318" s="157"/>
      <c r="M318" s="162"/>
      <c r="T318" s="163"/>
      <c r="AT318" s="158" t="s">
        <v>172</v>
      </c>
      <c r="AU318" s="158" t="s">
        <v>85</v>
      </c>
      <c r="AV318" s="13" t="s">
        <v>85</v>
      </c>
      <c r="AW318" s="13" t="s">
        <v>37</v>
      </c>
      <c r="AX318" s="13" t="s">
        <v>76</v>
      </c>
      <c r="AY318" s="158" t="s">
        <v>158</v>
      </c>
    </row>
    <row r="319" spans="2:65" s="12" customFormat="1">
      <c r="B319" s="151"/>
      <c r="D319" s="145" t="s">
        <v>172</v>
      </c>
      <c r="E319" s="152" t="s">
        <v>19</v>
      </c>
      <c r="F319" s="153" t="s">
        <v>294</v>
      </c>
      <c r="H319" s="152" t="s">
        <v>19</v>
      </c>
      <c r="I319" s="154"/>
      <c r="L319" s="151"/>
      <c r="M319" s="155"/>
      <c r="T319" s="156"/>
      <c r="AT319" s="152" t="s">
        <v>172</v>
      </c>
      <c r="AU319" s="152" t="s">
        <v>85</v>
      </c>
      <c r="AV319" s="12" t="s">
        <v>83</v>
      </c>
      <c r="AW319" s="12" t="s">
        <v>37</v>
      </c>
      <c r="AX319" s="12" t="s">
        <v>76</v>
      </c>
      <c r="AY319" s="152" t="s">
        <v>158</v>
      </c>
    </row>
    <row r="320" spans="2:65" s="13" customFormat="1">
      <c r="B320" s="157"/>
      <c r="D320" s="145" t="s">
        <v>172</v>
      </c>
      <c r="E320" s="158" t="s">
        <v>19</v>
      </c>
      <c r="F320" s="159" t="s">
        <v>295</v>
      </c>
      <c r="H320" s="160">
        <v>28.803999999999998</v>
      </c>
      <c r="I320" s="161"/>
      <c r="L320" s="157"/>
      <c r="M320" s="162"/>
      <c r="T320" s="163"/>
      <c r="AT320" s="158" t="s">
        <v>172</v>
      </c>
      <c r="AU320" s="158" t="s">
        <v>85</v>
      </c>
      <c r="AV320" s="13" t="s">
        <v>85</v>
      </c>
      <c r="AW320" s="13" t="s">
        <v>37</v>
      </c>
      <c r="AX320" s="13" t="s">
        <v>76</v>
      </c>
      <c r="AY320" s="158" t="s">
        <v>158</v>
      </c>
    </row>
    <row r="321" spans="2:65" s="12" customFormat="1">
      <c r="B321" s="151"/>
      <c r="D321" s="145" t="s">
        <v>172</v>
      </c>
      <c r="E321" s="152" t="s">
        <v>19</v>
      </c>
      <c r="F321" s="153" t="s">
        <v>296</v>
      </c>
      <c r="H321" s="152" t="s">
        <v>19</v>
      </c>
      <c r="I321" s="154"/>
      <c r="L321" s="151"/>
      <c r="M321" s="155"/>
      <c r="T321" s="156"/>
      <c r="AT321" s="152" t="s">
        <v>172</v>
      </c>
      <c r="AU321" s="152" t="s">
        <v>85</v>
      </c>
      <c r="AV321" s="12" t="s">
        <v>83</v>
      </c>
      <c r="AW321" s="12" t="s">
        <v>37</v>
      </c>
      <c r="AX321" s="12" t="s">
        <v>76</v>
      </c>
      <c r="AY321" s="152" t="s">
        <v>158</v>
      </c>
    </row>
    <row r="322" spans="2:65" s="13" customFormat="1">
      <c r="B322" s="157"/>
      <c r="D322" s="145" t="s">
        <v>172</v>
      </c>
      <c r="E322" s="158" t="s">
        <v>19</v>
      </c>
      <c r="F322" s="159" t="s">
        <v>297</v>
      </c>
      <c r="H322" s="160">
        <v>6.2370000000000001</v>
      </c>
      <c r="I322" s="161"/>
      <c r="L322" s="157"/>
      <c r="M322" s="162"/>
      <c r="T322" s="163"/>
      <c r="AT322" s="158" t="s">
        <v>172</v>
      </c>
      <c r="AU322" s="158" t="s">
        <v>85</v>
      </c>
      <c r="AV322" s="13" t="s">
        <v>85</v>
      </c>
      <c r="AW322" s="13" t="s">
        <v>37</v>
      </c>
      <c r="AX322" s="13" t="s">
        <v>76</v>
      </c>
      <c r="AY322" s="158" t="s">
        <v>158</v>
      </c>
    </row>
    <row r="323" spans="2:65" s="15" customFormat="1">
      <c r="B323" s="171"/>
      <c r="D323" s="145" t="s">
        <v>172</v>
      </c>
      <c r="E323" s="172" t="s">
        <v>19</v>
      </c>
      <c r="F323" s="173" t="s">
        <v>188</v>
      </c>
      <c r="H323" s="174">
        <v>215.898</v>
      </c>
      <c r="I323" s="175"/>
      <c r="L323" s="171"/>
      <c r="M323" s="176"/>
      <c r="T323" s="177"/>
      <c r="AT323" s="172" t="s">
        <v>172</v>
      </c>
      <c r="AU323" s="172" t="s">
        <v>85</v>
      </c>
      <c r="AV323" s="15" t="s">
        <v>166</v>
      </c>
      <c r="AW323" s="15" t="s">
        <v>37</v>
      </c>
      <c r="AX323" s="15" t="s">
        <v>83</v>
      </c>
      <c r="AY323" s="172" t="s">
        <v>158</v>
      </c>
    </row>
    <row r="324" spans="2:65" s="1" customFormat="1" ht="24.2" customHeight="1">
      <c r="B324" s="33"/>
      <c r="C324" s="132" t="s">
        <v>337</v>
      </c>
      <c r="D324" s="132" t="s">
        <v>161</v>
      </c>
      <c r="E324" s="133" t="s">
        <v>338</v>
      </c>
      <c r="F324" s="134" t="s">
        <v>339</v>
      </c>
      <c r="G324" s="135" t="s">
        <v>340</v>
      </c>
      <c r="H324" s="136">
        <v>40.659999999999997</v>
      </c>
      <c r="I324" s="137"/>
      <c r="J324" s="138">
        <f>ROUND(I324*H324,2)</f>
        <v>0</v>
      </c>
      <c r="K324" s="134" t="s">
        <v>165</v>
      </c>
      <c r="L324" s="33"/>
      <c r="M324" s="139" t="s">
        <v>19</v>
      </c>
      <c r="N324" s="140" t="s">
        <v>47</v>
      </c>
      <c r="P324" s="141">
        <f>O324*H324</f>
        <v>0</v>
      </c>
      <c r="Q324" s="141">
        <v>1.5E-3</v>
      </c>
      <c r="R324" s="141">
        <f>Q324*H324</f>
        <v>6.0989999999999996E-2</v>
      </c>
      <c r="S324" s="141">
        <v>0</v>
      </c>
      <c r="T324" s="142">
        <f>S324*H324</f>
        <v>0</v>
      </c>
      <c r="AR324" s="143" t="s">
        <v>166</v>
      </c>
      <c r="AT324" s="143" t="s">
        <v>161</v>
      </c>
      <c r="AU324" s="143" t="s">
        <v>85</v>
      </c>
      <c r="AY324" s="18" t="s">
        <v>158</v>
      </c>
      <c r="BE324" s="144">
        <f>IF(N324="základní",J324,0)</f>
        <v>0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8" t="s">
        <v>83</v>
      </c>
      <c r="BK324" s="144">
        <f>ROUND(I324*H324,2)</f>
        <v>0</v>
      </c>
      <c r="BL324" s="18" t="s">
        <v>166</v>
      </c>
      <c r="BM324" s="143" t="s">
        <v>341</v>
      </c>
    </row>
    <row r="325" spans="2:65" s="1" customFormat="1">
      <c r="B325" s="33"/>
      <c r="D325" s="145" t="s">
        <v>168</v>
      </c>
      <c r="F325" s="146" t="s">
        <v>342</v>
      </c>
      <c r="I325" s="147"/>
      <c r="L325" s="33"/>
      <c r="M325" s="148"/>
      <c r="T325" s="54"/>
      <c r="AT325" s="18" t="s">
        <v>168</v>
      </c>
      <c r="AU325" s="18" t="s">
        <v>85</v>
      </c>
    </row>
    <row r="326" spans="2:65" s="1" customFormat="1">
      <c r="B326" s="33"/>
      <c r="D326" s="149" t="s">
        <v>170</v>
      </c>
      <c r="F326" s="150" t="s">
        <v>343</v>
      </c>
      <c r="I326" s="147"/>
      <c r="L326" s="33"/>
      <c r="M326" s="148"/>
      <c r="T326" s="54"/>
      <c r="AT326" s="18" t="s">
        <v>170</v>
      </c>
      <c r="AU326" s="18" t="s">
        <v>85</v>
      </c>
    </row>
    <row r="327" spans="2:65" s="12" customFormat="1">
      <c r="B327" s="151"/>
      <c r="D327" s="145" t="s">
        <v>172</v>
      </c>
      <c r="E327" s="152" t="s">
        <v>19</v>
      </c>
      <c r="F327" s="153" t="s">
        <v>275</v>
      </c>
      <c r="H327" s="152" t="s">
        <v>19</v>
      </c>
      <c r="I327" s="154"/>
      <c r="L327" s="151"/>
      <c r="M327" s="155"/>
      <c r="T327" s="156"/>
      <c r="AT327" s="152" t="s">
        <v>172</v>
      </c>
      <c r="AU327" s="152" t="s">
        <v>85</v>
      </c>
      <c r="AV327" s="12" t="s">
        <v>83</v>
      </c>
      <c r="AW327" s="12" t="s">
        <v>37</v>
      </c>
      <c r="AX327" s="12" t="s">
        <v>76</v>
      </c>
      <c r="AY327" s="152" t="s">
        <v>158</v>
      </c>
    </row>
    <row r="328" spans="2:65" s="12" customFormat="1">
      <c r="B328" s="151"/>
      <c r="D328" s="145" t="s">
        <v>172</v>
      </c>
      <c r="E328" s="152" t="s">
        <v>19</v>
      </c>
      <c r="F328" s="153" t="s">
        <v>344</v>
      </c>
      <c r="H328" s="152" t="s">
        <v>19</v>
      </c>
      <c r="I328" s="154"/>
      <c r="L328" s="151"/>
      <c r="M328" s="155"/>
      <c r="T328" s="156"/>
      <c r="AT328" s="152" t="s">
        <v>172</v>
      </c>
      <c r="AU328" s="152" t="s">
        <v>85</v>
      </c>
      <c r="AV328" s="12" t="s">
        <v>83</v>
      </c>
      <c r="AW328" s="12" t="s">
        <v>37</v>
      </c>
      <c r="AX328" s="12" t="s">
        <v>76</v>
      </c>
      <c r="AY328" s="152" t="s">
        <v>158</v>
      </c>
    </row>
    <row r="329" spans="2:65" s="13" customFormat="1">
      <c r="B329" s="157"/>
      <c r="D329" s="145" t="s">
        <v>172</v>
      </c>
      <c r="E329" s="158" t="s">
        <v>19</v>
      </c>
      <c r="F329" s="159" t="s">
        <v>345</v>
      </c>
      <c r="H329" s="160">
        <v>28.56</v>
      </c>
      <c r="I329" s="161"/>
      <c r="L329" s="157"/>
      <c r="M329" s="162"/>
      <c r="T329" s="163"/>
      <c r="AT329" s="158" t="s">
        <v>172</v>
      </c>
      <c r="AU329" s="158" t="s">
        <v>85</v>
      </c>
      <c r="AV329" s="13" t="s">
        <v>85</v>
      </c>
      <c r="AW329" s="13" t="s">
        <v>37</v>
      </c>
      <c r="AX329" s="13" t="s">
        <v>76</v>
      </c>
      <c r="AY329" s="158" t="s">
        <v>158</v>
      </c>
    </row>
    <row r="330" spans="2:65" s="13" customFormat="1">
      <c r="B330" s="157"/>
      <c r="D330" s="145" t="s">
        <v>172</v>
      </c>
      <c r="E330" s="158" t="s">
        <v>19</v>
      </c>
      <c r="F330" s="159" t="s">
        <v>346</v>
      </c>
      <c r="H330" s="160">
        <v>8.5</v>
      </c>
      <c r="I330" s="161"/>
      <c r="L330" s="157"/>
      <c r="M330" s="162"/>
      <c r="T330" s="163"/>
      <c r="AT330" s="158" t="s">
        <v>172</v>
      </c>
      <c r="AU330" s="158" t="s">
        <v>85</v>
      </c>
      <c r="AV330" s="13" t="s">
        <v>85</v>
      </c>
      <c r="AW330" s="13" t="s">
        <v>37</v>
      </c>
      <c r="AX330" s="13" t="s">
        <v>76</v>
      </c>
      <c r="AY330" s="158" t="s">
        <v>158</v>
      </c>
    </row>
    <row r="331" spans="2:65" s="13" customFormat="1">
      <c r="B331" s="157"/>
      <c r="D331" s="145" t="s">
        <v>172</v>
      </c>
      <c r="E331" s="158" t="s">
        <v>19</v>
      </c>
      <c r="F331" s="159" t="s">
        <v>347</v>
      </c>
      <c r="H331" s="160">
        <v>3.6</v>
      </c>
      <c r="I331" s="161"/>
      <c r="L331" s="157"/>
      <c r="M331" s="162"/>
      <c r="T331" s="163"/>
      <c r="AT331" s="158" t="s">
        <v>172</v>
      </c>
      <c r="AU331" s="158" t="s">
        <v>85</v>
      </c>
      <c r="AV331" s="13" t="s">
        <v>85</v>
      </c>
      <c r="AW331" s="13" t="s">
        <v>37</v>
      </c>
      <c r="AX331" s="13" t="s">
        <v>76</v>
      </c>
      <c r="AY331" s="158" t="s">
        <v>158</v>
      </c>
    </row>
    <row r="332" spans="2:65" s="15" customFormat="1">
      <c r="B332" s="171"/>
      <c r="D332" s="145" t="s">
        <v>172</v>
      </c>
      <c r="E332" s="172" t="s">
        <v>19</v>
      </c>
      <c r="F332" s="173" t="s">
        <v>188</v>
      </c>
      <c r="H332" s="174">
        <v>40.659999999999997</v>
      </c>
      <c r="I332" s="175"/>
      <c r="L332" s="171"/>
      <c r="M332" s="176"/>
      <c r="T332" s="177"/>
      <c r="AT332" s="172" t="s">
        <v>172</v>
      </c>
      <c r="AU332" s="172" t="s">
        <v>85</v>
      </c>
      <c r="AV332" s="15" t="s">
        <v>166</v>
      </c>
      <c r="AW332" s="15" t="s">
        <v>37</v>
      </c>
      <c r="AX332" s="15" t="s">
        <v>83</v>
      </c>
      <c r="AY332" s="172" t="s">
        <v>158</v>
      </c>
    </row>
    <row r="333" spans="2:65" s="1" customFormat="1" ht="16.5" customHeight="1">
      <c r="B333" s="33"/>
      <c r="C333" s="132" t="s">
        <v>348</v>
      </c>
      <c r="D333" s="132" t="s">
        <v>161</v>
      </c>
      <c r="E333" s="133" t="s">
        <v>349</v>
      </c>
      <c r="F333" s="134" t="s">
        <v>350</v>
      </c>
      <c r="G333" s="135" t="s">
        <v>164</v>
      </c>
      <c r="H333" s="136">
        <v>21.504000000000001</v>
      </c>
      <c r="I333" s="137"/>
      <c r="J333" s="138">
        <f>ROUND(I333*H333,2)</f>
        <v>0</v>
      </c>
      <c r="K333" s="134" t="s">
        <v>165</v>
      </c>
      <c r="L333" s="33"/>
      <c r="M333" s="139" t="s">
        <v>19</v>
      </c>
      <c r="N333" s="140" t="s">
        <v>47</v>
      </c>
      <c r="P333" s="141">
        <f>O333*H333</f>
        <v>0</v>
      </c>
      <c r="Q333" s="141">
        <v>1.98E-3</v>
      </c>
      <c r="R333" s="141">
        <f>Q333*H333</f>
        <v>4.2577920000000005E-2</v>
      </c>
      <c r="S333" s="141">
        <v>6.0000000000000002E-5</v>
      </c>
      <c r="T333" s="142">
        <f>S333*H333</f>
        <v>1.29024E-3</v>
      </c>
      <c r="AR333" s="143" t="s">
        <v>166</v>
      </c>
      <c r="AT333" s="143" t="s">
        <v>161</v>
      </c>
      <c r="AU333" s="143" t="s">
        <v>85</v>
      </c>
      <c r="AY333" s="18" t="s">
        <v>158</v>
      </c>
      <c r="BE333" s="144">
        <f>IF(N333="základní",J333,0)</f>
        <v>0</v>
      </c>
      <c r="BF333" s="144">
        <f>IF(N333="snížená",J333,0)</f>
        <v>0</v>
      </c>
      <c r="BG333" s="144">
        <f>IF(N333="zákl. přenesená",J333,0)</f>
        <v>0</v>
      </c>
      <c r="BH333" s="144">
        <f>IF(N333="sníž. přenesená",J333,0)</f>
        <v>0</v>
      </c>
      <c r="BI333" s="144">
        <f>IF(N333="nulová",J333,0)</f>
        <v>0</v>
      </c>
      <c r="BJ333" s="18" t="s">
        <v>83</v>
      </c>
      <c r="BK333" s="144">
        <f>ROUND(I333*H333,2)</f>
        <v>0</v>
      </c>
      <c r="BL333" s="18" t="s">
        <v>166</v>
      </c>
      <c r="BM333" s="143" t="s">
        <v>351</v>
      </c>
    </row>
    <row r="334" spans="2:65" s="1" customFormat="1">
      <c r="B334" s="33"/>
      <c r="D334" s="145" t="s">
        <v>168</v>
      </c>
      <c r="F334" s="146" t="s">
        <v>352</v>
      </c>
      <c r="I334" s="147"/>
      <c r="L334" s="33"/>
      <c r="M334" s="148"/>
      <c r="T334" s="54"/>
      <c r="AT334" s="18" t="s">
        <v>168</v>
      </c>
      <c r="AU334" s="18" t="s">
        <v>85</v>
      </c>
    </row>
    <row r="335" spans="2:65" s="1" customFormat="1">
      <c r="B335" s="33"/>
      <c r="D335" s="149" t="s">
        <v>170</v>
      </c>
      <c r="F335" s="150" t="s">
        <v>353</v>
      </c>
      <c r="I335" s="147"/>
      <c r="L335" s="33"/>
      <c r="M335" s="148"/>
      <c r="T335" s="54"/>
      <c r="AT335" s="18" t="s">
        <v>170</v>
      </c>
      <c r="AU335" s="18" t="s">
        <v>85</v>
      </c>
    </row>
    <row r="336" spans="2:65" s="12" customFormat="1">
      <c r="B336" s="151"/>
      <c r="D336" s="145" t="s">
        <v>172</v>
      </c>
      <c r="E336" s="152" t="s">
        <v>19</v>
      </c>
      <c r="F336" s="153" t="s">
        <v>275</v>
      </c>
      <c r="H336" s="152" t="s">
        <v>19</v>
      </c>
      <c r="I336" s="154"/>
      <c r="L336" s="151"/>
      <c r="M336" s="155"/>
      <c r="T336" s="156"/>
      <c r="AT336" s="152" t="s">
        <v>172</v>
      </c>
      <c r="AU336" s="152" t="s">
        <v>85</v>
      </c>
      <c r="AV336" s="12" t="s">
        <v>83</v>
      </c>
      <c r="AW336" s="12" t="s">
        <v>37</v>
      </c>
      <c r="AX336" s="12" t="s">
        <v>76</v>
      </c>
      <c r="AY336" s="152" t="s">
        <v>158</v>
      </c>
    </row>
    <row r="337" spans="2:65" s="12" customFormat="1">
      <c r="B337" s="151"/>
      <c r="D337" s="145" t="s">
        <v>172</v>
      </c>
      <c r="E337" s="152" t="s">
        <v>19</v>
      </c>
      <c r="F337" s="153" t="s">
        <v>354</v>
      </c>
      <c r="H337" s="152" t="s">
        <v>19</v>
      </c>
      <c r="I337" s="154"/>
      <c r="L337" s="151"/>
      <c r="M337" s="155"/>
      <c r="T337" s="156"/>
      <c r="AT337" s="152" t="s">
        <v>172</v>
      </c>
      <c r="AU337" s="152" t="s">
        <v>85</v>
      </c>
      <c r="AV337" s="12" t="s">
        <v>83</v>
      </c>
      <c r="AW337" s="12" t="s">
        <v>37</v>
      </c>
      <c r="AX337" s="12" t="s">
        <v>76</v>
      </c>
      <c r="AY337" s="152" t="s">
        <v>158</v>
      </c>
    </row>
    <row r="338" spans="2:65" s="13" customFormat="1">
      <c r="B338" s="157"/>
      <c r="D338" s="145" t="s">
        <v>172</v>
      </c>
      <c r="E338" s="158" t="s">
        <v>19</v>
      </c>
      <c r="F338" s="159" t="s">
        <v>355</v>
      </c>
      <c r="H338" s="160">
        <v>21.504000000000001</v>
      </c>
      <c r="I338" s="161"/>
      <c r="L338" s="157"/>
      <c r="M338" s="162"/>
      <c r="T338" s="163"/>
      <c r="AT338" s="158" t="s">
        <v>172</v>
      </c>
      <c r="AU338" s="158" t="s">
        <v>85</v>
      </c>
      <c r="AV338" s="13" t="s">
        <v>85</v>
      </c>
      <c r="AW338" s="13" t="s">
        <v>37</v>
      </c>
      <c r="AX338" s="13" t="s">
        <v>76</v>
      </c>
      <c r="AY338" s="158" t="s">
        <v>158</v>
      </c>
    </row>
    <row r="339" spans="2:65" s="15" customFormat="1">
      <c r="B339" s="171"/>
      <c r="D339" s="145" t="s">
        <v>172</v>
      </c>
      <c r="E339" s="172" t="s">
        <v>19</v>
      </c>
      <c r="F339" s="173" t="s">
        <v>188</v>
      </c>
      <c r="H339" s="174">
        <v>21.504000000000001</v>
      </c>
      <c r="I339" s="175"/>
      <c r="L339" s="171"/>
      <c r="M339" s="176"/>
      <c r="T339" s="177"/>
      <c r="AT339" s="172" t="s">
        <v>172</v>
      </c>
      <c r="AU339" s="172" t="s">
        <v>85</v>
      </c>
      <c r="AV339" s="15" t="s">
        <v>166</v>
      </c>
      <c r="AW339" s="15" t="s">
        <v>37</v>
      </c>
      <c r="AX339" s="15" t="s">
        <v>83</v>
      </c>
      <c r="AY339" s="172" t="s">
        <v>158</v>
      </c>
    </row>
    <row r="340" spans="2:65" s="11" customFormat="1" ht="22.9" customHeight="1">
      <c r="B340" s="120"/>
      <c r="D340" s="121" t="s">
        <v>75</v>
      </c>
      <c r="E340" s="130" t="s">
        <v>356</v>
      </c>
      <c r="F340" s="130" t="s">
        <v>357</v>
      </c>
      <c r="I340" s="123"/>
      <c r="J340" s="131">
        <f>BK340</f>
        <v>0</v>
      </c>
      <c r="L340" s="120"/>
      <c r="M340" s="125"/>
      <c r="P340" s="126">
        <f>SUM(P341:P577)</f>
        <v>0</v>
      </c>
      <c r="R340" s="126">
        <f>SUM(R341:R577)</f>
        <v>6.73488113332</v>
      </c>
      <c r="T340" s="127">
        <f>SUM(T341:T577)</f>
        <v>1.7650000000000001E-4</v>
      </c>
      <c r="AR340" s="121" t="s">
        <v>83</v>
      </c>
      <c r="AT340" s="128" t="s">
        <v>75</v>
      </c>
      <c r="AU340" s="128" t="s">
        <v>83</v>
      </c>
      <c r="AY340" s="121" t="s">
        <v>158</v>
      </c>
      <c r="BK340" s="129">
        <f>SUM(BK341:BK577)</f>
        <v>0</v>
      </c>
    </row>
    <row r="341" spans="2:65" s="1" customFormat="1" ht="16.5" customHeight="1">
      <c r="B341" s="33"/>
      <c r="C341" s="132" t="s">
        <v>7</v>
      </c>
      <c r="D341" s="132" t="s">
        <v>161</v>
      </c>
      <c r="E341" s="133" t="s">
        <v>358</v>
      </c>
      <c r="F341" s="134" t="s">
        <v>359</v>
      </c>
      <c r="G341" s="135" t="s">
        <v>164</v>
      </c>
      <c r="H341" s="136">
        <v>152.291</v>
      </c>
      <c r="I341" s="137"/>
      <c r="J341" s="138">
        <f>ROUND(I341*H341,2)</f>
        <v>0</v>
      </c>
      <c r="K341" s="134" t="s">
        <v>165</v>
      </c>
      <c r="L341" s="33"/>
      <c r="M341" s="139" t="s">
        <v>19</v>
      </c>
      <c r="N341" s="140" t="s">
        <v>47</v>
      </c>
      <c r="P341" s="141">
        <f>O341*H341</f>
        <v>0</v>
      </c>
      <c r="Q341" s="141">
        <v>2.63E-4</v>
      </c>
      <c r="R341" s="141">
        <f>Q341*H341</f>
        <v>4.0052533000000001E-2</v>
      </c>
      <c r="S341" s="141">
        <v>0</v>
      </c>
      <c r="T341" s="142">
        <f>S341*H341</f>
        <v>0</v>
      </c>
      <c r="AR341" s="143" t="s">
        <v>316</v>
      </c>
      <c r="AT341" s="143" t="s">
        <v>161</v>
      </c>
      <c r="AU341" s="143" t="s">
        <v>85</v>
      </c>
      <c r="AY341" s="18" t="s">
        <v>158</v>
      </c>
      <c r="BE341" s="144">
        <f>IF(N341="základní",J341,0)</f>
        <v>0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83</v>
      </c>
      <c r="BK341" s="144">
        <f>ROUND(I341*H341,2)</f>
        <v>0</v>
      </c>
      <c r="BL341" s="18" t="s">
        <v>316</v>
      </c>
      <c r="BM341" s="143" t="s">
        <v>360</v>
      </c>
    </row>
    <row r="342" spans="2:65" s="1" customFormat="1">
      <c r="B342" s="33"/>
      <c r="D342" s="145" t="s">
        <v>168</v>
      </c>
      <c r="F342" s="146" t="s">
        <v>361</v>
      </c>
      <c r="I342" s="147"/>
      <c r="L342" s="33"/>
      <c r="M342" s="148"/>
      <c r="T342" s="54"/>
      <c r="AT342" s="18" t="s">
        <v>168</v>
      </c>
      <c r="AU342" s="18" t="s">
        <v>85</v>
      </c>
    </row>
    <row r="343" spans="2:65" s="1" customFormat="1">
      <c r="B343" s="33"/>
      <c r="D343" s="149" t="s">
        <v>170</v>
      </c>
      <c r="F343" s="150" t="s">
        <v>362</v>
      </c>
      <c r="I343" s="147"/>
      <c r="L343" s="33"/>
      <c r="M343" s="148"/>
      <c r="T343" s="54"/>
      <c r="AT343" s="18" t="s">
        <v>170</v>
      </c>
      <c r="AU343" s="18" t="s">
        <v>85</v>
      </c>
    </row>
    <row r="344" spans="2:65" s="12" customFormat="1">
      <c r="B344" s="151"/>
      <c r="D344" s="145" t="s">
        <v>172</v>
      </c>
      <c r="E344" s="152" t="s">
        <v>19</v>
      </c>
      <c r="F344" s="153" t="s">
        <v>275</v>
      </c>
      <c r="H344" s="152" t="s">
        <v>19</v>
      </c>
      <c r="I344" s="154"/>
      <c r="L344" s="151"/>
      <c r="M344" s="155"/>
      <c r="T344" s="156"/>
      <c r="AT344" s="152" t="s">
        <v>172</v>
      </c>
      <c r="AU344" s="152" t="s">
        <v>85</v>
      </c>
      <c r="AV344" s="12" t="s">
        <v>83</v>
      </c>
      <c r="AW344" s="12" t="s">
        <v>37</v>
      </c>
      <c r="AX344" s="12" t="s">
        <v>76</v>
      </c>
      <c r="AY344" s="152" t="s">
        <v>158</v>
      </c>
    </row>
    <row r="345" spans="2:65" s="12" customFormat="1">
      <c r="B345" s="151"/>
      <c r="D345" s="145" t="s">
        <v>172</v>
      </c>
      <c r="E345" s="152" t="s">
        <v>19</v>
      </c>
      <c r="F345" s="153" t="s">
        <v>363</v>
      </c>
      <c r="H345" s="152" t="s">
        <v>19</v>
      </c>
      <c r="I345" s="154"/>
      <c r="L345" s="151"/>
      <c r="M345" s="155"/>
      <c r="T345" s="156"/>
      <c r="AT345" s="152" t="s">
        <v>172</v>
      </c>
      <c r="AU345" s="152" t="s">
        <v>85</v>
      </c>
      <c r="AV345" s="12" t="s">
        <v>83</v>
      </c>
      <c r="AW345" s="12" t="s">
        <v>37</v>
      </c>
      <c r="AX345" s="12" t="s">
        <v>76</v>
      </c>
      <c r="AY345" s="152" t="s">
        <v>158</v>
      </c>
    </row>
    <row r="346" spans="2:65" s="13" customFormat="1">
      <c r="B346" s="157"/>
      <c r="D346" s="145" t="s">
        <v>172</v>
      </c>
      <c r="E346" s="158" t="s">
        <v>19</v>
      </c>
      <c r="F346" s="159" t="s">
        <v>364</v>
      </c>
      <c r="H346" s="160">
        <v>169.941</v>
      </c>
      <c r="I346" s="161"/>
      <c r="L346" s="157"/>
      <c r="M346" s="162"/>
      <c r="T346" s="163"/>
      <c r="AT346" s="158" t="s">
        <v>172</v>
      </c>
      <c r="AU346" s="158" t="s">
        <v>85</v>
      </c>
      <c r="AV346" s="13" t="s">
        <v>85</v>
      </c>
      <c r="AW346" s="13" t="s">
        <v>37</v>
      </c>
      <c r="AX346" s="13" t="s">
        <v>76</v>
      </c>
      <c r="AY346" s="158" t="s">
        <v>158</v>
      </c>
    </row>
    <row r="347" spans="2:65" s="13" customFormat="1">
      <c r="B347" s="157"/>
      <c r="D347" s="145" t="s">
        <v>172</v>
      </c>
      <c r="E347" s="158" t="s">
        <v>19</v>
      </c>
      <c r="F347" s="159" t="s">
        <v>365</v>
      </c>
      <c r="H347" s="160">
        <v>-17.649999999999999</v>
      </c>
      <c r="I347" s="161"/>
      <c r="L347" s="157"/>
      <c r="M347" s="162"/>
      <c r="T347" s="163"/>
      <c r="AT347" s="158" t="s">
        <v>172</v>
      </c>
      <c r="AU347" s="158" t="s">
        <v>85</v>
      </c>
      <c r="AV347" s="13" t="s">
        <v>85</v>
      </c>
      <c r="AW347" s="13" t="s">
        <v>37</v>
      </c>
      <c r="AX347" s="13" t="s">
        <v>76</v>
      </c>
      <c r="AY347" s="158" t="s">
        <v>158</v>
      </c>
    </row>
    <row r="348" spans="2:65" s="15" customFormat="1">
      <c r="B348" s="171"/>
      <c r="D348" s="145" t="s">
        <v>172</v>
      </c>
      <c r="E348" s="172" t="s">
        <v>19</v>
      </c>
      <c r="F348" s="173" t="s">
        <v>188</v>
      </c>
      <c r="H348" s="174">
        <v>152.291</v>
      </c>
      <c r="I348" s="175"/>
      <c r="L348" s="171"/>
      <c r="M348" s="176"/>
      <c r="T348" s="177"/>
      <c r="AT348" s="172" t="s">
        <v>172</v>
      </c>
      <c r="AU348" s="172" t="s">
        <v>85</v>
      </c>
      <c r="AV348" s="15" t="s">
        <v>166</v>
      </c>
      <c r="AW348" s="15" t="s">
        <v>37</v>
      </c>
      <c r="AX348" s="15" t="s">
        <v>83</v>
      </c>
      <c r="AY348" s="172" t="s">
        <v>158</v>
      </c>
    </row>
    <row r="349" spans="2:65" s="1" customFormat="1" ht="24.2" customHeight="1">
      <c r="B349" s="33"/>
      <c r="C349" s="132" t="s">
        <v>366</v>
      </c>
      <c r="D349" s="132" t="s">
        <v>161</v>
      </c>
      <c r="E349" s="133" t="s">
        <v>367</v>
      </c>
      <c r="F349" s="134" t="s">
        <v>368</v>
      </c>
      <c r="G349" s="135" t="s">
        <v>164</v>
      </c>
      <c r="H349" s="136">
        <v>152.291</v>
      </c>
      <c r="I349" s="137"/>
      <c r="J349" s="138">
        <f>ROUND(I349*H349,2)</f>
        <v>0</v>
      </c>
      <c r="K349" s="134" t="s">
        <v>165</v>
      </c>
      <c r="L349" s="33"/>
      <c r="M349" s="139" t="s">
        <v>19</v>
      </c>
      <c r="N349" s="140" t="s">
        <v>47</v>
      </c>
      <c r="P349" s="141">
        <f>O349*H349</f>
        <v>0</v>
      </c>
      <c r="Q349" s="141">
        <v>2.0480000000000002E-2</v>
      </c>
      <c r="R349" s="141">
        <f>Q349*H349</f>
        <v>3.1189196800000003</v>
      </c>
      <c r="S349" s="141">
        <v>0</v>
      </c>
      <c r="T349" s="142">
        <f>S349*H349</f>
        <v>0</v>
      </c>
      <c r="AR349" s="143" t="s">
        <v>166</v>
      </c>
      <c r="AT349" s="143" t="s">
        <v>161</v>
      </c>
      <c r="AU349" s="143" t="s">
        <v>85</v>
      </c>
      <c r="AY349" s="18" t="s">
        <v>158</v>
      </c>
      <c r="BE349" s="144">
        <f>IF(N349="základní",J349,0)</f>
        <v>0</v>
      </c>
      <c r="BF349" s="144">
        <f>IF(N349="snížená",J349,0)</f>
        <v>0</v>
      </c>
      <c r="BG349" s="144">
        <f>IF(N349="zákl. přenesená",J349,0)</f>
        <v>0</v>
      </c>
      <c r="BH349" s="144">
        <f>IF(N349="sníž. přenesená",J349,0)</f>
        <v>0</v>
      </c>
      <c r="BI349" s="144">
        <f>IF(N349="nulová",J349,0)</f>
        <v>0</v>
      </c>
      <c r="BJ349" s="18" t="s">
        <v>83</v>
      </c>
      <c r="BK349" s="144">
        <f>ROUND(I349*H349,2)</f>
        <v>0</v>
      </c>
      <c r="BL349" s="18" t="s">
        <v>166</v>
      </c>
      <c r="BM349" s="143" t="s">
        <v>369</v>
      </c>
    </row>
    <row r="350" spans="2:65" s="1" customFormat="1">
      <c r="B350" s="33"/>
      <c r="D350" s="145" t="s">
        <v>168</v>
      </c>
      <c r="F350" s="146" t="s">
        <v>370</v>
      </c>
      <c r="I350" s="147"/>
      <c r="L350" s="33"/>
      <c r="M350" s="148"/>
      <c r="T350" s="54"/>
      <c r="AT350" s="18" t="s">
        <v>168</v>
      </c>
      <c r="AU350" s="18" t="s">
        <v>85</v>
      </c>
    </row>
    <row r="351" spans="2:65" s="1" customFormat="1">
      <c r="B351" s="33"/>
      <c r="D351" s="149" t="s">
        <v>170</v>
      </c>
      <c r="F351" s="150" t="s">
        <v>371</v>
      </c>
      <c r="I351" s="147"/>
      <c r="L351" s="33"/>
      <c r="M351" s="148"/>
      <c r="T351" s="54"/>
      <c r="AT351" s="18" t="s">
        <v>170</v>
      </c>
      <c r="AU351" s="18" t="s">
        <v>85</v>
      </c>
    </row>
    <row r="352" spans="2:65" s="12" customFormat="1">
      <c r="B352" s="151"/>
      <c r="D352" s="145" t="s">
        <v>172</v>
      </c>
      <c r="E352" s="152" t="s">
        <v>19</v>
      </c>
      <c r="F352" s="153" t="s">
        <v>275</v>
      </c>
      <c r="H352" s="152" t="s">
        <v>19</v>
      </c>
      <c r="I352" s="154"/>
      <c r="L352" s="151"/>
      <c r="M352" s="155"/>
      <c r="T352" s="156"/>
      <c r="AT352" s="152" t="s">
        <v>172</v>
      </c>
      <c r="AU352" s="152" t="s">
        <v>85</v>
      </c>
      <c r="AV352" s="12" t="s">
        <v>83</v>
      </c>
      <c r="AW352" s="12" t="s">
        <v>37</v>
      </c>
      <c r="AX352" s="12" t="s">
        <v>76</v>
      </c>
      <c r="AY352" s="152" t="s">
        <v>158</v>
      </c>
    </row>
    <row r="353" spans="2:51" s="12" customFormat="1">
      <c r="B353" s="151"/>
      <c r="D353" s="145" t="s">
        <v>172</v>
      </c>
      <c r="E353" s="152" t="s">
        <v>19</v>
      </c>
      <c r="F353" s="153" t="s">
        <v>372</v>
      </c>
      <c r="H353" s="152" t="s">
        <v>19</v>
      </c>
      <c r="I353" s="154"/>
      <c r="L353" s="151"/>
      <c r="M353" s="155"/>
      <c r="T353" s="156"/>
      <c r="AT353" s="152" t="s">
        <v>172</v>
      </c>
      <c r="AU353" s="152" t="s">
        <v>85</v>
      </c>
      <c r="AV353" s="12" t="s">
        <v>83</v>
      </c>
      <c r="AW353" s="12" t="s">
        <v>37</v>
      </c>
      <c r="AX353" s="12" t="s">
        <v>76</v>
      </c>
      <c r="AY353" s="152" t="s">
        <v>158</v>
      </c>
    </row>
    <row r="354" spans="2:51" s="13" customFormat="1">
      <c r="B354" s="157"/>
      <c r="D354" s="145" t="s">
        <v>172</v>
      </c>
      <c r="E354" s="158" t="s">
        <v>19</v>
      </c>
      <c r="F354" s="159" t="s">
        <v>175</v>
      </c>
      <c r="H354" s="160">
        <v>11.88</v>
      </c>
      <c r="I354" s="161"/>
      <c r="L354" s="157"/>
      <c r="M354" s="162"/>
      <c r="T354" s="163"/>
      <c r="AT354" s="158" t="s">
        <v>172</v>
      </c>
      <c r="AU354" s="158" t="s">
        <v>85</v>
      </c>
      <c r="AV354" s="13" t="s">
        <v>85</v>
      </c>
      <c r="AW354" s="13" t="s">
        <v>37</v>
      </c>
      <c r="AX354" s="13" t="s">
        <v>76</v>
      </c>
      <c r="AY354" s="158" t="s">
        <v>158</v>
      </c>
    </row>
    <row r="355" spans="2:51" s="13" customFormat="1">
      <c r="B355" s="157"/>
      <c r="D355" s="145" t="s">
        <v>172</v>
      </c>
      <c r="E355" s="158" t="s">
        <v>19</v>
      </c>
      <c r="F355" s="159" t="s">
        <v>176</v>
      </c>
      <c r="H355" s="160">
        <v>14.28</v>
      </c>
      <c r="I355" s="161"/>
      <c r="L355" s="157"/>
      <c r="M355" s="162"/>
      <c r="T355" s="163"/>
      <c r="AT355" s="158" t="s">
        <v>172</v>
      </c>
      <c r="AU355" s="158" t="s">
        <v>85</v>
      </c>
      <c r="AV355" s="13" t="s">
        <v>85</v>
      </c>
      <c r="AW355" s="13" t="s">
        <v>37</v>
      </c>
      <c r="AX355" s="13" t="s">
        <v>76</v>
      </c>
      <c r="AY355" s="158" t="s">
        <v>158</v>
      </c>
    </row>
    <row r="356" spans="2:51" s="13" customFormat="1">
      <c r="B356" s="157"/>
      <c r="D356" s="145" t="s">
        <v>172</v>
      </c>
      <c r="E356" s="158" t="s">
        <v>19</v>
      </c>
      <c r="F356" s="159" t="s">
        <v>177</v>
      </c>
      <c r="H356" s="160">
        <v>-5.23</v>
      </c>
      <c r="I356" s="161"/>
      <c r="L356" s="157"/>
      <c r="M356" s="162"/>
      <c r="T356" s="163"/>
      <c r="AT356" s="158" t="s">
        <v>172</v>
      </c>
      <c r="AU356" s="158" t="s">
        <v>85</v>
      </c>
      <c r="AV356" s="13" t="s">
        <v>85</v>
      </c>
      <c r="AW356" s="13" t="s">
        <v>37</v>
      </c>
      <c r="AX356" s="13" t="s">
        <v>76</v>
      </c>
      <c r="AY356" s="158" t="s">
        <v>158</v>
      </c>
    </row>
    <row r="357" spans="2:51" s="13" customFormat="1">
      <c r="B357" s="157"/>
      <c r="D357" s="145" t="s">
        <v>172</v>
      </c>
      <c r="E357" s="158" t="s">
        <v>19</v>
      </c>
      <c r="F357" s="159" t="s">
        <v>178</v>
      </c>
      <c r="H357" s="160">
        <v>8.6679999999999993</v>
      </c>
      <c r="I357" s="161"/>
      <c r="L357" s="157"/>
      <c r="M357" s="162"/>
      <c r="T357" s="163"/>
      <c r="AT357" s="158" t="s">
        <v>172</v>
      </c>
      <c r="AU357" s="158" t="s">
        <v>85</v>
      </c>
      <c r="AV357" s="13" t="s">
        <v>85</v>
      </c>
      <c r="AW357" s="13" t="s">
        <v>37</v>
      </c>
      <c r="AX357" s="13" t="s">
        <v>76</v>
      </c>
      <c r="AY357" s="158" t="s">
        <v>158</v>
      </c>
    </row>
    <row r="358" spans="2:51" s="13" customFormat="1">
      <c r="B358" s="157"/>
      <c r="D358" s="145" t="s">
        <v>172</v>
      </c>
      <c r="E358" s="158" t="s">
        <v>19</v>
      </c>
      <c r="F358" s="159" t="s">
        <v>179</v>
      </c>
      <c r="H358" s="160">
        <v>5.5650000000000004</v>
      </c>
      <c r="I358" s="161"/>
      <c r="L358" s="157"/>
      <c r="M358" s="162"/>
      <c r="T358" s="163"/>
      <c r="AT358" s="158" t="s">
        <v>172</v>
      </c>
      <c r="AU358" s="158" t="s">
        <v>85</v>
      </c>
      <c r="AV358" s="13" t="s">
        <v>85</v>
      </c>
      <c r="AW358" s="13" t="s">
        <v>37</v>
      </c>
      <c r="AX358" s="13" t="s">
        <v>76</v>
      </c>
      <c r="AY358" s="158" t="s">
        <v>158</v>
      </c>
    </row>
    <row r="359" spans="2:51" s="13" customFormat="1">
      <c r="B359" s="157"/>
      <c r="D359" s="145" t="s">
        <v>172</v>
      </c>
      <c r="E359" s="158" t="s">
        <v>19</v>
      </c>
      <c r="F359" s="159" t="s">
        <v>180</v>
      </c>
      <c r="H359" s="160">
        <v>9.5399999999999991</v>
      </c>
      <c r="I359" s="161"/>
      <c r="L359" s="157"/>
      <c r="M359" s="162"/>
      <c r="T359" s="163"/>
      <c r="AT359" s="158" t="s">
        <v>172</v>
      </c>
      <c r="AU359" s="158" t="s">
        <v>85</v>
      </c>
      <c r="AV359" s="13" t="s">
        <v>85</v>
      </c>
      <c r="AW359" s="13" t="s">
        <v>37</v>
      </c>
      <c r="AX359" s="13" t="s">
        <v>76</v>
      </c>
      <c r="AY359" s="158" t="s">
        <v>158</v>
      </c>
    </row>
    <row r="360" spans="2:51" s="13" customFormat="1">
      <c r="B360" s="157"/>
      <c r="D360" s="145" t="s">
        <v>172</v>
      </c>
      <c r="E360" s="158" t="s">
        <v>19</v>
      </c>
      <c r="F360" s="159" t="s">
        <v>181</v>
      </c>
      <c r="H360" s="160">
        <v>8.9849999999999994</v>
      </c>
      <c r="I360" s="161"/>
      <c r="L360" s="157"/>
      <c r="M360" s="162"/>
      <c r="T360" s="163"/>
      <c r="AT360" s="158" t="s">
        <v>172</v>
      </c>
      <c r="AU360" s="158" t="s">
        <v>85</v>
      </c>
      <c r="AV360" s="13" t="s">
        <v>85</v>
      </c>
      <c r="AW360" s="13" t="s">
        <v>37</v>
      </c>
      <c r="AX360" s="13" t="s">
        <v>76</v>
      </c>
      <c r="AY360" s="158" t="s">
        <v>158</v>
      </c>
    </row>
    <row r="361" spans="2:51" s="13" customFormat="1">
      <c r="B361" s="157"/>
      <c r="D361" s="145" t="s">
        <v>172</v>
      </c>
      <c r="E361" s="158" t="s">
        <v>19</v>
      </c>
      <c r="F361" s="159" t="s">
        <v>187</v>
      </c>
      <c r="H361" s="160">
        <v>1.5169999999999999</v>
      </c>
      <c r="I361" s="161"/>
      <c r="L361" s="157"/>
      <c r="M361" s="162"/>
      <c r="T361" s="163"/>
      <c r="AT361" s="158" t="s">
        <v>172</v>
      </c>
      <c r="AU361" s="158" t="s">
        <v>85</v>
      </c>
      <c r="AV361" s="13" t="s">
        <v>85</v>
      </c>
      <c r="AW361" s="13" t="s">
        <v>37</v>
      </c>
      <c r="AX361" s="13" t="s">
        <v>76</v>
      </c>
      <c r="AY361" s="158" t="s">
        <v>158</v>
      </c>
    </row>
    <row r="362" spans="2:51" s="13" customFormat="1">
      <c r="B362" s="157"/>
      <c r="D362" s="145" t="s">
        <v>172</v>
      </c>
      <c r="E362" s="158" t="s">
        <v>19</v>
      </c>
      <c r="F362" s="159" t="s">
        <v>195</v>
      </c>
      <c r="H362" s="160">
        <v>5.6740000000000004</v>
      </c>
      <c r="I362" s="161"/>
      <c r="L362" s="157"/>
      <c r="M362" s="162"/>
      <c r="T362" s="163"/>
      <c r="AT362" s="158" t="s">
        <v>172</v>
      </c>
      <c r="AU362" s="158" t="s">
        <v>85</v>
      </c>
      <c r="AV362" s="13" t="s">
        <v>85</v>
      </c>
      <c r="AW362" s="13" t="s">
        <v>37</v>
      </c>
      <c r="AX362" s="13" t="s">
        <v>76</v>
      </c>
      <c r="AY362" s="158" t="s">
        <v>158</v>
      </c>
    </row>
    <row r="363" spans="2:51" s="14" customFormat="1">
      <c r="B363" s="164"/>
      <c r="D363" s="145" t="s">
        <v>172</v>
      </c>
      <c r="E363" s="165" t="s">
        <v>19</v>
      </c>
      <c r="F363" s="166" t="s">
        <v>182</v>
      </c>
      <c r="H363" s="167">
        <v>60.878999999999998</v>
      </c>
      <c r="I363" s="168"/>
      <c r="L363" s="164"/>
      <c r="M363" s="169"/>
      <c r="T363" s="170"/>
      <c r="AT363" s="165" t="s">
        <v>172</v>
      </c>
      <c r="AU363" s="165" t="s">
        <v>85</v>
      </c>
      <c r="AV363" s="14" t="s">
        <v>183</v>
      </c>
      <c r="AW363" s="14" t="s">
        <v>37</v>
      </c>
      <c r="AX363" s="14" t="s">
        <v>76</v>
      </c>
      <c r="AY363" s="165" t="s">
        <v>158</v>
      </c>
    </row>
    <row r="364" spans="2:51" s="12" customFormat="1">
      <c r="B364" s="151"/>
      <c r="D364" s="145" t="s">
        <v>172</v>
      </c>
      <c r="E364" s="152" t="s">
        <v>19</v>
      </c>
      <c r="F364" s="153" t="s">
        <v>363</v>
      </c>
      <c r="H364" s="152" t="s">
        <v>19</v>
      </c>
      <c r="I364" s="154"/>
      <c r="L364" s="151"/>
      <c r="M364" s="155"/>
      <c r="T364" s="156"/>
      <c r="AT364" s="152" t="s">
        <v>172</v>
      </c>
      <c r="AU364" s="152" t="s">
        <v>85</v>
      </c>
      <c r="AV364" s="12" t="s">
        <v>83</v>
      </c>
      <c r="AW364" s="12" t="s">
        <v>37</v>
      </c>
      <c r="AX364" s="12" t="s">
        <v>76</v>
      </c>
      <c r="AY364" s="152" t="s">
        <v>158</v>
      </c>
    </row>
    <row r="365" spans="2:51" s="13" customFormat="1">
      <c r="B365" s="157"/>
      <c r="D365" s="145" t="s">
        <v>172</v>
      </c>
      <c r="E365" s="158" t="s">
        <v>19</v>
      </c>
      <c r="F365" s="159" t="s">
        <v>364</v>
      </c>
      <c r="H365" s="160">
        <v>169.941</v>
      </c>
      <c r="I365" s="161"/>
      <c r="L365" s="157"/>
      <c r="M365" s="162"/>
      <c r="T365" s="163"/>
      <c r="AT365" s="158" t="s">
        <v>172</v>
      </c>
      <c r="AU365" s="158" t="s">
        <v>85</v>
      </c>
      <c r="AV365" s="13" t="s">
        <v>85</v>
      </c>
      <c r="AW365" s="13" t="s">
        <v>37</v>
      </c>
      <c r="AX365" s="13" t="s">
        <v>76</v>
      </c>
      <c r="AY365" s="158" t="s">
        <v>158</v>
      </c>
    </row>
    <row r="366" spans="2:51" s="13" customFormat="1">
      <c r="B366" s="157"/>
      <c r="D366" s="145" t="s">
        <v>172</v>
      </c>
      <c r="E366" s="158" t="s">
        <v>19</v>
      </c>
      <c r="F366" s="159" t="s">
        <v>365</v>
      </c>
      <c r="H366" s="160">
        <v>-17.649999999999999</v>
      </c>
      <c r="I366" s="161"/>
      <c r="L366" s="157"/>
      <c r="M366" s="162"/>
      <c r="T366" s="163"/>
      <c r="AT366" s="158" t="s">
        <v>172</v>
      </c>
      <c r="AU366" s="158" t="s">
        <v>85</v>
      </c>
      <c r="AV366" s="13" t="s">
        <v>85</v>
      </c>
      <c r="AW366" s="13" t="s">
        <v>37</v>
      </c>
      <c r="AX366" s="13" t="s">
        <v>76</v>
      </c>
      <c r="AY366" s="158" t="s">
        <v>158</v>
      </c>
    </row>
    <row r="367" spans="2:51" s="13" customFormat="1">
      <c r="B367" s="157"/>
      <c r="D367" s="145" t="s">
        <v>172</v>
      </c>
      <c r="E367" s="158" t="s">
        <v>19</v>
      </c>
      <c r="F367" s="159" t="s">
        <v>308</v>
      </c>
      <c r="H367" s="160">
        <v>-60.878999999999998</v>
      </c>
      <c r="I367" s="161"/>
      <c r="L367" s="157"/>
      <c r="M367" s="162"/>
      <c r="T367" s="163"/>
      <c r="AT367" s="158" t="s">
        <v>172</v>
      </c>
      <c r="AU367" s="158" t="s">
        <v>85</v>
      </c>
      <c r="AV367" s="13" t="s">
        <v>85</v>
      </c>
      <c r="AW367" s="13" t="s">
        <v>37</v>
      </c>
      <c r="AX367" s="13" t="s">
        <v>76</v>
      </c>
      <c r="AY367" s="158" t="s">
        <v>158</v>
      </c>
    </row>
    <row r="368" spans="2:51" s="14" customFormat="1">
      <c r="B368" s="164"/>
      <c r="D368" s="145" t="s">
        <v>172</v>
      </c>
      <c r="E368" s="165" t="s">
        <v>19</v>
      </c>
      <c r="F368" s="166" t="s">
        <v>182</v>
      </c>
      <c r="H368" s="167">
        <v>91.412000000000006</v>
      </c>
      <c r="I368" s="168"/>
      <c r="L368" s="164"/>
      <c r="M368" s="169"/>
      <c r="T368" s="170"/>
      <c r="AT368" s="165" t="s">
        <v>172</v>
      </c>
      <c r="AU368" s="165" t="s">
        <v>85</v>
      </c>
      <c r="AV368" s="14" t="s">
        <v>183</v>
      </c>
      <c r="AW368" s="14" t="s">
        <v>37</v>
      </c>
      <c r="AX368" s="14" t="s">
        <v>76</v>
      </c>
      <c r="AY368" s="165" t="s">
        <v>158</v>
      </c>
    </row>
    <row r="369" spans="2:65" s="15" customFormat="1">
      <c r="B369" s="171"/>
      <c r="D369" s="145" t="s">
        <v>172</v>
      </c>
      <c r="E369" s="172" t="s">
        <v>19</v>
      </c>
      <c r="F369" s="173" t="s">
        <v>188</v>
      </c>
      <c r="H369" s="174">
        <v>152.291</v>
      </c>
      <c r="I369" s="175"/>
      <c r="L369" s="171"/>
      <c r="M369" s="176"/>
      <c r="T369" s="177"/>
      <c r="AT369" s="172" t="s">
        <v>172</v>
      </c>
      <c r="AU369" s="172" t="s">
        <v>85</v>
      </c>
      <c r="AV369" s="15" t="s">
        <v>166</v>
      </c>
      <c r="AW369" s="15" t="s">
        <v>37</v>
      </c>
      <c r="AX369" s="15" t="s">
        <v>83</v>
      </c>
      <c r="AY369" s="172" t="s">
        <v>158</v>
      </c>
    </row>
    <row r="370" spans="2:65" s="1" customFormat="1" ht="24.2" customHeight="1">
      <c r="B370" s="33"/>
      <c r="C370" s="132" t="s">
        <v>373</v>
      </c>
      <c r="D370" s="132" t="s">
        <v>161</v>
      </c>
      <c r="E370" s="133" t="s">
        <v>374</v>
      </c>
      <c r="F370" s="134" t="s">
        <v>375</v>
      </c>
      <c r="G370" s="135" t="s">
        <v>164</v>
      </c>
      <c r="H370" s="136">
        <v>152.291</v>
      </c>
      <c r="I370" s="137"/>
      <c r="J370" s="138">
        <f>ROUND(I370*H370,2)</f>
        <v>0</v>
      </c>
      <c r="K370" s="134" t="s">
        <v>165</v>
      </c>
      <c r="L370" s="33"/>
      <c r="M370" s="139" t="s">
        <v>19</v>
      </c>
      <c r="N370" s="140" t="s">
        <v>47</v>
      </c>
      <c r="P370" s="141">
        <f>O370*H370</f>
        <v>0</v>
      </c>
      <c r="Q370" s="141">
        <v>8.3000000000000001E-3</v>
      </c>
      <c r="R370" s="141">
        <f>Q370*H370</f>
        <v>1.2640153000000001</v>
      </c>
      <c r="S370" s="141">
        <v>0</v>
      </c>
      <c r="T370" s="142">
        <f>S370*H370</f>
        <v>0</v>
      </c>
      <c r="AR370" s="143" t="s">
        <v>166</v>
      </c>
      <c r="AT370" s="143" t="s">
        <v>161</v>
      </c>
      <c r="AU370" s="143" t="s">
        <v>85</v>
      </c>
      <c r="AY370" s="18" t="s">
        <v>158</v>
      </c>
      <c r="BE370" s="144">
        <f>IF(N370="základní",J370,0)</f>
        <v>0</v>
      </c>
      <c r="BF370" s="144">
        <f>IF(N370="snížená",J370,0)</f>
        <v>0</v>
      </c>
      <c r="BG370" s="144">
        <f>IF(N370="zákl. přenesená",J370,0)</f>
        <v>0</v>
      </c>
      <c r="BH370" s="144">
        <f>IF(N370="sníž. přenesená",J370,0)</f>
        <v>0</v>
      </c>
      <c r="BI370" s="144">
        <f>IF(N370="nulová",J370,0)</f>
        <v>0</v>
      </c>
      <c r="BJ370" s="18" t="s">
        <v>83</v>
      </c>
      <c r="BK370" s="144">
        <f>ROUND(I370*H370,2)</f>
        <v>0</v>
      </c>
      <c r="BL370" s="18" t="s">
        <v>166</v>
      </c>
      <c r="BM370" s="143" t="s">
        <v>376</v>
      </c>
    </row>
    <row r="371" spans="2:65" s="1" customFormat="1">
      <c r="B371" s="33"/>
      <c r="D371" s="145" t="s">
        <v>168</v>
      </c>
      <c r="F371" s="146" t="s">
        <v>377</v>
      </c>
      <c r="I371" s="147"/>
      <c r="L371" s="33"/>
      <c r="M371" s="148"/>
      <c r="T371" s="54"/>
      <c r="AT371" s="18" t="s">
        <v>168</v>
      </c>
      <c r="AU371" s="18" t="s">
        <v>85</v>
      </c>
    </row>
    <row r="372" spans="2:65" s="1" customFormat="1">
      <c r="B372" s="33"/>
      <c r="D372" s="149" t="s">
        <v>170</v>
      </c>
      <c r="F372" s="150" t="s">
        <v>378</v>
      </c>
      <c r="I372" s="147"/>
      <c r="L372" s="33"/>
      <c r="M372" s="148"/>
      <c r="T372" s="54"/>
      <c r="AT372" s="18" t="s">
        <v>170</v>
      </c>
      <c r="AU372" s="18" t="s">
        <v>85</v>
      </c>
    </row>
    <row r="373" spans="2:65" s="1" customFormat="1" ht="24.2" customHeight="1">
      <c r="B373" s="33"/>
      <c r="C373" s="132" t="s">
        <v>379</v>
      </c>
      <c r="D373" s="132" t="s">
        <v>161</v>
      </c>
      <c r="E373" s="133" t="s">
        <v>380</v>
      </c>
      <c r="F373" s="134" t="s">
        <v>381</v>
      </c>
      <c r="G373" s="135" t="s">
        <v>340</v>
      </c>
      <c r="H373" s="136">
        <v>29.71</v>
      </c>
      <c r="I373" s="137"/>
      <c r="J373" s="138">
        <f>ROUND(I373*H373,2)</f>
        <v>0</v>
      </c>
      <c r="K373" s="134" t="s">
        <v>165</v>
      </c>
      <c r="L373" s="33"/>
      <c r="M373" s="139" t="s">
        <v>19</v>
      </c>
      <c r="N373" s="140" t="s">
        <v>47</v>
      </c>
      <c r="P373" s="141">
        <f>O373*H373</f>
        <v>0</v>
      </c>
      <c r="Q373" s="141">
        <v>1.52E-5</v>
      </c>
      <c r="R373" s="141">
        <f>Q373*H373</f>
        <v>4.5159200000000001E-4</v>
      </c>
      <c r="S373" s="141">
        <v>0</v>
      </c>
      <c r="T373" s="142">
        <f>S373*H373</f>
        <v>0</v>
      </c>
      <c r="AR373" s="143" t="s">
        <v>316</v>
      </c>
      <c r="AT373" s="143" t="s">
        <v>161</v>
      </c>
      <c r="AU373" s="143" t="s">
        <v>85</v>
      </c>
      <c r="AY373" s="18" t="s">
        <v>158</v>
      </c>
      <c r="BE373" s="144">
        <f>IF(N373="základní",J373,0)</f>
        <v>0</v>
      </c>
      <c r="BF373" s="144">
        <f>IF(N373="snížená",J373,0)</f>
        <v>0</v>
      </c>
      <c r="BG373" s="144">
        <f>IF(N373="zákl. přenesená",J373,0)</f>
        <v>0</v>
      </c>
      <c r="BH373" s="144">
        <f>IF(N373="sníž. přenesená",J373,0)</f>
        <v>0</v>
      </c>
      <c r="BI373" s="144">
        <f>IF(N373="nulová",J373,0)</f>
        <v>0</v>
      </c>
      <c r="BJ373" s="18" t="s">
        <v>83</v>
      </c>
      <c r="BK373" s="144">
        <f>ROUND(I373*H373,2)</f>
        <v>0</v>
      </c>
      <c r="BL373" s="18" t="s">
        <v>316</v>
      </c>
      <c r="BM373" s="143" t="s">
        <v>382</v>
      </c>
    </row>
    <row r="374" spans="2:65" s="1" customFormat="1">
      <c r="B374" s="33"/>
      <c r="D374" s="145" t="s">
        <v>168</v>
      </c>
      <c r="F374" s="146" t="s">
        <v>383</v>
      </c>
      <c r="I374" s="147"/>
      <c r="L374" s="33"/>
      <c r="M374" s="148"/>
      <c r="T374" s="54"/>
      <c r="AT374" s="18" t="s">
        <v>168</v>
      </c>
      <c r="AU374" s="18" t="s">
        <v>85</v>
      </c>
    </row>
    <row r="375" spans="2:65" s="1" customFormat="1">
      <c r="B375" s="33"/>
      <c r="D375" s="149" t="s">
        <v>170</v>
      </c>
      <c r="F375" s="150" t="s">
        <v>384</v>
      </c>
      <c r="I375" s="147"/>
      <c r="L375" s="33"/>
      <c r="M375" s="148"/>
      <c r="T375" s="54"/>
      <c r="AT375" s="18" t="s">
        <v>170</v>
      </c>
      <c r="AU375" s="18" t="s">
        <v>85</v>
      </c>
    </row>
    <row r="376" spans="2:65" s="12" customFormat="1">
      <c r="B376" s="151"/>
      <c r="D376" s="145" t="s">
        <v>172</v>
      </c>
      <c r="E376" s="152" t="s">
        <v>19</v>
      </c>
      <c r="F376" s="153" t="s">
        <v>275</v>
      </c>
      <c r="H376" s="152" t="s">
        <v>19</v>
      </c>
      <c r="I376" s="154"/>
      <c r="L376" s="151"/>
      <c r="M376" s="155"/>
      <c r="T376" s="156"/>
      <c r="AT376" s="152" t="s">
        <v>172</v>
      </c>
      <c r="AU376" s="152" t="s">
        <v>85</v>
      </c>
      <c r="AV376" s="12" t="s">
        <v>83</v>
      </c>
      <c r="AW376" s="12" t="s">
        <v>37</v>
      </c>
      <c r="AX376" s="12" t="s">
        <v>76</v>
      </c>
      <c r="AY376" s="152" t="s">
        <v>158</v>
      </c>
    </row>
    <row r="377" spans="2:65" s="12" customFormat="1">
      <c r="B377" s="151"/>
      <c r="D377" s="145" t="s">
        <v>172</v>
      </c>
      <c r="E377" s="152" t="s">
        <v>19</v>
      </c>
      <c r="F377" s="153" t="s">
        <v>385</v>
      </c>
      <c r="H377" s="152" t="s">
        <v>19</v>
      </c>
      <c r="I377" s="154"/>
      <c r="L377" s="151"/>
      <c r="M377" s="155"/>
      <c r="T377" s="156"/>
      <c r="AT377" s="152" t="s">
        <v>172</v>
      </c>
      <c r="AU377" s="152" t="s">
        <v>85</v>
      </c>
      <c r="AV377" s="12" t="s">
        <v>83</v>
      </c>
      <c r="AW377" s="12" t="s">
        <v>37</v>
      </c>
      <c r="AX377" s="12" t="s">
        <v>76</v>
      </c>
      <c r="AY377" s="152" t="s">
        <v>158</v>
      </c>
    </row>
    <row r="378" spans="2:65" s="13" customFormat="1">
      <c r="B378" s="157"/>
      <c r="D378" s="145" t="s">
        <v>172</v>
      </c>
      <c r="E378" s="158" t="s">
        <v>19</v>
      </c>
      <c r="F378" s="159" t="s">
        <v>386</v>
      </c>
      <c r="H378" s="160">
        <v>29.71</v>
      </c>
      <c r="I378" s="161"/>
      <c r="L378" s="157"/>
      <c r="M378" s="162"/>
      <c r="T378" s="163"/>
      <c r="AT378" s="158" t="s">
        <v>172</v>
      </c>
      <c r="AU378" s="158" t="s">
        <v>85</v>
      </c>
      <c r="AV378" s="13" t="s">
        <v>85</v>
      </c>
      <c r="AW378" s="13" t="s">
        <v>37</v>
      </c>
      <c r="AX378" s="13" t="s">
        <v>76</v>
      </c>
      <c r="AY378" s="158" t="s">
        <v>158</v>
      </c>
    </row>
    <row r="379" spans="2:65" s="15" customFormat="1">
      <c r="B379" s="171"/>
      <c r="D379" s="145" t="s">
        <v>172</v>
      </c>
      <c r="E379" s="172" t="s">
        <v>19</v>
      </c>
      <c r="F379" s="173" t="s">
        <v>188</v>
      </c>
      <c r="H379" s="174">
        <v>29.71</v>
      </c>
      <c r="I379" s="175"/>
      <c r="L379" s="171"/>
      <c r="M379" s="176"/>
      <c r="T379" s="177"/>
      <c r="AT379" s="172" t="s">
        <v>172</v>
      </c>
      <c r="AU379" s="172" t="s">
        <v>85</v>
      </c>
      <c r="AV379" s="15" t="s">
        <v>166</v>
      </c>
      <c r="AW379" s="15" t="s">
        <v>37</v>
      </c>
      <c r="AX379" s="15" t="s">
        <v>83</v>
      </c>
      <c r="AY379" s="172" t="s">
        <v>158</v>
      </c>
    </row>
    <row r="380" spans="2:65" s="1" customFormat="1" ht="24.2" customHeight="1">
      <c r="B380" s="33"/>
      <c r="C380" s="178" t="s">
        <v>387</v>
      </c>
      <c r="D380" s="178" t="s">
        <v>229</v>
      </c>
      <c r="E380" s="179" t="s">
        <v>388</v>
      </c>
      <c r="F380" s="180" t="s">
        <v>389</v>
      </c>
      <c r="G380" s="181" t="s">
        <v>340</v>
      </c>
      <c r="H380" s="182">
        <v>32.680999999999997</v>
      </c>
      <c r="I380" s="183"/>
      <c r="J380" s="184">
        <f>ROUND(I380*H380,2)</f>
        <v>0</v>
      </c>
      <c r="K380" s="180" t="s">
        <v>165</v>
      </c>
      <c r="L380" s="185"/>
      <c r="M380" s="186" t="s">
        <v>19</v>
      </c>
      <c r="N380" s="187" t="s">
        <v>47</v>
      </c>
      <c r="P380" s="141">
        <f>O380*H380</f>
        <v>0</v>
      </c>
      <c r="Q380" s="141">
        <v>5.0000000000000001E-4</v>
      </c>
      <c r="R380" s="141">
        <f>Q380*H380</f>
        <v>1.6340499999999997E-2</v>
      </c>
      <c r="S380" s="141">
        <v>0</v>
      </c>
      <c r="T380" s="142">
        <f>S380*H380</f>
        <v>0</v>
      </c>
      <c r="AR380" s="143" t="s">
        <v>390</v>
      </c>
      <c r="AT380" s="143" t="s">
        <v>229</v>
      </c>
      <c r="AU380" s="143" t="s">
        <v>85</v>
      </c>
      <c r="AY380" s="18" t="s">
        <v>158</v>
      </c>
      <c r="BE380" s="144">
        <f>IF(N380="základní",J380,0)</f>
        <v>0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8" t="s">
        <v>83</v>
      </c>
      <c r="BK380" s="144">
        <f>ROUND(I380*H380,2)</f>
        <v>0</v>
      </c>
      <c r="BL380" s="18" t="s">
        <v>316</v>
      </c>
      <c r="BM380" s="143" t="s">
        <v>391</v>
      </c>
    </row>
    <row r="381" spans="2:65" s="1" customFormat="1">
      <c r="B381" s="33"/>
      <c r="D381" s="145" t="s">
        <v>168</v>
      </c>
      <c r="F381" s="146" t="s">
        <v>389</v>
      </c>
      <c r="I381" s="147"/>
      <c r="L381" s="33"/>
      <c r="M381" s="148"/>
      <c r="T381" s="54"/>
      <c r="AT381" s="18" t="s">
        <v>168</v>
      </c>
      <c r="AU381" s="18" t="s">
        <v>85</v>
      </c>
    </row>
    <row r="382" spans="2:65" s="12" customFormat="1">
      <c r="B382" s="151"/>
      <c r="D382" s="145" t="s">
        <v>172</v>
      </c>
      <c r="E382" s="152" t="s">
        <v>19</v>
      </c>
      <c r="F382" s="153" t="s">
        <v>275</v>
      </c>
      <c r="H382" s="152" t="s">
        <v>19</v>
      </c>
      <c r="I382" s="154"/>
      <c r="L382" s="151"/>
      <c r="M382" s="155"/>
      <c r="T382" s="156"/>
      <c r="AT382" s="152" t="s">
        <v>172</v>
      </c>
      <c r="AU382" s="152" t="s">
        <v>85</v>
      </c>
      <c r="AV382" s="12" t="s">
        <v>83</v>
      </c>
      <c r="AW382" s="12" t="s">
        <v>37</v>
      </c>
      <c r="AX382" s="12" t="s">
        <v>76</v>
      </c>
      <c r="AY382" s="152" t="s">
        <v>158</v>
      </c>
    </row>
    <row r="383" spans="2:65" s="12" customFormat="1">
      <c r="B383" s="151"/>
      <c r="D383" s="145" t="s">
        <v>172</v>
      </c>
      <c r="E383" s="152" t="s">
        <v>19</v>
      </c>
      <c r="F383" s="153" t="s">
        <v>392</v>
      </c>
      <c r="H383" s="152" t="s">
        <v>19</v>
      </c>
      <c r="I383" s="154"/>
      <c r="L383" s="151"/>
      <c r="M383" s="155"/>
      <c r="T383" s="156"/>
      <c r="AT383" s="152" t="s">
        <v>172</v>
      </c>
      <c r="AU383" s="152" t="s">
        <v>85</v>
      </c>
      <c r="AV383" s="12" t="s">
        <v>83</v>
      </c>
      <c r="AW383" s="12" t="s">
        <v>37</v>
      </c>
      <c r="AX383" s="12" t="s">
        <v>76</v>
      </c>
      <c r="AY383" s="152" t="s">
        <v>158</v>
      </c>
    </row>
    <row r="384" spans="2:65" s="12" customFormat="1">
      <c r="B384" s="151"/>
      <c r="D384" s="145" t="s">
        <v>172</v>
      </c>
      <c r="E384" s="152" t="s">
        <v>19</v>
      </c>
      <c r="F384" s="153" t="s">
        <v>385</v>
      </c>
      <c r="H384" s="152" t="s">
        <v>19</v>
      </c>
      <c r="I384" s="154"/>
      <c r="L384" s="151"/>
      <c r="M384" s="155"/>
      <c r="T384" s="156"/>
      <c r="AT384" s="152" t="s">
        <v>172</v>
      </c>
      <c r="AU384" s="152" t="s">
        <v>85</v>
      </c>
      <c r="AV384" s="12" t="s">
        <v>83</v>
      </c>
      <c r="AW384" s="12" t="s">
        <v>37</v>
      </c>
      <c r="AX384" s="12" t="s">
        <v>76</v>
      </c>
      <c r="AY384" s="152" t="s">
        <v>158</v>
      </c>
    </row>
    <row r="385" spans="2:65" s="13" customFormat="1">
      <c r="B385" s="157"/>
      <c r="D385" s="145" t="s">
        <v>172</v>
      </c>
      <c r="E385" s="158" t="s">
        <v>19</v>
      </c>
      <c r="F385" s="159" t="s">
        <v>386</v>
      </c>
      <c r="H385" s="160">
        <v>29.71</v>
      </c>
      <c r="I385" s="161"/>
      <c r="L385" s="157"/>
      <c r="M385" s="162"/>
      <c r="T385" s="163"/>
      <c r="AT385" s="158" t="s">
        <v>172</v>
      </c>
      <c r="AU385" s="158" t="s">
        <v>85</v>
      </c>
      <c r="AV385" s="13" t="s">
        <v>85</v>
      </c>
      <c r="AW385" s="13" t="s">
        <v>37</v>
      </c>
      <c r="AX385" s="13" t="s">
        <v>76</v>
      </c>
      <c r="AY385" s="158" t="s">
        <v>158</v>
      </c>
    </row>
    <row r="386" spans="2:65" s="15" customFormat="1">
      <c r="B386" s="171"/>
      <c r="D386" s="145" t="s">
        <v>172</v>
      </c>
      <c r="E386" s="172" t="s">
        <v>19</v>
      </c>
      <c r="F386" s="173" t="s">
        <v>188</v>
      </c>
      <c r="H386" s="174">
        <v>29.71</v>
      </c>
      <c r="I386" s="175"/>
      <c r="L386" s="171"/>
      <c r="M386" s="176"/>
      <c r="T386" s="177"/>
      <c r="AT386" s="172" t="s">
        <v>172</v>
      </c>
      <c r="AU386" s="172" t="s">
        <v>85</v>
      </c>
      <c r="AV386" s="15" t="s">
        <v>166</v>
      </c>
      <c r="AW386" s="15" t="s">
        <v>37</v>
      </c>
      <c r="AX386" s="15" t="s">
        <v>83</v>
      </c>
      <c r="AY386" s="172" t="s">
        <v>158</v>
      </c>
    </row>
    <row r="387" spans="2:65" s="13" customFormat="1">
      <c r="B387" s="157"/>
      <c r="D387" s="145" t="s">
        <v>172</v>
      </c>
      <c r="F387" s="159" t="s">
        <v>393</v>
      </c>
      <c r="H387" s="160">
        <v>32.680999999999997</v>
      </c>
      <c r="I387" s="161"/>
      <c r="L387" s="157"/>
      <c r="M387" s="162"/>
      <c r="T387" s="163"/>
      <c r="AT387" s="158" t="s">
        <v>172</v>
      </c>
      <c r="AU387" s="158" t="s">
        <v>85</v>
      </c>
      <c r="AV387" s="13" t="s">
        <v>85</v>
      </c>
      <c r="AW387" s="13" t="s">
        <v>4</v>
      </c>
      <c r="AX387" s="13" t="s">
        <v>83</v>
      </c>
      <c r="AY387" s="158" t="s">
        <v>158</v>
      </c>
    </row>
    <row r="388" spans="2:65" s="1" customFormat="1" ht="24.2" customHeight="1">
      <c r="B388" s="33"/>
      <c r="C388" s="132" t="s">
        <v>394</v>
      </c>
      <c r="D388" s="132" t="s">
        <v>161</v>
      </c>
      <c r="E388" s="133" t="s">
        <v>395</v>
      </c>
      <c r="F388" s="134" t="s">
        <v>396</v>
      </c>
      <c r="G388" s="135" t="s">
        <v>340</v>
      </c>
      <c r="H388" s="136">
        <v>52.51</v>
      </c>
      <c r="I388" s="137"/>
      <c r="J388" s="138">
        <f>ROUND(I388*H388,2)</f>
        <v>0</v>
      </c>
      <c r="K388" s="134" t="s">
        <v>165</v>
      </c>
      <c r="L388" s="33"/>
      <c r="M388" s="139" t="s">
        <v>19</v>
      </c>
      <c r="N388" s="140" t="s">
        <v>47</v>
      </c>
      <c r="P388" s="141">
        <f>O388*H388</f>
        <v>0</v>
      </c>
      <c r="Q388" s="141">
        <v>0</v>
      </c>
      <c r="R388" s="141">
        <f>Q388*H388</f>
        <v>0</v>
      </c>
      <c r="S388" s="141">
        <v>0</v>
      </c>
      <c r="T388" s="142">
        <f>S388*H388</f>
        <v>0</v>
      </c>
      <c r="AR388" s="143" t="s">
        <v>166</v>
      </c>
      <c r="AT388" s="143" t="s">
        <v>161</v>
      </c>
      <c r="AU388" s="143" t="s">
        <v>85</v>
      </c>
      <c r="AY388" s="18" t="s">
        <v>158</v>
      </c>
      <c r="BE388" s="144">
        <f>IF(N388="základní",J388,0)</f>
        <v>0</v>
      </c>
      <c r="BF388" s="144">
        <f>IF(N388="snížená",J388,0)</f>
        <v>0</v>
      </c>
      <c r="BG388" s="144">
        <f>IF(N388="zákl. přenesená",J388,0)</f>
        <v>0</v>
      </c>
      <c r="BH388" s="144">
        <f>IF(N388="sníž. přenesená",J388,0)</f>
        <v>0</v>
      </c>
      <c r="BI388" s="144">
        <f>IF(N388="nulová",J388,0)</f>
        <v>0</v>
      </c>
      <c r="BJ388" s="18" t="s">
        <v>83</v>
      </c>
      <c r="BK388" s="144">
        <f>ROUND(I388*H388,2)</f>
        <v>0</v>
      </c>
      <c r="BL388" s="18" t="s">
        <v>166</v>
      </c>
      <c r="BM388" s="143" t="s">
        <v>397</v>
      </c>
    </row>
    <row r="389" spans="2:65" s="1" customFormat="1">
      <c r="B389" s="33"/>
      <c r="D389" s="145" t="s">
        <v>168</v>
      </c>
      <c r="F389" s="146" t="s">
        <v>398</v>
      </c>
      <c r="I389" s="147"/>
      <c r="L389" s="33"/>
      <c r="M389" s="148"/>
      <c r="T389" s="54"/>
      <c r="AT389" s="18" t="s">
        <v>168</v>
      </c>
      <c r="AU389" s="18" t="s">
        <v>85</v>
      </c>
    </row>
    <row r="390" spans="2:65" s="1" customFormat="1">
      <c r="B390" s="33"/>
      <c r="D390" s="149" t="s">
        <v>170</v>
      </c>
      <c r="F390" s="150" t="s">
        <v>399</v>
      </c>
      <c r="I390" s="147"/>
      <c r="L390" s="33"/>
      <c r="M390" s="148"/>
      <c r="T390" s="54"/>
      <c r="AT390" s="18" t="s">
        <v>170</v>
      </c>
      <c r="AU390" s="18" t="s">
        <v>85</v>
      </c>
    </row>
    <row r="391" spans="2:65" s="12" customFormat="1">
      <c r="B391" s="151"/>
      <c r="D391" s="145" t="s">
        <v>172</v>
      </c>
      <c r="E391" s="152" t="s">
        <v>19</v>
      </c>
      <c r="F391" s="153" t="s">
        <v>275</v>
      </c>
      <c r="H391" s="152" t="s">
        <v>19</v>
      </c>
      <c r="I391" s="154"/>
      <c r="L391" s="151"/>
      <c r="M391" s="155"/>
      <c r="T391" s="156"/>
      <c r="AT391" s="152" t="s">
        <v>172</v>
      </c>
      <c r="AU391" s="152" t="s">
        <v>85</v>
      </c>
      <c r="AV391" s="12" t="s">
        <v>83</v>
      </c>
      <c r="AW391" s="12" t="s">
        <v>37</v>
      </c>
      <c r="AX391" s="12" t="s">
        <v>76</v>
      </c>
      <c r="AY391" s="152" t="s">
        <v>158</v>
      </c>
    </row>
    <row r="392" spans="2:65" s="12" customFormat="1">
      <c r="B392" s="151"/>
      <c r="D392" s="145" t="s">
        <v>172</v>
      </c>
      <c r="E392" s="152" t="s">
        <v>19</v>
      </c>
      <c r="F392" s="153" t="s">
        <v>400</v>
      </c>
      <c r="H392" s="152" t="s">
        <v>19</v>
      </c>
      <c r="I392" s="154"/>
      <c r="L392" s="151"/>
      <c r="M392" s="155"/>
      <c r="T392" s="156"/>
      <c r="AT392" s="152" t="s">
        <v>172</v>
      </c>
      <c r="AU392" s="152" t="s">
        <v>85</v>
      </c>
      <c r="AV392" s="12" t="s">
        <v>83</v>
      </c>
      <c r="AW392" s="12" t="s">
        <v>37</v>
      </c>
      <c r="AX392" s="12" t="s">
        <v>76</v>
      </c>
      <c r="AY392" s="152" t="s">
        <v>158</v>
      </c>
    </row>
    <row r="393" spans="2:65" s="13" customFormat="1">
      <c r="B393" s="157"/>
      <c r="D393" s="145" t="s">
        <v>172</v>
      </c>
      <c r="E393" s="158" t="s">
        <v>19</v>
      </c>
      <c r="F393" s="159" t="s">
        <v>401</v>
      </c>
      <c r="H393" s="160">
        <v>22.8</v>
      </c>
      <c r="I393" s="161"/>
      <c r="L393" s="157"/>
      <c r="M393" s="162"/>
      <c r="T393" s="163"/>
      <c r="AT393" s="158" t="s">
        <v>172</v>
      </c>
      <c r="AU393" s="158" t="s">
        <v>85</v>
      </c>
      <c r="AV393" s="13" t="s">
        <v>85</v>
      </c>
      <c r="AW393" s="13" t="s">
        <v>37</v>
      </c>
      <c r="AX393" s="13" t="s">
        <v>76</v>
      </c>
      <c r="AY393" s="158" t="s">
        <v>158</v>
      </c>
    </row>
    <row r="394" spans="2:65" s="13" customFormat="1">
      <c r="B394" s="157"/>
      <c r="D394" s="145" t="s">
        <v>172</v>
      </c>
      <c r="E394" s="158" t="s">
        <v>19</v>
      </c>
      <c r="F394" s="159" t="s">
        <v>386</v>
      </c>
      <c r="H394" s="160">
        <v>29.71</v>
      </c>
      <c r="I394" s="161"/>
      <c r="L394" s="157"/>
      <c r="M394" s="162"/>
      <c r="T394" s="163"/>
      <c r="AT394" s="158" t="s">
        <v>172</v>
      </c>
      <c r="AU394" s="158" t="s">
        <v>85</v>
      </c>
      <c r="AV394" s="13" t="s">
        <v>85</v>
      </c>
      <c r="AW394" s="13" t="s">
        <v>37</v>
      </c>
      <c r="AX394" s="13" t="s">
        <v>76</v>
      </c>
      <c r="AY394" s="158" t="s">
        <v>158</v>
      </c>
    </row>
    <row r="395" spans="2:65" s="15" customFormat="1">
      <c r="B395" s="171"/>
      <c r="D395" s="145" t="s">
        <v>172</v>
      </c>
      <c r="E395" s="172" t="s">
        <v>19</v>
      </c>
      <c r="F395" s="173" t="s">
        <v>188</v>
      </c>
      <c r="H395" s="174">
        <v>52.51</v>
      </c>
      <c r="I395" s="175"/>
      <c r="L395" s="171"/>
      <c r="M395" s="176"/>
      <c r="T395" s="177"/>
      <c r="AT395" s="172" t="s">
        <v>172</v>
      </c>
      <c r="AU395" s="172" t="s">
        <v>85</v>
      </c>
      <c r="AV395" s="15" t="s">
        <v>166</v>
      </c>
      <c r="AW395" s="15" t="s">
        <v>37</v>
      </c>
      <c r="AX395" s="15" t="s">
        <v>83</v>
      </c>
      <c r="AY395" s="172" t="s">
        <v>158</v>
      </c>
    </row>
    <row r="396" spans="2:65" s="1" customFormat="1" ht="16.5" customHeight="1">
      <c r="B396" s="33"/>
      <c r="C396" s="178" t="s">
        <v>402</v>
      </c>
      <c r="D396" s="178" t="s">
        <v>229</v>
      </c>
      <c r="E396" s="179" t="s">
        <v>403</v>
      </c>
      <c r="F396" s="180" t="s">
        <v>404</v>
      </c>
      <c r="G396" s="181" t="s">
        <v>340</v>
      </c>
      <c r="H396" s="182">
        <v>57.761000000000003</v>
      </c>
      <c r="I396" s="183"/>
      <c r="J396" s="184">
        <f>ROUND(I396*H396,2)</f>
        <v>0</v>
      </c>
      <c r="K396" s="180" t="s">
        <v>165</v>
      </c>
      <c r="L396" s="185"/>
      <c r="M396" s="186" t="s">
        <v>19</v>
      </c>
      <c r="N396" s="187" t="s">
        <v>47</v>
      </c>
      <c r="P396" s="141">
        <f>O396*H396</f>
        <v>0</v>
      </c>
      <c r="Q396" s="141">
        <v>1E-4</v>
      </c>
      <c r="R396" s="141">
        <f>Q396*H396</f>
        <v>5.7761000000000002E-3</v>
      </c>
      <c r="S396" s="141">
        <v>0</v>
      </c>
      <c r="T396" s="142">
        <f>S396*H396</f>
        <v>0</v>
      </c>
      <c r="AR396" s="143" t="s">
        <v>232</v>
      </c>
      <c r="AT396" s="143" t="s">
        <v>229</v>
      </c>
      <c r="AU396" s="143" t="s">
        <v>85</v>
      </c>
      <c r="AY396" s="18" t="s">
        <v>158</v>
      </c>
      <c r="BE396" s="144">
        <f>IF(N396="základní",J396,0)</f>
        <v>0</v>
      </c>
      <c r="BF396" s="144">
        <f>IF(N396="snížená",J396,0)</f>
        <v>0</v>
      </c>
      <c r="BG396" s="144">
        <f>IF(N396="zákl. přenesená",J396,0)</f>
        <v>0</v>
      </c>
      <c r="BH396" s="144">
        <f>IF(N396="sníž. přenesená",J396,0)</f>
        <v>0</v>
      </c>
      <c r="BI396" s="144">
        <f>IF(N396="nulová",J396,0)</f>
        <v>0</v>
      </c>
      <c r="BJ396" s="18" t="s">
        <v>83</v>
      </c>
      <c r="BK396" s="144">
        <f>ROUND(I396*H396,2)</f>
        <v>0</v>
      </c>
      <c r="BL396" s="18" t="s">
        <v>166</v>
      </c>
      <c r="BM396" s="143" t="s">
        <v>405</v>
      </c>
    </row>
    <row r="397" spans="2:65" s="1" customFormat="1">
      <c r="B397" s="33"/>
      <c r="D397" s="145" t="s">
        <v>168</v>
      </c>
      <c r="F397" s="146" t="s">
        <v>404</v>
      </c>
      <c r="I397" s="147"/>
      <c r="L397" s="33"/>
      <c r="M397" s="148"/>
      <c r="T397" s="54"/>
      <c r="AT397" s="18" t="s">
        <v>168</v>
      </c>
      <c r="AU397" s="18" t="s">
        <v>85</v>
      </c>
    </row>
    <row r="398" spans="2:65" s="12" customFormat="1">
      <c r="B398" s="151"/>
      <c r="D398" s="145" t="s">
        <v>172</v>
      </c>
      <c r="E398" s="152" t="s">
        <v>19</v>
      </c>
      <c r="F398" s="153" t="s">
        <v>275</v>
      </c>
      <c r="H398" s="152" t="s">
        <v>19</v>
      </c>
      <c r="I398" s="154"/>
      <c r="L398" s="151"/>
      <c r="M398" s="155"/>
      <c r="T398" s="156"/>
      <c r="AT398" s="152" t="s">
        <v>172</v>
      </c>
      <c r="AU398" s="152" t="s">
        <v>85</v>
      </c>
      <c r="AV398" s="12" t="s">
        <v>83</v>
      </c>
      <c r="AW398" s="12" t="s">
        <v>37</v>
      </c>
      <c r="AX398" s="12" t="s">
        <v>76</v>
      </c>
      <c r="AY398" s="152" t="s">
        <v>158</v>
      </c>
    </row>
    <row r="399" spans="2:65" s="12" customFormat="1">
      <c r="B399" s="151"/>
      <c r="D399" s="145" t="s">
        <v>172</v>
      </c>
      <c r="E399" s="152" t="s">
        <v>19</v>
      </c>
      <c r="F399" s="153" t="s">
        <v>406</v>
      </c>
      <c r="H399" s="152" t="s">
        <v>19</v>
      </c>
      <c r="I399" s="154"/>
      <c r="L399" s="151"/>
      <c r="M399" s="155"/>
      <c r="T399" s="156"/>
      <c r="AT399" s="152" t="s">
        <v>172</v>
      </c>
      <c r="AU399" s="152" t="s">
        <v>85</v>
      </c>
      <c r="AV399" s="12" t="s">
        <v>83</v>
      </c>
      <c r="AW399" s="12" t="s">
        <v>37</v>
      </c>
      <c r="AX399" s="12" t="s">
        <v>76</v>
      </c>
      <c r="AY399" s="152" t="s">
        <v>158</v>
      </c>
    </row>
    <row r="400" spans="2:65" s="12" customFormat="1">
      <c r="B400" s="151"/>
      <c r="D400" s="145" t="s">
        <v>172</v>
      </c>
      <c r="E400" s="152" t="s">
        <v>19</v>
      </c>
      <c r="F400" s="153" t="s">
        <v>407</v>
      </c>
      <c r="H400" s="152" t="s">
        <v>19</v>
      </c>
      <c r="I400" s="154"/>
      <c r="L400" s="151"/>
      <c r="M400" s="155"/>
      <c r="T400" s="156"/>
      <c r="AT400" s="152" t="s">
        <v>172</v>
      </c>
      <c r="AU400" s="152" t="s">
        <v>85</v>
      </c>
      <c r="AV400" s="12" t="s">
        <v>83</v>
      </c>
      <c r="AW400" s="12" t="s">
        <v>37</v>
      </c>
      <c r="AX400" s="12" t="s">
        <v>76</v>
      </c>
      <c r="AY400" s="152" t="s">
        <v>158</v>
      </c>
    </row>
    <row r="401" spans="2:65" s="13" customFormat="1">
      <c r="B401" s="157"/>
      <c r="D401" s="145" t="s">
        <v>172</v>
      </c>
      <c r="E401" s="158" t="s">
        <v>19</v>
      </c>
      <c r="F401" s="159" t="s">
        <v>401</v>
      </c>
      <c r="H401" s="160">
        <v>22.8</v>
      </c>
      <c r="I401" s="161"/>
      <c r="L401" s="157"/>
      <c r="M401" s="162"/>
      <c r="T401" s="163"/>
      <c r="AT401" s="158" t="s">
        <v>172</v>
      </c>
      <c r="AU401" s="158" t="s">
        <v>85</v>
      </c>
      <c r="AV401" s="13" t="s">
        <v>85</v>
      </c>
      <c r="AW401" s="13" t="s">
        <v>37</v>
      </c>
      <c r="AX401" s="13" t="s">
        <v>76</v>
      </c>
      <c r="AY401" s="158" t="s">
        <v>158</v>
      </c>
    </row>
    <row r="402" spans="2:65" s="13" customFormat="1">
      <c r="B402" s="157"/>
      <c r="D402" s="145" t="s">
        <v>172</v>
      </c>
      <c r="E402" s="158" t="s">
        <v>19</v>
      </c>
      <c r="F402" s="159" t="s">
        <v>386</v>
      </c>
      <c r="H402" s="160">
        <v>29.71</v>
      </c>
      <c r="I402" s="161"/>
      <c r="L402" s="157"/>
      <c r="M402" s="162"/>
      <c r="T402" s="163"/>
      <c r="AT402" s="158" t="s">
        <v>172</v>
      </c>
      <c r="AU402" s="158" t="s">
        <v>85</v>
      </c>
      <c r="AV402" s="13" t="s">
        <v>85</v>
      </c>
      <c r="AW402" s="13" t="s">
        <v>37</v>
      </c>
      <c r="AX402" s="13" t="s">
        <v>76</v>
      </c>
      <c r="AY402" s="158" t="s">
        <v>158</v>
      </c>
    </row>
    <row r="403" spans="2:65" s="15" customFormat="1">
      <c r="B403" s="171"/>
      <c r="D403" s="145" t="s">
        <v>172</v>
      </c>
      <c r="E403" s="172" t="s">
        <v>19</v>
      </c>
      <c r="F403" s="173" t="s">
        <v>188</v>
      </c>
      <c r="H403" s="174">
        <v>52.51</v>
      </c>
      <c r="I403" s="175"/>
      <c r="L403" s="171"/>
      <c r="M403" s="176"/>
      <c r="T403" s="177"/>
      <c r="AT403" s="172" t="s">
        <v>172</v>
      </c>
      <c r="AU403" s="172" t="s">
        <v>85</v>
      </c>
      <c r="AV403" s="15" t="s">
        <v>166</v>
      </c>
      <c r="AW403" s="15" t="s">
        <v>37</v>
      </c>
      <c r="AX403" s="15" t="s">
        <v>83</v>
      </c>
      <c r="AY403" s="172" t="s">
        <v>158</v>
      </c>
    </row>
    <row r="404" spans="2:65" s="13" customFormat="1">
      <c r="B404" s="157"/>
      <c r="D404" s="145" t="s">
        <v>172</v>
      </c>
      <c r="F404" s="159" t="s">
        <v>408</v>
      </c>
      <c r="H404" s="160">
        <v>57.761000000000003</v>
      </c>
      <c r="I404" s="161"/>
      <c r="L404" s="157"/>
      <c r="M404" s="162"/>
      <c r="T404" s="163"/>
      <c r="AT404" s="158" t="s">
        <v>172</v>
      </c>
      <c r="AU404" s="158" t="s">
        <v>85</v>
      </c>
      <c r="AV404" s="13" t="s">
        <v>85</v>
      </c>
      <c r="AW404" s="13" t="s">
        <v>4</v>
      </c>
      <c r="AX404" s="13" t="s">
        <v>83</v>
      </c>
      <c r="AY404" s="158" t="s">
        <v>158</v>
      </c>
    </row>
    <row r="405" spans="2:65" s="1" customFormat="1" ht="24.2" customHeight="1">
      <c r="B405" s="33"/>
      <c r="C405" s="132" t="s">
        <v>409</v>
      </c>
      <c r="D405" s="132" t="s">
        <v>161</v>
      </c>
      <c r="E405" s="133" t="s">
        <v>410</v>
      </c>
      <c r="F405" s="134" t="s">
        <v>411</v>
      </c>
      <c r="G405" s="135" t="s">
        <v>340</v>
      </c>
      <c r="H405" s="136">
        <v>7.3630000000000004</v>
      </c>
      <c r="I405" s="137"/>
      <c r="J405" s="138">
        <f>ROUND(I405*H405,2)</f>
        <v>0</v>
      </c>
      <c r="K405" s="134" t="s">
        <v>165</v>
      </c>
      <c r="L405" s="33"/>
      <c r="M405" s="139" t="s">
        <v>19</v>
      </c>
      <c r="N405" s="140" t="s">
        <v>47</v>
      </c>
      <c r="P405" s="141">
        <f>O405*H405</f>
        <v>0</v>
      </c>
      <c r="Q405" s="141">
        <v>0</v>
      </c>
      <c r="R405" s="141">
        <f>Q405*H405</f>
        <v>0</v>
      </c>
      <c r="S405" s="141">
        <v>0</v>
      </c>
      <c r="T405" s="142">
        <f>S405*H405</f>
        <v>0</v>
      </c>
      <c r="AR405" s="143" t="s">
        <v>166</v>
      </c>
      <c r="AT405" s="143" t="s">
        <v>161</v>
      </c>
      <c r="AU405" s="143" t="s">
        <v>85</v>
      </c>
      <c r="AY405" s="18" t="s">
        <v>158</v>
      </c>
      <c r="BE405" s="144">
        <f>IF(N405="základní",J405,0)</f>
        <v>0</v>
      </c>
      <c r="BF405" s="144">
        <f>IF(N405="snížená",J405,0)</f>
        <v>0</v>
      </c>
      <c r="BG405" s="144">
        <f>IF(N405="zákl. přenesená",J405,0)</f>
        <v>0</v>
      </c>
      <c r="BH405" s="144">
        <f>IF(N405="sníž. přenesená",J405,0)</f>
        <v>0</v>
      </c>
      <c r="BI405" s="144">
        <f>IF(N405="nulová",J405,0)</f>
        <v>0</v>
      </c>
      <c r="BJ405" s="18" t="s">
        <v>83</v>
      </c>
      <c r="BK405" s="144">
        <f>ROUND(I405*H405,2)</f>
        <v>0</v>
      </c>
      <c r="BL405" s="18" t="s">
        <v>166</v>
      </c>
      <c r="BM405" s="143" t="s">
        <v>412</v>
      </c>
    </row>
    <row r="406" spans="2:65" s="1" customFormat="1">
      <c r="B406" s="33"/>
      <c r="D406" s="145" t="s">
        <v>168</v>
      </c>
      <c r="F406" s="146" t="s">
        <v>413</v>
      </c>
      <c r="I406" s="147"/>
      <c r="L406" s="33"/>
      <c r="M406" s="148"/>
      <c r="T406" s="54"/>
      <c r="AT406" s="18" t="s">
        <v>168</v>
      </c>
      <c r="AU406" s="18" t="s">
        <v>85</v>
      </c>
    </row>
    <row r="407" spans="2:65" s="1" customFormat="1">
      <c r="B407" s="33"/>
      <c r="D407" s="149" t="s">
        <v>170</v>
      </c>
      <c r="F407" s="150" t="s">
        <v>414</v>
      </c>
      <c r="I407" s="147"/>
      <c r="L407" s="33"/>
      <c r="M407" s="148"/>
      <c r="T407" s="54"/>
      <c r="AT407" s="18" t="s">
        <v>170</v>
      </c>
      <c r="AU407" s="18" t="s">
        <v>85</v>
      </c>
    </row>
    <row r="408" spans="2:65" s="12" customFormat="1">
      <c r="B408" s="151"/>
      <c r="D408" s="145" t="s">
        <v>172</v>
      </c>
      <c r="E408" s="152" t="s">
        <v>19</v>
      </c>
      <c r="F408" s="153" t="s">
        <v>275</v>
      </c>
      <c r="H408" s="152" t="s">
        <v>19</v>
      </c>
      <c r="I408" s="154"/>
      <c r="L408" s="151"/>
      <c r="M408" s="155"/>
      <c r="T408" s="156"/>
      <c r="AT408" s="152" t="s">
        <v>172</v>
      </c>
      <c r="AU408" s="152" t="s">
        <v>85</v>
      </c>
      <c r="AV408" s="12" t="s">
        <v>83</v>
      </c>
      <c r="AW408" s="12" t="s">
        <v>37</v>
      </c>
      <c r="AX408" s="12" t="s">
        <v>76</v>
      </c>
      <c r="AY408" s="152" t="s">
        <v>158</v>
      </c>
    </row>
    <row r="409" spans="2:65" s="12" customFormat="1">
      <c r="B409" s="151"/>
      <c r="D409" s="145" t="s">
        <v>172</v>
      </c>
      <c r="E409" s="152" t="s">
        <v>19</v>
      </c>
      <c r="F409" s="153" t="s">
        <v>415</v>
      </c>
      <c r="H409" s="152" t="s">
        <v>19</v>
      </c>
      <c r="I409" s="154"/>
      <c r="L409" s="151"/>
      <c r="M409" s="155"/>
      <c r="T409" s="156"/>
      <c r="AT409" s="152" t="s">
        <v>172</v>
      </c>
      <c r="AU409" s="152" t="s">
        <v>85</v>
      </c>
      <c r="AV409" s="12" t="s">
        <v>83</v>
      </c>
      <c r="AW409" s="12" t="s">
        <v>37</v>
      </c>
      <c r="AX409" s="12" t="s">
        <v>76</v>
      </c>
      <c r="AY409" s="152" t="s">
        <v>158</v>
      </c>
    </row>
    <row r="410" spans="2:65" s="13" customFormat="1">
      <c r="B410" s="157"/>
      <c r="D410" s="145" t="s">
        <v>172</v>
      </c>
      <c r="E410" s="158" t="s">
        <v>19</v>
      </c>
      <c r="F410" s="159" t="s">
        <v>290</v>
      </c>
      <c r="H410" s="160">
        <v>5.1890000000000001</v>
      </c>
      <c r="I410" s="161"/>
      <c r="L410" s="157"/>
      <c r="M410" s="162"/>
      <c r="T410" s="163"/>
      <c r="AT410" s="158" t="s">
        <v>172</v>
      </c>
      <c r="AU410" s="158" t="s">
        <v>85</v>
      </c>
      <c r="AV410" s="13" t="s">
        <v>85</v>
      </c>
      <c r="AW410" s="13" t="s">
        <v>37</v>
      </c>
      <c r="AX410" s="13" t="s">
        <v>76</v>
      </c>
      <c r="AY410" s="158" t="s">
        <v>158</v>
      </c>
    </row>
    <row r="411" spans="2:65" s="13" customFormat="1">
      <c r="B411" s="157"/>
      <c r="D411" s="145" t="s">
        <v>172</v>
      </c>
      <c r="E411" s="158" t="s">
        <v>19</v>
      </c>
      <c r="F411" s="159" t="s">
        <v>291</v>
      </c>
      <c r="H411" s="160">
        <v>1.484</v>
      </c>
      <c r="I411" s="161"/>
      <c r="L411" s="157"/>
      <c r="M411" s="162"/>
      <c r="T411" s="163"/>
      <c r="AT411" s="158" t="s">
        <v>172</v>
      </c>
      <c r="AU411" s="158" t="s">
        <v>85</v>
      </c>
      <c r="AV411" s="13" t="s">
        <v>85</v>
      </c>
      <c r="AW411" s="13" t="s">
        <v>37</v>
      </c>
      <c r="AX411" s="13" t="s">
        <v>76</v>
      </c>
      <c r="AY411" s="158" t="s">
        <v>158</v>
      </c>
    </row>
    <row r="412" spans="2:65" s="13" customFormat="1">
      <c r="B412" s="157"/>
      <c r="D412" s="145" t="s">
        <v>172</v>
      </c>
      <c r="E412" s="158" t="s">
        <v>19</v>
      </c>
      <c r="F412" s="159" t="s">
        <v>292</v>
      </c>
      <c r="H412" s="160">
        <v>0.69</v>
      </c>
      <c r="I412" s="161"/>
      <c r="L412" s="157"/>
      <c r="M412" s="162"/>
      <c r="T412" s="163"/>
      <c r="AT412" s="158" t="s">
        <v>172</v>
      </c>
      <c r="AU412" s="158" t="s">
        <v>85</v>
      </c>
      <c r="AV412" s="13" t="s">
        <v>85</v>
      </c>
      <c r="AW412" s="13" t="s">
        <v>37</v>
      </c>
      <c r="AX412" s="13" t="s">
        <v>76</v>
      </c>
      <c r="AY412" s="158" t="s">
        <v>158</v>
      </c>
    </row>
    <row r="413" spans="2:65" s="15" customFormat="1">
      <c r="B413" s="171"/>
      <c r="D413" s="145" t="s">
        <v>172</v>
      </c>
      <c r="E413" s="172" t="s">
        <v>19</v>
      </c>
      <c r="F413" s="173" t="s">
        <v>188</v>
      </c>
      <c r="H413" s="174">
        <v>7.3630000000000004</v>
      </c>
      <c r="I413" s="175"/>
      <c r="L413" s="171"/>
      <c r="M413" s="176"/>
      <c r="T413" s="177"/>
      <c r="AT413" s="172" t="s">
        <v>172</v>
      </c>
      <c r="AU413" s="172" t="s">
        <v>85</v>
      </c>
      <c r="AV413" s="15" t="s">
        <v>166</v>
      </c>
      <c r="AW413" s="15" t="s">
        <v>37</v>
      </c>
      <c r="AX413" s="15" t="s">
        <v>83</v>
      </c>
      <c r="AY413" s="172" t="s">
        <v>158</v>
      </c>
    </row>
    <row r="414" spans="2:65" s="1" customFormat="1" ht="21.75" customHeight="1">
      <c r="B414" s="33"/>
      <c r="C414" s="178" t="s">
        <v>416</v>
      </c>
      <c r="D414" s="178" t="s">
        <v>229</v>
      </c>
      <c r="E414" s="179" t="s">
        <v>417</v>
      </c>
      <c r="F414" s="180" t="s">
        <v>418</v>
      </c>
      <c r="G414" s="181" t="s">
        <v>340</v>
      </c>
      <c r="H414" s="182">
        <v>8.0990000000000002</v>
      </c>
      <c r="I414" s="183"/>
      <c r="J414" s="184">
        <f>ROUND(I414*H414,2)</f>
        <v>0</v>
      </c>
      <c r="K414" s="180" t="s">
        <v>165</v>
      </c>
      <c r="L414" s="185"/>
      <c r="M414" s="186" t="s">
        <v>19</v>
      </c>
      <c r="N414" s="187" t="s">
        <v>47</v>
      </c>
      <c r="P414" s="141">
        <f>O414*H414</f>
        <v>0</v>
      </c>
      <c r="Q414" s="141">
        <v>1.2E-4</v>
      </c>
      <c r="R414" s="141">
        <f>Q414*H414</f>
        <v>9.7188000000000005E-4</v>
      </c>
      <c r="S414" s="141">
        <v>0</v>
      </c>
      <c r="T414" s="142">
        <f>S414*H414</f>
        <v>0</v>
      </c>
      <c r="AR414" s="143" t="s">
        <v>232</v>
      </c>
      <c r="AT414" s="143" t="s">
        <v>229</v>
      </c>
      <c r="AU414" s="143" t="s">
        <v>85</v>
      </c>
      <c r="AY414" s="18" t="s">
        <v>158</v>
      </c>
      <c r="BE414" s="144">
        <f>IF(N414="základní",J414,0)</f>
        <v>0</v>
      </c>
      <c r="BF414" s="144">
        <f>IF(N414="snížená",J414,0)</f>
        <v>0</v>
      </c>
      <c r="BG414" s="144">
        <f>IF(N414="zákl. přenesená",J414,0)</f>
        <v>0</v>
      </c>
      <c r="BH414" s="144">
        <f>IF(N414="sníž. přenesená",J414,0)</f>
        <v>0</v>
      </c>
      <c r="BI414" s="144">
        <f>IF(N414="nulová",J414,0)</f>
        <v>0</v>
      </c>
      <c r="BJ414" s="18" t="s">
        <v>83</v>
      </c>
      <c r="BK414" s="144">
        <f>ROUND(I414*H414,2)</f>
        <v>0</v>
      </c>
      <c r="BL414" s="18" t="s">
        <v>166</v>
      </c>
      <c r="BM414" s="143" t="s">
        <v>419</v>
      </c>
    </row>
    <row r="415" spans="2:65" s="1" customFormat="1">
      <c r="B415" s="33"/>
      <c r="D415" s="145" t="s">
        <v>168</v>
      </c>
      <c r="F415" s="146" t="s">
        <v>418</v>
      </c>
      <c r="I415" s="147"/>
      <c r="L415" s="33"/>
      <c r="M415" s="148"/>
      <c r="T415" s="54"/>
      <c r="AT415" s="18" t="s">
        <v>168</v>
      </c>
      <c r="AU415" s="18" t="s">
        <v>85</v>
      </c>
    </row>
    <row r="416" spans="2:65" s="12" customFormat="1">
      <c r="B416" s="151"/>
      <c r="D416" s="145" t="s">
        <v>172</v>
      </c>
      <c r="E416" s="152" t="s">
        <v>19</v>
      </c>
      <c r="F416" s="153" t="s">
        <v>275</v>
      </c>
      <c r="H416" s="152" t="s">
        <v>19</v>
      </c>
      <c r="I416" s="154"/>
      <c r="L416" s="151"/>
      <c r="M416" s="155"/>
      <c r="T416" s="156"/>
      <c r="AT416" s="152" t="s">
        <v>172</v>
      </c>
      <c r="AU416" s="152" t="s">
        <v>85</v>
      </c>
      <c r="AV416" s="12" t="s">
        <v>83</v>
      </c>
      <c r="AW416" s="12" t="s">
        <v>37</v>
      </c>
      <c r="AX416" s="12" t="s">
        <v>76</v>
      </c>
      <c r="AY416" s="152" t="s">
        <v>158</v>
      </c>
    </row>
    <row r="417" spans="2:65" s="12" customFormat="1">
      <c r="B417" s="151"/>
      <c r="D417" s="145" t="s">
        <v>172</v>
      </c>
      <c r="E417" s="152" t="s">
        <v>19</v>
      </c>
      <c r="F417" s="153" t="s">
        <v>392</v>
      </c>
      <c r="H417" s="152" t="s">
        <v>19</v>
      </c>
      <c r="I417" s="154"/>
      <c r="L417" s="151"/>
      <c r="M417" s="155"/>
      <c r="T417" s="156"/>
      <c r="AT417" s="152" t="s">
        <v>172</v>
      </c>
      <c r="AU417" s="152" t="s">
        <v>85</v>
      </c>
      <c r="AV417" s="12" t="s">
        <v>83</v>
      </c>
      <c r="AW417" s="12" t="s">
        <v>37</v>
      </c>
      <c r="AX417" s="12" t="s">
        <v>76</v>
      </c>
      <c r="AY417" s="152" t="s">
        <v>158</v>
      </c>
    </row>
    <row r="418" spans="2:65" s="12" customFormat="1">
      <c r="B418" s="151"/>
      <c r="D418" s="145" t="s">
        <v>172</v>
      </c>
      <c r="E418" s="152" t="s">
        <v>19</v>
      </c>
      <c r="F418" s="153" t="s">
        <v>420</v>
      </c>
      <c r="H418" s="152" t="s">
        <v>19</v>
      </c>
      <c r="I418" s="154"/>
      <c r="L418" s="151"/>
      <c r="M418" s="155"/>
      <c r="T418" s="156"/>
      <c r="AT418" s="152" t="s">
        <v>172</v>
      </c>
      <c r="AU418" s="152" t="s">
        <v>85</v>
      </c>
      <c r="AV418" s="12" t="s">
        <v>83</v>
      </c>
      <c r="AW418" s="12" t="s">
        <v>37</v>
      </c>
      <c r="AX418" s="12" t="s">
        <v>76</v>
      </c>
      <c r="AY418" s="152" t="s">
        <v>158</v>
      </c>
    </row>
    <row r="419" spans="2:65" s="13" customFormat="1">
      <c r="B419" s="157"/>
      <c r="D419" s="145" t="s">
        <v>172</v>
      </c>
      <c r="E419" s="158" t="s">
        <v>19</v>
      </c>
      <c r="F419" s="159" t="s">
        <v>290</v>
      </c>
      <c r="H419" s="160">
        <v>5.1890000000000001</v>
      </c>
      <c r="I419" s="161"/>
      <c r="L419" s="157"/>
      <c r="M419" s="162"/>
      <c r="T419" s="163"/>
      <c r="AT419" s="158" t="s">
        <v>172</v>
      </c>
      <c r="AU419" s="158" t="s">
        <v>85</v>
      </c>
      <c r="AV419" s="13" t="s">
        <v>85</v>
      </c>
      <c r="AW419" s="13" t="s">
        <v>37</v>
      </c>
      <c r="AX419" s="13" t="s">
        <v>76</v>
      </c>
      <c r="AY419" s="158" t="s">
        <v>158</v>
      </c>
    </row>
    <row r="420" spans="2:65" s="13" customFormat="1">
      <c r="B420" s="157"/>
      <c r="D420" s="145" t="s">
        <v>172</v>
      </c>
      <c r="E420" s="158" t="s">
        <v>19</v>
      </c>
      <c r="F420" s="159" t="s">
        <v>291</v>
      </c>
      <c r="H420" s="160">
        <v>1.484</v>
      </c>
      <c r="I420" s="161"/>
      <c r="L420" s="157"/>
      <c r="M420" s="162"/>
      <c r="T420" s="163"/>
      <c r="AT420" s="158" t="s">
        <v>172</v>
      </c>
      <c r="AU420" s="158" t="s">
        <v>85</v>
      </c>
      <c r="AV420" s="13" t="s">
        <v>85</v>
      </c>
      <c r="AW420" s="13" t="s">
        <v>37</v>
      </c>
      <c r="AX420" s="13" t="s">
        <v>76</v>
      </c>
      <c r="AY420" s="158" t="s">
        <v>158</v>
      </c>
    </row>
    <row r="421" spans="2:65" s="13" customFormat="1">
      <c r="B421" s="157"/>
      <c r="D421" s="145" t="s">
        <v>172</v>
      </c>
      <c r="E421" s="158" t="s">
        <v>19</v>
      </c>
      <c r="F421" s="159" t="s">
        <v>292</v>
      </c>
      <c r="H421" s="160">
        <v>0.69</v>
      </c>
      <c r="I421" s="161"/>
      <c r="L421" s="157"/>
      <c r="M421" s="162"/>
      <c r="T421" s="163"/>
      <c r="AT421" s="158" t="s">
        <v>172</v>
      </c>
      <c r="AU421" s="158" t="s">
        <v>85</v>
      </c>
      <c r="AV421" s="13" t="s">
        <v>85</v>
      </c>
      <c r="AW421" s="13" t="s">
        <v>37</v>
      </c>
      <c r="AX421" s="13" t="s">
        <v>76</v>
      </c>
      <c r="AY421" s="158" t="s">
        <v>158</v>
      </c>
    </row>
    <row r="422" spans="2:65" s="15" customFormat="1">
      <c r="B422" s="171"/>
      <c r="D422" s="145" t="s">
        <v>172</v>
      </c>
      <c r="E422" s="172" t="s">
        <v>19</v>
      </c>
      <c r="F422" s="173" t="s">
        <v>188</v>
      </c>
      <c r="H422" s="174">
        <v>7.3630000000000004</v>
      </c>
      <c r="I422" s="175"/>
      <c r="L422" s="171"/>
      <c r="M422" s="176"/>
      <c r="T422" s="177"/>
      <c r="AT422" s="172" t="s">
        <v>172</v>
      </c>
      <c r="AU422" s="172" t="s">
        <v>85</v>
      </c>
      <c r="AV422" s="15" t="s">
        <v>166</v>
      </c>
      <c r="AW422" s="15" t="s">
        <v>37</v>
      </c>
      <c r="AX422" s="15" t="s">
        <v>83</v>
      </c>
      <c r="AY422" s="172" t="s">
        <v>158</v>
      </c>
    </row>
    <row r="423" spans="2:65" s="13" customFormat="1">
      <c r="B423" s="157"/>
      <c r="D423" s="145" t="s">
        <v>172</v>
      </c>
      <c r="F423" s="159" t="s">
        <v>421</v>
      </c>
      <c r="H423" s="160">
        <v>8.0990000000000002</v>
      </c>
      <c r="I423" s="161"/>
      <c r="L423" s="157"/>
      <c r="M423" s="162"/>
      <c r="T423" s="163"/>
      <c r="AT423" s="158" t="s">
        <v>172</v>
      </c>
      <c r="AU423" s="158" t="s">
        <v>85</v>
      </c>
      <c r="AV423" s="13" t="s">
        <v>85</v>
      </c>
      <c r="AW423" s="13" t="s">
        <v>4</v>
      </c>
      <c r="AX423" s="13" t="s">
        <v>83</v>
      </c>
      <c r="AY423" s="158" t="s">
        <v>158</v>
      </c>
    </row>
    <row r="424" spans="2:65" s="1" customFormat="1" ht="16.5" customHeight="1">
      <c r="B424" s="33"/>
      <c r="C424" s="132" t="s">
        <v>422</v>
      </c>
      <c r="D424" s="132" t="s">
        <v>161</v>
      </c>
      <c r="E424" s="133" t="s">
        <v>423</v>
      </c>
      <c r="F424" s="134" t="s">
        <v>424</v>
      </c>
      <c r="G424" s="135" t="s">
        <v>340</v>
      </c>
      <c r="H424" s="136">
        <v>69.11</v>
      </c>
      <c r="I424" s="137"/>
      <c r="J424" s="138">
        <f>ROUND(I424*H424,2)</f>
        <v>0</v>
      </c>
      <c r="K424" s="134" t="s">
        <v>165</v>
      </c>
      <c r="L424" s="33"/>
      <c r="M424" s="139" t="s">
        <v>19</v>
      </c>
      <c r="N424" s="140" t="s">
        <v>47</v>
      </c>
      <c r="P424" s="141">
        <f>O424*H424</f>
        <v>0</v>
      </c>
      <c r="Q424" s="141">
        <v>0</v>
      </c>
      <c r="R424" s="141">
        <f>Q424*H424</f>
        <v>0</v>
      </c>
      <c r="S424" s="141">
        <v>0</v>
      </c>
      <c r="T424" s="142">
        <f>S424*H424</f>
        <v>0</v>
      </c>
      <c r="AR424" s="143" t="s">
        <v>166</v>
      </c>
      <c r="AT424" s="143" t="s">
        <v>161</v>
      </c>
      <c r="AU424" s="143" t="s">
        <v>85</v>
      </c>
      <c r="AY424" s="18" t="s">
        <v>158</v>
      </c>
      <c r="BE424" s="144">
        <f>IF(N424="základní",J424,0)</f>
        <v>0</v>
      </c>
      <c r="BF424" s="144">
        <f>IF(N424="snížená",J424,0)</f>
        <v>0</v>
      </c>
      <c r="BG424" s="144">
        <f>IF(N424="zákl. přenesená",J424,0)</f>
        <v>0</v>
      </c>
      <c r="BH424" s="144">
        <f>IF(N424="sníž. přenesená",J424,0)</f>
        <v>0</v>
      </c>
      <c r="BI424" s="144">
        <f>IF(N424="nulová",J424,0)</f>
        <v>0</v>
      </c>
      <c r="BJ424" s="18" t="s">
        <v>83</v>
      </c>
      <c r="BK424" s="144">
        <f>ROUND(I424*H424,2)</f>
        <v>0</v>
      </c>
      <c r="BL424" s="18" t="s">
        <v>166</v>
      </c>
      <c r="BM424" s="143" t="s">
        <v>425</v>
      </c>
    </row>
    <row r="425" spans="2:65" s="1" customFormat="1">
      <c r="B425" s="33"/>
      <c r="D425" s="145" t="s">
        <v>168</v>
      </c>
      <c r="F425" s="146" t="s">
        <v>426</v>
      </c>
      <c r="I425" s="147"/>
      <c r="L425" s="33"/>
      <c r="M425" s="148"/>
      <c r="T425" s="54"/>
      <c r="AT425" s="18" t="s">
        <v>168</v>
      </c>
      <c r="AU425" s="18" t="s">
        <v>85</v>
      </c>
    </row>
    <row r="426" spans="2:65" s="1" customFormat="1">
      <c r="B426" s="33"/>
      <c r="D426" s="149" t="s">
        <v>170</v>
      </c>
      <c r="F426" s="150" t="s">
        <v>427</v>
      </c>
      <c r="I426" s="147"/>
      <c r="L426" s="33"/>
      <c r="M426" s="148"/>
      <c r="T426" s="54"/>
      <c r="AT426" s="18" t="s">
        <v>170</v>
      </c>
      <c r="AU426" s="18" t="s">
        <v>85</v>
      </c>
    </row>
    <row r="427" spans="2:65" s="12" customFormat="1">
      <c r="B427" s="151"/>
      <c r="D427" s="145" t="s">
        <v>172</v>
      </c>
      <c r="E427" s="152" t="s">
        <v>19</v>
      </c>
      <c r="F427" s="153" t="s">
        <v>275</v>
      </c>
      <c r="H427" s="152" t="s">
        <v>19</v>
      </c>
      <c r="I427" s="154"/>
      <c r="L427" s="151"/>
      <c r="M427" s="155"/>
      <c r="T427" s="156"/>
      <c r="AT427" s="152" t="s">
        <v>172</v>
      </c>
      <c r="AU427" s="152" t="s">
        <v>85</v>
      </c>
      <c r="AV427" s="12" t="s">
        <v>83</v>
      </c>
      <c r="AW427" s="12" t="s">
        <v>37</v>
      </c>
      <c r="AX427" s="12" t="s">
        <v>76</v>
      </c>
      <c r="AY427" s="152" t="s">
        <v>158</v>
      </c>
    </row>
    <row r="428" spans="2:65" s="12" customFormat="1">
      <c r="B428" s="151"/>
      <c r="D428" s="145" t="s">
        <v>172</v>
      </c>
      <c r="E428" s="152" t="s">
        <v>19</v>
      </c>
      <c r="F428" s="153" t="s">
        <v>428</v>
      </c>
      <c r="H428" s="152" t="s">
        <v>19</v>
      </c>
      <c r="I428" s="154"/>
      <c r="L428" s="151"/>
      <c r="M428" s="155"/>
      <c r="T428" s="156"/>
      <c r="AT428" s="152" t="s">
        <v>172</v>
      </c>
      <c r="AU428" s="152" t="s">
        <v>85</v>
      </c>
      <c r="AV428" s="12" t="s">
        <v>83</v>
      </c>
      <c r="AW428" s="12" t="s">
        <v>37</v>
      </c>
      <c r="AX428" s="12" t="s">
        <v>76</v>
      </c>
      <c r="AY428" s="152" t="s">
        <v>158</v>
      </c>
    </row>
    <row r="429" spans="2:65" s="13" customFormat="1">
      <c r="B429" s="157"/>
      <c r="D429" s="145" t="s">
        <v>172</v>
      </c>
      <c r="E429" s="158" t="s">
        <v>19</v>
      </c>
      <c r="F429" s="159" t="s">
        <v>429</v>
      </c>
      <c r="H429" s="160">
        <v>16.559999999999999</v>
      </c>
      <c r="I429" s="161"/>
      <c r="L429" s="157"/>
      <c r="M429" s="162"/>
      <c r="T429" s="163"/>
      <c r="AT429" s="158" t="s">
        <v>172</v>
      </c>
      <c r="AU429" s="158" t="s">
        <v>85</v>
      </c>
      <c r="AV429" s="13" t="s">
        <v>85</v>
      </c>
      <c r="AW429" s="13" t="s">
        <v>37</v>
      </c>
      <c r="AX429" s="13" t="s">
        <v>76</v>
      </c>
      <c r="AY429" s="158" t="s">
        <v>158</v>
      </c>
    </row>
    <row r="430" spans="2:65" s="13" customFormat="1">
      <c r="B430" s="157"/>
      <c r="D430" s="145" t="s">
        <v>172</v>
      </c>
      <c r="E430" s="158" t="s">
        <v>19</v>
      </c>
      <c r="F430" s="159" t="s">
        <v>430</v>
      </c>
      <c r="H430" s="160">
        <v>6.8</v>
      </c>
      <c r="I430" s="161"/>
      <c r="L430" s="157"/>
      <c r="M430" s="162"/>
      <c r="T430" s="163"/>
      <c r="AT430" s="158" t="s">
        <v>172</v>
      </c>
      <c r="AU430" s="158" t="s">
        <v>85</v>
      </c>
      <c r="AV430" s="13" t="s">
        <v>85</v>
      </c>
      <c r="AW430" s="13" t="s">
        <v>37</v>
      </c>
      <c r="AX430" s="13" t="s">
        <v>76</v>
      </c>
      <c r="AY430" s="158" t="s">
        <v>158</v>
      </c>
    </row>
    <row r="431" spans="2:65" s="12" customFormat="1">
      <c r="B431" s="151"/>
      <c r="D431" s="145" t="s">
        <v>172</v>
      </c>
      <c r="E431" s="152" t="s">
        <v>19</v>
      </c>
      <c r="F431" s="153" t="s">
        <v>431</v>
      </c>
      <c r="H431" s="152" t="s">
        <v>19</v>
      </c>
      <c r="I431" s="154"/>
      <c r="L431" s="151"/>
      <c r="M431" s="155"/>
      <c r="T431" s="156"/>
      <c r="AT431" s="152" t="s">
        <v>172</v>
      </c>
      <c r="AU431" s="152" t="s">
        <v>85</v>
      </c>
      <c r="AV431" s="12" t="s">
        <v>83</v>
      </c>
      <c r="AW431" s="12" t="s">
        <v>37</v>
      </c>
      <c r="AX431" s="12" t="s">
        <v>76</v>
      </c>
      <c r="AY431" s="152" t="s">
        <v>158</v>
      </c>
    </row>
    <row r="432" spans="2:65" s="13" customFormat="1">
      <c r="B432" s="157"/>
      <c r="D432" s="145" t="s">
        <v>172</v>
      </c>
      <c r="E432" s="158" t="s">
        <v>19</v>
      </c>
      <c r="F432" s="159" t="s">
        <v>432</v>
      </c>
      <c r="H432" s="160">
        <v>8.65</v>
      </c>
      <c r="I432" s="161"/>
      <c r="L432" s="157"/>
      <c r="M432" s="162"/>
      <c r="T432" s="163"/>
      <c r="AT432" s="158" t="s">
        <v>172</v>
      </c>
      <c r="AU432" s="158" t="s">
        <v>85</v>
      </c>
      <c r="AV432" s="13" t="s">
        <v>85</v>
      </c>
      <c r="AW432" s="13" t="s">
        <v>37</v>
      </c>
      <c r="AX432" s="13" t="s">
        <v>76</v>
      </c>
      <c r="AY432" s="158" t="s">
        <v>158</v>
      </c>
    </row>
    <row r="433" spans="2:65" s="12" customFormat="1">
      <c r="B433" s="151"/>
      <c r="D433" s="145" t="s">
        <v>172</v>
      </c>
      <c r="E433" s="152" t="s">
        <v>19</v>
      </c>
      <c r="F433" s="153" t="s">
        <v>433</v>
      </c>
      <c r="H433" s="152" t="s">
        <v>19</v>
      </c>
      <c r="I433" s="154"/>
      <c r="L433" s="151"/>
      <c r="M433" s="155"/>
      <c r="T433" s="156"/>
      <c r="AT433" s="152" t="s">
        <v>172</v>
      </c>
      <c r="AU433" s="152" t="s">
        <v>85</v>
      </c>
      <c r="AV433" s="12" t="s">
        <v>83</v>
      </c>
      <c r="AW433" s="12" t="s">
        <v>37</v>
      </c>
      <c r="AX433" s="12" t="s">
        <v>76</v>
      </c>
      <c r="AY433" s="152" t="s">
        <v>158</v>
      </c>
    </row>
    <row r="434" spans="2:65" s="13" customFormat="1">
      <c r="B434" s="157"/>
      <c r="D434" s="145" t="s">
        <v>172</v>
      </c>
      <c r="E434" s="158" t="s">
        <v>19</v>
      </c>
      <c r="F434" s="159" t="s">
        <v>429</v>
      </c>
      <c r="H434" s="160">
        <v>16.559999999999999</v>
      </c>
      <c r="I434" s="161"/>
      <c r="L434" s="157"/>
      <c r="M434" s="162"/>
      <c r="T434" s="163"/>
      <c r="AT434" s="158" t="s">
        <v>172</v>
      </c>
      <c r="AU434" s="158" t="s">
        <v>85</v>
      </c>
      <c r="AV434" s="13" t="s">
        <v>85</v>
      </c>
      <c r="AW434" s="13" t="s">
        <v>37</v>
      </c>
      <c r="AX434" s="13" t="s">
        <v>76</v>
      </c>
      <c r="AY434" s="158" t="s">
        <v>158</v>
      </c>
    </row>
    <row r="435" spans="2:65" s="13" customFormat="1">
      <c r="B435" s="157"/>
      <c r="D435" s="145" t="s">
        <v>172</v>
      </c>
      <c r="E435" s="158" t="s">
        <v>19</v>
      </c>
      <c r="F435" s="159" t="s">
        <v>430</v>
      </c>
      <c r="H435" s="160">
        <v>6.8</v>
      </c>
      <c r="I435" s="161"/>
      <c r="L435" s="157"/>
      <c r="M435" s="162"/>
      <c r="T435" s="163"/>
      <c r="AT435" s="158" t="s">
        <v>172</v>
      </c>
      <c r="AU435" s="158" t="s">
        <v>85</v>
      </c>
      <c r="AV435" s="13" t="s">
        <v>85</v>
      </c>
      <c r="AW435" s="13" t="s">
        <v>37</v>
      </c>
      <c r="AX435" s="13" t="s">
        <v>76</v>
      </c>
      <c r="AY435" s="158" t="s">
        <v>158</v>
      </c>
    </row>
    <row r="436" spans="2:65" s="12" customFormat="1">
      <c r="B436" s="151"/>
      <c r="D436" s="145" t="s">
        <v>172</v>
      </c>
      <c r="E436" s="152" t="s">
        <v>19</v>
      </c>
      <c r="F436" s="153" t="s">
        <v>434</v>
      </c>
      <c r="H436" s="152" t="s">
        <v>19</v>
      </c>
      <c r="I436" s="154"/>
      <c r="L436" s="151"/>
      <c r="M436" s="155"/>
      <c r="T436" s="156"/>
      <c r="AT436" s="152" t="s">
        <v>172</v>
      </c>
      <c r="AU436" s="152" t="s">
        <v>85</v>
      </c>
      <c r="AV436" s="12" t="s">
        <v>83</v>
      </c>
      <c r="AW436" s="12" t="s">
        <v>37</v>
      </c>
      <c r="AX436" s="12" t="s">
        <v>76</v>
      </c>
      <c r="AY436" s="152" t="s">
        <v>158</v>
      </c>
    </row>
    <row r="437" spans="2:65" s="13" customFormat="1">
      <c r="B437" s="157"/>
      <c r="D437" s="145" t="s">
        <v>172</v>
      </c>
      <c r="E437" s="158" t="s">
        <v>19</v>
      </c>
      <c r="F437" s="159" t="s">
        <v>435</v>
      </c>
      <c r="H437" s="160">
        <v>11.44</v>
      </c>
      <c r="I437" s="161"/>
      <c r="L437" s="157"/>
      <c r="M437" s="162"/>
      <c r="T437" s="163"/>
      <c r="AT437" s="158" t="s">
        <v>172</v>
      </c>
      <c r="AU437" s="158" t="s">
        <v>85</v>
      </c>
      <c r="AV437" s="13" t="s">
        <v>85</v>
      </c>
      <c r="AW437" s="13" t="s">
        <v>37</v>
      </c>
      <c r="AX437" s="13" t="s">
        <v>76</v>
      </c>
      <c r="AY437" s="158" t="s">
        <v>158</v>
      </c>
    </row>
    <row r="438" spans="2:65" s="13" customFormat="1">
      <c r="B438" s="157"/>
      <c r="D438" s="145" t="s">
        <v>172</v>
      </c>
      <c r="E438" s="158" t="s">
        <v>19</v>
      </c>
      <c r="F438" s="159" t="s">
        <v>436</v>
      </c>
      <c r="H438" s="160">
        <v>2.2999999999999998</v>
      </c>
      <c r="I438" s="161"/>
      <c r="L438" s="157"/>
      <c r="M438" s="162"/>
      <c r="T438" s="163"/>
      <c r="AT438" s="158" t="s">
        <v>172</v>
      </c>
      <c r="AU438" s="158" t="s">
        <v>85</v>
      </c>
      <c r="AV438" s="13" t="s">
        <v>85</v>
      </c>
      <c r="AW438" s="13" t="s">
        <v>37</v>
      </c>
      <c r="AX438" s="13" t="s">
        <v>76</v>
      </c>
      <c r="AY438" s="158" t="s">
        <v>158</v>
      </c>
    </row>
    <row r="439" spans="2:65" s="15" customFormat="1">
      <c r="B439" s="171"/>
      <c r="D439" s="145" t="s">
        <v>172</v>
      </c>
      <c r="E439" s="172" t="s">
        <v>19</v>
      </c>
      <c r="F439" s="173" t="s">
        <v>188</v>
      </c>
      <c r="H439" s="174">
        <v>69.11</v>
      </c>
      <c r="I439" s="175"/>
      <c r="L439" s="171"/>
      <c r="M439" s="176"/>
      <c r="T439" s="177"/>
      <c r="AT439" s="172" t="s">
        <v>172</v>
      </c>
      <c r="AU439" s="172" t="s">
        <v>85</v>
      </c>
      <c r="AV439" s="15" t="s">
        <v>166</v>
      </c>
      <c r="AW439" s="15" t="s">
        <v>37</v>
      </c>
      <c r="AX439" s="15" t="s">
        <v>83</v>
      </c>
      <c r="AY439" s="172" t="s">
        <v>158</v>
      </c>
    </row>
    <row r="440" spans="2:65" s="1" customFormat="1" ht="24.2" customHeight="1">
      <c r="B440" s="33"/>
      <c r="C440" s="178" t="s">
        <v>159</v>
      </c>
      <c r="D440" s="178" t="s">
        <v>229</v>
      </c>
      <c r="E440" s="179" t="s">
        <v>437</v>
      </c>
      <c r="F440" s="180" t="s">
        <v>438</v>
      </c>
      <c r="G440" s="181" t="s">
        <v>340</v>
      </c>
      <c r="H440" s="182">
        <v>23.36</v>
      </c>
      <c r="I440" s="183"/>
      <c r="J440" s="184">
        <f>ROUND(I440*H440,2)</f>
        <v>0</v>
      </c>
      <c r="K440" s="180" t="s">
        <v>165</v>
      </c>
      <c r="L440" s="185"/>
      <c r="M440" s="186" t="s">
        <v>19</v>
      </c>
      <c r="N440" s="187" t="s">
        <v>47</v>
      </c>
      <c r="P440" s="141">
        <f>O440*H440</f>
        <v>0</v>
      </c>
      <c r="Q440" s="141">
        <v>4.0000000000000003E-5</v>
      </c>
      <c r="R440" s="141">
        <f>Q440*H440</f>
        <v>9.3440000000000005E-4</v>
      </c>
      <c r="S440" s="141">
        <v>0</v>
      </c>
      <c r="T440" s="142">
        <f>S440*H440</f>
        <v>0</v>
      </c>
      <c r="AR440" s="143" t="s">
        <v>232</v>
      </c>
      <c r="AT440" s="143" t="s">
        <v>229</v>
      </c>
      <c r="AU440" s="143" t="s">
        <v>85</v>
      </c>
      <c r="AY440" s="18" t="s">
        <v>158</v>
      </c>
      <c r="BE440" s="144">
        <f>IF(N440="základní",J440,0)</f>
        <v>0</v>
      </c>
      <c r="BF440" s="144">
        <f>IF(N440="snížená",J440,0)</f>
        <v>0</v>
      </c>
      <c r="BG440" s="144">
        <f>IF(N440="zákl. přenesená",J440,0)</f>
        <v>0</v>
      </c>
      <c r="BH440" s="144">
        <f>IF(N440="sníž. přenesená",J440,0)</f>
        <v>0</v>
      </c>
      <c r="BI440" s="144">
        <f>IF(N440="nulová",J440,0)</f>
        <v>0</v>
      </c>
      <c r="BJ440" s="18" t="s">
        <v>83</v>
      </c>
      <c r="BK440" s="144">
        <f>ROUND(I440*H440,2)</f>
        <v>0</v>
      </c>
      <c r="BL440" s="18" t="s">
        <v>166</v>
      </c>
      <c r="BM440" s="143" t="s">
        <v>439</v>
      </c>
    </row>
    <row r="441" spans="2:65" s="1" customFormat="1">
      <c r="B441" s="33"/>
      <c r="D441" s="145" t="s">
        <v>168</v>
      </c>
      <c r="F441" s="146" t="s">
        <v>438</v>
      </c>
      <c r="I441" s="147"/>
      <c r="L441" s="33"/>
      <c r="M441" s="148"/>
      <c r="T441" s="54"/>
      <c r="AT441" s="18" t="s">
        <v>168</v>
      </c>
      <c r="AU441" s="18" t="s">
        <v>85</v>
      </c>
    </row>
    <row r="442" spans="2:65" s="12" customFormat="1">
      <c r="B442" s="151"/>
      <c r="D442" s="145" t="s">
        <v>172</v>
      </c>
      <c r="E442" s="152" t="s">
        <v>19</v>
      </c>
      <c r="F442" s="153" t="s">
        <v>275</v>
      </c>
      <c r="H442" s="152" t="s">
        <v>19</v>
      </c>
      <c r="I442" s="154"/>
      <c r="L442" s="151"/>
      <c r="M442" s="155"/>
      <c r="T442" s="156"/>
      <c r="AT442" s="152" t="s">
        <v>172</v>
      </c>
      <c r="AU442" s="152" t="s">
        <v>85</v>
      </c>
      <c r="AV442" s="12" t="s">
        <v>83</v>
      </c>
      <c r="AW442" s="12" t="s">
        <v>37</v>
      </c>
      <c r="AX442" s="12" t="s">
        <v>76</v>
      </c>
      <c r="AY442" s="152" t="s">
        <v>158</v>
      </c>
    </row>
    <row r="443" spans="2:65" s="12" customFormat="1">
      <c r="B443" s="151"/>
      <c r="D443" s="145" t="s">
        <v>172</v>
      </c>
      <c r="E443" s="152" t="s">
        <v>19</v>
      </c>
      <c r="F443" s="153" t="s">
        <v>392</v>
      </c>
      <c r="H443" s="152" t="s">
        <v>19</v>
      </c>
      <c r="I443" s="154"/>
      <c r="L443" s="151"/>
      <c r="M443" s="155"/>
      <c r="T443" s="156"/>
      <c r="AT443" s="152" t="s">
        <v>172</v>
      </c>
      <c r="AU443" s="152" t="s">
        <v>85</v>
      </c>
      <c r="AV443" s="12" t="s">
        <v>83</v>
      </c>
      <c r="AW443" s="12" t="s">
        <v>37</v>
      </c>
      <c r="AX443" s="12" t="s">
        <v>76</v>
      </c>
      <c r="AY443" s="152" t="s">
        <v>158</v>
      </c>
    </row>
    <row r="444" spans="2:65" s="12" customFormat="1">
      <c r="B444" s="151"/>
      <c r="D444" s="145" t="s">
        <v>172</v>
      </c>
      <c r="E444" s="152" t="s">
        <v>19</v>
      </c>
      <c r="F444" s="153" t="s">
        <v>428</v>
      </c>
      <c r="H444" s="152" t="s">
        <v>19</v>
      </c>
      <c r="I444" s="154"/>
      <c r="L444" s="151"/>
      <c r="M444" s="155"/>
      <c r="T444" s="156"/>
      <c r="AT444" s="152" t="s">
        <v>172</v>
      </c>
      <c r="AU444" s="152" t="s">
        <v>85</v>
      </c>
      <c r="AV444" s="12" t="s">
        <v>83</v>
      </c>
      <c r="AW444" s="12" t="s">
        <v>37</v>
      </c>
      <c r="AX444" s="12" t="s">
        <v>76</v>
      </c>
      <c r="AY444" s="152" t="s">
        <v>158</v>
      </c>
    </row>
    <row r="445" spans="2:65" s="13" customFormat="1">
      <c r="B445" s="157"/>
      <c r="D445" s="145" t="s">
        <v>172</v>
      </c>
      <c r="E445" s="158" t="s">
        <v>19</v>
      </c>
      <c r="F445" s="159" t="s">
        <v>429</v>
      </c>
      <c r="H445" s="160">
        <v>16.559999999999999</v>
      </c>
      <c r="I445" s="161"/>
      <c r="L445" s="157"/>
      <c r="M445" s="162"/>
      <c r="T445" s="163"/>
      <c r="AT445" s="158" t="s">
        <v>172</v>
      </c>
      <c r="AU445" s="158" t="s">
        <v>85</v>
      </c>
      <c r="AV445" s="13" t="s">
        <v>85</v>
      </c>
      <c r="AW445" s="13" t="s">
        <v>37</v>
      </c>
      <c r="AX445" s="13" t="s">
        <v>76</v>
      </c>
      <c r="AY445" s="158" t="s">
        <v>158</v>
      </c>
    </row>
    <row r="446" spans="2:65" s="13" customFormat="1">
      <c r="B446" s="157"/>
      <c r="D446" s="145" t="s">
        <v>172</v>
      </c>
      <c r="E446" s="158" t="s">
        <v>19</v>
      </c>
      <c r="F446" s="159" t="s">
        <v>430</v>
      </c>
      <c r="H446" s="160">
        <v>6.8</v>
      </c>
      <c r="I446" s="161"/>
      <c r="L446" s="157"/>
      <c r="M446" s="162"/>
      <c r="T446" s="163"/>
      <c r="AT446" s="158" t="s">
        <v>172</v>
      </c>
      <c r="AU446" s="158" t="s">
        <v>85</v>
      </c>
      <c r="AV446" s="13" t="s">
        <v>85</v>
      </c>
      <c r="AW446" s="13" t="s">
        <v>37</v>
      </c>
      <c r="AX446" s="13" t="s">
        <v>76</v>
      </c>
      <c r="AY446" s="158" t="s">
        <v>158</v>
      </c>
    </row>
    <row r="447" spans="2:65" s="15" customFormat="1">
      <c r="B447" s="171"/>
      <c r="D447" s="145" t="s">
        <v>172</v>
      </c>
      <c r="E447" s="172" t="s">
        <v>19</v>
      </c>
      <c r="F447" s="173" t="s">
        <v>188</v>
      </c>
      <c r="H447" s="174">
        <v>23.36</v>
      </c>
      <c r="I447" s="175"/>
      <c r="L447" s="171"/>
      <c r="M447" s="176"/>
      <c r="T447" s="177"/>
      <c r="AT447" s="172" t="s">
        <v>172</v>
      </c>
      <c r="AU447" s="172" t="s">
        <v>85</v>
      </c>
      <c r="AV447" s="15" t="s">
        <v>166</v>
      </c>
      <c r="AW447" s="15" t="s">
        <v>37</v>
      </c>
      <c r="AX447" s="15" t="s">
        <v>83</v>
      </c>
      <c r="AY447" s="172" t="s">
        <v>158</v>
      </c>
    </row>
    <row r="448" spans="2:65" s="1" customFormat="1" ht="24.2" customHeight="1">
      <c r="B448" s="33"/>
      <c r="C448" s="178" t="s">
        <v>390</v>
      </c>
      <c r="D448" s="178" t="s">
        <v>229</v>
      </c>
      <c r="E448" s="179" t="s">
        <v>440</v>
      </c>
      <c r="F448" s="180" t="s">
        <v>441</v>
      </c>
      <c r="G448" s="181" t="s">
        <v>340</v>
      </c>
      <c r="H448" s="182">
        <v>25.696000000000002</v>
      </c>
      <c r="I448" s="183"/>
      <c r="J448" s="184">
        <f>ROUND(I448*H448,2)</f>
        <v>0</v>
      </c>
      <c r="K448" s="180" t="s">
        <v>165</v>
      </c>
      <c r="L448" s="185"/>
      <c r="M448" s="186" t="s">
        <v>19</v>
      </c>
      <c r="N448" s="187" t="s">
        <v>47</v>
      </c>
      <c r="P448" s="141">
        <f>O448*H448</f>
        <v>0</v>
      </c>
      <c r="Q448" s="141">
        <v>2.9999999999999997E-4</v>
      </c>
      <c r="R448" s="141">
        <f>Q448*H448</f>
        <v>7.7088E-3</v>
      </c>
      <c r="S448" s="141">
        <v>0</v>
      </c>
      <c r="T448" s="142">
        <f>S448*H448</f>
        <v>0</v>
      </c>
      <c r="AR448" s="143" t="s">
        <v>232</v>
      </c>
      <c r="AT448" s="143" t="s">
        <v>229</v>
      </c>
      <c r="AU448" s="143" t="s">
        <v>85</v>
      </c>
      <c r="AY448" s="18" t="s">
        <v>158</v>
      </c>
      <c r="BE448" s="144">
        <f>IF(N448="základní",J448,0)</f>
        <v>0</v>
      </c>
      <c r="BF448" s="144">
        <f>IF(N448="snížená",J448,0)</f>
        <v>0</v>
      </c>
      <c r="BG448" s="144">
        <f>IF(N448="zákl. přenesená",J448,0)</f>
        <v>0</v>
      </c>
      <c r="BH448" s="144">
        <f>IF(N448="sníž. přenesená",J448,0)</f>
        <v>0</v>
      </c>
      <c r="BI448" s="144">
        <f>IF(N448="nulová",J448,0)</f>
        <v>0</v>
      </c>
      <c r="BJ448" s="18" t="s">
        <v>83</v>
      </c>
      <c r="BK448" s="144">
        <f>ROUND(I448*H448,2)</f>
        <v>0</v>
      </c>
      <c r="BL448" s="18" t="s">
        <v>166</v>
      </c>
      <c r="BM448" s="143" t="s">
        <v>442</v>
      </c>
    </row>
    <row r="449" spans="2:65" s="1" customFormat="1">
      <c r="B449" s="33"/>
      <c r="D449" s="145" t="s">
        <v>168</v>
      </c>
      <c r="F449" s="146" t="s">
        <v>441</v>
      </c>
      <c r="I449" s="147"/>
      <c r="L449" s="33"/>
      <c r="M449" s="148"/>
      <c r="T449" s="54"/>
      <c r="AT449" s="18" t="s">
        <v>168</v>
      </c>
      <c r="AU449" s="18" t="s">
        <v>85</v>
      </c>
    </row>
    <row r="450" spans="2:65" s="12" customFormat="1">
      <c r="B450" s="151"/>
      <c r="D450" s="145" t="s">
        <v>172</v>
      </c>
      <c r="E450" s="152" t="s">
        <v>19</v>
      </c>
      <c r="F450" s="153" t="s">
        <v>275</v>
      </c>
      <c r="H450" s="152" t="s">
        <v>19</v>
      </c>
      <c r="I450" s="154"/>
      <c r="L450" s="151"/>
      <c r="M450" s="155"/>
      <c r="T450" s="156"/>
      <c r="AT450" s="152" t="s">
        <v>172</v>
      </c>
      <c r="AU450" s="152" t="s">
        <v>85</v>
      </c>
      <c r="AV450" s="12" t="s">
        <v>83</v>
      </c>
      <c r="AW450" s="12" t="s">
        <v>37</v>
      </c>
      <c r="AX450" s="12" t="s">
        <v>76</v>
      </c>
      <c r="AY450" s="152" t="s">
        <v>158</v>
      </c>
    </row>
    <row r="451" spans="2:65" s="12" customFormat="1">
      <c r="B451" s="151"/>
      <c r="D451" s="145" t="s">
        <v>172</v>
      </c>
      <c r="E451" s="152" t="s">
        <v>19</v>
      </c>
      <c r="F451" s="153" t="s">
        <v>392</v>
      </c>
      <c r="H451" s="152" t="s">
        <v>19</v>
      </c>
      <c r="I451" s="154"/>
      <c r="L451" s="151"/>
      <c r="M451" s="155"/>
      <c r="T451" s="156"/>
      <c r="AT451" s="152" t="s">
        <v>172</v>
      </c>
      <c r="AU451" s="152" t="s">
        <v>85</v>
      </c>
      <c r="AV451" s="12" t="s">
        <v>83</v>
      </c>
      <c r="AW451" s="12" t="s">
        <v>37</v>
      </c>
      <c r="AX451" s="12" t="s">
        <v>76</v>
      </c>
      <c r="AY451" s="152" t="s">
        <v>158</v>
      </c>
    </row>
    <row r="452" spans="2:65" s="12" customFormat="1">
      <c r="B452" s="151"/>
      <c r="D452" s="145" t="s">
        <v>172</v>
      </c>
      <c r="E452" s="152" t="s">
        <v>19</v>
      </c>
      <c r="F452" s="153" t="s">
        <v>428</v>
      </c>
      <c r="H452" s="152" t="s">
        <v>19</v>
      </c>
      <c r="I452" s="154"/>
      <c r="L452" s="151"/>
      <c r="M452" s="155"/>
      <c r="T452" s="156"/>
      <c r="AT452" s="152" t="s">
        <v>172</v>
      </c>
      <c r="AU452" s="152" t="s">
        <v>85</v>
      </c>
      <c r="AV452" s="12" t="s">
        <v>83</v>
      </c>
      <c r="AW452" s="12" t="s">
        <v>37</v>
      </c>
      <c r="AX452" s="12" t="s">
        <v>76</v>
      </c>
      <c r="AY452" s="152" t="s">
        <v>158</v>
      </c>
    </row>
    <row r="453" spans="2:65" s="13" customFormat="1">
      <c r="B453" s="157"/>
      <c r="D453" s="145" t="s">
        <v>172</v>
      </c>
      <c r="E453" s="158" t="s">
        <v>19</v>
      </c>
      <c r="F453" s="159" t="s">
        <v>429</v>
      </c>
      <c r="H453" s="160">
        <v>16.559999999999999</v>
      </c>
      <c r="I453" s="161"/>
      <c r="L453" s="157"/>
      <c r="M453" s="162"/>
      <c r="T453" s="163"/>
      <c r="AT453" s="158" t="s">
        <v>172</v>
      </c>
      <c r="AU453" s="158" t="s">
        <v>85</v>
      </c>
      <c r="AV453" s="13" t="s">
        <v>85</v>
      </c>
      <c r="AW453" s="13" t="s">
        <v>37</v>
      </c>
      <c r="AX453" s="13" t="s">
        <v>76</v>
      </c>
      <c r="AY453" s="158" t="s">
        <v>158</v>
      </c>
    </row>
    <row r="454" spans="2:65" s="13" customFormat="1">
      <c r="B454" s="157"/>
      <c r="D454" s="145" t="s">
        <v>172</v>
      </c>
      <c r="E454" s="158" t="s">
        <v>19</v>
      </c>
      <c r="F454" s="159" t="s">
        <v>430</v>
      </c>
      <c r="H454" s="160">
        <v>6.8</v>
      </c>
      <c r="I454" s="161"/>
      <c r="L454" s="157"/>
      <c r="M454" s="162"/>
      <c r="T454" s="163"/>
      <c r="AT454" s="158" t="s">
        <v>172</v>
      </c>
      <c r="AU454" s="158" t="s">
        <v>85</v>
      </c>
      <c r="AV454" s="13" t="s">
        <v>85</v>
      </c>
      <c r="AW454" s="13" t="s">
        <v>37</v>
      </c>
      <c r="AX454" s="13" t="s">
        <v>76</v>
      </c>
      <c r="AY454" s="158" t="s">
        <v>158</v>
      </c>
    </row>
    <row r="455" spans="2:65" s="15" customFormat="1">
      <c r="B455" s="171"/>
      <c r="D455" s="145" t="s">
        <v>172</v>
      </c>
      <c r="E455" s="172" t="s">
        <v>19</v>
      </c>
      <c r="F455" s="173" t="s">
        <v>188</v>
      </c>
      <c r="H455" s="174">
        <v>23.36</v>
      </c>
      <c r="I455" s="175"/>
      <c r="L455" s="171"/>
      <c r="M455" s="176"/>
      <c r="T455" s="177"/>
      <c r="AT455" s="172" t="s">
        <v>172</v>
      </c>
      <c r="AU455" s="172" t="s">
        <v>85</v>
      </c>
      <c r="AV455" s="15" t="s">
        <v>166</v>
      </c>
      <c r="AW455" s="15" t="s">
        <v>37</v>
      </c>
      <c r="AX455" s="15" t="s">
        <v>83</v>
      </c>
      <c r="AY455" s="172" t="s">
        <v>158</v>
      </c>
    </row>
    <row r="456" spans="2:65" s="13" customFormat="1">
      <c r="B456" s="157"/>
      <c r="D456" s="145" t="s">
        <v>172</v>
      </c>
      <c r="F456" s="159" t="s">
        <v>443</v>
      </c>
      <c r="H456" s="160">
        <v>25.696000000000002</v>
      </c>
      <c r="I456" s="161"/>
      <c r="L456" s="157"/>
      <c r="M456" s="162"/>
      <c r="T456" s="163"/>
      <c r="AT456" s="158" t="s">
        <v>172</v>
      </c>
      <c r="AU456" s="158" t="s">
        <v>85</v>
      </c>
      <c r="AV456" s="13" t="s">
        <v>85</v>
      </c>
      <c r="AW456" s="13" t="s">
        <v>4</v>
      </c>
      <c r="AX456" s="13" t="s">
        <v>83</v>
      </c>
      <c r="AY456" s="158" t="s">
        <v>158</v>
      </c>
    </row>
    <row r="457" spans="2:65" s="1" customFormat="1" ht="21.75" customHeight="1">
      <c r="B457" s="33"/>
      <c r="C457" s="178" t="s">
        <v>236</v>
      </c>
      <c r="D457" s="178" t="s">
        <v>229</v>
      </c>
      <c r="E457" s="179" t="s">
        <v>444</v>
      </c>
      <c r="F457" s="180" t="s">
        <v>445</v>
      </c>
      <c r="G457" s="181" t="s">
        <v>340</v>
      </c>
      <c r="H457" s="182">
        <v>23.36</v>
      </c>
      <c r="I457" s="183"/>
      <c r="J457" s="184">
        <f>ROUND(I457*H457,2)</f>
        <v>0</v>
      </c>
      <c r="K457" s="180" t="s">
        <v>165</v>
      </c>
      <c r="L457" s="185"/>
      <c r="M457" s="186" t="s">
        <v>19</v>
      </c>
      <c r="N457" s="187" t="s">
        <v>47</v>
      </c>
      <c r="P457" s="141">
        <f>O457*H457</f>
        <v>0</v>
      </c>
      <c r="Q457" s="141">
        <v>2.0000000000000001E-4</v>
      </c>
      <c r="R457" s="141">
        <f>Q457*H457</f>
        <v>4.6719999999999999E-3</v>
      </c>
      <c r="S457" s="141">
        <v>0</v>
      </c>
      <c r="T457" s="142">
        <f>S457*H457</f>
        <v>0</v>
      </c>
      <c r="AR457" s="143" t="s">
        <v>232</v>
      </c>
      <c r="AT457" s="143" t="s">
        <v>229</v>
      </c>
      <c r="AU457" s="143" t="s">
        <v>85</v>
      </c>
      <c r="AY457" s="18" t="s">
        <v>158</v>
      </c>
      <c r="BE457" s="144">
        <f>IF(N457="základní",J457,0)</f>
        <v>0</v>
      </c>
      <c r="BF457" s="144">
        <f>IF(N457="snížená",J457,0)</f>
        <v>0</v>
      </c>
      <c r="BG457" s="144">
        <f>IF(N457="zákl. přenesená",J457,0)</f>
        <v>0</v>
      </c>
      <c r="BH457" s="144">
        <f>IF(N457="sníž. přenesená",J457,0)</f>
        <v>0</v>
      </c>
      <c r="BI457" s="144">
        <f>IF(N457="nulová",J457,0)</f>
        <v>0</v>
      </c>
      <c r="BJ457" s="18" t="s">
        <v>83</v>
      </c>
      <c r="BK457" s="144">
        <f>ROUND(I457*H457,2)</f>
        <v>0</v>
      </c>
      <c r="BL457" s="18" t="s">
        <v>166</v>
      </c>
      <c r="BM457" s="143" t="s">
        <v>446</v>
      </c>
    </row>
    <row r="458" spans="2:65" s="1" customFormat="1">
      <c r="B458" s="33"/>
      <c r="D458" s="145" t="s">
        <v>168</v>
      </c>
      <c r="F458" s="146" t="s">
        <v>445</v>
      </c>
      <c r="I458" s="147"/>
      <c r="L458" s="33"/>
      <c r="M458" s="148"/>
      <c r="T458" s="54"/>
      <c r="AT458" s="18" t="s">
        <v>168</v>
      </c>
      <c r="AU458" s="18" t="s">
        <v>85</v>
      </c>
    </row>
    <row r="459" spans="2:65" s="12" customFormat="1">
      <c r="B459" s="151"/>
      <c r="D459" s="145" t="s">
        <v>172</v>
      </c>
      <c r="E459" s="152" t="s">
        <v>19</v>
      </c>
      <c r="F459" s="153" t="s">
        <v>275</v>
      </c>
      <c r="H459" s="152" t="s">
        <v>19</v>
      </c>
      <c r="I459" s="154"/>
      <c r="L459" s="151"/>
      <c r="M459" s="155"/>
      <c r="T459" s="156"/>
      <c r="AT459" s="152" t="s">
        <v>172</v>
      </c>
      <c r="AU459" s="152" t="s">
        <v>85</v>
      </c>
      <c r="AV459" s="12" t="s">
        <v>83</v>
      </c>
      <c r="AW459" s="12" t="s">
        <v>37</v>
      </c>
      <c r="AX459" s="12" t="s">
        <v>76</v>
      </c>
      <c r="AY459" s="152" t="s">
        <v>158</v>
      </c>
    </row>
    <row r="460" spans="2:65" s="12" customFormat="1">
      <c r="B460" s="151"/>
      <c r="D460" s="145" t="s">
        <v>172</v>
      </c>
      <c r="E460" s="152" t="s">
        <v>19</v>
      </c>
      <c r="F460" s="153" t="s">
        <v>392</v>
      </c>
      <c r="H460" s="152" t="s">
        <v>19</v>
      </c>
      <c r="I460" s="154"/>
      <c r="L460" s="151"/>
      <c r="M460" s="155"/>
      <c r="T460" s="156"/>
      <c r="AT460" s="152" t="s">
        <v>172</v>
      </c>
      <c r="AU460" s="152" t="s">
        <v>85</v>
      </c>
      <c r="AV460" s="12" t="s">
        <v>83</v>
      </c>
      <c r="AW460" s="12" t="s">
        <v>37</v>
      </c>
      <c r="AX460" s="12" t="s">
        <v>76</v>
      </c>
      <c r="AY460" s="152" t="s">
        <v>158</v>
      </c>
    </row>
    <row r="461" spans="2:65" s="12" customFormat="1">
      <c r="B461" s="151"/>
      <c r="D461" s="145" t="s">
        <v>172</v>
      </c>
      <c r="E461" s="152" t="s">
        <v>19</v>
      </c>
      <c r="F461" s="153" t="s">
        <v>433</v>
      </c>
      <c r="H461" s="152" t="s">
        <v>19</v>
      </c>
      <c r="I461" s="154"/>
      <c r="L461" s="151"/>
      <c r="M461" s="155"/>
      <c r="T461" s="156"/>
      <c r="AT461" s="152" t="s">
        <v>172</v>
      </c>
      <c r="AU461" s="152" t="s">
        <v>85</v>
      </c>
      <c r="AV461" s="12" t="s">
        <v>83</v>
      </c>
      <c r="AW461" s="12" t="s">
        <v>37</v>
      </c>
      <c r="AX461" s="12" t="s">
        <v>76</v>
      </c>
      <c r="AY461" s="152" t="s">
        <v>158</v>
      </c>
    </row>
    <row r="462" spans="2:65" s="13" customFormat="1">
      <c r="B462" s="157"/>
      <c r="D462" s="145" t="s">
        <v>172</v>
      </c>
      <c r="E462" s="158" t="s">
        <v>19</v>
      </c>
      <c r="F462" s="159" t="s">
        <v>429</v>
      </c>
      <c r="H462" s="160">
        <v>16.559999999999999</v>
      </c>
      <c r="I462" s="161"/>
      <c r="L462" s="157"/>
      <c r="M462" s="162"/>
      <c r="T462" s="163"/>
      <c r="AT462" s="158" t="s">
        <v>172</v>
      </c>
      <c r="AU462" s="158" t="s">
        <v>85</v>
      </c>
      <c r="AV462" s="13" t="s">
        <v>85</v>
      </c>
      <c r="AW462" s="13" t="s">
        <v>37</v>
      </c>
      <c r="AX462" s="13" t="s">
        <v>76</v>
      </c>
      <c r="AY462" s="158" t="s">
        <v>158</v>
      </c>
    </row>
    <row r="463" spans="2:65" s="13" customFormat="1">
      <c r="B463" s="157"/>
      <c r="D463" s="145" t="s">
        <v>172</v>
      </c>
      <c r="E463" s="158" t="s">
        <v>19</v>
      </c>
      <c r="F463" s="159" t="s">
        <v>430</v>
      </c>
      <c r="H463" s="160">
        <v>6.8</v>
      </c>
      <c r="I463" s="161"/>
      <c r="L463" s="157"/>
      <c r="M463" s="162"/>
      <c r="T463" s="163"/>
      <c r="AT463" s="158" t="s">
        <v>172</v>
      </c>
      <c r="AU463" s="158" t="s">
        <v>85</v>
      </c>
      <c r="AV463" s="13" t="s">
        <v>85</v>
      </c>
      <c r="AW463" s="13" t="s">
        <v>37</v>
      </c>
      <c r="AX463" s="13" t="s">
        <v>76</v>
      </c>
      <c r="AY463" s="158" t="s">
        <v>158</v>
      </c>
    </row>
    <row r="464" spans="2:65" s="15" customFormat="1">
      <c r="B464" s="171"/>
      <c r="D464" s="145" t="s">
        <v>172</v>
      </c>
      <c r="E464" s="172" t="s">
        <v>19</v>
      </c>
      <c r="F464" s="173" t="s">
        <v>188</v>
      </c>
      <c r="H464" s="174">
        <v>23.36</v>
      </c>
      <c r="I464" s="175"/>
      <c r="L464" s="171"/>
      <c r="M464" s="176"/>
      <c r="T464" s="177"/>
      <c r="AT464" s="172" t="s">
        <v>172</v>
      </c>
      <c r="AU464" s="172" t="s">
        <v>85</v>
      </c>
      <c r="AV464" s="15" t="s">
        <v>166</v>
      </c>
      <c r="AW464" s="15" t="s">
        <v>37</v>
      </c>
      <c r="AX464" s="15" t="s">
        <v>83</v>
      </c>
      <c r="AY464" s="172" t="s">
        <v>158</v>
      </c>
    </row>
    <row r="465" spans="2:65" s="1" customFormat="1" ht="24.2" customHeight="1">
      <c r="B465" s="33"/>
      <c r="C465" s="178" t="s">
        <v>447</v>
      </c>
      <c r="D465" s="178" t="s">
        <v>229</v>
      </c>
      <c r="E465" s="179" t="s">
        <v>448</v>
      </c>
      <c r="F465" s="180" t="s">
        <v>449</v>
      </c>
      <c r="G465" s="181" t="s">
        <v>340</v>
      </c>
      <c r="H465" s="182">
        <v>15.114000000000001</v>
      </c>
      <c r="I465" s="183"/>
      <c r="J465" s="184">
        <f>ROUND(I465*H465,2)</f>
        <v>0</v>
      </c>
      <c r="K465" s="180" t="s">
        <v>165</v>
      </c>
      <c r="L465" s="185"/>
      <c r="M465" s="186" t="s">
        <v>19</v>
      </c>
      <c r="N465" s="187" t="s">
        <v>47</v>
      </c>
      <c r="P465" s="141">
        <f>O465*H465</f>
        <v>0</v>
      </c>
      <c r="Q465" s="141">
        <v>1E-4</v>
      </c>
      <c r="R465" s="141">
        <f>Q465*H465</f>
        <v>1.5114000000000002E-3</v>
      </c>
      <c r="S465" s="141">
        <v>0</v>
      </c>
      <c r="T465" s="142">
        <f>S465*H465</f>
        <v>0</v>
      </c>
      <c r="AR465" s="143" t="s">
        <v>232</v>
      </c>
      <c r="AT465" s="143" t="s">
        <v>229</v>
      </c>
      <c r="AU465" s="143" t="s">
        <v>85</v>
      </c>
      <c r="AY465" s="18" t="s">
        <v>158</v>
      </c>
      <c r="BE465" s="144">
        <f>IF(N465="základní",J465,0)</f>
        <v>0</v>
      </c>
      <c r="BF465" s="144">
        <f>IF(N465="snížená",J465,0)</f>
        <v>0</v>
      </c>
      <c r="BG465" s="144">
        <f>IF(N465="zákl. přenesená",J465,0)</f>
        <v>0</v>
      </c>
      <c r="BH465" s="144">
        <f>IF(N465="sníž. přenesená",J465,0)</f>
        <v>0</v>
      </c>
      <c r="BI465" s="144">
        <f>IF(N465="nulová",J465,0)</f>
        <v>0</v>
      </c>
      <c r="BJ465" s="18" t="s">
        <v>83</v>
      </c>
      <c r="BK465" s="144">
        <f>ROUND(I465*H465,2)</f>
        <v>0</v>
      </c>
      <c r="BL465" s="18" t="s">
        <v>166</v>
      </c>
      <c r="BM465" s="143" t="s">
        <v>450</v>
      </c>
    </row>
    <row r="466" spans="2:65" s="1" customFormat="1">
      <c r="B466" s="33"/>
      <c r="D466" s="145" t="s">
        <v>168</v>
      </c>
      <c r="F466" s="146" t="s">
        <v>449</v>
      </c>
      <c r="I466" s="147"/>
      <c r="L466" s="33"/>
      <c r="M466" s="148"/>
      <c r="T466" s="54"/>
      <c r="AT466" s="18" t="s">
        <v>168</v>
      </c>
      <c r="AU466" s="18" t="s">
        <v>85</v>
      </c>
    </row>
    <row r="467" spans="2:65" s="12" customFormat="1">
      <c r="B467" s="151"/>
      <c r="D467" s="145" t="s">
        <v>172</v>
      </c>
      <c r="E467" s="152" t="s">
        <v>19</v>
      </c>
      <c r="F467" s="153" t="s">
        <v>275</v>
      </c>
      <c r="H467" s="152" t="s">
        <v>19</v>
      </c>
      <c r="I467" s="154"/>
      <c r="L467" s="151"/>
      <c r="M467" s="155"/>
      <c r="T467" s="156"/>
      <c r="AT467" s="152" t="s">
        <v>172</v>
      </c>
      <c r="AU467" s="152" t="s">
        <v>85</v>
      </c>
      <c r="AV467" s="12" t="s">
        <v>83</v>
      </c>
      <c r="AW467" s="12" t="s">
        <v>37</v>
      </c>
      <c r="AX467" s="12" t="s">
        <v>76</v>
      </c>
      <c r="AY467" s="152" t="s">
        <v>158</v>
      </c>
    </row>
    <row r="468" spans="2:65" s="12" customFormat="1">
      <c r="B468" s="151"/>
      <c r="D468" s="145" t="s">
        <v>172</v>
      </c>
      <c r="E468" s="152" t="s">
        <v>19</v>
      </c>
      <c r="F468" s="153" t="s">
        <v>392</v>
      </c>
      <c r="H468" s="152" t="s">
        <v>19</v>
      </c>
      <c r="I468" s="154"/>
      <c r="L468" s="151"/>
      <c r="M468" s="155"/>
      <c r="T468" s="156"/>
      <c r="AT468" s="152" t="s">
        <v>172</v>
      </c>
      <c r="AU468" s="152" t="s">
        <v>85</v>
      </c>
      <c r="AV468" s="12" t="s">
        <v>83</v>
      </c>
      <c r="AW468" s="12" t="s">
        <v>37</v>
      </c>
      <c r="AX468" s="12" t="s">
        <v>76</v>
      </c>
      <c r="AY468" s="152" t="s">
        <v>158</v>
      </c>
    </row>
    <row r="469" spans="2:65" s="12" customFormat="1">
      <c r="B469" s="151"/>
      <c r="D469" s="145" t="s">
        <v>172</v>
      </c>
      <c r="E469" s="152" t="s">
        <v>19</v>
      </c>
      <c r="F469" s="153" t="s">
        <v>434</v>
      </c>
      <c r="H469" s="152" t="s">
        <v>19</v>
      </c>
      <c r="I469" s="154"/>
      <c r="L469" s="151"/>
      <c r="M469" s="155"/>
      <c r="T469" s="156"/>
      <c r="AT469" s="152" t="s">
        <v>172</v>
      </c>
      <c r="AU469" s="152" t="s">
        <v>85</v>
      </c>
      <c r="AV469" s="12" t="s">
        <v>83</v>
      </c>
      <c r="AW469" s="12" t="s">
        <v>37</v>
      </c>
      <c r="AX469" s="12" t="s">
        <v>76</v>
      </c>
      <c r="AY469" s="152" t="s">
        <v>158</v>
      </c>
    </row>
    <row r="470" spans="2:65" s="13" customFormat="1">
      <c r="B470" s="157"/>
      <c r="D470" s="145" t="s">
        <v>172</v>
      </c>
      <c r="E470" s="158" t="s">
        <v>19</v>
      </c>
      <c r="F470" s="159" t="s">
        <v>435</v>
      </c>
      <c r="H470" s="160">
        <v>11.44</v>
      </c>
      <c r="I470" s="161"/>
      <c r="L470" s="157"/>
      <c r="M470" s="162"/>
      <c r="T470" s="163"/>
      <c r="AT470" s="158" t="s">
        <v>172</v>
      </c>
      <c r="AU470" s="158" t="s">
        <v>85</v>
      </c>
      <c r="AV470" s="13" t="s">
        <v>85</v>
      </c>
      <c r="AW470" s="13" t="s">
        <v>37</v>
      </c>
      <c r="AX470" s="13" t="s">
        <v>76</v>
      </c>
      <c r="AY470" s="158" t="s">
        <v>158</v>
      </c>
    </row>
    <row r="471" spans="2:65" s="13" customFormat="1">
      <c r="B471" s="157"/>
      <c r="D471" s="145" t="s">
        <v>172</v>
      </c>
      <c r="E471" s="158" t="s">
        <v>19</v>
      </c>
      <c r="F471" s="159" t="s">
        <v>436</v>
      </c>
      <c r="H471" s="160">
        <v>2.2999999999999998</v>
      </c>
      <c r="I471" s="161"/>
      <c r="L471" s="157"/>
      <c r="M471" s="162"/>
      <c r="T471" s="163"/>
      <c r="AT471" s="158" t="s">
        <v>172</v>
      </c>
      <c r="AU471" s="158" t="s">
        <v>85</v>
      </c>
      <c r="AV471" s="13" t="s">
        <v>85</v>
      </c>
      <c r="AW471" s="13" t="s">
        <v>37</v>
      </c>
      <c r="AX471" s="13" t="s">
        <v>76</v>
      </c>
      <c r="AY471" s="158" t="s">
        <v>158</v>
      </c>
    </row>
    <row r="472" spans="2:65" s="15" customFormat="1">
      <c r="B472" s="171"/>
      <c r="D472" s="145" t="s">
        <v>172</v>
      </c>
      <c r="E472" s="172" t="s">
        <v>19</v>
      </c>
      <c r="F472" s="173" t="s">
        <v>188</v>
      </c>
      <c r="H472" s="174">
        <v>13.74</v>
      </c>
      <c r="I472" s="175"/>
      <c r="L472" s="171"/>
      <c r="M472" s="176"/>
      <c r="T472" s="177"/>
      <c r="AT472" s="172" t="s">
        <v>172</v>
      </c>
      <c r="AU472" s="172" t="s">
        <v>85</v>
      </c>
      <c r="AV472" s="15" t="s">
        <v>166</v>
      </c>
      <c r="AW472" s="15" t="s">
        <v>37</v>
      </c>
      <c r="AX472" s="15" t="s">
        <v>83</v>
      </c>
      <c r="AY472" s="172" t="s">
        <v>158</v>
      </c>
    </row>
    <row r="473" spans="2:65" s="13" customFormat="1">
      <c r="B473" s="157"/>
      <c r="D473" s="145" t="s">
        <v>172</v>
      </c>
      <c r="F473" s="159" t="s">
        <v>451</v>
      </c>
      <c r="H473" s="160">
        <v>15.114000000000001</v>
      </c>
      <c r="I473" s="161"/>
      <c r="L473" s="157"/>
      <c r="M473" s="162"/>
      <c r="T473" s="163"/>
      <c r="AT473" s="158" t="s">
        <v>172</v>
      </c>
      <c r="AU473" s="158" t="s">
        <v>85</v>
      </c>
      <c r="AV473" s="13" t="s">
        <v>85</v>
      </c>
      <c r="AW473" s="13" t="s">
        <v>4</v>
      </c>
      <c r="AX473" s="13" t="s">
        <v>83</v>
      </c>
      <c r="AY473" s="158" t="s">
        <v>158</v>
      </c>
    </row>
    <row r="474" spans="2:65" s="1" customFormat="1" ht="44.25" customHeight="1">
      <c r="B474" s="33"/>
      <c r="C474" s="132" t="s">
        <v>452</v>
      </c>
      <c r="D474" s="132" t="s">
        <v>161</v>
      </c>
      <c r="E474" s="133" t="s">
        <v>453</v>
      </c>
      <c r="F474" s="134" t="s">
        <v>454</v>
      </c>
      <c r="G474" s="135" t="s">
        <v>164</v>
      </c>
      <c r="H474" s="136">
        <v>132.13</v>
      </c>
      <c r="I474" s="137"/>
      <c r="J474" s="138">
        <f>ROUND(I474*H474,2)</f>
        <v>0</v>
      </c>
      <c r="K474" s="134" t="s">
        <v>165</v>
      </c>
      <c r="L474" s="33"/>
      <c r="M474" s="139" t="s">
        <v>19</v>
      </c>
      <c r="N474" s="140" t="s">
        <v>47</v>
      </c>
      <c r="P474" s="141">
        <f>O474*H474</f>
        <v>0</v>
      </c>
      <c r="Q474" s="141">
        <v>8.5961600000000003E-3</v>
      </c>
      <c r="R474" s="141">
        <f>Q474*H474</f>
        <v>1.1358106208000001</v>
      </c>
      <c r="S474" s="141">
        <v>0</v>
      </c>
      <c r="T474" s="142">
        <f>S474*H474</f>
        <v>0</v>
      </c>
      <c r="AR474" s="143" t="s">
        <v>166</v>
      </c>
      <c r="AT474" s="143" t="s">
        <v>161</v>
      </c>
      <c r="AU474" s="143" t="s">
        <v>85</v>
      </c>
      <c r="AY474" s="18" t="s">
        <v>158</v>
      </c>
      <c r="BE474" s="144">
        <f>IF(N474="základní",J474,0)</f>
        <v>0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8" t="s">
        <v>83</v>
      </c>
      <c r="BK474" s="144">
        <f>ROUND(I474*H474,2)</f>
        <v>0</v>
      </c>
      <c r="BL474" s="18" t="s">
        <v>166</v>
      </c>
      <c r="BM474" s="143" t="s">
        <v>455</v>
      </c>
    </row>
    <row r="475" spans="2:65" s="1" customFormat="1">
      <c r="B475" s="33"/>
      <c r="D475" s="145" t="s">
        <v>168</v>
      </c>
      <c r="F475" s="146" t="s">
        <v>456</v>
      </c>
      <c r="I475" s="147"/>
      <c r="L475" s="33"/>
      <c r="M475" s="148"/>
      <c r="T475" s="54"/>
      <c r="AT475" s="18" t="s">
        <v>168</v>
      </c>
      <c r="AU475" s="18" t="s">
        <v>85</v>
      </c>
    </row>
    <row r="476" spans="2:65" s="1" customFormat="1">
      <c r="B476" s="33"/>
      <c r="D476" s="149" t="s">
        <v>170</v>
      </c>
      <c r="F476" s="150" t="s">
        <v>457</v>
      </c>
      <c r="I476" s="147"/>
      <c r="L476" s="33"/>
      <c r="M476" s="148"/>
      <c r="T476" s="54"/>
      <c r="AT476" s="18" t="s">
        <v>170</v>
      </c>
      <c r="AU476" s="18" t="s">
        <v>85</v>
      </c>
    </row>
    <row r="477" spans="2:65" s="12" customFormat="1">
      <c r="B477" s="151"/>
      <c r="D477" s="145" t="s">
        <v>172</v>
      </c>
      <c r="E477" s="152" t="s">
        <v>19</v>
      </c>
      <c r="F477" s="153" t="s">
        <v>275</v>
      </c>
      <c r="H477" s="152" t="s">
        <v>19</v>
      </c>
      <c r="I477" s="154"/>
      <c r="L477" s="151"/>
      <c r="M477" s="155"/>
      <c r="T477" s="156"/>
      <c r="AT477" s="152" t="s">
        <v>172</v>
      </c>
      <c r="AU477" s="152" t="s">
        <v>85</v>
      </c>
      <c r="AV477" s="12" t="s">
        <v>83</v>
      </c>
      <c r="AW477" s="12" t="s">
        <v>37</v>
      </c>
      <c r="AX477" s="12" t="s">
        <v>76</v>
      </c>
      <c r="AY477" s="152" t="s">
        <v>158</v>
      </c>
    </row>
    <row r="478" spans="2:65" s="12" customFormat="1">
      <c r="B478" s="151"/>
      <c r="D478" s="145" t="s">
        <v>172</v>
      </c>
      <c r="E478" s="152" t="s">
        <v>19</v>
      </c>
      <c r="F478" s="153" t="s">
        <v>458</v>
      </c>
      <c r="H478" s="152" t="s">
        <v>19</v>
      </c>
      <c r="I478" s="154"/>
      <c r="L478" s="151"/>
      <c r="M478" s="155"/>
      <c r="T478" s="156"/>
      <c r="AT478" s="152" t="s">
        <v>172</v>
      </c>
      <c r="AU478" s="152" t="s">
        <v>85</v>
      </c>
      <c r="AV478" s="12" t="s">
        <v>83</v>
      </c>
      <c r="AW478" s="12" t="s">
        <v>37</v>
      </c>
      <c r="AX478" s="12" t="s">
        <v>76</v>
      </c>
      <c r="AY478" s="152" t="s">
        <v>158</v>
      </c>
    </row>
    <row r="479" spans="2:65" s="12" customFormat="1">
      <c r="B479" s="151"/>
      <c r="D479" s="145" t="s">
        <v>172</v>
      </c>
      <c r="E479" s="152" t="s">
        <v>19</v>
      </c>
      <c r="F479" s="153" t="s">
        <v>363</v>
      </c>
      <c r="H479" s="152" t="s">
        <v>19</v>
      </c>
      <c r="I479" s="154"/>
      <c r="L479" s="151"/>
      <c r="M479" s="155"/>
      <c r="T479" s="156"/>
      <c r="AT479" s="152" t="s">
        <v>172</v>
      </c>
      <c r="AU479" s="152" t="s">
        <v>85</v>
      </c>
      <c r="AV479" s="12" t="s">
        <v>83</v>
      </c>
      <c r="AW479" s="12" t="s">
        <v>37</v>
      </c>
      <c r="AX479" s="12" t="s">
        <v>76</v>
      </c>
      <c r="AY479" s="152" t="s">
        <v>158</v>
      </c>
    </row>
    <row r="480" spans="2:65" s="13" customFormat="1">
      <c r="B480" s="157"/>
      <c r="D480" s="145" t="s">
        <v>172</v>
      </c>
      <c r="E480" s="158" t="s">
        <v>19</v>
      </c>
      <c r="F480" s="159" t="s">
        <v>459</v>
      </c>
      <c r="H480" s="160">
        <v>148.55000000000001</v>
      </c>
      <c r="I480" s="161"/>
      <c r="L480" s="157"/>
      <c r="M480" s="162"/>
      <c r="T480" s="163"/>
      <c r="AT480" s="158" t="s">
        <v>172</v>
      </c>
      <c r="AU480" s="158" t="s">
        <v>85</v>
      </c>
      <c r="AV480" s="13" t="s">
        <v>85</v>
      </c>
      <c r="AW480" s="13" t="s">
        <v>37</v>
      </c>
      <c r="AX480" s="13" t="s">
        <v>76</v>
      </c>
      <c r="AY480" s="158" t="s">
        <v>158</v>
      </c>
    </row>
    <row r="481" spans="2:65" s="13" customFormat="1">
      <c r="B481" s="157"/>
      <c r="D481" s="145" t="s">
        <v>172</v>
      </c>
      <c r="E481" s="158" t="s">
        <v>19</v>
      </c>
      <c r="F481" s="159" t="s">
        <v>460</v>
      </c>
      <c r="H481" s="160">
        <v>-16.420000000000002</v>
      </c>
      <c r="I481" s="161"/>
      <c r="L481" s="157"/>
      <c r="M481" s="162"/>
      <c r="T481" s="163"/>
      <c r="AT481" s="158" t="s">
        <v>172</v>
      </c>
      <c r="AU481" s="158" t="s">
        <v>85</v>
      </c>
      <c r="AV481" s="13" t="s">
        <v>85</v>
      </c>
      <c r="AW481" s="13" t="s">
        <v>37</v>
      </c>
      <c r="AX481" s="13" t="s">
        <v>76</v>
      </c>
      <c r="AY481" s="158" t="s">
        <v>158</v>
      </c>
    </row>
    <row r="482" spans="2:65" s="15" customFormat="1">
      <c r="B482" s="171"/>
      <c r="D482" s="145" t="s">
        <v>172</v>
      </c>
      <c r="E482" s="172" t="s">
        <v>19</v>
      </c>
      <c r="F482" s="173" t="s">
        <v>188</v>
      </c>
      <c r="H482" s="174">
        <v>132.13</v>
      </c>
      <c r="I482" s="175"/>
      <c r="L482" s="171"/>
      <c r="M482" s="176"/>
      <c r="T482" s="177"/>
      <c r="AT482" s="172" t="s">
        <v>172</v>
      </c>
      <c r="AU482" s="172" t="s">
        <v>85</v>
      </c>
      <c r="AV482" s="15" t="s">
        <v>166</v>
      </c>
      <c r="AW482" s="15" t="s">
        <v>37</v>
      </c>
      <c r="AX482" s="15" t="s">
        <v>83</v>
      </c>
      <c r="AY482" s="172" t="s">
        <v>158</v>
      </c>
    </row>
    <row r="483" spans="2:65" s="1" customFormat="1" ht="16.5" customHeight="1">
      <c r="B483" s="33"/>
      <c r="C483" s="178" t="s">
        <v>461</v>
      </c>
      <c r="D483" s="178" t="s">
        <v>229</v>
      </c>
      <c r="E483" s="179" t="s">
        <v>462</v>
      </c>
      <c r="F483" s="180" t="s">
        <v>463</v>
      </c>
      <c r="G483" s="181" t="s">
        <v>164</v>
      </c>
      <c r="H483" s="182">
        <v>138.73699999999999</v>
      </c>
      <c r="I483" s="183"/>
      <c r="J483" s="184">
        <f>ROUND(I483*H483,2)</f>
        <v>0</v>
      </c>
      <c r="K483" s="180" t="s">
        <v>165</v>
      </c>
      <c r="L483" s="185"/>
      <c r="M483" s="186" t="s">
        <v>19</v>
      </c>
      <c r="N483" s="187" t="s">
        <v>47</v>
      </c>
      <c r="P483" s="141">
        <f>O483*H483</f>
        <v>0</v>
      </c>
      <c r="Q483" s="141">
        <v>3.6800000000000001E-3</v>
      </c>
      <c r="R483" s="141">
        <f>Q483*H483</f>
        <v>0.51055216000000003</v>
      </c>
      <c r="S483" s="141">
        <v>0</v>
      </c>
      <c r="T483" s="142">
        <f>S483*H483</f>
        <v>0</v>
      </c>
      <c r="AR483" s="143" t="s">
        <v>232</v>
      </c>
      <c r="AT483" s="143" t="s">
        <v>229</v>
      </c>
      <c r="AU483" s="143" t="s">
        <v>85</v>
      </c>
      <c r="AY483" s="18" t="s">
        <v>158</v>
      </c>
      <c r="BE483" s="144">
        <f>IF(N483="základní",J483,0)</f>
        <v>0</v>
      </c>
      <c r="BF483" s="144">
        <f>IF(N483="snížená",J483,0)</f>
        <v>0</v>
      </c>
      <c r="BG483" s="144">
        <f>IF(N483="zákl. přenesená",J483,0)</f>
        <v>0</v>
      </c>
      <c r="BH483" s="144">
        <f>IF(N483="sníž. přenesená",J483,0)</f>
        <v>0</v>
      </c>
      <c r="BI483" s="144">
        <f>IF(N483="nulová",J483,0)</f>
        <v>0</v>
      </c>
      <c r="BJ483" s="18" t="s">
        <v>83</v>
      </c>
      <c r="BK483" s="144">
        <f>ROUND(I483*H483,2)</f>
        <v>0</v>
      </c>
      <c r="BL483" s="18" t="s">
        <v>166</v>
      </c>
      <c r="BM483" s="143" t="s">
        <v>464</v>
      </c>
    </row>
    <row r="484" spans="2:65" s="1" customFormat="1">
      <c r="B484" s="33"/>
      <c r="D484" s="145" t="s">
        <v>168</v>
      </c>
      <c r="F484" s="146" t="s">
        <v>463</v>
      </c>
      <c r="I484" s="147"/>
      <c r="L484" s="33"/>
      <c r="M484" s="148"/>
      <c r="T484" s="54"/>
      <c r="AT484" s="18" t="s">
        <v>168</v>
      </c>
      <c r="AU484" s="18" t="s">
        <v>85</v>
      </c>
    </row>
    <row r="485" spans="2:65" s="12" customFormat="1">
      <c r="B485" s="151"/>
      <c r="D485" s="145" t="s">
        <v>172</v>
      </c>
      <c r="E485" s="152" t="s">
        <v>19</v>
      </c>
      <c r="F485" s="153" t="s">
        <v>275</v>
      </c>
      <c r="H485" s="152" t="s">
        <v>19</v>
      </c>
      <c r="I485" s="154"/>
      <c r="L485" s="151"/>
      <c r="M485" s="155"/>
      <c r="T485" s="156"/>
      <c r="AT485" s="152" t="s">
        <v>172</v>
      </c>
      <c r="AU485" s="152" t="s">
        <v>85</v>
      </c>
      <c r="AV485" s="12" t="s">
        <v>83</v>
      </c>
      <c r="AW485" s="12" t="s">
        <v>37</v>
      </c>
      <c r="AX485" s="12" t="s">
        <v>76</v>
      </c>
      <c r="AY485" s="152" t="s">
        <v>158</v>
      </c>
    </row>
    <row r="486" spans="2:65" s="12" customFormat="1">
      <c r="B486" s="151"/>
      <c r="D486" s="145" t="s">
        <v>172</v>
      </c>
      <c r="E486" s="152" t="s">
        <v>19</v>
      </c>
      <c r="F486" s="153" t="s">
        <v>392</v>
      </c>
      <c r="H486" s="152" t="s">
        <v>19</v>
      </c>
      <c r="I486" s="154"/>
      <c r="L486" s="151"/>
      <c r="M486" s="155"/>
      <c r="T486" s="156"/>
      <c r="AT486" s="152" t="s">
        <v>172</v>
      </c>
      <c r="AU486" s="152" t="s">
        <v>85</v>
      </c>
      <c r="AV486" s="12" t="s">
        <v>83</v>
      </c>
      <c r="AW486" s="12" t="s">
        <v>37</v>
      </c>
      <c r="AX486" s="12" t="s">
        <v>76</v>
      </c>
      <c r="AY486" s="152" t="s">
        <v>158</v>
      </c>
    </row>
    <row r="487" spans="2:65" s="12" customFormat="1">
      <c r="B487" s="151"/>
      <c r="D487" s="145" t="s">
        <v>172</v>
      </c>
      <c r="E487" s="152" t="s">
        <v>19</v>
      </c>
      <c r="F487" s="153" t="s">
        <v>465</v>
      </c>
      <c r="H487" s="152" t="s">
        <v>19</v>
      </c>
      <c r="I487" s="154"/>
      <c r="L487" s="151"/>
      <c r="M487" s="155"/>
      <c r="T487" s="156"/>
      <c r="AT487" s="152" t="s">
        <v>172</v>
      </c>
      <c r="AU487" s="152" t="s">
        <v>85</v>
      </c>
      <c r="AV487" s="12" t="s">
        <v>83</v>
      </c>
      <c r="AW487" s="12" t="s">
        <v>37</v>
      </c>
      <c r="AX487" s="12" t="s">
        <v>76</v>
      </c>
      <c r="AY487" s="152" t="s">
        <v>158</v>
      </c>
    </row>
    <row r="488" spans="2:65" s="12" customFormat="1">
      <c r="B488" s="151"/>
      <c r="D488" s="145" t="s">
        <v>172</v>
      </c>
      <c r="E488" s="152" t="s">
        <v>19</v>
      </c>
      <c r="F488" s="153" t="s">
        <v>363</v>
      </c>
      <c r="H488" s="152" t="s">
        <v>19</v>
      </c>
      <c r="I488" s="154"/>
      <c r="L488" s="151"/>
      <c r="M488" s="155"/>
      <c r="T488" s="156"/>
      <c r="AT488" s="152" t="s">
        <v>172</v>
      </c>
      <c r="AU488" s="152" t="s">
        <v>85</v>
      </c>
      <c r="AV488" s="12" t="s">
        <v>83</v>
      </c>
      <c r="AW488" s="12" t="s">
        <v>37</v>
      </c>
      <c r="AX488" s="12" t="s">
        <v>76</v>
      </c>
      <c r="AY488" s="152" t="s">
        <v>158</v>
      </c>
    </row>
    <row r="489" spans="2:65" s="13" customFormat="1">
      <c r="B489" s="157"/>
      <c r="D489" s="145" t="s">
        <v>172</v>
      </c>
      <c r="E489" s="158" t="s">
        <v>19</v>
      </c>
      <c r="F489" s="159" t="s">
        <v>459</v>
      </c>
      <c r="H489" s="160">
        <v>148.55000000000001</v>
      </c>
      <c r="I489" s="161"/>
      <c r="L489" s="157"/>
      <c r="M489" s="162"/>
      <c r="T489" s="163"/>
      <c r="AT489" s="158" t="s">
        <v>172</v>
      </c>
      <c r="AU489" s="158" t="s">
        <v>85</v>
      </c>
      <c r="AV489" s="13" t="s">
        <v>85</v>
      </c>
      <c r="AW489" s="13" t="s">
        <v>37</v>
      </c>
      <c r="AX489" s="13" t="s">
        <v>76</v>
      </c>
      <c r="AY489" s="158" t="s">
        <v>158</v>
      </c>
    </row>
    <row r="490" spans="2:65" s="13" customFormat="1">
      <c r="B490" s="157"/>
      <c r="D490" s="145" t="s">
        <v>172</v>
      </c>
      <c r="E490" s="158" t="s">
        <v>19</v>
      </c>
      <c r="F490" s="159" t="s">
        <v>460</v>
      </c>
      <c r="H490" s="160">
        <v>-16.420000000000002</v>
      </c>
      <c r="I490" s="161"/>
      <c r="L490" s="157"/>
      <c r="M490" s="162"/>
      <c r="T490" s="163"/>
      <c r="AT490" s="158" t="s">
        <v>172</v>
      </c>
      <c r="AU490" s="158" t="s">
        <v>85</v>
      </c>
      <c r="AV490" s="13" t="s">
        <v>85</v>
      </c>
      <c r="AW490" s="13" t="s">
        <v>37</v>
      </c>
      <c r="AX490" s="13" t="s">
        <v>76</v>
      </c>
      <c r="AY490" s="158" t="s">
        <v>158</v>
      </c>
    </row>
    <row r="491" spans="2:65" s="15" customFormat="1">
      <c r="B491" s="171"/>
      <c r="D491" s="145" t="s">
        <v>172</v>
      </c>
      <c r="E491" s="172" t="s">
        <v>19</v>
      </c>
      <c r="F491" s="173" t="s">
        <v>188</v>
      </c>
      <c r="H491" s="174">
        <v>132.13</v>
      </c>
      <c r="I491" s="175"/>
      <c r="L491" s="171"/>
      <c r="M491" s="176"/>
      <c r="T491" s="177"/>
      <c r="AT491" s="172" t="s">
        <v>172</v>
      </c>
      <c r="AU491" s="172" t="s">
        <v>85</v>
      </c>
      <c r="AV491" s="15" t="s">
        <v>166</v>
      </c>
      <c r="AW491" s="15" t="s">
        <v>37</v>
      </c>
      <c r="AX491" s="15" t="s">
        <v>83</v>
      </c>
      <c r="AY491" s="172" t="s">
        <v>158</v>
      </c>
    </row>
    <row r="492" spans="2:65" s="13" customFormat="1">
      <c r="B492" s="157"/>
      <c r="D492" s="145" t="s">
        <v>172</v>
      </c>
      <c r="F492" s="159" t="s">
        <v>466</v>
      </c>
      <c r="H492" s="160">
        <v>138.73699999999999</v>
      </c>
      <c r="I492" s="161"/>
      <c r="L492" s="157"/>
      <c r="M492" s="162"/>
      <c r="T492" s="163"/>
      <c r="AT492" s="158" t="s">
        <v>172</v>
      </c>
      <c r="AU492" s="158" t="s">
        <v>85</v>
      </c>
      <c r="AV492" s="13" t="s">
        <v>85</v>
      </c>
      <c r="AW492" s="13" t="s">
        <v>4</v>
      </c>
      <c r="AX492" s="13" t="s">
        <v>83</v>
      </c>
      <c r="AY492" s="158" t="s">
        <v>158</v>
      </c>
    </row>
    <row r="493" spans="2:65" s="1" customFormat="1" ht="44.25" customHeight="1">
      <c r="B493" s="33"/>
      <c r="C493" s="132" t="s">
        <v>467</v>
      </c>
      <c r="D493" s="132" t="s">
        <v>161</v>
      </c>
      <c r="E493" s="133" t="s">
        <v>453</v>
      </c>
      <c r="F493" s="134" t="s">
        <v>454</v>
      </c>
      <c r="G493" s="135" t="s">
        <v>164</v>
      </c>
      <c r="H493" s="136">
        <v>6.2220000000000004</v>
      </c>
      <c r="I493" s="137"/>
      <c r="J493" s="138">
        <f>ROUND(I493*H493,2)</f>
        <v>0</v>
      </c>
      <c r="K493" s="134" t="s">
        <v>165</v>
      </c>
      <c r="L493" s="33"/>
      <c r="M493" s="139" t="s">
        <v>19</v>
      </c>
      <c r="N493" s="140" t="s">
        <v>47</v>
      </c>
      <c r="P493" s="141">
        <f>O493*H493</f>
        <v>0</v>
      </c>
      <c r="Q493" s="141">
        <v>8.5961600000000003E-3</v>
      </c>
      <c r="R493" s="141">
        <f>Q493*H493</f>
        <v>5.3485307520000004E-2</v>
      </c>
      <c r="S493" s="141">
        <v>0</v>
      </c>
      <c r="T493" s="142">
        <f>S493*H493</f>
        <v>0</v>
      </c>
      <c r="AR493" s="143" t="s">
        <v>166</v>
      </c>
      <c r="AT493" s="143" t="s">
        <v>161</v>
      </c>
      <c r="AU493" s="143" t="s">
        <v>85</v>
      </c>
      <c r="AY493" s="18" t="s">
        <v>158</v>
      </c>
      <c r="BE493" s="144">
        <f>IF(N493="základní",J493,0)</f>
        <v>0</v>
      </c>
      <c r="BF493" s="144">
        <f>IF(N493="snížená",J493,0)</f>
        <v>0</v>
      </c>
      <c r="BG493" s="144">
        <f>IF(N493="zákl. přenesená",J493,0)</f>
        <v>0</v>
      </c>
      <c r="BH493" s="144">
        <f>IF(N493="sníž. přenesená",J493,0)</f>
        <v>0</v>
      </c>
      <c r="BI493" s="144">
        <f>IF(N493="nulová",J493,0)</f>
        <v>0</v>
      </c>
      <c r="BJ493" s="18" t="s">
        <v>83</v>
      </c>
      <c r="BK493" s="144">
        <f>ROUND(I493*H493,2)</f>
        <v>0</v>
      </c>
      <c r="BL493" s="18" t="s">
        <v>166</v>
      </c>
      <c r="BM493" s="143" t="s">
        <v>468</v>
      </c>
    </row>
    <row r="494" spans="2:65" s="1" customFormat="1">
      <c r="B494" s="33"/>
      <c r="D494" s="145" t="s">
        <v>168</v>
      </c>
      <c r="F494" s="146" t="s">
        <v>456</v>
      </c>
      <c r="I494" s="147"/>
      <c r="L494" s="33"/>
      <c r="M494" s="148"/>
      <c r="T494" s="54"/>
      <c r="AT494" s="18" t="s">
        <v>168</v>
      </c>
      <c r="AU494" s="18" t="s">
        <v>85</v>
      </c>
    </row>
    <row r="495" spans="2:65" s="1" customFormat="1">
      <c r="B495" s="33"/>
      <c r="D495" s="149" t="s">
        <v>170</v>
      </c>
      <c r="F495" s="150" t="s">
        <v>457</v>
      </c>
      <c r="I495" s="147"/>
      <c r="L495" s="33"/>
      <c r="M495" s="148"/>
      <c r="T495" s="54"/>
      <c r="AT495" s="18" t="s">
        <v>170</v>
      </c>
      <c r="AU495" s="18" t="s">
        <v>85</v>
      </c>
    </row>
    <row r="496" spans="2:65" s="12" customFormat="1">
      <c r="B496" s="151"/>
      <c r="D496" s="145" t="s">
        <v>172</v>
      </c>
      <c r="E496" s="152" t="s">
        <v>19</v>
      </c>
      <c r="F496" s="153" t="s">
        <v>275</v>
      </c>
      <c r="H496" s="152" t="s">
        <v>19</v>
      </c>
      <c r="I496" s="154"/>
      <c r="L496" s="151"/>
      <c r="M496" s="155"/>
      <c r="T496" s="156"/>
      <c r="AT496" s="152" t="s">
        <v>172</v>
      </c>
      <c r="AU496" s="152" t="s">
        <v>85</v>
      </c>
      <c r="AV496" s="12" t="s">
        <v>83</v>
      </c>
      <c r="AW496" s="12" t="s">
        <v>37</v>
      </c>
      <c r="AX496" s="12" t="s">
        <v>76</v>
      </c>
      <c r="AY496" s="152" t="s">
        <v>158</v>
      </c>
    </row>
    <row r="497" spans="2:65" s="12" customFormat="1">
      <c r="B497" s="151"/>
      <c r="D497" s="145" t="s">
        <v>172</v>
      </c>
      <c r="E497" s="152" t="s">
        <v>19</v>
      </c>
      <c r="F497" s="153" t="s">
        <v>469</v>
      </c>
      <c r="H497" s="152" t="s">
        <v>19</v>
      </c>
      <c r="I497" s="154"/>
      <c r="L497" s="151"/>
      <c r="M497" s="155"/>
      <c r="T497" s="156"/>
      <c r="AT497" s="152" t="s">
        <v>172</v>
      </c>
      <c r="AU497" s="152" t="s">
        <v>85</v>
      </c>
      <c r="AV497" s="12" t="s">
        <v>83</v>
      </c>
      <c r="AW497" s="12" t="s">
        <v>37</v>
      </c>
      <c r="AX497" s="12" t="s">
        <v>76</v>
      </c>
      <c r="AY497" s="152" t="s">
        <v>158</v>
      </c>
    </row>
    <row r="498" spans="2:65" s="12" customFormat="1">
      <c r="B498" s="151"/>
      <c r="D498" s="145" t="s">
        <v>172</v>
      </c>
      <c r="E498" s="152" t="s">
        <v>19</v>
      </c>
      <c r="F498" s="153" t="s">
        <v>470</v>
      </c>
      <c r="H498" s="152" t="s">
        <v>19</v>
      </c>
      <c r="I498" s="154"/>
      <c r="L498" s="151"/>
      <c r="M498" s="155"/>
      <c r="T498" s="156"/>
      <c r="AT498" s="152" t="s">
        <v>172</v>
      </c>
      <c r="AU498" s="152" t="s">
        <v>85</v>
      </c>
      <c r="AV498" s="12" t="s">
        <v>83</v>
      </c>
      <c r="AW498" s="12" t="s">
        <v>37</v>
      </c>
      <c r="AX498" s="12" t="s">
        <v>76</v>
      </c>
      <c r="AY498" s="152" t="s">
        <v>158</v>
      </c>
    </row>
    <row r="499" spans="2:65" s="13" customFormat="1">
      <c r="B499" s="157"/>
      <c r="D499" s="145" t="s">
        <v>172</v>
      </c>
      <c r="E499" s="158" t="s">
        <v>19</v>
      </c>
      <c r="F499" s="159" t="s">
        <v>471</v>
      </c>
      <c r="H499" s="160">
        <v>20.797000000000001</v>
      </c>
      <c r="I499" s="161"/>
      <c r="L499" s="157"/>
      <c r="M499" s="162"/>
      <c r="T499" s="163"/>
      <c r="AT499" s="158" t="s">
        <v>172</v>
      </c>
      <c r="AU499" s="158" t="s">
        <v>85</v>
      </c>
      <c r="AV499" s="13" t="s">
        <v>85</v>
      </c>
      <c r="AW499" s="13" t="s">
        <v>37</v>
      </c>
      <c r="AX499" s="13" t="s">
        <v>76</v>
      </c>
      <c r="AY499" s="158" t="s">
        <v>158</v>
      </c>
    </row>
    <row r="500" spans="2:65" s="13" customFormat="1">
      <c r="B500" s="157"/>
      <c r="D500" s="145" t="s">
        <v>172</v>
      </c>
      <c r="E500" s="158" t="s">
        <v>19</v>
      </c>
      <c r="F500" s="159" t="s">
        <v>472</v>
      </c>
      <c r="H500" s="160">
        <v>-14.574999999999999</v>
      </c>
      <c r="I500" s="161"/>
      <c r="L500" s="157"/>
      <c r="M500" s="162"/>
      <c r="T500" s="163"/>
      <c r="AT500" s="158" t="s">
        <v>172</v>
      </c>
      <c r="AU500" s="158" t="s">
        <v>85</v>
      </c>
      <c r="AV500" s="13" t="s">
        <v>85</v>
      </c>
      <c r="AW500" s="13" t="s">
        <v>37</v>
      </c>
      <c r="AX500" s="13" t="s">
        <v>76</v>
      </c>
      <c r="AY500" s="158" t="s">
        <v>158</v>
      </c>
    </row>
    <row r="501" spans="2:65" s="15" customFormat="1">
      <c r="B501" s="171"/>
      <c r="D501" s="145" t="s">
        <v>172</v>
      </c>
      <c r="E501" s="172" t="s">
        <v>19</v>
      </c>
      <c r="F501" s="173" t="s">
        <v>188</v>
      </c>
      <c r="H501" s="174">
        <v>6.2220000000000004</v>
      </c>
      <c r="I501" s="175"/>
      <c r="L501" s="171"/>
      <c r="M501" s="176"/>
      <c r="T501" s="177"/>
      <c r="AT501" s="172" t="s">
        <v>172</v>
      </c>
      <c r="AU501" s="172" t="s">
        <v>85</v>
      </c>
      <c r="AV501" s="15" t="s">
        <v>166</v>
      </c>
      <c r="AW501" s="15" t="s">
        <v>37</v>
      </c>
      <c r="AX501" s="15" t="s">
        <v>83</v>
      </c>
      <c r="AY501" s="172" t="s">
        <v>158</v>
      </c>
    </row>
    <row r="502" spans="2:65" s="1" customFormat="1" ht="24.2" customHeight="1">
      <c r="B502" s="33"/>
      <c r="C502" s="178" t="s">
        <v>473</v>
      </c>
      <c r="D502" s="178" t="s">
        <v>229</v>
      </c>
      <c r="E502" s="179" t="s">
        <v>474</v>
      </c>
      <c r="F502" s="180" t="s">
        <v>475</v>
      </c>
      <c r="G502" s="181" t="s">
        <v>164</v>
      </c>
      <c r="H502" s="182">
        <v>6.8440000000000003</v>
      </c>
      <c r="I502" s="183"/>
      <c r="J502" s="184">
        <f>ROUND(I502*H502,2)</f>
        <v>0</v>
      </c>
      <c r="K502" s="180" t="s">
        <v>165</v>
      </c>
      <c r="L502" s="185"/>
      <c r="M502" s="186" t="s">
        <v>19</v>
      </c>
      <c r="N502" s="187" t="s">
        <v>47</v>
      </c>
      <c r="P502" s="141">
        <f>O502*H502</f>
        <v>0</v>
      </c>
      <c r="Q502" s="141">
        <v>4.8999999999999998E-3</v>
      </c>
      <c r="R502" s="141">
        <f>Q502*H502</f>
        <v>3.3535599999999999E-2</v>
      </c>
      <c r="S502" s="141">
        <v>0</v>
      </c>
      <c r="T502" s="142">
        <f>S502*H502</f>
        <v>0</v>
      </c>
      <c r="AR502" s="143" t="s">
        <v>232</v>
      </c>
      <c r="AT502" s="143" t="s">
        <v>229</v>
      </c>
      <c r="AU502" s="143" t="s">
        <v>85</v>
      </c>
      <c r="AY502" s="18" t="s">
        <v>158</v>
      </c>
      <c r="BE502" s="144">
        <f>IF(N502="základní",J502,0)</f>
        <v>0</v>
      </c>
      <c r="BF502" s="144">
        <f>IF(N502="snížená",J502,0)</f>
        <v>0</v>
      </c>
      <c r="BG502" s="144">
        <f>IF(N502="zákl. přenesená",J502,0)</f>
        <v>0</v>
      </c>
      <c r="BH502" s="144">
        <f>IF(N502="sníž. přenesená",J502,0)</f>
        <v>0</v>
      </c>
      <c r="BI502" s="144">
        <f>IF(N502="nulová",J502,0)</f>
        <v>0</v>
      </c>
      <c r="BJ502" s="18" t="s">
        <v>83</v>
      </c>
      <c r="BK502" s="144">
        <f>ROUND(I502*H502,2)</f>
        <v>0</v>
      </c>
      <c r="BL502" s="18" t="s">
        <v>166</v>
      </c>
      <c r="BM502" s="143" t="s">
        <v>476</v>
      </c>
    </row>
    <row r="503" spans="2:65" s="1" customFormat="1">
      <c r="B503" s="33"/>
      <c r="D503" s="145" t="s">
        <v>168</v>
      </c>
      <c r="F503" s="146" t="s">
        <v>475</v>
      </c>
      <c r="I503" s="147"/>
      <c r="L503" s="33"/>
      <c r="M503" s="148"/>
      <c r="T503" s="54"/>
      <c r="AT503" s="18" t="s">
        <v>168</v>
      </c>
      <c r="AU503" s="18" t="s">
        <v>85</v>
      </c>
    </row>
    <row r="504" spans="2:65" s="12" customFormat="1">
      <c r="B504" s="151"/>
      <c r="D504" s="145" t="s">
        <v>172</v>
      </c>
      <c r="E504" s="152" t="s">
        <v>19</v>
      </c>
      <c r="F504" s="153" t="s">
        <v>275</v>
      </c>
      <c r="H504" s="152" t="s">
        <v>19</v>
      </c>
      <c r="I504" s="154"/>
      <c r="L504" s="151"/>
      <c r="M504" s="155"/>
      <c r="T504" s="156"/>
      <c r="AT504" s="152" t="s">
        <v>172</v>
      </c>
      <c r="AU504" s="152" t="s">
        <v>85</v>
      </c>
      <c r="AV504" s="12" t="s">
        <v>83</v>
      </c>
      <c r="AW504" s="12" t="s">
        <v>37</v>
      </c>
      <c r="AX504" s="12" t="s">
        <v>76</v>
      </c>
      <c r="AY504" s="152" t="s">
        <v>158</v>
      </c>
    </row>
    <row r="505" spans="2:65" s="12" customFormat="1">
      <c r="B505" s="151"/>
      <c r="D505" s="145" t="s">
        <v>172</v>
      </c>
      <c r="E505" s="152" t="s">
        <v>19</v>
      </c>
      <c r="F505" s="153" t="s">
        <v>392</v>
      </c>
      <c r="H505" s="152" t="s">
        <v>19</v>
      </c>
      <c r="I505" s="154"/>
      <c r="L505" s="151"/>
      <c r="M505" s="155"/>
      <c r="T505" s="156"/>
      <c r="AT505" s="152" t="s">
        <v>172</v>
      </c>
      <c r="AU505" s="152" t="s">
        <v>85</v>
      </c>
      <c r="AV505" s="12" t="s">
        <v>83</v>
      </c>
      <c r="AW505" s="12" t="s">
        <v>37</v>
      </c>
      <c r="AX505" s="12" t="s">
        <v>76</v>
      </c>
      <c r="AY505" s="152" t="s">
        <v>158</v>
      </c>
    </row>
    <row r="506" spans="2:65" s="12" customFormat="1">
      <c r="B506" s="151"/>
      <c r="D506" s="145" t="s">
        <v>172</v>
      </c>
      <c r="E506" s="152" t="s">
        <v>19</v>
      </c>
      <c r="F506" s="153" t="s">
        <v>477</v>
      </c>
      <c r="H506" s="152" t="s">
        <v>19</v>
      </c>
      <c r="I506" s="154"/>
      <c r="L506" s="151"/>
      <c r="M506" s="155"/>
      <c r="T506" s="156"/>
      <c r="AT506" s="152" t="s">
        <v>172</v>
      </c>
      <c r="AU506" s="152" t="s">
        <v>85</v>
      </c>
      <c r="AV506" s="12" t="s">
        <v>83</v>
      </c>
      <c r="AW506" s="12" t="s">
        <v>37</v>
      </c>
      <c r="AX506" s="12" t="s">
        <v>76</v>
      </c>
      <c r="AY506" s="152" t="s">
        <v>158</v>
      </c>
    </row>
    <row r="507" spans="2:65" s="12" customFormat="1">
      <c r="B507" s="151"/>
      <c r="D507" s="145" t="s">
        <v>172</v>
      </c>
      <c r="E507" s="152" t="s">
        <v>19</v>
      </c>
      <c r="F507" s="153" t="s">
        <v>470</v>
      </c>
      <c r="H507" s="152" t="s">
        <v>19</v>
      </c>
      <c r="I507" s="154"/>
      <c r="L507" s="151"/>
      <c r="M507" s="155"/>
      <c r="T507" s="156"/>
      <c r="AT507" s="152" t="s">
        <v>172</v>
      </c>
      <c r="AU507" s="152" t="s">
        <v>85</v>
      </c>
      <c r="AV507" s="12" t="s">
        <v>83</v>
      </c>
      <c r="AW507" s="12" t="s">
        <v>37</v>
      </c>
      <c r="AX507" s="12" t="s">
        <v>76</v>
      </c>
      <c r="AY507" s="152" t="s">
        <v>158</v>
      </c>
    </row>
    <row r="508" spans="2:65" s="13" customFormat="1">
      <c r="B508" s="157"/>
      <c r="D508" s="145" t="s">
        <v>172</v>
      </c>
      <c r="E508" s="158" t="s">
        <v>19</v>
      </c>
      <c r="F508" s="159" t="s">
        <v>471</v>
      </c>
      <c r="H508" s="160">
        <v>20.797000000000001</v>
      </c>
      <c r="I508" s="161"/>
      <c r="L508" s="157"/>
      <c r="M508" s="162"/>
      <c r="T508" s="163"/>
      <c r="AT508" s="158" t="s">
        <v>172</v>
      </c>
      <c r="AU508" s="158" t="s">
        <v>85</v>
      </c>
      <c r="AV508" s="13" t="s">
        <v>85</v>
      </c>
      <c r="AW508" s="13" t="s">
        <v>37</v>
      </c>
      <c r="AX508" s="13" t="s">
        <v>76</v>
      </c>
      <c r="AY508" s="158" t="s">
        <v>158</v>
      </c>
    </row>
    <row r="509" spans="2:65" s="13" customFormat="1">
      <c r="B509" s="157"/>
      <c r="D509" s="145" t="s">
        <v>172</v>
      </c>
      <c r="E509" s="158" t="s">
        <v>19</v>
      </c>
      <c r="F509" s="159" t="s">
        <v>472</v>
      </c>
      <c r="H509" s="160">
        <v>-14.574999999999999</v>
      </c>
      <c r="I509" s="161"/>
      <c r="L509" s="157"/>
      <c r="M509" s="162"/>
      <c r="T509" s="163"/>
      <c r="AT509" s="158" t="s">
        <v>172</v>
      </c>
      <c r="AU509" s="158" t="s">
        <v>85</v>
      </c>
      <c r="AV509" s="13" t="s">
        <v>85</v>
      </c>
      <c r="AW509" s="13" t="s">
        <v>37</v>
      </c>
      <c r="AX509" s="13" t="s">
        <v>76</v>
      </c>
      <c r="AY509" s="158" t="s">
        <v>158</v>
      </c>
    </row>
    <row r="510" spans="2:65" s="15" customFormat="1">
      <c r="B510" s="171"/>
      <c r="D510" s="145" t="s">
        <v>172</v>
      </c>
      <c r="E510" s="172" t="s">
        <v>19</v>
      </c>
      <c r="F510" s="173" t="s">
        <v>188</v>
      </c>
      <c r="H510" s="174">
        <v>6.2220000000000004</v>
      </c>
      <c r="I510" s="175"/>
      <c r="L510" s="171"/>
      <c r="M510" s="176"/>
      <c r="T510" s="177"/>
      <c r="AT510" s="172" t="s">
        <v>172</v>
      </c>
      <c r="AU510" s="172" t="s">
        <v>85</v>
      </c>
      <c r="AV510" s="15" t="s">
        <v>166</v>
      </c>
      <c r="AW510" s="15" t="s">
        <v>37</v>
      </c>
      <c r="AX510" s="15" t="s">
        <v>83</v>
      </c>
      <c r="AY510" s="172" t="s">
        <v>158</v>
      </c>
    </row>
    <row r="511" spans="2:65" s="13" customFormat="1">
      <c r="B511" s="157"/>
      <c r="D511" s="145" t="s">
        <v>172</v>
      </c>
      <c r="F511" s="159" t="s">
        <v>478</v>
      </c>
      <c r="H511" s="160">
        <v>6.8440000000000003</v>
      </c>
      <c r="I511" s="161"/>
      <c r="L511" s="157"/>
      <c r="M511" s="162"/>
      <c r="T511" s="163"/>
      <c r="AT511" s="158" t="s">
        <v>172</v>
      </c>
      <c r="AU511" s="158" t="s">
        <v>85</v>
      </c>
      <c r="AV511" s="13" t="s">
        <v>85</v>
      </c>
      <c r="AW511" s="13" t="s">
        <v>4</v>
      </c>
      <c r="AX511" s="13" t="s">
        <v>83</v>
      </c>
      <c r="AY511" s="158" t="s">
        <v>158</v>
      </c>
    </row>
    <row r="512" spans="2:65" s="1" customFormat="1" ht="24.2" customHeight="1">
      <c r="B512" s="33"/>
      <c r="C512" s="132" t="s">
        <v>479</v>
      </c>
      <c r="D512" s="132" t="s">
        <v>161</v>
      </c>
      <c r="E512" s="133" t="s">
        <v>480</v>
      </c>
      <c r="F512" s="134" t="s">
        <v>481</v>
      </c>
      <c r="G512" s="135" t="s">
        <v>164</v>
      </c>
      <c r="H512" s="136">
        <v>45.686999999999998</v>
      </c>
      <c r="I512" s="137"/>
      <c r="J512" s="138">
        <f>ROUND(I512*H512,2)</f>
        <v>0</v>
      </c>
      <c r="K512" s="134" t="s">
        <v>165</v>
      </c>
      <c r="L512" s="33"/>
      <c r="M512" s="139" t="s">
        <v>19</v>
      </c>
      <c r="N512" s="140" t="s">
        <v>47</v>
      </c>
      <c r="P512" s="141">
        <f>O512*H512</f>
        <v>0</v>
      </c>
      <c r="Q512" s="141">
        <v>0</v>
      </c>
      <c r="R512" s="141">
        <f>Q512*H512</f>
        <v>0</v>
      </c>
      <c r="S512" s="141">
        <v>0</v>
      </c>
      <c r="T512" s="142">
        <f>S512*H512</f>
        <v>0</v>
      </c>
      <c r="AR512" s="143" t="s">
        <v>166</v>
      </c>
      <c r="AT512" s="143" t="s">
        <v>161</v>
      </c>
      <c r="AU512" s="143" t="s">
        <v>85</v>
      </c>
      <c r="AY512" s="18" t="s">
        <v>158</v>
      </c>
      <c r="BE512" s="144">
        <f>IF(N512="základní",J512,0)</f>
        <v>0</v>
      </c>
      <c r="BF512" s="144">
        <f>IF(N512="snížená",J512,0)</f>
        <v>0</v>
      </c>
      <c r="BG512" s="144">
        <f>IF(N512="zákl. přenesená",J512,0)</f>
        <v>0</v>
      </c>
      <c r="BH512" s="144">
        <f>IF(N512="sníž. přenesená",J512,0)</f>
        <v>0</v>
      </c>
      <c r="BI512" s="144">
        <f>IF(N512="nulová",J512,0)</f>
        <v>0</v>
      </c>
      <c r="BJ512" s="18" t="s">
        <v>83</v>
      </c>
      <c r="BK512" s="144">
        <f>ROUND(I512*H512,2)</f>
        <v>0</v>
      </c>
      <c r="BL512" s="18" t="s">
        <v>166</v>
      </c>
      <c r="BM512" s="143" t="s">
        <v>482</v>
      </c>
    </row>
    <row r="513" spans="2:65" s="1" customFormat="1">
      <c r="B513" s="33"/>
      <c r="D513" s="145" t="s">
        <v>168</v>
      </c>
      <c r="F513" s="146" t="s">
        <v>481</v>
      </c>
      <c r="I513" s="147"/>
      <c r="L513" s="33"/>
      <c r="M513" s="148"/>
      <c r="T513" s="54"/>
      <c r="AT513" s="18" t="s">
        <v>168</v>
      </c>
      <c r="AU513" s="18" t="s">
        <v>85</v>
      </c>
    </row>
    <row r="514" spans="2:65" s="1" customFormat="1">
      <c r="B514" s="33"/>
      <c r="D514" s="149" t="s">
        <v>170</v>
      </c>
      <c r="F514" s="150" t="s">
        <v>483</v>
      </c>
      <c r="I514" s="147"/>
      <c r="L514" s="33"/>
      <c r="M514" s="148"/>
      <c r="T514" s="54"/>
      <c r="AT514" s="18" t="s">
        <v>170</v>
      </c>
      <c r="AU514" s="18" t="s">
        <v>85</v>
      </c>
    </row>
    <row r="515" spans="2:65" s="12" customFormat="1">
      <c r="B515" s="151"/>
      <c r="D515" s="145" t="s">
        <v>172</v>
      </c>
      <c r="E515" s="152" t="s">
        <v>19</v>
      </c>
      <c r="F515" s="153" t="s">
        <v>275</v>
      </c>
      <c r="H515" s="152" t="s">
        <v>19</v>
      </c>
      <c r="I515" s="154"/>
      <c r="L515" s="151"/>
      <c r="M515" s="155"/>
      <c r="T515" s="156"/>
      <c r="AT515" s="152" t="s">
        <v>172</v>
      </c>
      <c r="AU515" s="152" t="s">
        <v>85</v>
      </c>
      <c r="AV515" s="12" t="s">
        <v>83</v>
      </c>
      <c r="AW515" s="12" t="s">
        <v>37</v>
      </c>
      <c r="AX515" s="12" t="s">
        <v>76</v>
      </c>
      <c r="AY515" s="152" t="s">
        <v>158</v>
      </c>
    </row>
    <row r="516" spans="2:65" s="12" customFormat="1">
      <c r="B516" s="151"/>
      <c r="D516" s="145" t="s">
        <v>172</v>
      </c>
      <c r="E516" s="152" t="s">
        <v>19</v>
      </c>
      <c r="F516" s="153" t="s">
        <v>484</v>
      </c>
      <c r="H516" s="152" t="s">
        <v>19</v>
      </c>
      <c r="I516" s="154"/>
      <c r="L516" s="151"/>
      <c r="M516" s="155"/>
      <c r="T516" s="156"/>
      <c r="AT516" s="152" t="s">
        <v>172</v>
      </c>
      <c r="AU516" s="152" t="s">
        <v>85</v>
      </c>
      <c r="AV516" s="12" t="s">
        <v>83</v>
      </c>
      <c r="AW516" s="12" t="s">
        <v>37</v>
      </c>
      <c r="AX516" s="12" t="s">
        <v>76</v>
      </c>
      <c r="AY516" s="152" t="s">
        <v>158</v>
      </c>
    </row>
    <row r="517" spans="2:65" s="13" customFormat="1">
      <c r="B517" s="157"/>
      <c r="D517" s="145" t="s">
        <v>172</v>
      </c>
      <c r="E517" s="158" t="s">
        <v>19</v>
      </c>
      <c r="F517" s="159" t="s">
        <v>364</v>
      </c>
      <c r="H517" s="160">
        <v>169.941</v>
      </c>
      <c r="I517" s="161"/>
      <c r="L517" s="157"/>
      <c r="M517" s="162"/>
      <c r="T517" s="163"/>
      <c r="AT517" s="158" t="s">
        <v>172</v>
      </c>
      <c r="AU517" s="158" t="s">
        <v>85</v>
      </c>
      <c r="AV517" s="13" t="s">
        <v>85</v>
      </c>
      <c r="AW517" s="13" t="s">
        <v>37</v>
      </c>
      <c r="AX517" s="13" t="s">
        <v>76</v>
      </c>
      <c r="AY517" s="158" t="s">
        <v>158</v>
      </c>
    </row>
    <row r="518" spans="2:65" s="13" customFormat="1">
      <c r="B518" s="157"/>
      <c r="D518" s="145" t="s">
        <v>172</v>
      </c>
      <c r="E518" s="158" t="s">
        <v>19</v>
      </c>
      <c r="F518" s="159" t="s">
        <v>365</v>
      </c>
      <c r="H518" s="160">
        <v>-17.649999999999999</v>
      </c>
      <c r="I518" s="161"/>
      <c r="L518" s="157"/>
      <c r="M518" s="162"/>
      <c r="T518" s="163"/>
      <c r="AT518" s="158" t="s">
        <v>172</v>
      </c>
      <c r="AU518" s="158" t="s">
        <v>85</v>
      </c>
      <c r="AV518" s="13" t="s">
        <v>85</v>
      </c>
      <c r="AW518" s="13" t="s">
        <v>37</v>
      </c>
      <c r="AX518" s="13" t="s">
        <v>76</v>
      </c>
      <c r="AY518" s="158" t="s">
        <v>158</v>
      </c>
    </row>
    <row r="519" spans="2:65" s="15" customFormat="1">
      <c r="B519" s="171"/>
      <c r="D519" s="145" t="s">
        <v>172</v>
      </c>
      <c r="E519" s="172" t="s">
        <v>19</v>
      </c>
      <c r="F519" s="173" t="s">
        <v>188</v>
      </c>
      <c r="H519" s="174">
        <v>152.291</v>
      </c>
      <c r="I519" s="175"/>
      <c r="L519" s="171"/>
      <c r="M519" s="176"/>
      <c r="T519" s="177"/>
      <c r="AT519" s="172" t="s">
        <v>172</v>
      </c>
      <c r="AU519" s="172" t="s">
        <v>85</v>
      </c>
      <c r="AV519" s="15" t="s">
        <v>166</v>
      </c>
      <c r="AW519" s="15" t="s">
        <v>37</v>
      </c>
      <c r="AX519" s="15" t="s">
        <v>83</v>
      </c>
      <c r="AY519" s="172" t="s">
        <v>158</v>
      </c>
    </row>
    <row r="520" spans="2:65" s="13" customFormat="1">
      <c r="B520" s="157"/>
      <c r="D520" s="145" t="s">
        <v>172</v>
      </c>
      <c r="F520" s="159" t="s">
        <v>485</v>
      </c>
      <c r="H520" s="160">
        <v>45.686999999999998</v>
      </c>
      <c r="I520" s="161"/>
      <c r="L520" s="157"/>
      <c r="M520" s="162"/>
      <c r="T520" s="163"/>
      <c r="AT520" s="158" t="s">
        <v>172</v>
      </c>
      <c r="AU520" s="158" t="s">
        <v>85</v>
      </c>
      <c r="AV520" s="13" t="s">
        <v>85</v>
      </c>
      <c r="AW520" s="13" t="s">
        <v>4</v>
      </c>
      <c r="AX520" s="13" t="s">
        <v>83</v>
      </c>
      <c r="AY520" s="158" t="s">
        <v>158</v>
      </c>
    </row>
    <row r="521" spans="2:65" s="1" customFormat="1" ht="24.2" customHeight="1">
      <c r="B521" s="33"/>
      <c r="C521" s="132" t="s">
        <v>486</v>
      </c>
      <c r="D521" s="132" t="s">
        <v>161</v>
      </c>
      <c r="E521" s="133" t="s">
        <v>487</v>
      </c>
      <c r="F521" s="134" t="s">
        <v>488</v>
      </c>
      <c r="G521" s="135" t="s">
        <v>164</v>
      </c>
      <c r="H521" s="136">
        <v>17.649999999999999</v>
      </c>
      <c r="I521" s="137"/>
      <c r="J521" s="138">
        <f>ROUND(I521*H521,2)</f>
        <v>0</v>
      </c>
      <c r="K521" s="134" t="s">
        <v>165</v>
      </c>
      <c r="L521" s="33"/>
      <c r="M521" s="139" t="s">
        <v>19</v>
      </c>
      <c r="N521" s="140" t="s">
        <v>47</v>
      </c>
      <c r="P521" s="141">
        <f>O521*H521</f>
        <v>0</v>
      </c>
      <c r="Q521" s="141">
        <v>3.8499999999999998E-4</v>
      </c>
      <c r="R521" s="141">
        <f>Q521*H521</f>
        <v>6.7952499999999992E-3</v>
      </c>
      <c r="S521" s="141">
        <v>1.0000000000000001E-5</v>
      </c>
      <c r="T521" s="142">
        <f>S521*H521</f>
        <v>1.7650000000000001E-4</v>
      </c>
      <c r="AR521" s="143" t="s">
        <v>166</v>
      </c>
      <c r="AT521" s="143" t="s">
        <v>161</v>
      </c>
      <c r="AU521" s="143" t="s">
        <v>85</v>
      </c>
      <c r="AY521" s="18" t="s">
        <v>158</v>
      </c>
      <c r="BE521" s="144">
        <f>IF(N521="základní",J521,0)</f>
        <v>0</v>
      </c>
      <c r="BF521" s="144">
        <f>IF(N521="snížená",J521,0)</f>
        <v>0</v>
      </c>
      <c r="BG521" s="144">
        <f>IF(N521="zákl. přenesená",J521,0)</f>
        <v>0</v>
      </c>
      <c r="BH521" s="144">
        <f>IF(N521="sníž. přenesená",J521,0)</f>
        <v>0</v>
      </c>
      <c r="BI521" s="144">
        <f>IF(N521="nulová",J521,0)</f>
        <v>0</v>
      </c>
      <c r="BJ521" s="18" t="s">
        <v>83</v>
      </c>
      <c r="BK521" s="144">
        <f>ROUND(I521*H521,2)</f>
        <v>0</v>
      </c>
      <c r="BL521" s="18" t="s">
        <v>166</v>
      </c>
      <c r="BM521" s="143" t="s">
        <v>489</v>
      </c>
    </row>
    <row r="522" spans="2:65" s="1" customFormat="1">
      <c r="B522" s="33"/>
      <c r="D522" s="145" t="s">
        <v>168</v>
      </c>
      <c r="F522" s="146" t="s">
        <v>490</v>
      </c>
      <c r="I522" s="147"/>
      <c r="L522" s="33"/>
      <c r="M522" s="148"/>
      <c r="T522" s="54"/>
      <c r="AT522" s="18" t="s">
        <v>168</v>
      </c>
      <c r="AU522" s="18" t="s">
        <v>85</v>
      </c>
    </row>
    <row r="523" spans="2:65" s="1" customFormat="1">
      <c r="B523" s="33"/>
      <c r="D523" s="149" t="s">
        <v>170</v>
      </c>
      <c r="F523" s="150" t="s">
        <v>491</v>
      </c>
      <c r="I523" s="147"/>
      <c r="L523" s="33"/>
      <c r="M523" s="148"/>
      <c r="T523" s="54"/>
      <c r="AT523" s="18" t="s">
        <v>170</v>
      </c>
      <c r="AU523" s="18" t="s">
        <v>85</v>
      </c>
    </row>
    <row r="524" spans="2:65" s="12" customFormat="1">
      <c r="B524" s="151"/>
      <c r="D524" s="145" t="s">
        <v>172</v>
      </c>
      <c r="E524" s="152" t="s">
        <v>19</v>
      </c>
      <c r="F524" s="153" t="s">
        <v>275</v>
      </c>
      <c r="H524" s="152" t="s">
        <v>19</v>
      </c>
      <c r="I524" s="154"/>
      <c r="L524" s="151"/>
      <c r="M524" s="155"/>
      <c r="T524" s="156"/>
      <c r="AT524" s="152" t="s">
        <v>172</v>
      </c>
      <c r="AU524" s="152" t="s">
        <v>85</v>
      </c>
      <c r="AV524" s="12" t="s">
        <v>83</v>
      </c>
      <c r="AW524" s="12" t="s">
        <v>37</v>
      </c>
      <c r="AX524" s="12" t="s">
        <v>76</v>
      </c>
      <c r="AY524" s="152" t="s">
        <v>158</v>
      </c>
    </row>
    <row r="525" spans="2:65" s="12" customFormat="1">
      <c r="B525" s="151"/>
      <c r="D525" s="145" t="s">
        <v>172</v>
      </c>
      <c r="E525" s="152" t="s">
        <v>19</v>
      </c>
      <c r="F525" s="153" t="s">
        <v>492</v>
      </c>
      <c r="H525" s="152" t="s">
        <v>19</v>
      </c>
      <c r="I525" s="154"/>
      <c r="L525" s="151"/>
      <c r="M525" s="155"/>
      <c r="T525" s="156"/>
      <c r="AT525" s="152" t="s">
        <v>172</v>
      </c>
      <c r="AU525" s="152" t="s">
        <v>85</v>
      </c>
      <c r="AV525" s="12" t="s">
        <v>83</v>
      </c>
      <c r="AW525" s="12" t="s">
        <v>37</v>
      </c>
      <c r="AX525" s="12" t="s">
        <v>76</v>
      </c>
      <c r="AY525" s="152" t="s">
        <v>158</v>
      </c>
    </row>
    <row r="526" spans="2:65" s="13" customFormat="1">
      <c r="B526" s="157"/>
      <c r="D526" s="145" t="s">
        <v>172</v>
      </c>
      <c r="E526" s="158" t="s">
        <v>19</v>
      </c>
      <c r="F526" s="159" t="s">
        <v>493</v>
      </c>
      <c r="H526" s="160">
        <v>12.42</v>
      </c>
      <c r="I526" s="161"/>
      <c r="L526" s="157"/>
      <c r="M526" s="162"/>
      <c r="T526" s="163"/>
      <c r="AT526" s="158" t="s">
        <v>172</v>
      </c>
      <c r="AU526" s="158" t="s">
        <v>85</v>
      </c>
      <c r="AV526" s="13" t="s">
        <v>85</v>
      </c>
      <c r="AW526" s="13" t="s">
        <v>37</v>
      </c>
      <c r="AX526" s="13" t="s">
        <v>76</v>
      </c>
      <c r="AY526" s="158" t="s">
        <v>158</v>
      </c>
    </row>
    <row r="527" spans="2:65" s="13" customFormat="1">
      <c r="B527" s="157"/>
      <c r="D527" s="145" t="s">
        <v>172</v>
      </c>
      <c r="E527" s="158" t="s">
        <v>19</v>
      </c>
      <c r="F527" s="159" t="s">
        <v>494</v>
      </c>
      <c r="H527" s="160">
        <v>5.23</v>
      </c>
      <c r="I527" s="161"/>
      <c r="L527" s="157"/>
      <c r="M527" s="162"/>
      <c r="T527" s="163"/>
      <c r="AT527" s="158" t="s">
        <v>172</v>
      </c>
      <c r="AU527" s="158" t="s">
        <v>85</v>
      </c>
      <c r="AV527" s="13" t="s">
        <v>85</v>
      </c>
      <c r="AW527" s="13" t="s">
        <v>37</v>
      </c>
      <c r="AX527" s="13" t="s">
        <v>76</v>
      </c>
      <c r="AY527" s="158" t="s">
        <v>158</v>
      </c>
    </row>
    <row r="528" spans="2:65" s="15" customFormat="1">
      <c r="B528" s="171"/>
      <c r="D528" s="145" t="s">
        <v>172</v>
      </c>
      <c r="E528" s="172" t="s">
        <v>19</v>
      </c>
      <c r="F528" s="173" t="s">
        <v>188</v>
      </c>
      <c r="H528" s="174">
        <v>17.649999999999999</v>
      </c>
      <c r="I528" s="175"/>
      <c r="L528" s="171"/>
      <c r="M528" s="176"/>
      <c r="T528" s="177"/>
      <c r="AT528" s="172" t="s">
        <v>172</v>
      </c>
      <c r="AU528" s="172" t="s">
        <v>85</v>
      </c>
      <c r="AV528" s="15" t="s">
        <v>166</v>
      </c>
      <c r="AW528" s="15" t="s">
        <v>37</v>
      </c>
      <c r="AX528" s="15" t="s">
        <v>83</v>
      </c>
      <c r="AY528" s="172" t="s">
        <v>158</v>
      </c>
    </row>
    <row r="529" spans="2:65" s="1" customFormat="1" ht="16.5" customHeight="1">
      <c r="B529" s="33"/>
      <c r="C529" s="132" t="s">
        <v>495</v>
      </c>
      <c r="D529" s="132" t="s">
        <v>161</v>
      </c>
      <c r="E529" s="133" t="s">
        <v>496</v>
      </c>
      <c r="F529" s="134" t="s">
        <v>497</v>
      </c>
      <c r="G529" s="135" t="s">
        <v>164</v>
      </c>
      <c r="H529" s="136">
        <v>152.291</v>
      </c>
      <c r="I529" s="137"/>
      <c r="J529" s="138">
        <f>ROUND(I529*H529,2)</f>
        <v>0</v>
      </c>
      <c r="K529" s="134" t="s">
        <v>165</v>
      </c>
      <c r="L529" s="33"/>
      <c r="M529" s="139" t="s">
        <v>19</v>
      </c>
      <c r="N529" s="140" t="s">
        <v>47</v>
      </c>
      <c r="P529" s="141">
        <f>O529*H529</f>
        <v>0</v>
      </c>
      <c r="Q529" s="141">
        <v>0</v>
      </c>
      <c r="R529" s="141">
        <f>Q529*H529</f>
        <v>0</v>
      </c>
      <c r="S529" s="141">
        <v>0</v>
      </c>
      <c r="T529" s="142">
        <f>S529*H529</f>
        <v>0</v>
      </c>
      <c r="AR529" s="143" t="s">
        <v>166</v>
      </c>
      <c r="AT529" s="143" t="s">
        <v>161</v>
      </c>
      <c r="AU529" s="143" t="s">
        <v>85</v>
      </c>
      <c r="AY529" s="18" t="s">
        <v>158</v>
      </c>
      <c r="BE529" s="144">
        <f>IF(N529="základní",J529,0)</f>
        <v>0</v>
      </c>
      <c r="BF529" s="144">
        <f>IF(N529="snížená",J529,0)</f>
        <v>0</v>
      </c>
      <c r="BG529" s="144">
        <f>IF(N529="zákl. přenesená",J529,0)</f>
        <v>0</v>
      </c>
      <c r="BH529" s="144">
        <f>IF(N529="sníž. přenesená",J529,0)</f>
        <v>0</v>
      </c>
      <c r="BI529" s="144">
        <f>IF(N529="nulová",J529,0)</f>
        <v>0</v>
      </c>
      <c r="BJ529" s="18" t="s">
        <v>83</v>
      </c>
      <c r="BK529" s="144">
        <f>ROUND(I529*H529,2)</f>
        <v>0</v>
      </c>
      <c r="BL529" s="18" t="s">
        <v>166</v>
      </c>
      <c r="BM529" s="143" t="s">
        <v>498</v>
      </c>
    </row>
    <row r="530" spans="2:65" s="1" customFormat="1">
      <c r="B530" s="33"/>
      <c r="D530" s="145" t="s">
        <v>168</v>
      </c>
      <c r="F530" s="146" t="s">
        <v>499</v>
      </c>
      <c r="I530" s="147"/>
      <c r="L530" s="33"/>
      <c r="M530" s="148"/>
      <c r="T530" s="54"/>
      <c r="AT530" s="18" t="s">
        <v>168</v>
      </c>
      <c r="AU530" s="18" t="s">
        <v>85</v>
      </c>
    </row>
    <row r="531" spans="2:65" s="1" customFormat="1">
      <c r="B531" s="33"/>
      <c r="D531" s="149" t="s">
        <v>170</v>
      </c>
      <c r="F531" s="150" t="s">
        <v>500</v>
      </c>
      <c r="I531" s="147"/>
      <c r="L531" s="33"/>
      <c r="M531" s="148"/>
      <c r="T531" s="54"/>
      <c r="AT531" s="18" t="s">
        <v>170</v>
      </c>
      <c r="AU531" s="18" t="s">
        <v>85</v>
      </c>
    </row>
    <row r="532" spans="2:65" s="12" customFormat="1">
      <c r="B532" s="151"/>
      <c r="D532" s="145" t="s">
        <v>172</v>
      </c>
      <c r="E532" s="152" t="s">
        <v>19</v>
      </c>
      <c r="F532" s="153" t="s">
        <v>275</v>
      </c>
      <c r="H532" s="152" t="s">
        <v>19</v>
      </c>
      <c r="I532" s="154"/>
      <c r="L532" s="151"/>
      <c r="M532" s="155"/>
      <c r="T532" s="156"/>
      <c r="AT532" s="152" t="s">
        <v>172</v>
      </c>
      <c r="AU532" s="152" t="s">
        <v>85</v>
      </c>
      <c r="AV532" s="12" t="s">
        <v>83</v>
      </c>
      <c r="AW532" s="12" t="s">
        <v>37</v>
      </c>
      <c r="AX532" s="12" t="s">
        <v>76</v>
      </c>
      <c r="AY532" s="152" t="s">
        <v>158</v>
      </c>
    </row>
    <row r="533" spans="2:65" s="12" customFormat="1">
      <c r="B533" s="151"/>
      <c r="D533" s="145" t="s">
        <v>172</v>
      </c>
      <c r="E533" s="152" t="s">
        <v>19</v>
      </c>
      <c r="F533" s="153" t="s">
        <v>501</v>
      </c>
      <c r="H533" s="152" t="s">
        <v>19</v>
      </c>
      <c r="I533" s="154"/>
      <c r="L533" s="151"/>
      <c r="M533" s="155"/>
      <c r="T533" s="156"/>
      <c r="AT533" s="152" t="s">
        <v>172</v>
      </c>
      <c r="AU533" s="152" t="s">
        <v>85</v>
      </c>
      <c r="AV533" s="12" t="s">
        <v>83</v>
      </c>
      <c r="AW533" s="12" t="s">
        <v>37</v>
      </c>
      <c r="AX533" s="12" t="s">
        <v>76</v>
      </c>
      <c r="AY533" s="152" t="s">
        <v>158</v>
      </c>
    </row>
    <row r="534" spans="2:65" s="13" customFormat="1">
      <c r="B534" s="157"/>
      <c r="D534" s="145" t="s">
        <v>172</v>
      </c>
      <c r="E534" s="158" t="s">
        <v>19</v>
      </c>
      <c r="F534" s="159" t="s">
        <v>364</v>
      </c>
      <c r="H534" s="160">
        <v>169.941</v>
      </c>
      <c r="I534" s="161"/>
      <c r="L534" s="157"/>
      <c r="M534" s="162"/>
      <c r="T534" s="163"/>
      <c r="AT534" s="158" t="s">
        <v>172</v>
      </c>
      <c r="AU534" s="158" t="s">
        <v>85</v>
      </c>
      <c r="AV534" s="13" t="s">
        <v>85</v>
      </c>
      <c r="AW534" s="13" t="s">
        <v>37</v>
      </c>
      <c r="AX534" s="13" t="s">
        <v>76</v>
      </c>
      <c r="AY534" s="158" t="s">
        <v>158</v>
      </c>
    </row>
    <row r="535" spans="2:65" s="13" customFormat="1">
      <c r="B535" s="157"/>
      <c r="D535" s="145" t="s">
        <v>172</v>
      </c>
      <c r="E535" s="158" t="s">
        <v>19</v>
      </c>
      <c r="F535" s="159" t="s">
        <v>365</v>
      </c>
      <c r="H535" s="160">
        <v>-17.649999999999999</v>
      </c>
      <c r="I535" s="161"/>
      <c r="L535" s="157"/>
      <c r="M535" s="162"/>
      <c r="T535" s="163"/>
      <c r="AT535" s="158" t="s">
        <v>172</v>
      </c>
      <c r="AU535" s="158" t="s">
        <v>85</v>
      </c>
      <c r="AV535" s="13" t="s">
        <v>85</v>
      </c>
      <c r="AW535" s="13" t="s">
        <v>37</v>
      </c>
      <c r="AX535" s="13" t="s">
        <v>76</v>
      </c>
      <c r="AY535" s="158" t="s">
        <v>158</v>
      </c>
    </row>
    <row r="536" spans="2:65" s="15" customFormat="1">
      <c r="B536" s="171"/>
      <c r="D536" s="145" t="s">
        <v>172</v>
      </c>
      <c r="E536" s="172" t="s">
        <v>19</v>
      </c>
      <c r="F536" s="173" t="s">
        <v>188</v>
      </c>
      <c r="H536" s="174">
        <v>152.291</v>
      </c>
      <c r="I536" s="175"/>
      <c r="L536" s="171"/>
      <c r="M536" s="176"/>
      <c r="T536" s="177"/>
      <c r="AT536" s="172" t="s">
        <v>172</v>
      </c>
      <c r="AU536" s="172" t="s">
        <v>85</v>
      </c>
      <c r="AV536" s="15" t="s">
        <v>166</v>
      </c>
      <c r="AW536" s="15" t="s">
        <v>37</v>
      </c>
      <c r="AX536" s="15" t="s">
        <v>83</v>
      </c>
      <c r="AY536" s="172" t="s">
        <v>158</v>
      </c>
    </row>
    <row r="537" spans="2:65" s="1" customFormat="1" ht="24.2" customHeight="1">
      <c r="B537" s="33"/>
      <c r="C537" s="132" t="s">
        <v>502</v>
      </c>
      <c r="D537" s="132" t="s">
        <v>161</v>
      </c>
      <c r="E537" s="133" t="s">
        <v>503</v>
      </c>
      <c r="F537" s="134" t="s">
        <v>504</v>
      </c>
      <c r="G537" s="135" t="s">
        <v>164</v>
      </c>
      <c r="H537" s="136">
        <v>162.87299999999999</v>
      </c>
      <c r="I537" s="137"/>
      <c r="J537" s="138">
        <f>ROUND(I537*H537,2)</f>
        <v>0</v>
      </c>
      <c r="K537" s="134" t="s">
        <v>165</v>
      </c>
      <c r="L537" s="33"/>
      <c r="M537" s="139" t="s">
        <v>19</v>
      </c>
      <c r="N537" s="140" t="s">
        <v>47</v>
      </c>
      <c r="P537" s="141">
        <f>O537*H537</f>
        <v>0</v>
      </c>
      <c r="Q537" s="141">
        <v>2.0000000000000001E-4</v>
      </c>
      <c r="R537" s="141">
        <f>Q537*H537</f>
        <v>3.2574600000000002E-2</v>
      </c>
      <c r="S537" s="141">
        <v>0</v>
      </c>
      <c r="T537" s="142">
        <f>S537*H537</f>
        <v>0</v>
      </c>
      <c r="AR537" s="143" t="s">
        <v>166</v>
      </c>
      <c r="AT537" s="143" t="s">
        <v>161</v>
      </c>
      <c r="AU537" s="143" t="s">
        <v>85</v>
      </c>
      <c r="AY537" s="18" t="s">
        <v>158</v>
      </c>
      <c r="BE537" s="144">
        <f>IF(N537="základní",J537,0)</f>
        <v>0</v>
      </c>
      <c r="BF537" s="144">
        <f>IF(N537="snížená",J537,0)</f>
        <v>0</v>
      </c>
      <c r="BG537" s="144">
        <f>IF(N537="zákl. přenesená",J537,0)</f>
        <v>0</v>
      </c>
      <c r="BH537" s="144">
        <f>IF(N537="sníž. přenesená",J537,0)</f>
        <v>0</v>
      </c>
      <c r="BI537" s="144">
        <f>IF(N537="nulová",J537,0)</f>
        <v>0</v>
      </c>
      <c r="BJ537" s="18" t="s">
        <v>83</v>
      </c>
      <c r="BK537" s="144">
        <f>ROUND(I537*H537,2)</f>
        <v>0</v>
      </c>
      <c r="BL537" s="18" t="s">
        <v>166</v>
      </c>
      <c r="BM537" s="143" t="s">
        <v>505</v>
      </c>
    </row>
    <row r="538" spans="2:65" s="1" customFormat="1">
      <c r="B538" s="33"/>
      <c r="D538" s="145" t="s">
        <v>168</v>
      </c>
      <c r="F538" s="146" t="s">
        <v>506</v>
      </c>
      <c r="I538" s="147"/>
      <c r="L538" s="33"/>
      <c r="M538" s="148"/>
      <c r="T538" s="54"/>
      <c r="AT538" s="18" t="s">
        <v>168</v>
      </c>
      <c r="AU538" s="18" t="s">
        <v>85</v>
      </c>
    </row>
    <row r="539" spans="2:65" s="1" customFormat="1">
      <c r="B539" s="33"/>
      <c r="D539" s="149" t="s">
        <v>170</v>
      </c>
      <c r="F539" s="150" t="s">
        <v>507</v>
      </c>
      <c r="I539" s="147"/>
      <c r="L539" s="33"/>
      <c r="M539" s="148"/>
      <c r="T539" s="54"/>
      <c r="AT539" s="18" t="s">
        <v>170</v>
      </c>
      <c r="AU539" s="18" t="s">
        <v>85</v>
      </c>
    </row>
    <row r="540" spans="2:65" s="12" customFormat="1">
      <c r="B540" s="151"/>
      <c r="D540" s="145" t="s">
        <v>172</v>
      </c>
      <c r="E540" s="152" t="s">
        <v>19</v>
      </c>
      <c r="F540" s="153" t="s">
        <v>275</v>
      </c>
      <c r="H540" s="152" t="s">
        <v>19</v>
      </c>
      <c r="I540" s="154"/>
      <c r="L540" s="151"/>
      <c r="M540" s="155"/>
      <c r="T540" s="156"/>
      <c r="AT540" s="152" t="s">
        <v>172</v>
      </c>
      <c r="AU540" s="152" t="s">
        <v>85</v>
      </c>
      <c r="AV540" s="12" t="s">
        <v>83</v>
      </c>
      <c r="AW540" s="12" t="s">
        <v>37</v>
      </c>
      <c r="AX540" s="12" t="s">
        <v>76</v>
      </c>
      <c r="AY540" s="152" t="s">
        <v>158</v>
      </c>
    </row>
    <row r="541" spans="2:65" s="12" customFormat="1">
      <c r="B541" s="151"/>
      <c r="D541" s="145" t="s">
        <v>172</v>
      </c>
      <c r="E541" s="152" t="s">
        <v>19</v>
      </c>
      <c r="F541" s="153" t="s">
        <v>508</v>
      </c>
      <c r="H541" s="152" t="s">
        <v>19</v>
      </c>
      <c r="I541" s="154"/>
      <c r="L541" s="151"/>
      <c r="M541" s="155"/>
      <c r="T541" s="156"/>
      <c r="AT541" s="152" t="s">
        <v>172</v>
      </c>
      <c r="AU541" s="152" t="s">
        <v>85</v>
      </c>
      <c r="AV541" s="12" t="s">
        <v>83</v>
      </c>
      <c r="AW541" s="12" t="s">
        <v>37</v>
      </c>
      <c r="AX541" s="12" t="s">
        <v>76</v>
      </c>
      <c r="AY541" s="152" t="s">
        <v>158</v>
      </c>
    </row>
    <row r="542" spans="2:65" s="13" customFormat="1">
      <c r="B542" s="157"/>
      <c r="D542" s="145" t="s">
        <v>172</v>
      </c>
      <c r="E542" s="158" t="s">
        <v>19</v>
      </c>
      <c r="F542" s="159" t="s">
        <v>364</v>
      </c>
      <c r="H542" s="160">
        <v>169.941</v>
      </c>
      <c r="I542" s="161"/>
      <c r="L542" s="157"/>
      <c r="M542" s="162"/>
      <c r="T542" s="163"/>
      <c r="AT542" s="158" t="s">
        <v>172</v>
      </c>
      <c r="AU542" s="158" t="s">
        <v>85</v>
      </c>
      <c r="AV542" s="13" t="s">
        <v>85</v>
      </c>
      <c r="AW542" s="13" t="s">
        <v>37</v>
      </c>
      <c r="AX542" s="13" t="s">
        <v>76</v>
      </c>
      <c r="AY542" s="158" t="s">
        <v>158</v>
      </c>
    </row>
    <row r="543" spans="2:65" s="13" customFormat="1">
      <c r="B543" s="157"/>
      <c r="D543" s="145" t="s">
        <v>172</v>
      </c>
      <c r="E543" s="158" t="s">
        <v>19</v>
      </c>
      <c r="F543" s="159" t="s">
        <v>460</v>
      </c>
      <c r="H543" s="160">
        <v>-16.420000000000002</v>
      </c>
      <c r="I543" s="161"/>
      <c r="L543" s="157"/>
      <c r="M543" s="162"/>
      <c r="T543" s="163"/>
      <c r="AT543" s="158" t="s">
        <v>172</v>
      </c>
      <c r="AU543" s="158" t="s">
        <v>85</v>
      </c>
      <c r="AV543" s="13" t="s">
        <v>85</v>
      </c>
      <c r="AW543" s="13" t="s">
        <v>37</v>
      </c>
      <c r="AX543" s="13" t="s">
        <v>76</v>
      </c>
      <c r="AY543" s="158" t="s">
        <v>158</v>
      </c>
    </row>
    <row r="544" spans="2:65" s="13" customFormat="1">
      <c r="B544" s="157"/>
      <c r="D544" s="145" t="s">
        <v>172</v>
      </c>
      <c r="E544" s="158" t="s">
        <v>19</v>
      </c>
      <c r="F544" s="159" t="s">
        <v>509</v>
      </c>
      <c r="H544" s="160">
        <v>6.569</v>
      </c>
      <c r="I544" s="161"/>
      <c r="L544" s="157"/>
      <c r="M544" s="162"/>
      <c r="T544" s="163"/>
      <c r="AT544" s="158" t="s">
        <v>172</v>
      </c>
      <c r="AU544" s="158" t="s">
        <v>85</v>
      </c>
      <c r="AV544" s="13" t="s">
        <v>85</v>
      </c>
      <c r="AW544" s="13" t="s">
        <v>37</v>
      </c>
      <c r="AX544" s="13" t="s">
        <v>76</v>
      </c>
      <c r="AY544" s="158" t="s">
        <v>158</v>
      </c>
    </row>
    <row r="545" spans="2:65" s="13" customFormat="1">
      <c r="B545" s="157"/>
      <c r="D545" s="145" t="s">
        <v>172</v>
      </c>
      <c r="E545" s="158" t="s">
        <v>19</v>
      </c>
      <c r="F545" s="159" t="s">
        <v>510</v>
      </c>
      <c r="H545" s="160">
        <v>1.9550000000000001</v>
      </c>
      <c r="I545" s="161"/>
      <c r="L545" s="157"/>
      <c r="M545" s="162"/>
      <c r="T545" s="163"/>
      <c r="AT545" s="158" t="s">
        <v>172</v>
      </c>
      <c r="AU545" s="158" t="s">
        <v>85</v>
      </c>
      <c r="AV545" s="13" t="s">
        <v>85</v>
      </c>
      <c r="AW545" s="13" t="s">
        <v>37</v>
      </c>
      <c r="AX545" s="13" t="s">
        <v>76</v>
      </c>
      <c r="AY545" s="158" t="s">
        <v>158</v>
      </c>
    </row>
    <row r="546" spans="2:65" s="13" customFormat="1">
      <c r="B546" s="157"/>
      <c r="D546" s="145" t="s">
        <v>172</v>
      </c>
      <c r="E546" s="158" t="s">
        <v>19</v>
      </c>
      <c r="F546" s="159" t="s">
        <v>511</v>
      </c>
      <c r="H546" s="160">
        <v>0.82799999999999996</v>
      </c>
      <c r="I546" s="161"/>
      <c r="L546" s="157"/>
      <c r="M546" s="162"/>
      <c r="T546" s="163"/>
      <c r="AT546" s="158" t="s">
        <v>172</v>
      </c>
      <c r="AU546" s="158" t="s">
        <v>85</v>
      </c>
      <c r="AV546" s="13" t="s">
        <v>85</v>
      </c>
      <c r="AW546" s="13" t="s">
        <v>37</v>
      </c>
      <c r="AX546" s="13" t="s">
        <v>76</v>
      </c>
      <c r="AY546" s="158" t="s">
        <v>158</v>
      </c>
    </row>
    <row r="547" spans="2:65" s="15" customFormat="1">
      <c r="B547" s="171"/>
      <c r="D547" s="145" t="s">
        <v>172</v>
      </c>
      <c r="E547" s="172" t="s">
        <v>19</v>
      </c>
      <c r="F547" s="173" t="s">
        <v>188</v>
      </c>
      <c r="H547" s="174">
        <v>162.87299999999999</v>
      </c>
      <c r="I547" s="175"/>
      <c r="L547" s="171"/>
      <c r="M547" s="176"/>
      <c r="T547" s="177"/>
      <c r="AT547" s="172" t="s">
        <v>172</v>
      </c>
      <c r="AU547" s="172" t="s">
        <v>85</v>
      </c>
      <c r="AV547" s="15" t="s">
        <v>166</v>
      </c>
      <c r="AW547" s="15" t="s">
        <v>37</v>
      </c>
      <c r="AX547" s="15" t="s">
        <v>83</v>
      </c>
      <c r="AY547" s="172" t="s">
        <v>158</v>
      </c>
    </row>
    <row r="548" spans="2:65" s="1" customFormat="1" ht="24.2" customHeight="1">
      <c r="B548" s="33"/>
      <c r="C548" s="132" t="s">
        <v>512</v>
      </c>
      <c r="D548" s="132" t="s">
        <v>161</v>
      </c>
      <c r="E548" s="133" t="s">
        <v>513</v>
      </c>
      <c r="F548" s="134" t="s">
        <v>514</v>
      </c>
      <c r="G548" s="135" t="s">
        <v>164</v>
      </c>
      <c r="H548" s="136">
        <v>162.87299999999999</v>
      </c>
      <c r="I548" s="137"/>
      <c r="J548" s="138">
        <f>ROUND(I548*H548,2)</f>
        <v>0</v>
      </c>
      <c r="K548" s="134" t="s">
        <v>165</v>
      </c>
      <c r="L548" s="33"/>
      <c r="M548" s="139" t="s">
        <v>19</v>
      </c>
      <c r="N548" s="140" t="s">
        <v>47</v>
      </c>
      <c r="P548" s="141">
        <f>O548*H548</f>
        <v>0</v>
      </c>
      <c r="Q548" s="141">
        <v>2.8500000000000001E-3</v>
      </c>
      <c r="R548" s="141">
        <f>Q548*H548</f>
        <v>0.46418804999999996</v>
      </c>
      <c r="S548" s="141">
        <v>0</v>
      </c>
      <c r="T548" s="142">
        <f>S548*H548</f>
        <v>0</v>
      </c>
      <c r="AR548" s="143" t="s">
        <v>166</v>
      </c>
      <c r="AT548" s="143" t="s">
        <v>161</v>
      </c>
      <c r="AU548" s="143" t="s">
        <v>85</v>
      </c>
      <c r="AY548" s="18" t="s">
        <v>158</v>
      </c>
      <c r="BE548" s="144">
        <f>IF(N548="základní",J548,0)</f>
        <v>0</v>
      </c>
      <c r="BF548" s="144">
        <f>IF(N548="snížená",J548,0)</f>
        <v>0</v>
      </c>
      <c r="BG548" s="144">
        <f>IF(N548="zákl. přenesená",J548,0)</f>
        <v>0</v>
      </c>
      <c r="BH548" s="144">
        <f>IF(N548="sníž. přenesená",J548,0)</f>
        <v>0</v>
      </c>
      <c r="BI548" s="144">
        <f>IF(N548="nulová",J548,0)</f>
        <v>0</v>
      </c>
      <c r="BJ548" s="18" t="s">
        <v>83</v>
      </c>
      <c r="BK548" s="144">
        <f>ROUND(I548*H548,2)</f>
        <v>0</v>
      </c>
      <c r="BL548" s="18" t="s">
        <v>166</v>
      </c>
      <c r="BM548" s="143" t="s">
        <v>515</v>
      </c>
    </row>
    <row r="549" spans="2:65" s="1" customFormat="1">
      <c r="B549" s="33"/>
      <c r="D549" s="145" t="s">
        <v>168</v>
      </c>
      <c r="F549" s="146" t="s">
        <v>516</v>
      </c>
      <c r="I549" s="147"/>
      <c r="L549" s="33"/>
      <c r="M549" s="148"/>
      <c r="T549" s="54"/>
      <c r="AT549" s="18" t="s">
        <v>168</v>
      </c>
      <c r="AU549" s="18" t="s">
        <v>85</v>
      </c>
    </row>
    <row r="550" spans="2:65" s="1" customFormat="1">
      <c r="B550" s="33"/>
      <c r="D550" s="149" t="s">
        <v>170</v>
      </c>
      <c r="F550" s="150" t="s">
        <v>517</v>
      </c>
      <c r="I550" s="147"/>
      <c r="L550" s="33"/>
      <c r="M550" s="148"/>
      <c r="T550" s="54"/>
      <c r="AT550" s="18" t="s">
        <v>170</v>
      </c>
      <c r="AU550" s="18" t="s">
        <v>85</v>
      </c>
    </row>
    <row r="551" spans="2:65" s="12" customFormat="1">
      <c r="B551" s="151"/>
      <c r="D551" s="145" t="s">
        <v>172</v>
      </c>
      <c r="E551" s="152" t="s">
        <v>19</v>
      </c>
      <c r="F551" s="153" t="s">
        <v>275</v>
      </c>
      <c r="H551" s="152" t="s">
        <v>19</v>
      </c>
      <c r="I551" s="154"/>
      <c r="L551" s="151"/>
      <c r="M551" s="155"/>
      <c r="T551" s="156"/>
      <c r="AT551" s="152" t="s">
        <v>172</v>
      </c>
      <c r="AU551" s="152" t="s">
        <v>85</v>
      </c>
      <c r="AV551" s="12" t="s">
        <v>83</v>
      </c>
      <c r="AW551" s="12" t="s">
        <v>37</v>
      </c>
      <c r="AX551" s="12" t="s">
        <v>76</v>
      </c>
      <c r="AY551" s="152" t="s">
        <v>158</v>
      </c>
    </row>
    <row r="552" spans="2:65" s="12" customFormat="1">
      <c r="B552" s="151"/>
      <c r="D552" s="145" t="s">
        <v>172</v>
      </c>
      <c r="E552" s="152" t="s">
        <v>19</v>
      </c>
      <c r="F552" s="153" t="s">
        <v>518</v>
      </c>
      <c r="H552" s="152" t="s">
        <v>19</v>
      </c>
      <c r="I552" s="154"/>
      <c r="L552" s="151"/>
      <c r="M552" s="155"/>
      <c r="T552" s="156"/>
      <c r="AT552" s="152" t="s">
        <v>172</v>
      </c>
      <c r="AU552" s="152" t="s">
        <v>85</v>
      </c>
      <c r="AV552" s="12" t="s">
        <v>83</v>
      </c>
      <c r="AW552" s="12" t="s">
        <v>37</v>
      </c>
      <c r="AX552" s="12" t="s">
        <v>76</v>
      </c>
      <c r="AY552" s="152" t="s">
        <v>158</v>
      </c>
    </row>
    <row r="553" spans="2:65" s="12" customFormat="1">
      <c r="B553" s="151"/>
      <c r="D553" s="145" t="s">
        <v>172</v>
      </c>
      <c r="E553" s="152" t="s">
        <v>19</v>
      </c>
      <c r="F553" s="153" t="s">
        <v>519</v>
      </c>
      <c r="H553" s="152" t="s">
        <v>19</v>
      </c>
      <c r="I553" s="154"/>
      <c r="L553" s="151"/>
      <c r="M553" s="155"/>
      <c r="T553" s="156"/>
      <c r="AT553" s="152" t="s">
        <v>172</v>
      </c>
      <c r="AU553" s="152" t="s">
        <v>85</v>
      </c>
      <c r="AV553" s="12" t="s">
        <v>83</v>
      </c>
      <c r="AW553" s="12" t="s">
        <v>37</v>
      </c>
      <c r="AX553" s="12" t="s">
        <v>76</v>
      </c>
      <c r="AY553" s="152" t="s">
        <v>158</v>
      </c>
    </row>
    <row r="554" spans="2:65" s="13" customFormat="1">
      <c r="B554" s="157"/>
      <c r="D554" s="145" t="s">
        <v>172</v>
      </c>
      <c r="E554" s="158" t="s">
        <v>19</v>
      </c>
      <c r="F554" s="159" t="s">
        <v>364</v>
      </c>
      <c r="H554" s="160">
        <v>169.941</v>
      </c>
      <c r="I554" s="161"/>
      <c r="L554" s="157"/>
      <c r="M554" s="162"/>
      <c r="T554" s="163"/>
      <c r="AT554" s="158" t="s">
        <v>172</v>
      </c>
      <c r="AU554" s="158" t="s">
        <v>85</v>
      </c>
      <c r="AV554" s="13" t="s">
        <v>85</v>
      </c>
      <c r="AW554" s="13" t="s">
        <v>37</v>
      </c>
      <c r="AX554" s="13" t="s">
        <v>76</v>
      </c>
      <c r="AY554" s="158" t="s">
        <v>158</v>
      </c>
    </row>
    <row r="555" spans="2:65" s="13" customFormat="1">
      <c r="B555" s="157"/>
      <c r="D555" s="145" t="s">
        <v>172</v>
      </c>
      <c r="E555" s="158" t="s">
        <v>19</v>
      </c>
      <c r="F555" s="159" t="s">
        <v>460</v>
      </c>
      <c r="H555" s="160">
        <v>-16.420000000000002</v>
      </c>
      <c r="I555" s="161"/>
      <c r="L555" s="157"/>
      <c r="M555" s="162"/>
      <c r="T555" s="163"/>
      <c r="AT555" s="158" t="s">
        <v>172</v>
      </c>
      <c r="AU555" s="158" t="s">
        <v>85</v>
      </c>
      <c r="AV555" s="13" t="s">
        <v>85</v>
      </c>
      <c r="AW555" s="13" t="s">
        <v>37</v>
      </c>
      <c r="AX555" s="13" t="s">
        <v>76</v>
      </c>
      <c r="AY555" s="158" t="s">
        <v>158</v>
      </c>
    </row>
    <row r="556" spans="2:65" s="13" customFormat="1">
      <c r="B556" s="157"/>
      <c r="D556" s="145" t="s">
        <v>172</v>
      </c>
      <c r="E556" s="158" t="s">
        <v>19</v>
      </c>
      <c r="F556" s="159" t="s">
        <v>509</v>
      </c>
      <c r="H556" s="160">
        <v>6.569</v>
      </c>
      <c r="I556" s="161"/>
      <c r="L556" s="157"/>
      <c r="M556" s="162"/>
      <c r="T556" s="163"/>
      <c r="AT556" s="158" t="s">
        <v>172</v>
      </c>
      <c r="AU556" s="158" t="s">
        <v>85</v>
      </c>
      <c r="AV556" s="13" t="s">
        <v>85</v>
      </c>
      <c r="AW556" s="13" t="s">
        <v>37</v>
      </c>
      <c r="AX556" s="13" t="s">
        <v>76</v>
      </c>
      <c r="AY556" s="158" t="s">
        <v>158</v>
      </c>
    </row>
    <row r="557" spans="2:65" s="13" customFormat="1">
      <c r="B557" s="157"/>
      <c r="D557" s="145" t="s">
        <v>172</v>
      </c>
      <c r="E557" s="158" t="s">
        <v>19</v>
      </c>
      <c r="F557" s="159" t="s">
        <v>510</v>
      </c>
      <c r="H557" s="160">
        <v>1.9550000000000001</v>
      </c>
      <c r="I557" s="161"/>
      <c r="L557" s="157"/>
      <c r="M557" s="162"/>
      <c r="T557" s="163"/>
      <c r="AT557" s="158" t="s">
        <v>172</v>
      </c>
      <c r="AU557" s="158" t="s">
        <v>85</v>
      </c>
      <c r="AV557" s="13" t="s">
        <v>85</v>
      </c>
      <c r="AW557" s="13" t="s">
        <v>37</v>
      </c>
      <c r="AX557" s="13" t="s">
        <v>76</v>
      </c>
      <c r="AY557" s="158" t="s">
        <v>158</v>
      </c>
    </row>
    <row r="558" spans="2:65" s="13" customFormat="1">
      <c r="B558" s="157"/>
      <c r="D558" s="145" t="s">
        <v>172</v>
      </c>
      <c r="E558" s="158" t="s">
        <v>19</v>
      </c>
      <c r="F558" s="159" t="s">
        <v>511</v>
      </c>
      <c r="H558" s="160">
        <v>0.82799999999999996</v>
      </c>
      <c r="I558" s="161"/>
      <c r="L558" s="157"/>
      <c r="M558" s="162"/>
      <c r="T558" s="163"/>
      <c r="AT558" s="158" t="s">
        <v>172</v>
      </c>
      <c r="AU558" s="158" t="s">
        <v>85</v>
      </c>
      <c r="AV558" s="13" t="s">
        <v>85</v>
      </c>
      <c r="AW558" s="13" t="s">
        <v>37</v>
      </c>
      <c r="AX558" s="13" t="s">
        <v>76</v>
      </c>
      <c r="AY558" s="158" t="s">
        <v>158</v>
      </c>
    </row>
    <row r="559" spans="2:65" s="15" customFormat="1">
      <c r="B559" s="171"/>
      <c r="D559" s="145" t="s">
        <v>172</v>
      </c>
      <c r="E559" s="172" t="s">
        <v>19</v>
      </c>
      <c r="F559" s="173" t="s">
        <v>188</v>
      </c>
      <c r="H559" s="174">
        <v>162.87299999999999</v>
      </c>
      <c r="I559" s="175"/>
      <c r="L559" s="171"/>
      <c r="M559" s="176"/>
      <c r="T559" s="177"/>
      <c r="AT559" s="172" t="s">
        <v>172</v>
      </c>
      <c r="AU559" s="172" t="s">
        <v>85</v>
      </c>
      <c r="AV559" s="15" t="s">
        <v>166</v>
      </c>
      <c r="AW559" s="15" t="s">
        <v>37</v>
      </c>
      <c r="AX559" s="15" t="s">
        <v>83</v>
      </c>
      <c r="AY559" s="172" t="s">
        <v>158</v>
      </c>
    </row>
    <row r="560" spans="2:65" s="1" customFormat="1" ht="24.2" customHeight="1">
      <c r="B560" s="33"/>
      <c r="C560" s="132" t="s">
        <v>520</v>
      </c>
      <c r="D560" s="132" t="s">
        <v>161</v>
      </c>
      <c r="E560" s="133" t="s">
        <v>521</v>
      </c>
      <c r="F560" s="134" t="s">
        <v>522</v>
      </c>
      <c r="G560" s="135" t="s">
        <v>164</v>
      </c>
      <c r="H560" s="136">
        <v>6.2220000000000004</v>
      </c>
      <c r="I560" s="137"/>
      <c r="J560" s="138">
        <f>ROUND(I560*H560,2)</f>
        <v>0</v>
      </c>
      <c r="K560" s="134" t="s">
        <v>165</v>
      </c>
      <c r="L560" s="33"/>
      <c r="M560" s="139" t="s">
        <v>19</v>
      </c>
      <c r="N560" s="140" t="s">
        <v>47</v>
      </c>
      <c r="P560" s="141">
        <f>O560*H560</f>
        <v>0</v>
      </c>
      <c r="Q560" s="141">
        <v>1.8000000000000001E-4</v>
      </c>
      <c r="R560" s="141">
        <f>Q560*H560</f>
        <v>1.1199600000000001E-3</v>
      </c>
      <c r="S560" s="141">
        <v>0</v>
      </c>
      <c r="T560" s="142">
        <f>S560*H560</f>
        <v>0</v>
      </c>
      <c r="AR560" s="143" t="s">
        <v>166</v>
      </c>
      <c r="AT560" s="143" t="s">
        <v>161</v>
      </c>
      <c r="AU560" s="143" t="s">
        <v>85</v>
      </c>
      <c r="AY560" s="18" t="s">
        <v>158</v>
      </c>
      <c r="BE560" s="144">
        <f>IF(N560="základní",J560,0)</f>
        <v>0</v>
      </c>
      <c r="BF560" s="144">
        <f>IF(N560="snížená",J560,0)</f>
        <v>0</v>
      </c>
      <c r="BG560" s="144">
        <f>IF(N560="zákl. přenesená",J560,0)</f>
        <v>0</v>
      </c>
      <c r="BH560" s="144">
        <f>IF(N560="sníž. přenesená",J560,0)</f>
        <v>0</v>
      </c>
      <c r="BI560" s="144">
        <f>IF(N560="nulová",J560,0)</f>
        <v>0</v>
      </c>
      <c r="BJ560" s="18" t="s">
        <v>83</v>
      </c>
      <c r="BK560" s="144">
        <f>ROUND(I560*H560,2)</f>
        <v>0</v>
      </c>
      <c r="BL560" s="18" t="s">
        <v>166</v>
      </c>
      <c r="BM560" s="143" t="s">
        <v>523</v>
      </c>
    </row>
    <row r="561" spans="2:65" s="1" customFormat="1">
      <c r="B561" s="33"/>
      <c r="D561" s="145" t="s">
        <v>168</v>
      </c>
      <c r="F561" s="146" t="s">
        <v>524</v>
      </c>
      <c r="I561" s="147"/>
      <c r="L561" s="33"/>
      <c r="M561" s="148"/>
      <c r="T561" s="54"/>
      <c r="AT561" s="18" t="s">
        <v>168</v>
      </c>
      <c r="AU561" s="18" t="s">
        <v>85</v>
      </c>
    </row>
    <row r="562" spans="2:65" s="1" customFormat="1">
      <c r="B562" s="33"/>
      <c r="D562" s="149" t="s">
        <v>170</v>
      </c>
      <c r="F562" s="150" t="s">
        <v>525</v>
      </c>
      <c r="I562" s="147"/>
      <c r="L562" s="33"/>
      <c r="M562" s="148"/>
      <c r="T562" s="54"/>
      <c r="AT562" s="18" t="s">
        <v>170</v>
      </c>
      <c r="AU562" s="18" t="s">
        <v>85</v>
      </c>
    </row>
    <row r="563" spans="2:65" s="12" customFormat="1">
      <c r="B563" s="151"/>
      <c r="D563" s="145" t="s">
        <v>172</v>
      </c>
      <c r="E563" s="152" t="s">
        <v>19</v>
      </c>
      <c r="F563" s="153" t="s">
        <v>275</v>
      </c>
      <c r="H563" s="152" t="s">
        <v>19</v>
      </c>
      <c r="I563" s="154"/>
      <c r="L563" s="151"/>
      <c r="M563" s="155"/>
      <c r="T563" s="156"/>
      <c r="AT563" s="152" t="s">
        <v>172</v>
      </c>
      <c r="AU563" s="152" t="s">
        <v>85</v>
      </c>
      <c r="AV563" s="12" t="s">
        <v>83</v>
      </c>
      <c r="AW563" s="12" t="s">
        <v>37</v>
      </c>
      <c r="AX563" s="12" t="s">
        <v>76</v>
      </c>
      <c r="AY563" s="152" t="s">
        <v>158</v>
      </c>
    </row>
    <row r="564" spans="2:65" s="12" customFormat="1">
      <c r="B564" s="151"/>
      <c r="D564" s="145" t="s">
        <v>172</v>
      </c>
      <c r="E564" s="152" t="s">
        <v>19</v>
      </c>
      <c r="F564" s="153" t="s">
        <v>526</v>
      </c>
      <c r="H564" s="152" t="s">
        <v>19</v>
      </c>
      <c r="I564" s="154"/>
      <c r="L564" s="151"/>
      <c r="M564" s="155"/>
      <c r="T564" s="156"/>
      <c r="AT564" s="152" t="s">
        <v>172</v>
      </c>
      <c r="AU564" s="152" t="s">
        <v>85</v>
      </c>
      <c r="AV564" s="12" t="s">
        <v>83</v>
      </c>
      <c r="AW564" s="12" t="s">
        <v>37</v>
      </c>
      <c r="AX564" s="12" t="s">
        <v>76</v>
      </c>
      <c r="AY564" s="152" t="s">
        <v>158</v>
      </c>
    </row>
    <row r="565" spans="2:65" s="12" customFormat="1">
      <c r="B565" s="151"/>
      <c r="D565" s="145" t="s">
        <v>172</v>
      </c>
      <c r="E565" s="152" t="s">
        <v>19</v>
      </c>
      <c r="F565" s="153" t="s">
        <v>470</v>
      </c>
      <c r="H565" s="152" t="s">
        <v>19</v>
      </c>
      <c r="I565" s="154"/>
      <c r="L565" s="151"/>
      <c r="M565" s="155"/>
      <c r="T565" s="156"/>
      <c r="AT565" s="152" t="s">
        <v>172</v>
      </c>
      <c r="AU565" s="152" t="s">
        <v>85</v>
      </c>
      <c r="AV565" s="12" t="s">
        <v>83</v>
      </c>
      <c r="AW565" s="12" t="s">
        <v>37</v>
      </c>
      <c r="AX565" s="12" t="s">
        <v>76</v>
      </c>
      <c r="AY565" s="152" t="s">
        <v>158</v>
      </c>
    </row>
    <row r="566" spans="2:65" s="13" customFormat="1">
      <c r="B566" s="157"/>
      <c r="D566" s="145" t="s">
        <v>172</v>
      </c>
      <c r="E566" s="158" t="s">
        <v>19</v>
      </c>
      <c r="F566" s="159" t="s">
        <v>471</v>
      </c>
      <c r="H566" s="160">
        <v>20.797000000000001</v>
      </c>
      <c r="I566" s="161"/>
      <c r="L566" s="157"/>
      <c r="M566" s="162"/>
      <c r="T566" s="163"/>
      <c r="AT566" s="158" t="s">
        <v>172</v>
      </c>
      <c r="AU566" s="158" t="s">
        <v>85</v>
      </c>
      <c r="AV566" s="13" t="s">
        <v>85</v>
      </c>
      <c r="AW566" s="13" t="s">
        <v>37</v>
      </c>
      <c r="AX566" s="13" t="s">
        <v>76</v>
      </c>
      <c r="AY566" s="158" t="s">
        <v>158</v>
      </c>
    </row>
    <row r="567" spans="2:65" s="13" customFormat="1">
      <c r="B567" s="157"/>
      <c r="D567" s="145" t="s">
        <v>172</v>
      </c>
      <c r="E567" s="158" t="s">
        <v>19</v>
      </c>
      <c r="F567" s="159" t="s">
        <v>472</v>
      </c>
      <c r="H567" s="160">
        <v>-14.574999999999999</v>
      </c>
      <c r="I567" s="161"/>
      <c r="L567" s="157"/>
      <c r="M567" s="162"/>
      <c r="T567" s="163"/>
      <c r="AT567" s="158" t="s">
        <v>172</v>
      </c>
      <c r="AU567" s="158" t="s">
        <v>85</v>
      </c>
      <c r="AV567" s="13" t="s">
        <v>85</v>
      </c>
      <c r="AW567" s="13" t="s">
        <v>37</v>
      </c>
      <c r="AX567" s="13" t="s">
        <v>76</v>
      </c>
      <c r="AY567" s="158" t="s">
        <v>158</v>
      </c>
    </row>
    <row r="568" spans="2:65" s="15" customFormat="1">
      <c r="B568" s="171"/>
      <c r="D568" s="145" t="s">
        <v>172</v>
      </c>
      <c r="E568" s="172" t="s">
        <v>19</v>
      </c>
      <c r="F568" s="173" t="s">
        <v>188</v>
      </c>
      <c r="H568" s="174">
        <v>6.2220000000000004</v>
      </c>
      <c r="I568" s="175"/>
      <c r="L568" s="171"/>
      <c r="M568" s="176"/>
      <c r="T568" s="177"/>
      <c r="AT568" s="172" t="s">
        <v>172</v>
      </c>
      <c r="AU568" s="172" t="s">
        <v>85</v>
      </c>
      <c r="AV568" s="15" t="s">
        <v>166</v>
      </c>
      <c r="AW568" s="15" t="s">
        <v>37</v>
      </c>
      <c r="AX568" s="15" t="s">
        <v>83</v>
      </c>
      <c r="AY568" s="172" t="s">
        <v>158</v>
      </c>
    </row>
    <row r="569" spans="2:65" s="1" customFormat="1" ht="24.2" customHeight="1">
      <c r="B569" s="33"/>
      <c r="C569" s="132" t="s">
        <v>527</v>
      </c>
      <c r="D569" s="132" t="s">
        <v>161</v>
      </c>
      <c r="E569" s="133" t="s">
        <v>528</v>
      </c>
      <c r="F569" s="134" t="s">
        <v>529</v>
      </c>
      <c r="G569" s="135" t="s">
        <v>164</v>
      </c>
      <c r="H569" s="136">
        <v>6.2220000000000004</v>
      </c>
      <c r="I569" s="137"/>
      <c r="J569" s="138">
        <f>ROUND(I569*H569,2)</f>
        <v>0</v>
      </c>
      <c r="K569" s="134" t="s">
        <v>165</v>
      </c>
      <c r="L569" s="33"/>
      <c r="M569" s="139" t="s">
        <v>19</v>
      </c>
      <c r="N569" s="140" t="s">
        <v>47</v>
      </c>
      <c r="P569" s="141">
        <f>O569*H569</f>
        <v>0</v>
      </c>
      <c r="Q569" s="141">
        <v>5.7000000000000002E-3</v>
      </c>
      <c r="R569" s="141">
        <f>Q569*H569</f>
        <v>3.5465400000000001E-2</v>
      </c>
      <c r="S569" s="141">
        <v>0</v>
      </c>
      <c r="T569" s="142">
        <f>S569*H569</f>
        <v>0</v>
      </c>
      <c r="AR569" s="143" t="s">
        <v>166</v>
      </c>
      <c r="AT569" s="143" t="s">
        <v>161</v>
      </c>
      <c r="AU569" s="143" t="s">
        <v>85</v>
      </c>
      <c r="AY569" s="18" t="s">
        <v>158</v>
      </c>
      <c r="BE569" s="144">
        <f>IF(N569="základní",J569,0)</f>
        <v>0</v>
      </c>
      <c r="BF569" s="144">
        <f>IF(N569="snížená",J569,0)</f>
        <v>0</v>
      </c>
      <c r="BG569" s="144">
        <f>IF(N569="zákl. přenesená",J569,0)</f>
        <v>0</v>
      </c>
      <c r="BH569" s="144">
        <f>IF(N569="sníž. přenesená",J569,0)</f>
        <v>0</v>
      </c>
      <c r="BI569" s="144">
        <f>IF(N569="nulová",J569,0)</f>
        <v>0</v>
      </c>
      <c r="BJ569" s="18" t="s">
        <v>83</v>
      </c>
      <c r="BK569" s="144">
        <f>ROUND(I569*H569,2)</f>
        <v>0</v>
      </c>
      <c r="BL569" s="18" t="s">
        <v>166</v>
      </c>
      <c r="BM569" s="143" t="s">
        <v>530</v>
      </c>
    </row>
    <row r="570" spans="2:65" s="1" customFormat="1">
      <c r="B570" s="33"/>
      <c r="D570" s="145" t="s">
        <v>168</v>
      </c>
      <c r="F570" s="146" t="s">
        <v>531</v>
      </c>
      <c r="I570" s="147"/>
      <c r="L570" s="33"/>
      <c r="M570" s="148"/>
      <c r="T570" s="54"/>
      <c r="AT570" s="18" t="s">
        <v>168</v>
      </c>
      <c r="AU570" s="18" t="s">
        <v>85</v>
      </c>
    </row>
    <row r="571" spans="2:65" s="1" customFormat="1">
      <c r="B571" s="33"/>
      <c r="D571" s="149" t="s">
        <v>170</v>
      </c>
      <c r="F571" s="150" t="s">
        <v>532</v>
      </c>
      <c r="I571" s="147"/>
      <c r="L571" s="33"/>
      <c r="M571" s="148"/>
      <c r="T571" s="54"/>
      <c r="AT571" s="18" t="s">
        <v>170</v>
      </c>
      <c r="AU571" s="18" t="s">
        <v>85</v>
      </c>
    </row>
    <row r="572" spans="2:65" s="12" customFormat="1">
      <c r="B572" s="151"/>
      <c r="D572" s="145" t="s">
        <v>172</v>
      </c>
      <c r="E572" s="152" t="s">
        <v>19</v>
      </c>
      <c r="F572" s="153" t="s">
        <v>275</v>
      </c>
      <c r="H572" s="152" t="s">
        <v>19</v>
      </c>
      <c r="I572" s="154"/>
      <c r="L572" s="151"/>
      <c r="M572" s="155"/>
      <c r="T572" s="156"/>
      <c r="AT572" s="152" t="s">
        <v>172</v>
      </c>
      <c r="AU572" s="152" t="s">
        <v>85</v>
      </c>
      <c r="AV572" s="12" t="s">
        <v>83</v>
      </c>
      <c r="AW572" s="12" t="s">
        <v>37</v>
      </c>
      <c r="AX572" s="12" t="s">
        <v>76</v>
      </c>
      <c r="AY572" s="152" t="s">
        <v>158</v>
      </c>
    </row>
    <row r="573" spans="2:65" s="12" customFormat="1">
      <c r="B573" s="151"/>
      <c r="D573" s="145" t="s">
        <v>172</v>
      </c>
      <c r="E573" s="152" t="s">
        <v>19</v>
      </c>
      <c r="F573" s="153" t="s">
        <v>526</v>
      </c>
      <c r="H573" s="152" t="s">
        <v>19</v>
      </c>
      <c r="I573" s="154"/>
      <c r="L573" s="151"/>
      <c r="M573" s="155"/>
      <c r="T573" s="156"/>
      <c r="AT573" s="152" t="s">
        <v>172</v>
      </c>
      <c r="AU573" s="152" t="s">
        <v>85</v>
      </c>
      <c r="AV573" s="12" t="s">
        <v>83</v>
      </c>
      <c r="AW573" s="12" t="s">
        <v>37</v>
      </c>
      <c r="AX573" s="12" t="s">
        <v>76</v>
      </c>
      <c r="AY573" s="152" t="s">
        <v>158</v>
      </c>
    </row>
    <row r="574" spans="2:65" s="12" customFormat="1">
      <c r="B574" s="151"/>
      <c r="D574" s="145" t="s">
        <v>172</v>
      </c>
      <c r="E574" s="152" t="s">
        <v>19</v>
      </c>
      <c r="F574" s="153" t="s">
        <v>470</v>
      </c>
      <c r="H574" s="152" t="s">
        <v>19</v>
      </c>
      <c r="I574" s="154"/>
      <c r="L574" s="151"/>
      <c r="M574" s="155"/>
      <c r="T574" s="156"/>
      <c r="AT574" s="152" t="s">
        <v>172</v>
      </c>
      <c r="AU574" s="152" t="s">
        <v>85</v>
      </c>
      <c r="AV574" s="12" t="s">
        <v>83</v>
      </c>
      <c r="AW574" s="12" t="s">
        <v>37</v>
      </c>
      <c r="AX574" s="12" t="s">
        <v>76</v>
      </c>
      <c r="AY574" s="152" t="s">
        <v>158</v>
      </c>
    </row>
    <row r="575" spans="2:65" s="13" customFormat="1">
      <c r="B575" s="157"/>
      <c r="D575" s="145" t="s">
        <v>172</v>
      </c>
      <c r="E575" s="158" t="s">
        <v>19</v>
      </c>
      <c r="F575" s="159" t="s">
        <v>471</v>
      </c>
      <c r="H575" s="160">
        <v>20.797000000000001</v>
      </c>
      <c r="I575" s="161"/>
      <c r="L575" s="157"/>
      <c r="M575" s="162"/>
      <c r="T575" s="163"/>
      <c r="AT575" s="158" t="s">
        <v>172</v>
      </c>
      <c r="AU575" s="158" t="s">
        <v>85</v>
      </c>
      <c r="AV575" s="13" t="s">
        <v>85</v>
      </c>
      <c r="AW575" s="13" t="s">
        <v>37</v>
      </c>
      <c r="AX575" s="13" t="s">
        <v>76</v>
      </c>
      <c r="AY575" s="158" t="s">
        <v>158</v>
      </c>
    </row>
    <row r="576" spans="2:65" s="13" customFormat="1">
      <c r="B576" s="157"/>
      <c r="D576" s="145" t="s">
        <v>172</v>
      </c>
      <c r="E576" s="158" t="s">
        <v>19</v>
      </c>
      <c r="F576" s="159" t="s">
        <v>472</v>
      </c>
      <c r="H576" s="160">
        <v>-14.574999999999999</v>
      </c>
      <c r="I576" s="161"/>
      <c r="L576" s="157"/>
      <c r="M576" s="162"/>
      <c r="T576" s="163"/>
      <c r="AT576" s="158" t="s">
        <v>172</v>
      </c>
      <c r="AU576" s="158" t="s">
        <v>85</v>
      </c>
      <c r="AV576" s="13" t="s">
        <v>85</v>
      </c>
      <c r="AW576" s="13" t="s">
        <v>37</v>
      </c>
      <c r="AX576" s="13" t="s">
        <v>76</v>
      </c>
      <c r="AY576" s="158" t="s">
        <v>158</v>
      </c>
    </row>
    <row r="577" spans="2:65" s="15" customFormat="1">
      <c r="B577" s="171"/>
      <c r="D577" s="145" t="s">
        <v>172</v>
      </c>
      <c r="E577" s="172" t="s">
        <v>19</v>
      </c>
      <c r="F577" s="173" t="s">
        <v>188</v>
      </c>
      <c r="H577" s="174">
        <v>6.2220000000000004</v>
      </c>
      <c r="I577" s="175"/>
      <c r="L577" s="171"/>
      <c r="M577" s="176"/>
      <c r="T577" s="177"/>
      <c r="AT577" s="172" t="s">
        <v>172</v>
      </c>
      <c r="AU577" s="172" t="s">
        <v>85</v>
      </c>
      <c r="AV577" s="15" t="s">
        <v>166</v>
      </c>
      <c r="AW577" s="15" t="s">
        <v>37</v>
      </c>
      <c r="AX577" s="15" t="s">
        <v>83</v>
      </c>
      <c r="AY577" s="172" t="s">
        <v>158</v>
      </c>
    </row>
    <row r="578" spans="2:65" s="11" customFormat="1" ht="22.9" customHeight="1">
      <c r="B578" s="120"/>
      <c r="D578" s="121" t="s">
        <v>75</v>
      </c>
      <c r="E578" s="130" t="s">
        <v>533</v>
      </c>
      <c r="F578" s="130" t="s">
        <v>534</v>
      </c>
      <c r="I578" s="123"/>
      <c r="J578" s="131">
        <f>BK578</f>
        <v>0</v>
      </c>
      <c r="L578" s="120"/>
      <c r="M578" s="125"/>
      <c r="P578" s="126">
        <f>SUM(P579:P653)</f>
        <v>0</v>
      </c>
      <c r="R578" s="126">
        <f>SUM(R579:R653)</f>
        <v>19.527969529296399</v>
      </c>
      <c r="T578" s="127">
        <f>SUM(T579:T653)</f>
        <v>0</v>
      </c>
      <c r="AR578" s="121" t="s">
        <v>83</v>
      </c>
      <c r="AT578" s="128" t="s">
        <v>75</v>
      </c>
      <c r="AU578" s="128" t="s">
        <v>83</v>
      </c>
      <c r="AY578" s="121" t="s">
        <v>158</v>
      </c>
      <c r="BK578" s="129">
        <f>SUM(BK579:BK653)</f>
        <v>0</v>
      </c>
    </row>
    <row r="579" spans="2:65" s="1" customFormat="1" ht="33" customHeight="1">
      <c r="B579" s="33"/>
      <c r="C579" s="132" t="s">
        <v>535</v>
      </c>
      <c r="D579" s="132" t="s">
        <v>161</v>
      </c>
      <c r="E579" s="133" t="s">
        <v>536</v>
      </c>
      <c r="F579" s="134" t="s">
        <v>537</v>
      </c>
      <c r="G579" s="135" t="s">
        <v>538</v>
      </c>
      <c r="H579" s="136">
        <v>4.99</v>
      </c>
      <c r="I579" s="137"/>
      <c r="J579" s="138">
        <f>ROUND(I579*H579,2)</f>
        <v>0</v>
      </c>
      <c r="K579" s="134" t="s">
        <v>165</v>
      </c>
      <c r="L579" s="33"/>
      <c r="M579" s="139" t="s">
        <v>19</v>
      </c>
      <c r="N579" s="140" t="s">
        <v>47</v>
      </c>
      <c r="P579" s="141">
        <f>O579*H579</f>
        <v>0</v>
      </c>
      <c r="Q579" s="141">
        <v>2.5018699999999998</v>
      </c>
      <c r="R579" s="141">
        <f>Q579*H579</f>
        <v>12.484331299999999</v>
      </c>
      <c r="S579" s="141">
        <v>0</v>
      </c>
      <c r="T579" s="142">
        <f>S579*H579</f>
        <v>0</v>
      </c>
      <c r="AR579" s="143" t="s">
        <v>166</v>
      </c>
      <c r="AT579" s="143" t="s">
        <v>161</v>
      </c>
      <c r="AU579" s="143" t="s">
        <v>85</v>
      </c>
      <c r="AY579" s="18" t="s">
        <v>158</v>
      </c>
      <c r="BE579" s="144">
        <f>IF(N579="základní",J579,0)</f>
        <v>0</v>
      </c>
      <c r="BF579" s="144">
        <f>IF(N579="snížená",J579,0)</f>
        <v>0</v>
      </c>
      <c r="BG579" s="144">
        <f>IF(N579="zákl. přenesená",J579,0)</f>
        <v>0</v>
      </c>
      <c r="BH579" s="144">
        <f>IF(N579="sníž. přenesená",J579,0)</f>
        <v>0</v>
      </c>
      <c r="BI579" s="144">
        <f>IF(N579="nulová",J579,0)</f>
        <v>0</v>
      </c>
      <c r="BJ579" s="18" t="s">
        <v>83</v>
      </c>
      <c r="BK579" s="144">
        <f>ROUND(I579*H579,2)</f>
        <v>0</v>
      </c>
      <c r="BL579" s="18" t="s">
        <v>166</v>
      </c>
      <c r="BM579" s="143" t="s">
        <v>539</v>
      </c>
    </row>
    <row r="580" spans="2:65" s="1" customFormat="1">
      <c r="B580" s="33"/>
      <c r="D580" s="145" t="s">
        <v>168</v>
      </c>
      <c r="F580" s="146" t="s">
        <v>540</v>
      </c>
      <c r="I580" s="147"/>
      <c r="L580" s="33"/>
      <c r="M580" s="148"/>
      <c r="T580" s="54"/>
      <c r="AT580" s="18" t="s">
        <v>168</v>
      </c>
      <c r="AU580" s="18" t="s">
        <v>85</v>
      </c>
    </row>
    <row r="581" spans="2:65" s="1" customFormat="1">
      <c r="B581" s="33"/>
      <c r="D581" s="149" t="s">
        <v>170</v>
      </c>
      <c r="F581" s="150" t="s">
        <v>541</v>
      </c>
      <c r="I581" s="147"/>
      <c r="L581" s="33"/>
      <c r="M581" s="148"/>
      <c r="T581" s="54"/>
      <c r="AT581" s="18" t="s">
        <v>170</v>
      </c>
      <c r="AU581" s="18" t="s">
        <v>85</v>
      </c>
    </row>
    <row r="582" spans="2:65" s="12" customFormat="1">
      <c r="B582" s="151"/>
      <c r="D582" s="145" t="s">
        <v>172</v>
      </c>
      <c r="E582" s="152" t="s">
        <v>19</v>
      </c>
      <c r="F582" s="153" t="s">
        <v>173</v>
      </c>
      <c r="H582" s="152" t="s">
        <v>19</v>
      </c>
      <c r="I582" s="154"/>
      <c r="L582" s="151"/>
      <c r="M582" s="155"/>
      <c r="T582" s="156"/>
      <c r="AT582" s="152" t="s">
        <v>172</v>
      </c>
      <c r="AU582" s="152" t="s">
        <v>85</v>
      </c>
      <c r="AV582" s="12" t="s">
        <v>83</v>
      </c>
      <c r="AW582" s="12" t="s">
        <v>37</v>
      </c>
      <c r="AX582" s="12" t="s">
        <v>76</v>
      </c>
      <c r="AY582" s="152" t="s">
        <v>158</v>
      </c>
    </row>
    <row r="583" spans="2:65" s="12" customFormat="1">
      <c r="B583" s="151"/>
      <c r="D583" s="145" t="s">
        <v>172</v>
      </c>
      <c r="E583" s="152" t="s">
        <v>19</v>
      </c>
      <c r="F583" s="153" t="s">
        <v>542</v>
      </c>
      <c r="H583" s="152" t="s">
        <v>19</v>
      </c>
      <c r="I583" s="154"/>
      <c r="L583" s="151"/>
      <c r="M583" s="155"/>
      <c r="T583" s="156"/>
      <c r="AT583" s="152" t="s">
        <v>172</v>
      </c>
      <c r="AU583" s="152" t="s">
        <v>85</v>
      </c>
      <c r="AV583" s="12" t="s">
        <v>83</v>
      </c>
      <c r="AW583" s="12" t="s">
        <v>37</v>
      </c>
      <c r="AX583" s="12" t="s">
        <v>76</v>
      </c>
      <c r="AY583" s="152" t="s">
        <v>158</v>
      </c>
    </row>
    <row r="584" spans="2:65" s="12" customFormat="1">
      <c r="B584" s="151"/>
      <c r="D584" s="145" t="s">
        <v>172</v>
      </c>
      <c r="E584" s="152" t="s">
        <v>19</v>
      </c>
      <c r="F584" s="153" t="s">
        <v>543</v>
      </c>
      <c r="H584" s="152" t="s">
        <v>19</v>
      </c>
      <c r="I584" s="154"/>
      <c r="L584" s="151"/>
      <c r="M584" s="155"/>
      <c r="T584" s="156"/>
      <c r="AT584" s="152" t="s">
        <v>172</v>
      </c>
      <c r="AU584" s="152" t="s">
        <v>85</v>
      </c>
      <c r="AV584" s="12" t="s">
        <v>83</v>
      </c>
      <c r="AW584" s="12" t="s">
        <v>37</v>
      </c>
      <c r="AX584" s="12" t="s">
        <v>76</v>
      </c>
      <c r="AY584" s="152" t="s">
        <v>158</v>
      </c>
    </row>
    <row r="585" spans="2:65" s="12" customFormat="1">
      <c r="B585" s="151"/>
      <c r="D585" s="145" t="s">
        <v>172</v>
      </c>
      <c r="E585" s="152" t="s">
        <v>19</v>
      </c>
      <c r="F585" s="153" t="s">
        <v>544</v>
      </c>
      <c r="H585" s="152" t="s">
        <v>19</v>
      </c>
      <c r="I585" s="154"/>
      <c r="L585" s="151"/>
      <c r="M585" s="155"/>
      <c r="T585" s="156"/>
      <c r="AT585" s="152" t="s">
        <v>172</v>
      </c>
      <c r="AU585" s="152" t="s">
        <v>85</v>
      </c>
      <c r="AV585" s="12" t="s">
        <v>83</v>
      </c>
      <c r="AW585" s="12" t="s">
        <v>37</v>
      </c>
      <c r="AX585" s="12" t="s">
        <v>76</v>
      </c>
      <c r="AY585" s="152" t="s">
        <v>158</v>
      </c>
    </row>
    <row r="586" spans="2:65" s="13" customFormat="1">
      <c r="B586" s="157"/>
      <c r="D586" s="145" t="s">
        <v>172</v>
      </c>
      <c r="E586" s="158" t="s">
        <v>19</v>
      </c>
      <c r="F586" s="159" t="s">
        <v>545</v>
      </c>
      <c r="H586" s="160">
        <v>4.99</v>
      </c>
      <c r="I586" s="161"/>
      <c r="L586" s="157"/>
      <c r="M586" s="162"/>
      <c r="T586" s="163"/>
      <c r="AT586" s="158" t="s">
        <v>172</v>
      </c>
      <c r="AU586" s="158" t="s">
        <v>85</v>
      </c>
      <c r="AV586" s="13" t="s">
        <v>85</v>
      </c>
      <c r="AW586" s="13" t="s">
        <v>37</v>
      </c>
      <c r="AX586" s="13" t="s">
        <v>76</v>
      </c>
      <c r="AY586" s="158" t="s">
        <v>158</v>
      </c>
    </row>
    <row r="587" spans="2:65" s="15" customFormat="1">
      <c r="B587" s="171"/>
      <c r="D587" s="145" t="s">
        <v>172</v>
      </c>
      <c r="E587" s="172" t="s">
        <v>19</v>
      </c>
      <c r="F587" s="173" t="s">
        <v>188</v>
      </c>
      <c r="H587" s="174">
        <v>4.99</v>
      </c>
      <c r="I587" s="175"/>
      <c r="L587" s="171"/>
      <c r="M587" s="176"/>
      <c r="T587" s="177"/>
      <c r="AT587" s="172" t="s">
        <v>172</v>
      </c>
      <c r="AU587" s="172" t="s">
        <v>85</v>
      </c>
      <c r="AV587" s="15" t="s">
        <v>166</v>
      </c>
      <c r="AW587" s="15" t="s">
        <v>37</v>
      </c>
      <c r="AX587" s="15" t="s">
        <v>83</v>
      </c>
      <c r="AY587" s="172" t="s">
        <v>158</v>
      </c>
    </row>
    <row r="588" spans="2:65" s="1" customFormat="1" ht="24.2" customHeight="1">
      <c r="B588" s="33"/>
      <c r="C588" s="132" t="s">
        <v>546</v>
      </c>
      <c r="D588" s="132" t="s">
        <v>161</v>
      </c>
      <c r="E588" s="133" t="s">
        <v>547</v>
      </c>
      <c r="F588" s="134" t="s">
        <v>548</v>
      </c>
      <c r="G588" s="135" t="s">
        <v>538</v>
      </c>
      <c r="H588" s="136">
        <v>4.99</v>
      </c>
      <c r="I588" s="137"/>
      <c r="J588" s="138">
        <f>ROUND(I588*H588,2)</f>
        <v>0</v>
      </c>
      <c r="K588" s="134" t="s">
        <v>165</v>
      </c>
      <c r="L588" s="33"/>
      <c r="M588" s="139" t="s">
        <v>19</v>
      </c>
      <c r="N588" s="140" t="s">
        <v>47</v>
      </c>
      <c r="P588" s="141">
        <f>O588*H588</f>
        <v>0</v>
      </c>
      <c r="Q588" s="141">
        <v>0</v>
      </c>
      <c r="R588" s="141">
        <f>Q588*H588</f>
        <v>0</v>
      </c>
      <c r="S588" s="141">
        <v>0</v>
      </c>
      <c r="T588" s="142">
        <f>S588*H588</f>
        <v>0</v>
      </c>
      <c r="AR588" s="143" t="s">
        <v>166</v>
      </c>
      <c r="AT588" s="143" t="s">
        <v>161</v>
      </c>
      <c r="AU588" s="143" t="s">
        <v>85</v>
      </c>
      <c r="AY588" s="18" t="s">
        <v>158</v>
      </c>
      <c r="BE588" s="144">
        <f>IF(N588="základní",J588,0)</f>
        <v>0</v>
      </c>
      <c r="BF588" s="144">
        <f>IF(N588="snížená",J588,0)</f>
        <v>0</v>
      </c>
      <c r="BG588" s="144">
        <f>IF(N588="zákl. přenesená",J588,0)</f>
        <v>0</v>
      </c>
      <c r="BH588" s="144">
        <f>IF(N588="sníž. přenesená",J588,0)</f>
        <v>0</v>
      </c>
      <c r="BI588" s="144">
        <f>IF(N588="nulová",J588,0)</f>
        <v>0</v>
      </c>
      <c r="BJ588" s="18" t="s">
        <v>83</v>
      </c>
      <c r="BK588" s="144">
        <f>ROUND(I588*H588,2)</f>
        <v>0</v>
      </c>
      <c r="BL588" s="18" t="s">
        <v>166</v>
      </c>
      <c r="BM588" s="143" t="s">
        <v>549</v>
      </c>
    </row>
    <row r="589" spans="2:65" s="1" customFormat="1">
      <c r="B589" s="33"/>
      <c r="D589" s="145" t="s">
        <v>168</v>
      </c>
      <c r="F589" s="146" t="s">
        <v>550</v>
      </c>
      <c r="I589" s="147"/>
      <c r="L589" s="33"/>
      <c r="M589" s="148"/>
      <c r="T589" s="54"/>
      <c r="AT589" s="18" t="s">
        <v>168</v>
      </c>
      <c r="AU589" s="18" t="s">
        <v>85</v>
      </c>
    </row>
    <row r="590" spans="2:65" s="1" customFormat="1">
      <c r="B590" s="33"/>
      <c r="D590" s="149" t="s">
        <v>170</v>
      </c>
      <c r="F590" s="150" t="s">
        <v>551</v>
      </c>
      <c r="I590" s="147"/>
      <c r="L590" s="33"/>
      <c r="M590" s="148"/>
      <c r="T590" s="54"/>
      <c r="AT590" s="18" t="s">
        <v>170</v>
      </c>
      <c r="AU590" s="18" t="s">
        <v>85</v>
      </c>
    </row>
    <row r="591" spans="2:65" s="1" customFormat="1" ht="24.2" customHeight="1">
      <c r="B591" s="33"/>
      <c r="C591" s="132" t="s">
        <v>552</v>
      </c>
      <c r="D591" s="132" t="s">
        <v>161</v>
      </c>
      <c r="E591" s="133" t="s">
        <v>553</v>
      </c>
      <c r="F591" s="134" t="s">
        <v>554</v>
      </c>
      <c r="G591" s="135" t="s">
        <v>538</v>
      </c>
      <c r="H591" s="136">
        <v>4.99</v>
      </c>
      <c r="I591" s="137"/>
      <c r="J591" s="138">
        <f>ROUND(I591*H591,2)</f>
        <v>0</v>
      </c>
      <c r="K591" s="134" t="s">
        <v>165</v>
      </c>
      <c r="L591" s="33"/>
      <c r="M591" s="139" t="s">
        <v>19</v>
      </c>
      <c r="N591" s="140" t="s">
        <v>47</v>
      </c>
      <c r="P591" s="141">
        <f>O591*H591</f>
        <v>0</v>
      </c>
      <c r="Q591" s="141">
        <v>0.02</v>
      </c>
      <c r="R591" s="141">
        <f>Q591*H591</f>
        <v>9.98E-2</v>
      </c>
      <c r="S591" s="141">
        <v>0</v>
      </c>
      <c r="T591" s="142">
        <f>S591*H591</f>
        <v>0</v>
      </c>
      <c r="AR591" s="143" t="s">
        <v>166</v>
      </c>
      <c r="AT591" s="143" t="s">
        <v>161</v>
      </c>
      <c r="AU591" s="143" t="s">
        <v>85</v>
      </c>
      <c r="AY591" s="18" t="s">
        <v>158</v>
      </c>
      <c r="BE591" s="144">
        <f>IF(N591="základní",J591,0)</f>
        <v>0</v>
      </c>
      <c r="BF591" s="144">
        <f>IF(N591="snížená",J591,0)</f>
        <v>0</v>
      </c>
      <c r="BG591" s="144">
        <f>IF(N591="zákl. přenesená",J591,0)</f>
        <v>0</v>
      </c>
      <c r="BH591" s="144">
        <f>IF(N591="sníž. přenesená",J591,0)</f>
        <v>0</v>
      </c>
      <c r="BI591" s="144">
        <f>IF(N591="nulová",J591,0)</f>
        <v>0</v>
      </c>
      <c r="BJ591" s="18" t="s">
        <v>83</v>
      </c>
      <c r="BK591" s="144">
        <f>ROUND(I591*H591,2)</f>
        <v>0</v>
      </c>
      <c r="BL591" s="18" t="s">
        <v>166</v>
      </c>
      <c r="BM591" s="143" t="s">
        <v>555</v>
      </c>
    </row>
    <row r="592" spans="2:65" s="1" customFormat="1">
      <c r="B592" s="33"/>
      <c r="D592" s="145" t="s">
        <v>168</v>
      </c>
      <c r="F592" s="146" t="s">
        <v>556</v>
      </c>
      <c r="I592" s="147"/>
      <c r="L592" s="33"/>
      <c r="M592" s="148"/>
      <c r="T592" s="54"/>
      <c r="AT592" s="18" t="s">
        <v>168</v>
      </c>
      <c r="AU592" s="18" t="s">
        <v>85</v>
      </c>
    </row>
    <row r="593" spans="2:65" s="1" customFormat="1">
      <c r="B593" s="33"/>
      <c r="D593" s="149" t="s">
        <v>170</v>
      </c>
      <c r="F593" s="150" t="s">
        <v>557</v>
      </c>
      <c r="I593" s="147"/>
      <c r="L593" s="33"/>
      <c r="M593" s="148"/>
      <c r="T593" s="54"/>
      <c r="AT593" s="18" t="s">
        <v>170</v>
      </c>
      <c r="AU593" s="18" t="s">
        <v>85</v>
      </c>
    </row>
    <row r="594" spans="2:65" s="1" customFormat="1" ht="33" customHeight="1">
      <c r="B594" s="33"/>
      <c r="C594" s="132" t="s">
        <v>558</v>
      </c>
      <c r="D594" s="132" t="s">
        <v>161</v>
      </c>
      <c r="E594" s="133" t="s">
        <v>559</v>
      </c>
      <c r="F594" s="134" t="s">
        <v>560</v>
      </c>
      <c r="G594" s="135" t="s">
        <v>538</v>
      </c>
      <c r="H594" s="136">
        <v>1.99</v>
      </c>
      <c r="I594" s="137"/>
      <c r="J594" s="138">
        <f>ROUND(I594*H594,2)</f>
        <v>0</v>
      </c>
      <c r="K594" s="134" t="s">
        <v>165</v>
      </c>
      <c r="L594" s="33"/>
      <c r="M594" s="139" t="s">
        <v>19</v>
      </c>
      <c r="N594" s="140" t="s">
        <v>47</v>
      </c>
      <c r="P594" s="141">
        <f>O594*H594</f>
        <v>0</v>
      </c>
      <c r="Q594" s="141">
        <v>0</v>
      </c>
      <c r="R594" s="141">
        <f>Q594*H594</f>
        <v>0</v>
      </c>
      <c r="S594" s="141">
        <v>0</v>
      </c>
      <c r="T594" s="142">
        <f>S594*H594</f>
        <v>0</v>
      </c>
      <c r="AR594" s="143" t="s">
        <v>166</v>
      </c>
      <c r="AT594" s="143" t="s">
        <v>161</v>
      </c>
      <c r="AU594" s="143" t="s">
        <v>85</v>
      </c>
      <c r="AY594" s="18" t="s">
        <v>158</v>
      </c>
      <c r="BE594" s="144">
        <f>IF(N594="základní",J594,0)</f>
        <v>0</v>
      </c>
      <c r="BF594" s="144">
        <f>IF(N594="snížená",J594,0)</f>
        <v>0</v>
      </c>
      <c r="BG594" s="144">
        <f>IF(N594="zákl. přenesená",J594,0)</f>
        <v>0</v>
      </c>
      <c r="BH594" s="144">
        <f>IF(N594="sníž. přenesená",J594,0)</f>
        <v>0</v>
      </c>
      <c r="BI594" s="144">
        <f>IF(N594="nulová",J594,0)</f>
        <v>0</v>
      </c>
      <c r="BJ594" s="18" t="s">
        <v>83</v>
      </c>
      <c r="BK594" s="144">
        <f>ROUND(I594*H594,2)</f>
        <v>0</v>
      </c>
      <c r="BL594" s="18" t="s">
        <v>166</v>
      </c>
      <c r="BM594" s="143" t="s">
        <v>561</v>
      </c>
    </row>
    <row r="595" spans="2:65" s="1" customFormat="1">
      <c r="B595" s="33"/>
      <c r="D595" s="145" t="s">
        <v>168</v>
      </c>
      <c r="F595" s="146" t="s">
        <v>562</v>
      </c>
      <c r="I595" s="147"/>
      <c r="L595" s="33"/>
      <c r="M595" s="148"/>
      <c r="T595" s="54"/>
      <c r="AT595" s="18" t="s">
        <v>168</v>
      </c>
      <c r="AU595" s="18" t="s">
        <v>85</v>
      </c>
    </row>
    <row r="596" spans="2:65" s="1" customFormat="1">
      <c r="B596" s="33"/>
      <c r="D596" s="149" t="s">
        <v>170</v>
      </c>
      <c r="F596" s="150" t="s">
        <v>563</v>
      </c>
      <c r="I596" s="147"/>
      <c r="L596" s="33"/>
      <c r="M596" s="148"/>
      <c r="T596" s="54"/>
      <c r="AT596" s="18" t="s">
        <v>170</v>
      </c>
      <c r="AU596" s="18" t="s">
        <v>85</v>
      </c>
    </row>
    <row r="597" spans="2:65" s="1" customFormat="1" ht="33" customHeight="1">
      <c r="B597" s="33"/>
      <c r="C597" s="132" t="s">
        <v>564</v>
      </c>
      <c r="D597" s="132" t="s">
        <v>161</v>
      </c>
      <c r="E597" s="133" t="s">
        <v>565</v>
      </c>
      <c r="F597" s="134" t="s">
        <v>566</v>
      </c>
      <c r="G597" s="135" t="s">
        <v>538</v>
      </c>
      <c r="H597" s="136">
        <v>2.363</v>
      </c>
      <c r="I597" s="137"/>
      <c r="J597" s="138">
        <f>ROUND(I597*H597,2)</f>
        <v>0</v>
      </c>
      <c r="K597" s="134" t="s">
        <v>165</v>
      </c>
      <c r="L597" s="33"/>
      <c r="M597" s="139" t="s">
        <v>19</v>
      </c>
      <c r="N597" s="140" t="s">
        <v>47</v>
      </c>
      <c r="P597" s="141">
        <f>O597*H597</f>
        <v>0</v>
      </c>
      <c r="Q597" s="141">
        <v>2.5018699999999998</v>
      </c>
      <c r="R597" s="141">
        <f>Q597*H597</f>
        <v>5.9119188099999995</v>
      </c>
      <c r="S597" s="141">
        <v>0</v>
      </c>
      <c r="T597" s="142">
        <f>S597*H597</f>
        <v>0</v>
      </c>
      <c r="AR597" s="143" t="s">
        <v>166</v>
      </c>
      <c r="AT597" s="143" t="s">
        <v>161</v>
      </c>
      <c r="AU597" s="143" t="s">
        <v>85</v>
      </c>
      <c r="AY597" s="18" t="s">
        <v>158</v>
      </c>
      <c r="BE597" s="144">
        <f>IF(N597="základní",J597,0)</f>
        <v>0</v>
      </c>
      <c r="BF597" s="144">
        <f>IF(N597="snížená",J597,0)</f>
        <v>0</v>
      </c>
      <c r="BG597" s="144">
        <f>IF(N597="zákl. přenesená",J597,0)</f>
        <v>0</v>
      </c>
      <c r="BH597" s="144">
        <f>IF(N597="sníž. přenesená",J597,0)</f>
        <v>0</v>
      </c>
      <c r="BI597" s="144">
        <f>IF(N597="nulová",J597,0)</f>
        <v>0</v>
      </c>
      <c r="BJ597" s="18" t="s">
        <v>83</v>
      </c>
      <c r="BK597" s="144">
        <f>ROUND(I597*H597,2)</f>
        <v>0</v>
      </c>
      <c r="BL597" s="18" t="s">
        <v>166</v>
      </c>
      <c r="BM597" s="143" t="s">
        <v>567</v>
      </c>
    </row>
    <row r="598" spans="2:65" s="1" customFormat="1">
      <c r="B598" s="33"/>
      <c r="D598" s="145" t="s">
        <v>168</v>
      </c>
      <c r="F598" s="146" t="s">
        <v>568</v>
      </c>
      <c r="I598" s="147"/>
      <c r="L598" s="33"/>
      <c r="M598" s="148"/>
      <c r="T598" s="54"/>
      <c r="AT598" s="18" t="s">
        <v>168</v>
      </c>
      <c r="AU598" s="18" t="s">
        <v>85</v>
      </c>
    </row>
    <row r="599" spans="2:65" s="1" customFormat="1">
      <c r="B599" s="33"/>
      <c r="D599" s="149" t="s">
        <v>170</v>
      </c>
      <c r="F599" s="150" t="s">
        <v>569</v>
      </c>
      <c r="I599" s="147"/>
      <c r="L599" s="33"/>
      <c r="M599" s="148"/>
      <c r="T599" s="54"/>
      <c r="AT599" s="18" t="s">
        <v>170</v>
      </c>
      <c r="AU599" s="18" t="s">
        <v>85</v>
      </c>
    </row>
    <row r="600" spans="2:65" s="12" customFormat="1">
      <c r="B600" s="151"/>
      <c r="D600" s="145" t="s">
        <v>172</v>
      </c>
      <c r="E600" s="152" t="s">
        <v>19</v>
      </c>
      <c r="F600" s="153" t="s">
        <v>173</v>
      </c>
      <c r="H600" s="152" t="s">
        <v>19</v>
      </c>
      <c r="I600" s="154"/>
      <c r="L600" s="151"/>
      <c r="M600" s="155"/>
      <c r="T600" s="156"/>
      <c r="AT600" s="152" t="s">
        <v>172</v>
      </c>
      <c r="AU600" s="152" t="s">
        <v>85</v>
      </c>
      <c r="AV600" s="12" t="s">
        <v>83</v>
      </c>
      <c r="AW600" s="12" t="s">
        <v>37</v>
      </c>
      <c r="AX600" s="12" t="s">
        <v>76</v>
      </c>
      <c r="AY600" s="152" t="s">
        <v>158</v>
      </c>
    </row>
    <row r="601" spans="2:65" s="12" customFormat="1">
      <c r="B601" s="151"/>
      <c r="D601" s="145" t="s">
        <v>172</v>
      </c>
      <c r="E601" s="152" t="s">
        <v>19</v>
      </c>
      <c r="F601" s="153" t="s">
        <v>570</v>
      </c>
      <c r="H601" s="152" t="s">
        <v>19</v>
      </c>
      <c r="I601" s="154"/>
      <c r="L601" s="151"/>
      <c r="M601" s="155"/>
      <c r="T601" s="156"/>
      <c r="AT601" s="152" t="s">
        <v>172</v>
      </c>
      <c r="AU601" s="152" t="s">
        <v>85</v>
      </c>
      <c r="AV601" s="12" t="s">
        <v>83</v>
      </c>
      <c r="AW601" s="12" t="s">
        <v>37</v>
      </c>
      <c r="AX601" s="12" t="s">
        <v>76</v>
      </c>
      <c r="AY601" s="152" t="s">
        <v>158</v>
      </c>
    </row>
    <row r="602" spans="2:65" s="13" customFormat="1">
      <c r="B602" s="157"/>
      <c r="D602" s="145" t="s">
        <v>172</v>
      </c>
      <c r="E602" s="158" t="s">
        <v>19</v>
      </c>
      <c r="F602" s="159" t="s">
        <v>571</v>
      </c>
      <c r="H602" s="160">
        <v>2.363</v>
      </c>
      <c r="I602" s="161"/>
      <c r="L602" s="157"/>
      <c r="M602" s="162"/>
      <c r="T602" s="163"/>
      <c r="AT602" s="158" t="s">
        <v>172</v>
      </c>
      <c r="AU602" s="158" t="s">
        <v>85</v>
      </c>
      <c r="AV602" s="13" t="s">
        <v>85</v>
      </c>
      <c r="AW602" s="13" t="s">
        <v>37</v>
      </c>
      <c r="AX602" s="13" t="s">
        <v>76</v>
      </c>
      <c r="AY602" s="158" t="s">
        <v>158</v>
      </c>
    </row>
    <row r="603" spans="2:65" s="15" customFormat="1">
      <c r="B603" s="171"/>
      <c r="D603" s="145" t="s">
        <v>172</v>
      </c>
      <c r="E603" s="172" t="s">
        <v>19</v>
      </c>
      <c r="F603" s="173" t="s">
        <v>188</v>
      </c>
      <c r="H603" s="174">
        <v>2.363</v>
      </c>
      <c r="I603" s="175"/>
      <c r="L603" s="171"/>
      <c r="M603" s="176"/>
      <c r="T603" s="177"/>
      <c r="AT603" s="172" t="s">
        <v>172</v>
      </c>
      <c r="AU603" s="172" t="s">
        <v>85</v>
      </c>
      <c r="AV603" s="15" t="s">
        <v>166</v>
      </c>
      <c r="AW603" s="15" t="s">
        <v>37</v>
      </c>
      <c r="AX603" s="15" t="s">
        <v>83</v>
      </c>
      <c r="AY603" s="172" t="s">
        <v>158</v>
      </c>
    </row>
    <row r="604" spans="2:65" s="1" customFormat="1" ht="24.2" customHeight="1">
      <c r="B604" s="33"/>
      <c r="C604" s="132" t="s">
        <v>572</v>
      </c>
      <c r="D604" s="132" t="s">
        <v>161</v>
      </c>
      <c r="E604" s="133" t="s">
        <v>573</v>
      </c>
      <c r="F604" s="134" t="s">
        <v>574</v>
      </c>
      <c r="G604" s="135" t="s">
        <v>538</v>
      </c>
      <c r="H604" s="136">
        <v>2.363</v>
      </c>
      <c r="I604" s="137"/>
      <c r="J604" s="138">
        <f>ROUND(I604*H604,2)</f>
        <v>0</v>
      </c>
      <c r="K604" s="134" t="s">
        <v>165</v>
      </c>
      <c r="L604" s="33"/>
      <c r="M604" s="139" t="s">
        <v>19</v>
      </c>
      <c r="N604" s="140" t="s">
        <v>47</v>
      </c>
      <c r="P604" s="141">
        <f>O604*H604</f>
        <v>0</v>
      </c>
      <c r="Q604" s="141">
        <v>0</v>
      </c>
      <c r="R604" s="141">
        <f>Q604*H604</f>
        <v>0</v>
      </c>
      <c r="S604" s="141">
        <v>0</v>
      </c>
      <c r="T604" s="142">
        <f>S604*H604</f>
        <v>0</v>
      </c>
      <c r="AR604" s="143" t="s">
        <v>166</v>
      </c>
      <c r="AT604" s="143" t="s">
        <v>161</v>
      </c>
      <c r="AU604" s="143" t="s">
        <v>85</v>
      </c>
      <c r="AY604" s="18" t="s">
        <v>158</v>
      </c>
      <c r="BE604" s="144">
        <f>IF(N604="základní",J604,0)</f>
        <v>0</v>
      </c>
      <c r="BF604" s="144">
        <f>IF(N604="snížená",J604,0)</f>
        <v>0</v>
      </c>
      <c r="BG604" s="144">
        <f>IF(N604="zákl. přenesená",J604,0)</f>
        <v>0</v>
      </c>
      <c r="BH604" s="144">
        <f>IF(N604="sníž. přenesená",J604,0)</f>
        <v>0</v>
      </c>
      <c r="BI604" s="144">
        <f>IF(N604="nulová",J604,0)</f>
        <v>0</v>
      </c>
      <c r="BJ604" s="18" t="s">
        <v>83</v>
      </c>
      <c r="BK604" s="144">
        <f>ROUND(I604*H604,2)</f>
        <v>0</v>
      </c>
      <c r="BL604" s="18" t="s">
        <v>166</v>
      </c>
      <c r="BM604" s="143" t="s">
        <v>575</v>
      </c>
    </row>
    <row r="605" spans="2:65" s="1" customFormat="1">
      <c r="B605" s="33"/>
      <c r="D605" s="145" t="s">
        <v>168</v>
      </c>
      <c r="F605" s="146" t="s">
        <v>576</v>
      </c>
      <c r="I605" s="147"/>
      <c r="L605" s="33"/>
      <c r="M605" s="148"/>
      <c r="T605" s="54"/>
      <c r="AT605" s="18" t="s">
        <v>168</v>
      </c>
      <c r="AU605" s="18" t="s">
        <v>85</v>
      </c>
    </row>
    <row r="606" spans="2:65" s="1" customFormat="1">
      <c r="B606" s="33"/>
      <c r="D606" s="149" t="s">
        <v>170</v>
      </c>
      <c r="F606" s="150" t="s">
        <v>577</v>
      </c>
      <c r="I606" s="147"/>
      <c r="L606" s="33"/>
      <c r="M606" s="148"/>
      <c r="T606" s="54"/>
      <c r="AT606" s="18" t="s">
        <v>170</v>
      </c>
      <c r="AU606" s="18" t="s">
        <v>85</v>
      </c>
    </row>
    <row r="607" spans="2:65" s="1" customFormat="1" ht="33" customHeight="1">
      <c r="B607" s="33"/>
      <c r="C607" s="132" t="s">
        <v>578</v>
      </c>
      <c r="D607" s="132" t="s">
        <v>161</v>
      </c>
      <c r="E607" s="133" t="s">
        <v>579</v>
      </c>
      <c r="F607" s="134" t="s">
        <v>580</v>
      </c>
      <c r="G607" s="135" t="s">
        <v>538</v>
      </c>
      <c r="H607" s="136">
        <v>2.363</v>
      </c>
      <c r="I607" s="137"/>
      <c r="J607" s="138">
        <f>ROUND(I607*H607,2)</f>
        <v>0</v>
      </c>
      <c r="K607" s="134" t="s">
        <v>165</v>
      </c>
      <c r="L607" s="33"/>
      <c r="M607" s="139" t="s">
        <v>19</v>
      </c>
      <c r="N607" s="140" t="s">
        <v>47</v>
      </c>
      <c r="P607" s="141">
        <f>O607*H607</f>
        <v>0</v>
      </c>
      <c r="Q607" s="141">
        <v>0</v>
      </c>
      <c r="R607" s="141">
        <f>Q607*H607</f>
        <v>0</v>
      </c>
      <c r="S607" s="141">
        <v>0</v>
      </c>
      <c r="T607" s="142">
        <f>S607*H607</f>
        <v>0</v>
      </c>
      <c r="AR607" s="143" t="s">
        <v>166</v>
      </c>
      <c r="AT607" s="143" t="s">
        <v>161</v>
      </c>
      <c r="AU607" s="143" t="s">
        <v>85</v>
      </c>
      <c r="AY607" s="18" t="s">
        <v>158</v>
      </c>
      <c r="BE607" s="144">
        <f>IF(N607="základní",J607,0)</f>
        <v>0</v>
      </c>
      <c r="BF607" s="144">
        <f>IF(N607="snížená",J607,0)</f>
        <v>0</v>
      </c>
      <c r="BG607" s="144">
        <f>IF(N607="zákl. přenesená",J607,0)</f>
        <v>0</v>
      </c>
      <c r="BH607" s="144">
        <f>IF(N607="sníž. přenesená",J607,0)</f>
        <v>0</v>
      </c>
      <c r="BI607" s="144">
        <f>IF(N607="nulová",J607,0)</f>
        <v>0</v>
      </c>
      <c r="BJ607" s="18" t="s">
        <v>83</v>
      </c>
      <c r="BK607" s="144">
        <f>ROUND(I607*H607,2)</f>
        <v>0</v>
      </c>
      <c r="BL607" s="18" t="s">
        <v>166</v>
      </c>
      <c r="BM607" s="143" t="s">
        <v>581</v>
      </c>
    </row>
    <row r="608" spans="2:65" s="1" customFormat="1">
      <c r="B608" s="33"/>
      <c r="D608" s="145" t="s">
        <v>168</v>
      </c>
      <c r="F608" s="146" t="s">
        <v>582</v>
      </c>
      <c r="I608" s="147"/>
      <c r="L608" s="33"/>
      <c r="M608" s="148"/>
      <c r="T608" s="54"/>
      <c r="AT608" s="18" t="s">
        <v>168</v>
      </c>
      <c r="AU608" s="18" t="s">
        <v>85</v>
      </c>
    </row>
    <row r="609" spans="2:65" s="1" customFormat="1">
      <c r="B609" s="33"/>
      <c r="D609" s="149" t="s">
        <v>170</v>
      </c>
      <c r="F609" s="150" t="s">
        <v>583</v>
      </c>
      <c r="I609" s="147"/>
      <c r="L609" s="33"/>
      <c r="M609" s="148"/>
      <c r="T609" s="54"/>
      <c r="AT609" s="18" t="s">
        <v>170</v>
      </c>
      <c r="AU609" s="18" t="s">
        <v>85</v>
      </c>
    </row>
    <row r="610" spans="2:65" s="1" customFormat="1" ht="24.2" customHeight="1">
      <c r="B610" s="33"/>
      <c r="C610" s="132" t="s">
        <v>584</v>
      </c>
      <c r="D610" s="132" t="s">
        <v>161</v>
      </c>
      <c r="E610" s="133" t="s">
        <v>585</v>
      </c>
      <c r="F610" s="134" t="s">
        <v>586</v>
      </c>
      <c r="G610" s="135" t="s">
        <v>538</v>
      </c>
      <c r="H610" s="136">
        <v>2.363</v>
      </c>
      <c r="I610" s="137"/>
      <c r="J610" s="138">
        <f>ROUND(I610*H610,2)</f>
        <v>0</v>
      </c>
      <c r="K610" s="134" t="s">
        <v>165</v>
      </c>
      <c r="L610" s="33"/>
      <c r="M610" s="139" t="s">
        <v>19</v>
      </c>
      <c r="N610" s="140" t="s">
        <v>47</v>
      </c>
      <c r="P610" s="141">
        <f>O610*H610</f>
        <v>0</v>
      </c>
      <c r="Q610" s="141">
        <v>0</v>
      </c>
      <c r="R610" s="141">
        <f>Q610*H610</f>
        <v>0</v>
      </c>
      <c r="S610" s="141">
        <v>0</v>
      </c>
      <c r="T610" s="142">
        <f>S610*H610</f>
        <v>0</v>
      </c>
      <c r="AR610" s="143" t="s">
        <v>166</v>
      </c>
      <c r="AT610" s="143" t="s">
        <v>161</v>
      </c>
      <c r="AU610" s="143" t="s">
        <v>85</v>
      </c>
      <c r="AY610" s="18" t="s">
        <v>158</v>
      </c>
      <c r="BE610" s="144">
        <f>IF(N610="základní",J610,0)</f>
        <v>0</v>
      </c>
      <c r="BF610" s="144">
        <f>IF(N610="snížená",J610,0)</f>
        <v>0</v>
      </c>
      <c r="BG610" s="144">
        <f>IF(N610="zákl. přenesená",J610,0)</f>
        <v>0</v>
      </c>
      <c r="BH610" s="144">
        <f>IF(N610="sníž. přenesená",J610,0)</f>
        <v>0</v>
      </c>
      <c r="BI610" s="144">
        <f>IF(N610="nulová",J610,0)</f>
        <v>0</v>
      </c>
      <c r="BJ610" s="18" t="s">
        <v>83</v>
      </c>
      <c r="BK610" s="144">
        <f>ROUND(I610*H610,2)</f>
        <v>0</v>
      </c>
      <c r="BL610" s="18" t="s">
        <v>166</v>
      </c>
      <c r="BM610" s="143" t="s">
        <v>587</v>
      </c>
    </row>
    <row r="611" spans="2:65" s="1" customFormat="1">
      <c r="B611" s="33"/>
      <c r="D611" s="145" t="s">
        <v>168</v>
      </c>
      <c r="F611" s="146" t="s">
        <v>588</v>
      </c>
      <c r="I611" s="147"/>
      <c r="L611" s="33"/>
      <c r="M611" s="148"/>
      <c r="T611" s="54"/>
      <c r="AT611" s="18" t="s">
        <v>168</v>
      </c>
      <c r="AU611" s="18" t="s">
        <v>85</v>
      </c>
    </row>
    <row r="612" spans="2:65" s="1" customFormat="1">
      <c r="B612" s="33"/>
      <c r="D612" s="149" t="s">
        <v>170</v>
      </c>
      <c r="F612" s="150" t="s">
        <v>589</v>
      </c>
      <c r="I612" s="147"/>
      <c r="L612" s="33"/>
      <c r="M612" s="148"/>
      <c r="T612" s="54"/>
      <c r="AT612" s="18" t="s">
        <v>170</v>
      </c>
      <c r="AU612" s="18" t="s">
        <v>85</v>
      </c>
    </row>
    <row r="613" spans="2:65" s="1" customFormat="1" ht="24.2" customHeight="1">
      <c r="B613" s="33"/>
      <c r="C613" s="132" t="s">
        <v>590</v>
      </c>
      <c r="D613" s="132" t="s">
        <v>161</v>
      </c>
      <c r="E613" s="133" t="s">
        <v>591</v>
      </c>
      <c r="F613" s="134" t="s">
        <v>592</v>
      </c>
      <c r="G613" s="135" t="s">
        <v>164</v>
      </c>
      <c r="H613" s="136">
        <v>13.5</v>
      </c>
      <c r="I613" s="137"/>
      <c r="J613" s="138">
        <f>ROUND(I613*H613,2)</f>
        <v>0</v>
      </c>
      <c r="K613" s="134" t="s">
        <v>165</v>
      </c>
      <c r="L613" s="33"/>
      <c r="M613" s="139" t="s">
        <v>19</v>
      </c>
      <c r="N613" s="140" t="s">
        <v>47</v>
      </c>
      <c r="P613" s="141">
        <f>O613*H613</f>
        <v>0</v>
      </c>
      <c r="Q613" s="141">
        <v>0</v>
      </c>
      <c r="R613" s="141">
        <f>Q613*H613</f>
        <v>0</v>
      </c>
      <c r="S613" s="141">
        <v>0</v>
      </c>
      <c r="T613" s="142">
        <f>S613*H613</f>
        <v>0</v>
      </c>
      <c r="AR613" s="143" t="s">
        <v>166</v>
      </c>
      <c r="AT613" s="143" t="s">
        <v>161</v>
      </c>
      <c r="AU613" s="143" t="s">
        <v>85</v>
      </c>
      <c r="AY613" s="18" t="s">
        <v>158</v>
      </c>
      <c r="BE613" s="144">
        <f>IF(N613="základní",J613,0)</f>
        <v>0</v>
      </c>
      <c r="BF613" s="144">
        <f>IF(N613="snížená",J613,0)</f>
        <v>0</v>
      </c>
      <c r="BG613" s="144">
        <f>IF(N613="zákl. přenesená",J613,0)</f>
        <v>0</v>
      </c>
      <c r="BH613" s="144">
        <f>IF(N613="sníž. přenesená",J613,0)</f>
        <v>0</v>
      </c>
      <c r="BI613" s="144">
        <f>IF(N613="nulová",J613,0)</f>
        <v>0</v>
      </c>
      <c r="BJ613" s="18" t="s">
        <v>83</v>
      </c>
      <c r="BK613" s="144">
        <f>ROUND(I613*H613,2)</f>
        <v>0</v>
      </c>
      <c r="BL613" s="18" t="s">
        <v>166</v>
      </c>
      <c r="BM613" s="143" t="s">
        <v>593</v>
      </c>
    </row>
    <row r="614" spans="2:65" s="1" customFormat="1">
      <c r="B614" s="33"/>
      <c r="D614" s="145" t="s">
        <v>168</v>
      </c>
      <c r="F614" s="146" t="s">
        <v>594</v>
      </c>
      <c r="I614" s="147"/>
      <c r="L614" s="33"/>
      <c r="M614" s="148"/>
      <c r="T614" s="54"/>
      <c r="AT614" s="18" t="s">
        <v>168</v>
      </c>
      <c r="AU614" s="18" t="s">
        <v>85</v>
      </c>
    </row>
    <row r="615" spans="2:65" s="1" customFormat="1">
      <c r="B615" s="33"/>
      <c r="D615" s="149" t="s">
        <v>170</v>
      </c>
      <c r="F615" s="150" t="s">
        <v>595</v>
      </c>
      <c r="I615" s="147"/>
      <c r="L615" s="33"/>
      <c r="M615" s="148"/>
      <c r="T615" s="54"/>
      <c r="AT615" s="18" t="s">
        <v>170</v>
      </c>
      <c r="AU615" s="18" t="s">
        <v>85</v>
      </c>
    </row>
    <row r="616" spans="2:65" s="12" customFormat="1">
      <c r="B616" s="151"/>
      <c r="D616" s="145" t="s">
        <v>172</v>
      </c>
      <c r="E616" s="152" t="s">
        <v>19</v>
      </c>
      <c r="F616" s="153" t="s">
        <v>173</v>
      </c>
      <c r="H616" s="152" t="s">
        <v>19</v>
      </c>
      <c r="I616" s="154"/>
      <c r="L616" s="151"/>
      <c r="M616" s="155"/>
      <c r="T616" s="156"/>
      <c r="AT616" s="152" t="s">
        <v>172</v>
      </c>
      <c r="AU616" s="152" t="s">
        <v>85</v>
      </c>
      <c r="AV616" s="12" t="s">
        <v>83</v>
      </c>
      <c r="AW616" s="12" t="s">
        <v>37</v>
      </c>
      <c r="AX616" s="12" t="s">
        <v>76</v>
      </c>
      <c r="AY616" s="152" t="s">
        <v>158</v>
      </c>
    </row>
    <row r="617" spans="2:65" s="12" customFormat="1">
      <c r="B617" s="151"/>
      <c r="D617" s="145" t="s">
        <v>172</v>
      </c>
      <c r="E617" s="152" t="s">
        <v>19</v>
      </c>
      <c r="F617" s="153" t="s">
        <v>596</v>
      </c>
      <c r="H617" s="152" t="s">
        <v>19</v>
      </c>
      <c r="I617" s="154"/>
      <c r="L617" s="151"/>
      <c r="M617" s="155"/>
      <c r="T617" s="156"/>
      <c r="AT617" s="152" t="s">
        <v>172</v>
      </c>
      <c r="AU617" s="152" t="s">
        <v>85</v>
      </c>
      <c r="AV617" s="12" t="s">
        <v>83</v>
      </c>
      <c r="AW617" s="12" t="s">
        <v>37</v>
      </c>
      <c r="AX617" s="12" t="s">
        <v>76</v>
      </c>
      <c r="AY617" s="152" t="s">
        <v>158</v>
      </c>
    </row>
    <row r="618" spans="2:65" s="13" customFormat="1">
      <c r="B618" s="157"/>
      <c r="D618" s="145" t="s">
        <v>172</v>
      </c>
      <c r="E618" s="158" t="s">
        <v>19</v>
      </c>
      <c r="F618" s="159" t="s">
        <v>278</v>
      </c>
      <c r="H618" s="160">
        <v>13.5</v>
      </c>
      <c r="I618" s="161"/>
      <c r="L618" s="157"/>
      <c r="M618" s="162"/>
      <c r="T618" s="163"/>
      <c r="AT618" s="158" t="s">
        <v>172</v>
      </c>
      <c r="AU618" s="158" t="s">
        <v>85</v>
      </c>
      <c r="AV618" s="13" t="s">
        <v>85</v>
      </c>
      <c r="AW618" s="13" t="s">
        <v>37</v>
      </c>
      <c r="AX618" s="13" t="s">
        <v>76</v>
      </c>
      <c r="AY618" s="158" t="s">
        <v>158</v>
      </c>
    </row>
    <row r="619" spans="2:65" s="15" customFormat="1">
      <c r="B619" s="171"/>
      <c r="D619" s="145" t="s">
        <v>172</v>
      </c>
      <c r="E619" s="172" t="s">
        <v>19</v>
      </c>
      <c r="F619" s="173" t="s">
        <v>188</v>
      </c>
      <c r="H619" s="174">
        <v>13.5</v>
      </c>
      <c r="I619" s="175"/>
      <c r="L619" s="171"/>
      <c r="M619" s="176"/>
      <c r="T619" s="177"/>
      <c r="AT619" s="172" t="s">
        <v>172</v>
      </c>
      <c r="AU619" s="172" t="s">
        <v>85</v>
      </c>
      <c r="AV619" s="15" t="s">
        <v>166</v>
      </c>
      <c r="AW619" s="15" t="s">
        <v>37</v>
      </c>
      <c r="AX619" s="15" t="s">
        <v>83</v>
      </c>
      <c r="AY619" s="172" t="s">
        <v>158</v>
      </c>
    </row>
    <row r="620" spans="2:65" s="1" customFormat="1" ht="16.5" customHeight="1">
      <c r="B620" s="33"/>
      <c r="C620" s="132" t="s">
        <v>597</v>
      </c>
      <c r="D620" s="132" t="s">
        <v>161</v>
      </c>
      <c r="E620" s="133" t="s">
        <v>598</v>
      </c>
      <c r="F620" s="134" t="s">
        <v>599</v>
      </c>
      <c r="G620" s="135" t="s">
        <v>221</v>
      </c>
      <c r="H620" s="136">
        <v>0.21199999999999999</v>
      </c>
      <c r="I620" s="137"/>
      <c r="J620" s="138">
        <f>ROUND(I620*H620,2)</f>
        <v>0</v>
      </c>
      <c r="K620" s="134" t="s">
        <v>165</v>
      </c>
      <c r="L620" s="33"/>
      <c r="M620" s="139" t="s">
        <v>19</v>
      </c>
      <c r="N620" s="140" t="s">
        <v>47</v>
      </c>
      <c r="P620" s="141">
        <f>O620*H620</f>
        <v>0</v>
      </c>
      <c r="Q620" s="141">
        <v>1.0627727796999999</v>
      </c>
      <c r="R620" s="141">
        <f>Q620*H620</f>
        <v>0.22530782929639998</v>
      </c>
      <c r="S620" s="141">
        <v>0</v>
      </c>
      <c r="T620" s="142">
        <f>S620*H620</f>
        <v>0</v>
      </c>
      <c r="AR620" s="143" t="s">
        <v>166</v>
      </c>
      <c r="AT620" s="143" t="s">
        <v>161</v>
      </c>
      <c r="AU620" s="143" t="s">
        <v>85</v>
      </c>
      <c r="AY620" s="18" t="s">
        <v>158</v>
      </c>
      <c r="BE620" s="144">
        <f>IF(N620="základní",J620,0)</f>
        <v>0</v>
      </c>
      <c r="BF620" s="144">
        <f>IF(N620="snížená",J620,0)</f>
        <v>0</v>
      </c>
      <c r="BG620" s="144">
        <f>IF(N620="zákl. přenesená",J620,0)</f>
        <v>0</v>
      </c>
      <c r="BH620" s="144">
        <f>IF(N620="sníž. přenesená",J620,0)</f>
        <v>0</v>
      </c>
      <c r="BI620" s="144">
        <f>IF(N620="nulová",J620,0)</f>
        <v>0</v>
      </c>
      <c r="BJ620" s="18" t="s">
        <v>83</v>
      </c>
      <c r="BK620" s="144">
        <f>ROUND(I620*H620,2)</f>
        <v>0</v>
      </c>
      <c r="BL620" s="18" t="s">
        <v>166</v>
      </c>
      <c r="BM620" s="143" t="s">
        <v>600</v>
      </c>
    </row>
    <row r="621" spans="2:65" s="1" customFormat="1">
      <c r="B621" s="33"/>
      <c r="D621" s="145" t="s">
        <v>168</v>
      </c>
      <c r="F621" s="146" t="s">
        <v>601</v>
      </c>
      <c r="I621" s="147"/>
      <c r="L621" s="33"/>
      <c r="M621" s="148"/>
      <c r="T621" s="54"/>
      <c r="AT621" s="18" t="s">
        <v>168</v>
      </c>
      <c r="AU621" s="18" t="s">
        <v>85</v>
      </c>
    </row>
    <row r="622" spans="2:65" s="1" customFormat="1">
      <c r="B622" s="33"/>
      <c r="D622" s="149" t="s">
        <v>170</v>
      </c>
      <c r="F622" s="150" t="s">
        <v>602</v>
      </c>
      <c r="I622" s="147"/>
      <c r="L622" s="33"/>
      <c r="M622" s="148"/>
      <c r="T622" s="54"/>
      <c r="AT622" s="18" t="s">
        <v>170</v>
      </c>
      <c r="AU622" s="18" t="s">
        <v>85</v>
      </c>
    </row>
    <row r="623" spans="2:65" s="12" customFormat="1">
      <c r="B623" s="151"/>
      <c r="D623" s="145" t="s">
        <v>172</v>
      </c>
      <c r="E623" s="152" t="s">
        <v>19</v>
      </c>
      <c r="F623" s="153" t="s">
        <v>173</v>
      </c>
      <c r="H623" s="152" t="s">
        <v>19</v>
      </c>
      <c r="I623" s="154"/>
      <c r="L623" s="151"/>
      <c r="M623" s="155"/>
      <c r="T623" s="156"/>
      <c r="AT623" s="152" t="s">
        <v>172</v>
      </c>
      <c r="AU623" s="152" t="s">
        <v>85</v>
      </c>
      <c r="AV623" s="12" t="s">
        <v>83</v>
      </c>
      <c r="AW623" s="12" t="s">
        <v>37</v>
      </c>
      <c r="AX623" s="12" t="s">
        <v>76</v>
      </c>
      <c r="AY623" s="152" t="s">
        <v>158</v>
      </c>
    </row>
    <row r="624" spans="2:65" s="12" customFormat="1">
      <c r="B624" s="151"/>
      <c r="D624" s="145" t="s">
        <v>172</v>
      </c>
      <c r="E624" s="152" t="s">
        <v>19</v>
      </c>
      <c r="F624" s="153" t="s">
        <v>542</v>
      </c>
      <c r="H624" s="152" t="s">
        <v>19</v>
      </c>
      <c r="I624" s="154"/>
      <c r="L624" s="151"/>
      <c r="M624" s="155"/>
      <c r="T624" s="156"/>
      <c r="AT624" s="152" t="s">
        <v>172</v>
      </c>
      <c r="AU624" s="152" t="s">
        <v>85</v>
      </c>
      <c r="AV624" s="12" t="s">
        <v>83</v>
      </c>
      <c r="AW624" s="12" t="s">
        <v>37</v>
      </c>
      <c r="AX624" s="12" t="s">
        <v>76</v>
      </c>
      <c r="AY624" s="152" t="s">
        <v>158</v>
      </c>
    </row>
    <row r="625" spans="2:65" s="12" customFormat="1">
      <c r="B625" s="151"/>
      <c r="D625" s="145" t="s">
        <v>172</v>
      </c>
      <c r="E625" s="152" t="s">
        <v>19</v>
      </c>
      <c r="F625" s="153" t="s">
        <v>603</v>
      </c>
      <c r="H625" s="152" t="s">
        <v>19</v>
      </c>
      <c r="I625" s="154"/>
      <c r="L625" s="151"/>
      <c r="M625" s="155"/>
      <c r="T625" s="156"/>
      <c r="AT625" s="152" t="s">
        <v>172</v>
      </c>
      <c r="AU625" s="152" t="s">
        <v>85</v>
      </c>
      <c r="AV625" s="12" t="s">
        <v>83</v>
      </c>
      <c r="AW625" s="12" t="s">
        <v>37</v>
      </c>
      <c r="AX625" s="12" t="s">
        <v>76</v>
      </c>
      <c r="AY625" s="152" t="s">
        <v>158</v>
      </c>
    </row>
    <row r="626" spans="2:65" s="13" customFormat="1">
      <c r="B626" s="157"/>
      <c r="D626" s="145" t="s">
        <v>172</v>
      </c>
      <c r="E626" s="158" t="s">
        <v>19</v>
      </c>
      <c r="F626" s="159" t="s">
        <v>604</v>
      </c>
      <c r="H626" s="160">
        <v>0.13600000000000001</v>
      </c>
      <c r="I626" s="161"/>
      <c r="L626" s="157"/>
      <c r="M626" s="162"/>
      <c r="T626" s="163"/>
      <c r="AT626" s="158" t="s">
        <v>172</v>
      </c>
      <c r="AU626" s="158" t="s">
        <v>85</v>
      </c>
      <c r="AV626" s="13" t="s">
        <v>85</v>
      </c>
      <c r="AW626" s="13" t="s">
        <v>37</v>
      </c>
      <c r="AX626" s="13" t="s">
        <v>76</v>
      </c>
      <c r="AY626" s="158" t="s">
        <v>158</v>
      </c>
    </row>
    <row r="627" spans="2:65" s="12" customFormat="1">
      <c r="B627" s="151"/>
      <c r="D627" s="145" t="s">
        <v>172</v>
      </c>
      <c r="E627" s="152" t="s">
        <v>19</v>
      </c>
      <c r="F627" s="153" t="s">
        <v>605</v>
      </c>
      <c r="H627" s="152" t="s">
        <v>19</v>
      </c>
      <c r="I627" s="154"/>
      <c r="L627" s="151"/>
      <c r="M627" s="155"/>
      <c r="T627" s="156"/>
      <c r="AT627" s="152" t="s">
        <v>172</v>
      </c>
      <c r="AU627" s="152" t="s">
        <v>85</v>
      </c>
      <c r="AV627" s="12" t="s">
        <v>83</v>
      </c>
      <c r="AW627" s="12" t="s">
        <v>37</v>
      </c>
      <c r="AX627" s="12" t="s">
        <v>76</v>
      </c>
      <c r="AY627" s="152" t="s">
        <v>158</v>
      </c>
    </row>
    <row r="628" spans="2:65" s="13" customFormat="1">
      <c r="B628" s="157"/>
      <c r="D628" s="145" t="s">
        <v>172</v>
      </c>
      <c r="E628" s="158" t="s">
        <v>19</v>
      </c>
      <c r="F628" s="159" t="s">
        <v>606</v>
      </c>
      <c r="H628" s="160">
        <v>4.1000000000000002E-2</v>
      </c>
      <c r="I628" s="161"/>
      <c r="L628" s="157"/>
      <c r="M628" s="162"/>
      <c r="T628" s="163"/>
      <c r="AT628" s="158" t="s">
        <v>172</v>
      </c>
      <c r="AU628" s="158" t="s">
        <v>85</v>
      </c>
      <c r="AV628" s="13" t="s">
        <v>85</v>
      </c>
      <c r="AW628" s="13" t="s">
        <v>37</v>
      </c>
      <c r="AX628" s="13" t="s">
        <v>76</v>
      </c>
      <c r="AY628" s="158" t="s">
        <v>158</v>
      </c>
    </row>
    <row r="629" spans="2:65" s="15" customFormat="1">
      <c r="B629" s="171"/>
      <c r="D629" s="145" t="s">
        <v>172</v>
      </c>
      <c r="E629" s="172" t="s">
        <v>19</v>
      </c>
      <c r="F629" s="173" t="s">
        <v>188</v>
      </c>
      <c r="H629" s="174">
        <v>0.17699999999999999</v>
      </c>
      <c r="I629" s="175"/>
      <c r="L629" s="171"/>
      <c r="M629" s="176"/>
      <c r="T629" s="177"/>
      <c r="AT629" s="172" t="s">
        <v>172</v>
      </c>
      <c r="AU629" s="172" t="s">
        <v>85</v>
      </c>
      <c r="AV629" s="15" t="s">
        <v>166</v>
      </c>
      <c r="AW629" s="15" t="s">
        <v>37</v>
      </c>
      <c r="AX629" s="15" t="s">
        <v>83</v>
      </c>
      <c r="AY629" s="172" t="s">
        <v>158</v>
      </c>
    </row>
    <row r="630" spans="2:65" s="13" customFormat="1">
      <c r="B630" s="157"/>
      <c r="D630" s="145" t="s">
        <v>172</v>
      </c>
      <c r="F630" s="159" t="s">
        <v>607</v>
      </c>
      <c r="H630" s="160">
        <v>0.21199999999999999</v>
      </c>
      <c r="I630" s="161"/>
      <c r="L630" s="157"/>
      <c r="M630" s="162"/>
      <c r="T630" s="163"/>
      <c r="AT630" s="158" t="s">
        <v>172</v>
      </c>
      <c r="AU630" s="158" t="s">
        <v>85</v>
      </c>
      <c r="AV630" s="13" t="s">
        <v>85</v>
      </c>
      <c r="AW630" s="13" t="s">
        <v>4</v>
      </c>
      <c r="AX630" s="13" t="s">
        <v>83</v>
      </c>
      <c r="AY630" s="158" t="s">
        <v>158</v>
      </c>
    </row>
    <row r="631" spans="2:65" s="1" customFormat="1" ht="24.2" customHeight="1">
      <c r="B631" s="33"/>
      <c r="C631" s="132" t="s">
        <v>608</v>
      </c>
      <c r="D631" s="132" t="s">
        <v>161</v>
      </c>
      <c r="E631" s="133" t="s">
        <v>609</v>
      </c>
      <c r="F631" s="134" t="s">
        <v>610</v>
      </c>
      <c r="G631" s="135" t="s">
        <v>340</v>
      </c>
      <c r="H631" s="136">
        <v>32.25</v>
      </c>
      <c r="I631" s="137"/>
      <c r="J631" s="138">
        <f>ROUND(I631*H631,2)</f>
        <v>0</v>
      </c>
      <c r="K631" s="134" t="s">
        <v>165</v>
      </c>
      <c r="L631" s="33"/>
      <c r="M631" s="139" t="s">
        <v>19</v>
      </c>
      <c r="N631" s="140" t="s">
        <v>47</v>
      </c>
      <c r="P631" s="141">
        <f>O631*H631</f>
        <v>0</v>
      </c>
      <c r="Q631" s="141">
        <v>5.5199999999999997E-6</v>
      </c>
      <c r="R631" s="141">
        <f>Q631*H631</f>
        <v>1.7801999999999998E-4</v>
      </c>
      <c r="S631" s="141">
        <v>0</v>
      </c>
      <c r="T631" s="142">
        <f>S631*H631</f>
        <v>0</v>
      </c>
      <c r="AR631" s="143" t="s">
        <v>166</v>
      </c>
      <c r="AT631" s="143" t="s">
        <v>161</v>
      </c>
      <c r="AU631" s="143" t="s">
        <v>85</v>
      </c>
      <c r="AY631" s="18" t="s">
        <v>158</v>
      </c>
      <c r="BE631" s="144">
        <f>IF(N631="základní",J631,0)</f>
        <v>0</v>
      </c>
      <c r="BF631" s="144">
        <f>IF(N631="snížená",J631,0)</f>
        <v>0</v>
      </c>
      <c r="BG631" s="144">
        <f>IF(N631="zákl. přenesená",J631,0)</f>
        <v>0</v>
      </c>
      <c r="BH631" s="144">
        <f>IF(N631="sníž. přenesená",J631,0)</f>
        <v>0</v>
      </c>
      <c r="BI631" s="144">
        <f>IF(N631="nulová",J631,0)</f>
        <v>0</v>
      </c>
      <c r="BJ631" s="18" t="s">
        <v>83</v>
      </c>
      <c r="BK631" s="144">
        <f>ROUND(I631*H631,2)</f>
        <v>0</v>
      </c>
      <c r="BL631" s="18" t="s">
        <v>166</v>
      </c>
      <c r="BM631" s="143" t="s">
        <v>611</v>
      </c>
    </row>
    <row r="632" spans="2:65" s="1" customFormat="1">
      <c r="B632" s="33"/>
      <c r="D632" s="145" t="s">
        <v>168</v>
      </c>
      <c r="F632" s="146" t="s">
        <v>612</v>
      </c>
      <c r="I632" s="147"/>
      <c r="L632" s="33"/>
      <c r="M632" s="148"/>
      <c r="T632" s="54"/>
      <c r="AT632" s="18" t="s">
        <v>168</v>
      </c>
      <c r="AU632" s="18" t="s">
        <v>85</v>
      </c>
    </row>
    <row r="633" spans="2:65" s="1" customFormat="1">
      <c r="B633" s="33"/>
      <c r="D633" s="149" t="s">
        <v>170</v>
      </c>
      <c r="F633" s="150" t="s">
        <v>613</v>
      </c>
      <c r="I633" s="147"/>
      <c r="L633" s="33"/>
      <c r="M633" s="148"/>
      <c r="T633" s="54"/>
      <c r="AT633" s="18" t="s">
        <v>170</v>
      </c>
      <c r="AU633" s="18" t="s">
        <v>85</v>
      </c>
    </row>
    <row r="634" spans="2:65" s="12" customFormat="1">
      <c r="B634" s="151"/>
      <c r="D634" s="145" t="s">
        <v>172</v>
      </c>
      <c r="E634" s="152" t="s">
        <v>19</v>
      </c>
      <c r="F634" s="153" t="s">
        <v>173</v>
      </c>
      <c r="H634" s="152" t="s">
        <v>19</v>
      </c>
      <c r="I634" s="154"/>
      <c r="L634" s="151"/>
      <c r="M634" s="155"/>
      <c r="T634" s="156"/>
      <c r="AT634" s="152" t="s">
        <v>172</v>
      </c>
      <c r="AU634" s="152" t="s">
        <v>85</v>
      </c>
      <c r="AV634" s="12" t="s">
        <v>83</v>
      </c>
      <c r="AW634" s="12" t="s">
        <v>37</v>
      </c>
      <c r="AX634" s="12" t="s">
        <v>76</v>
      </c>
      <c r="AY634" s="152" t="s">
        <v>158</v>
      </c>
    </row>
    <row r="635" spans="2:65" s="12" customFormat="1">
      <c r="B635" s="151"/>
      <c r="D635" s="145" t="s">
        <v>172</v>
      </c>
      <c r="E635" s="152" t="s">
        <v>19</v>
      </c>
      <c r="F635" s="153" t="s">
        <v>614</v>
      </c>
      <c r="H635" s="152" t="s">
        <v>19</v>
      </c>
      <c r="I635" s="154"/>
      <c r="L635" s="151"/>
      <c r="M635" s="155"/>
      <c r="T635" s="156"/>
      <c r="AT635" s="152" t="s">
        <v>172</v>
      </c>
      <c r="AU635" s="152" t="s">
        <v>85</v>
      </c>
      <c r="AV635" s="12" t="s">
        <v>83</v>
      </c>
      <c r="AW635" s="12" t="s">
        <v>37</v>
      </c>
      <c r="AX635" s="12" t="s">
        <v>76</v>
      </c>
      <c r="AY635" s="152" t="s">
        <v>158</v>
      </c>
    </row>
    <row r="636" spans="2:65" s="13" customFormat="1">
      <c r="B636" s="157"/>
      <c r="D636" s="145" t="s">
        <v>172</v>
      </c>
      <c r="E636" s="158" t="s">
        <v>19</v>
      </c>
      <c r="F636" s="159" t="s">
        <v>615</v>
      </c>
      <c r="H636" s="160">
        <v>17.190000000000001</v>
      </c>
      <c r="I636" s="161"/>
      <c r="L636" s="157"/>
      <c r="M636" s="162"/>
      <c r="T636" s="163"/>
      <c r="AT636" s="158" t="s">
        <v>172</v>
      </c>
      <c r="AU636" s="158" t="s">
        <v>85</v>
      </c>
      <c r="AV636" s="13" t="s">
        <v>85</v>
      </c>
      <c r="AW636" s="13" t="s">
        <v>37</v>
      </c>
      <c r="AX636" s="13" t="s">
        <v>76</v>
      </c>
      <c r="AY636" s="158" t="s">
        <v>158</v>
      </c>
    </row>
    <row r="637" spans="2:65" s="13" customFormat="1">
      <c r="B637" s="157"/>
      <c r="D637" s="145" t="s">
        <v>172</v>
      </c>
      <c r="E637" s="158" t="s">
        <v>19</v>
      </c>
      <c r="F637" s="159" t="s">
        <v>616</v>
      </c>
      <c r="H637" s="160">
        <v>15.06</v>
      </c>
      <c r="I637" s="161"/>
      <c r="L637" s="157"/>
      <c r="M637" s="162"/>
      <c r="T637" s="163"/>
      <c r="AT637" s="158" t="s">
        <v>172</v>
      </c>
      <c r="AU637" s="158" t="s">
        <v>85</v>
      </c>
      <c r="AV637" s="13" t="s">
        <v>85</v>
      </c>
      <c r="AW637" s="13" t="s">
        <v>37</v>
      </c>
      <c r="AX637" s="13" t="s">
        <v>76</v>
      </c>
      <c r="AY637" s="158" t="s">
        <v>158</v>
      </c>
    </row>
    <row r="638" spans="2:65" s="15" customFormat="1">
      <c r="B638" s="171"/>
      <c r="D638" s="145" t="s">
        <v>172</v>
      </c>
      <c r="E638" s="172" t="s">
        <v>19</v>
      </c>
      <c r="F638" s="173" t="s">
        <v>188</v>
      </c>
      <c r="H638" s="174">
        <v>32.25</v>
      </c>
      <c r="I638" s="175"/>
      <c r="L638" s="171"/>
      <c r="M638" s="176"/>
      <c r="T638" s="177"/>
      <c r="AT638" s="172" t="s">
        <v>172</v>
      </c>
      <c r="AU638" s="172" t="s">
        <v>85</v>
      </c>
      <c r="AV638" s="15" t="s">
        <v>166</v>
      </c>
      <c r="AW638" s="15" t="s">
        <v>37</v>
      </c>
      <c r="AX638" s="15" t="s">
        <v>83</v>
      </c>
      <c r="AY638" s="172" t="s">
        <v>158</v>
      </c>
    </row>
    <row r="639" spans="2:65" s="1" customFormat="1" ht="37.9" customHeight="1">
      <c r="B639" s="33"/>
      <c r="C639" s="132" t="s">
        <v>617</v>
      </c>
      <c r="D639" s="132" t="s">
        <v>161</v>
      </c>
      <c r="E639" s="133" t="s">
        <v>618</v>
      </c>
      <c r="F639" s="134" t="s">
        <v>619</v>
      </c>
      <c r="G639" s="135" t="s">
        <v>340</v>
      </c>
      <c r="H639" s="136">
        <v>39.53</v>
      </c>
      <c r="I639" s="137"/>
      <c r="J639" s="138">
        <f>ROUND(I639*H639,2)</f>
        <v>0</v>
      </c>
      <c r="K639" s="134" t="s">
        <v>165</v>
      </c>
      <c r="L639" s="33"/>
      <c r="M639" s="139" t="s">
        <v>19</v>
      </c>
      <c r="N639" s="140" t="s">
        <v>47</v>
      </c>
      <c r="P639" s="141">
        <f>O639*H639</f>
        <v>0</v>
      </c>
      <c r="Q639" s="141">
        <v>2.0999999999999999E-5</v>
      </c>
      <c r="R639" s="141">
        <f>Q639*H639</f>
        <v>8.3013E-4</v>
      </c>
      <c r="S639" s="141">
        <v>0</v>
      </c>
      <c r="T639" s="142">
        <f>S639*H639</f>
        <v>0</v>
      </c>
      <c r="AR639" s="143" t="s">
        <v>166</v>
      </c>
      <c r="AT639" s="143" t="s">
        <v>161</v>
      </c>
      <c r="AU639" s="143" t="s">
        <v>85</v>
      </c>
      <c r="AY639" s="18" t="s">
        <v>158</v>
      </c>
      <c r="BE639" s="144">
        <f>IF(N639="základní",J639,0)</f>
        <v>0</v>
      </c>
      <c r="BF639" s="144">
        <f>IF(N639="snížená",J639,0)</f>
        <v>0</v>
      </c>
      <c r="BG639" s="144">
        <f>IF(N639="zákl. přenesená",J639,0)</f>
        <v>0</v>
      </c>
      <c r="BH639" s="144">
        <f>IF(N639="sníž. přenesená",J639,0)</f>
        <v>0</v>
      </c>
      <c r="BI639" s="144">
        <f>IF(N639="nulová",J639,0)</f>
        <v>0</v>
      </c>
      <c r="BJ639" s="18" t="s">
        <v>83</v>
      </c>
      <c r="BK639" s="144">
        <f>ROUND(I639*H639,2)</f>
        <v>0</v>
      </c>
      <c r="BL639" s="18" t="s">
        <v>166</v>
      </c>
      <c r="BM639" s="143" t="s">
        <v>620</v>
      </c>
    </row>
    <row r="640" spans="2:65" s="1" customFormat="1">
      <c r="B640" s="33"/>
      <c r="D640" s="145" t="s">
        <v>168</v>
      </c>
      <c r="F640" s="146" t="s">
        <v>621</v>
      </c>
      <c r="I640" s="147"/>
      <c r="L640" s="33"/>
      <c r="M640" s="148"/>
      <c r="T640" s="54"/>
      <c r="AT640" s="18" t="s">
        <v>168</v>
      </c>
      <c r="AU640" s="18" t="s">
        <v>85</v>
      </c>
    </row>
    <row r="641" spans="2:65" s="1" customFormat="1">
      <c r="B641" s="33"/>
      <c r="D641" s="149" t="s">
        <v>170</v>
      </c>
      <c r="F641" s="150" t="s">
        <v>622</v>
      </c>
      <c r="I641" s="147"/>
      <c r="L641" s="33"/>
      <c r="M641" s="148"/>
      <c r="T641" s="54"/>
      <c r="AT641" s="18" t="s">
        <v>170</v>
      </c>
      <c r="AU641" s="18" t="s">
        <v>85</v>
      </c>
    </row>
    <row r="642" spans="2:65" s="12" customFormat="1">
      <c r="B642" s="151"/>
      <c r="D642" s="145" t="s">
        <v>172</v>
      </c>
      <c r="E642" s="152" t="s">
        <v>19</v>
      </c>
      <c r="F642" s="153" t="s">
        <v>173</v>
      </c>
      <c r="H642" s="152" t="s">
        <v>19</v>
      </c>
      <c r="I642" s="154"/>
      <c r="L642" s="151"/>
      <c r="M642" s="155"/>
      <c r="T642" s="156"/>
      <c r="AT642" s="152" t="s">
        <v>172</v>
      </c>
      <c r="AU642" s="152" t="s">
        <v>85</v>
      </c>
      <c r="AV642" s="12" t="s">
        <v>83</v>
      </c>
      <c r="AW642" s="12" t="s">
        <v>37</v>
      </c>
      <c r="AX642" s="12" t="s">
        <v>76</v>
      </c>
      <c r="AY642" s="152" t="s">
        <v>158</v>
      </c>
    </row>
    <row r="643" spans="2:65" s="12" customFormat="1">
      <c r="B643" s="151"/>
      <c r="D643" s="145" t="s">
        <v>172</v>
      </c>
      <c r="E643" s="152" t="s">
        <v>19</v>
      </c>
      <c r="F643" s="153" t="s">
        <v>623</v>
      </c>
      <c r="H643" s="152" t="s">
        <v>19</v>
      </c>
      <c r="I643" s="154"/>
      <c r="L643" s="151"/>
      <c r="M643" s="155"/>
      <c r="T643" s="156"/>
      <c r="AT643" s="152" t="s">
        <v>172</v>
      </c>
      <c r="AU643" s="152" t="s">
        <v>85</v>
      </c>
      <c r="AV643" s="12" t="s">
        <v>83</v>
      </c>
      <c r="AW643" s="12" t="s">
        <v>37</v>
      </c>
      <c r="AX643" s="12" t="s">
        <v>76</v>
      </c>
      <c r="AY643" s="152" t="s">
        <v>158</v>
      </c>
    </row>
    <row r="644" spans="2:65" s="13" customFormat="1">
      <c r="B644" s="157"/>
      <c r="D644" s="145" t="s">
        <v>172</v>
      </c>
      <c r="E644" s="158" t="s">
        <v>19</v>
      </c>
      <c r="F644" s="159" t="s">
        <v>624</v>
      </c>
      <c r="H644" s="160">
        <v>41.58</v>
      </c>
      <c r="I644" s="161"/>
      <c r="L644" s="157"/>
      <c r="M644" s="162"/>
      <c r="T644" s="163"/>
      <c r="AT644" s="158" t="s">
        <v>172</v>
      </c>
      <c r="AU644" s="158" t="s">
        <v>85</v>
      </c>
      <c r="AV644" s="13" t="s">
        <v>85</v>
      </c>
      <c r="AW644" s="13" t="s">
        <v>37</v>
      </c>
      <c r="AX644" s="13" t="s">
        <v>76</v>
      </c>
      <c r="AY644" s="158" t="s">
        <v>158</v>
      </c>
    </row>
    <row r="645" spans="2:65" s="13" customFormat="1">
      <c r="B645" s="157"/>
      <c r="D645" s="145" t="s">
        <v>172</v>
      </c>
      <c r="E645" s="158" t="s">
        <v>19</v>
      </c>
      <c r="F645" s="159" t="s">
        <v>625</v>
      </c>
      <c r="H645" s="160">
        <v>-2.0499999999999998</v>
      </c>
      <c r="I645" s="161"/>
      <c r="L645" s="157"/>
      <c r="M645" s="162"/>
      <c r="T645" s="163"/>
      <c r="AT645" s="158" t="s">
        <v>172</v>
      </c>
      <c r="AU645" s="158" t="s">
        <v>85</v>
      </c>
      <c r="AV645" s="13" t="s">
        <v>85</v>
      </c>
      <c r="AW645" s="13" t="s">
        <v>37</v>
      </c>
      <c r="AX645" s="13" t="s">
        <v>76</v>
      </c>
      <c r="AY645" s="158" t="s">
        <v>158</v>
      </c>
    </row>
    <row r="646" spans="2:65" s="15" customFormat="1">
      <c r="B646" s="171"/>
      <c r="D646" s="145" t="s">
        <v>172</v>
      </c>
      <c r="E646" s="172" t="s">
        <v>19</v>
      </c>
      <c r="F646" s="173" t="s">
        <v>188</v>
      </c>
      <c r="H646" s="174">
        <v>39.53</v>
      </c>
      <c r="I646" s="175"/>
      <c r="L646" s="171"/>
      <c r="M646" s="176"/>
      <c r="T646" s="177"/>
      <c r="AT646" s="172" t="s">
        <v>172</v>
      </c>
      <c r="AU646" s="172" t="s">
        <v>85</v>
      </c>
      <c r="AV646" s="15" t="s">
        <v>166</v>
      </c>
      <c r="AW646" s="15" t="s">
        <v>37</v>
      </c>
      <c r="AX646" s="15" t="s">
        <v>83</v>
      </c>
      <c r="AY646" s="172" t="s">
        <v>158</v>
      </c>
    </row>
    <row r="647" spans="2:65" s="1" customFormat="1" ht="24.2" customHeight="1">
      <c r="B647" s="33"/>
      <c r="C647" s="132" t="s">
        <v>626</v>
      </c>
      <c r="D647" s="132" t="s">
        <v>161</v>
      </c>
      <c r="E647" s="133" t="s">
        <v>627</v>
      </c>
      <c r="F647" s="134" t="s">
        <v>628</v>
      </c>
      <c r="G647" s="135" t="s">
        <v>164</v>
      </c>
      <c r="H647" s="136">
        <v>8.6289999999999996</v>
      </c>
      <c r="I647" s="137"/>
      <c r="J647" s="138">
        <f>ROUND(I647*H647,2)</f>
        <v>0</v>
      </c>
      <c r="K647" s="134" t="s">
        <v>165</v>
      </c>
      <c r="L647" s="33"/>
      <c r="M647" s="139" t="s">
        <v>19</v>
      </c>
      <c r="N647" s="140" t="s">
        <v>47</v>
      </c>
      <c r="P647" s="141">
        <f>O647*H647</f>
        <v>0</v>
      </c>
      <c r="Q647" s="141">
        <v>9.3359999999999999E-2</v>
      </c>
      <c r="R647" s="141">
        <f>Q647*H647</f>
        <v>0.80560343999999995</v>
      </c>
      <c r="S647" s="141">
        <v>0</v>
      </c>
      <c r="T647" s="142">
        <f>S647*H647</f>
        <v>0</v>
      </c>
      <c r="AR647" s="143" t="s">
        <v>166</v>
      </c>
      <c r="AT647" s="143" t="s">
        <v>161</v>
      </c>
      <c r="AU647" s="143" t="s">
        <v>85</v>
      </c>
      <c r="AY647" s="18" t="s">
        <v>158</v>
      </c>
      <c r="BE647" s="144">
        <f>IF(N647="základní",J647,0)</f>
        <v>0</v>
      </c>
      <c r="BF647" s="144">
        <f>IF(N647="snížená",J647,0)</f>
        <v>0</v>
      </c>
      <c r="BG647" s="144">
        <f>IF(N647="zákl. přenesená",J647,0)</f>
        <v>0</v>
      </c>
      <c r="BH647" s="144">
        <f>IF(N647="sníž. přenesená",J647,0)</f>
        <v>0</v>
      </c>
      <c r="BI647" s="144">
        <f>IF(N647="nulová",J647,0)</f>
        <v>0</v>
      </c>
      <c r="BJ647" s="18" t="s">
        <v>83</v>
      </c>
      <c r="BK647" s="144">
        <f>ROUND(I647*H647,2)</f>
        <v>0</v>
      </c>
      <c r="BL647" s="18" t="s">
        <v>166</v>
      </c>
      <c r="BM647" s="143" t="s">
        <v>629</v>
      </c>
    </row>
    <row r="648" spans="2:65" s="1" customFormat="1">
      <c r="B648" s="33"/>
      <c r="D648" s="145" t="s">
        <v>168</v>
      </c>
      <c r="F648" s="146" t="s">
        <v>630</v>
      </c>
      <c r="I648" s="147"/>
      <c r="L648" s="33"/>
      <c r="M648" s="148"/>
      <c r="T648" s="54"/>
      <c r="AT648" s="18" t="s">
        <v>168</v>
      </c>
      <c r="AU648" s="18" t="s">
        <v>85</v>
      </c>
    </row>
    <row r="649" spans="2:65" s="1" customFormat="1">
      <c r="B649" s="33"/>
      <c r="D649" s="149" t="s">
        <v>170</v>
      </c>
      <c r="F649" s="150" t="s">
        <v>631</v>
      </c>
      <c r="I649" s="147"/>
      <c r="L649" s="33"/>
      <c r="M649" s="148"/>
      <c r="T649" s="54"/>
      <c r="AT649" s="18" t="s">
        <v>170</v>
      </c>
      <c r="AU649" s="18" t="s">
        <v>85</v>
      </c>
    </row>
    <row r="650" spans="2:65" s="12" customFormat="1">
      <c r="B650" s="151"/>
      <c r="D650" s="145" t="s">
        <v>172</v>
      </c>
      <c r="E650" s="152" t="s">
        <v>19</v>
      </c>
      <c r="F650" s="153" t="s">
        <v>173</v>
      </c>
      <c r="H650" s="152" t="s">
        <v>19</v>
      </c>
      <c r="I650" s="154"/>
      <c r="L650" s="151"/>
      <c r="M650" s="155"/>
      <c r="T650" s="156"/>
      <c r="AT650" s="152" t="s">
        <v>172</v>
      </c>
      <c r="AU650" s="152" t="s">
        <v>85</v>
      </c>
      <c r="AV650" s="12" t="s">
        <v>83</v>
      </c>
      <c r="AW650" s="12" t="s">
        <v>37</v>
      </c>
      <c r="AX650" s="12" t="s">
        <v>76</v>
      </c>
      <c r="AY650" s="152" t="s">
        <v>158</v>
      </c>
    </row>
    <row r="651" spans="2:65" s="12" customFormat="1">
      <c r="B651" s="151"/>
      <c r="D651" s="145" t="s">
        <v>172</v>
      </c>
      <c r="E651" s="152" t="s">
        <v>19</v>
      </c>
      <c r="F651" s="153" t="s">
        <v>632</v>
      </c>
      <c r="H651" s="152" t="s">
        <v>19</v>
      </c>
      <c r="I651" s="154"/>
      <c r="L651" s="151"/>
      <c r="M651" s="155"/>
      <c r="T651" s="156"/>
      <c r="AT651" s="152" t="s">
        <v>172</v>
      </c>
      <c r="AU651" s="152" t="s">
        <v>85</v>
      </c>
      <c r="AV651" s="12" t="s">
        <v>83</v>
      </c>
      <c r="AW651" s="12" t="s">
        <v>37</v>
      </c>
      <c r="AX651" s="12" t="s">
        <v>76</v>
      </c>
      <c r="AY651" s="152" t="s">
        <v>158</v>
      </c>
    </row>
    <row r="652" spans="2:65" s="13" customFormat="1">
      <c r="B652" s="157"/>
      <c r="D652" s="145" t="s">
        <v>172</v>
      </c>
      <c r="E652" s="158" t="s">
        <v>19</v>
      </c>
      <c r="F652" s="159" t="s">
        <v>633</v>
      </c>
      <c r="H652" s="160">
        <v>8.6289999999999996</v>
      </c>
      <c r="I652" s="161"/>
      <c r="L652" s="157"/>
      <c r="M652" s="162"/>
      <c r="T652" s="163"/>
      <c r="AT652" s="158" t="s">
        <v>172</v>
      </c>
      <c r="AU652" s="158" t="s">
        <v>85</v>
      </c>
      <c r="AV652" s="13" t="s">
        <v>85</v>
      </c>
      <c r="AW652" s="13" t="s">
        <v>37</v>
      </c>
      <c r="AX652" s="13" t="s">
        <v>76</v>
      </c>
      <c r="AY652" s="158" t="s">
        <v>158</v>
      </c>
    </row>
    <row r="653" spans="2:65" s="15" customFormat="1">
      <c r="B653" s="171"/>
      <c r="D653" s="145" t="s">
        <v>172</v>
      </c>
      <c r="E653" s="172" t="s">
        <v>19</v>
      </c>
      <c r="F653" s="173" t="s">
        <v>188</v>
      </c>
      <c r="H653" s="174">
        <v>8.6289999999999996</v>
      </c>
      <c r="I653" s="175"/>
      <c r="L653" s="171"/>
      <c r="M653" s="176"/>
      <c r="T653" s="177"/>
      <c r="AT653" s="172" t="s">
        <v>172</v>
      </c>
      <c r="AU653" s="172" t="s">
        <v>85</v>
      </c>
      <c r="AV653" s="15" t="s">
        <v>166</v>
      </c>
      <c r="AW653" s="15" t="s">
        <v>37</v>
      </c>
      <c r="AX653" s="15" t="s">
        <v>83</v>
      </c>
      <c r="AY653" s="172" t="s">
        <v>158</v>
      </c>
    </row>
    <row r="654" spans="2:65" s="11" customFormat="1" ht="22.9" customHeight="1">
      <c r="B654" s="120"/>
      <c r="D654" s="121" t="s">
        <v>75</v>
      </c>
      <c r="E654" s="130" t="s">
        <v>634</v>
      </c>
      <c r="F654" s="130" t="s">
        <v>635</v>
      </c>
      <c r="I654" s="123"/>
      <c r="J654" s="131">
        <f>BK654</f>
        <v>0</v>
      </c>
      <c r="L654" s="120"/>
      <c r="M654" s="125"/>
      <c r="P654" s="126">
        <f>SUM(P655:P716)</f>
        <v>0</v>
      </c>
      <c r="R654" s="126">
        <f>SUM(R655:R716)</f>
        <v>0</v>
      </c>
      <c r="T654" s="127">
        <f>SUM(T655:T716)</f>
        <v>0</v>
      </c>
      <c r="AR654" s="121" t="s">
        <v>83</v>
      </c>
      <c r="AT654" s="128" t="s">
        <v>75</v>
      </c>
      <c r="AU654" s="128" t="s">
        <v>83</v>
      </c>
      <c r="AY654" s="121" t="s">
        <v>158</v>
      </c>
      <c r="BK654" s="129">
        <f>SUM(BK655:BK716)</f>
        <v>0</v>
      </c>
    </row>
    <row r="655" spans="2:65" s="1" customFormat="1" ht="33" customHeight="1">
      <c r="B655" s="33"/>
      <c r="C655" s="132" t="s">
        <v>636</v>
      </c>
      <c r="D655" s="132" t="s">
        <v>161</v>
      </c>
      <c r="E655" s="133" t="s">
        <v>637</v>
      </c>
      <c r="F655" s="134" t="s">
        <v>638</v>
      </c>
      <c r="G655" s="135" t="s">
        <v>538</v>
      </c>
      <c r="H655" s="136">
        <v>304.113</v>
      </c>
      <c r="I655" s="137"/>
      <c r="J655" s="138">
        <f>ROUND(I655*H655,2)</f>
        <v>0</v>
      </c>
      <c r="K655" s="134" t="s">
        <v>165</v>
      </c>
      <c r="L655" s="33"/>
      <c r="M655" s="139" t="s">
        <v>19</v>
      </c>
      <c r="N655" s="140" t="s">
        <v>47</v>
      </c>
      <c r="P655" s="141">
        <f>O655*H655</f>
        <v>0</v>
      </c>
      <c r="Q655" s="141">
        <v>0</v>
      </c>
      <c r="R655" s="141">
        <f>Q655*H655</f>
        <v>0</v>
      </c>
      <c r="S655" s="141">
        <v>0</v>
      </c>
      <c r="T655" s="142">
        <f>S655*H655</f>
        <v>0</v>
      </c>
      <c r="AR655" s="143" t="s">
        <v>166</v>
      </c>
      <c r="AT655" s="143" t="s">
        <v>161</v>
      </c>
      <c r="AU655" s="143" t="s">
        <v>85</v>
      </c>
      <c r="AY655" s="18" t="s">
        <v>158</v>
      </c>
      <c r="BE655" s="144">
        <f>IF(N655="základní",J655,0)</f>
        <v>0</v>
      </c>
      <c r="BF655" s="144">
        <f>IF(N655="snížená",J655,0)</f>
        <v>0</v>
      </c>
      <c r="BG655" s="144">
        <f>IF(N655="zákl. přenesená",J655,0)</f>
        <v>0</v>
      </c>
      <c r="BH655" s="144">
        <f>IF(N655="sníž. přenesená",J655,0)</f>
        <v>0</v>
      </c>
      <c r="BI655" s="144">
        <f>IF(N655="nulová",J655,0)</f>
        <v>0</v>
      </c>
      <c r="BJ655" s="18" t="s">
        <v>83</v>
      </c>
      <c r="BK655" s="144">
        <f>ROUND(I655*H655,2)</f>
        <v>0</v>
      </c>
      <c r="BL655" s="18" t="s">
        <v>166</v>
      </c>
      <c r="BM655" s="143" t="s">
        <v>639</v>
      </c>
    </row>
    <row r="656" spans="2:65" s="1" customFormat="1">
      <c r="B656" s="33"/>
      <c r="D656" s="145" t="s">
        <v>168</v>
      </c>
      <c r="F656" s="146" t="s">
        <v>640</v>
      </c>
      <c r="I656" s="147"/>
      <c r="L656" s="33"/>
      <c r="M656" s="148"/>
      <c r="T656" s="54"/>
      <c r="AT656" s="18" t="s">
        <v>168</v>
      </c>
      <c r="AU656" s="18" t="s">
        <v>85</v>
      </c>
    </row>
    <row r="657" spans="2:65" s="1" customFormat="1">
      <c r="B657" s="33"/>
      <c r="D657" s="149" t="s">
        <v>170</v>
      </c>
      <c r="F657" s="150" t="s">
        <v>641</v>
      </c>
      <c r="I657" s="147"/>
      <c r="L657" s="33"/>
      <c r="M657" s="148"/>
      <c r="T657" s="54"/>
      <c r="AT657" s="18" t="s">
        <v>170</v>
      </c>
      <c r="AU657" s="18" t="s">
        <v>85</v>
      </c>
    </row>
    <row r="658" spans="2:65" s="12" customFormat="1">
      <c r="B658" s="151"/>
      <c r="D658" s="145" t="s">
        <v>172</v>
      </c>
      <c r="E658" s="152" t="s">
        <v>19</v>
      </c>
      <c r="F658" s="153" t="s">
        <v>642</v>
      </c>
      <c r="H658" s="152" t="s">
        <v>19</v>
      </c>
      <c r="I658" s="154"/>
      <c r="L658" s="151"/>
      <c r="M658" s="155"/>
      <c r="T658" s="156"/>
      <c r="AT658" s="152" t="s">
        <v>172</v>
      </c>
      <c r="AU658" s="152" t="s">
        <v>85</v>
      </c>
      <c r="AV658" s="12" t="s">
        <v>83</v>
      </c>
      <c r="AW658" s="12" t="s">
        <v>37</v>
      </c>
      <c r="AX658" s="12" t="s">
        <v>76</v>
      </c>
      <c r="AY658" s="152" t="s">
        <v>158</v>
      </c>
    </row>
    <row r="659" spans="2:65" s="12" customFormat="1">
      <c r="B659" s="151"/>
      <c r="D659" s="145" t="s">
        <v>172</v>
      </c>
      <c r="E659" s="152" t="s">
        <v>19</v>
      </c>
      <c r="F659" s="153" t="s">
        <v>643</v>
      </c>
      <c r="H659" s="152" t="s">
        <v>19</v>
      </c>
      <c r="I659" s="154"/>
      <c r="L659" s="151"/>
      <c r="M659" s="155"/>
      <c r="T659" s="156"/>
      <c r="AT659" s="152" t="s">
        <v>172</v>
      </c>
      <c r="AU659" s="152" t="s">
        <v>85</v>
      </c>
      <c r="AV659" s="12" t="s">
        <v>83</v>
      </c>
      <c r="AW659" s="12" t="s">
        <v>37</v>
      </c>
      <c r="AX659" s="12" t="s">
        <v>76</v>
      </c>
      <c r="AY659" s="152" t="s">
        <v>158</v>
      </c>
    </row>
    <row r="660" spans="2:65" s="13" customFormat="1">
      <c r="B660" s="157"/>
      <c r="D660" s="145" t="s">
        <v>172</v>
      </c>
      <c r="E660" s="158" t="s">
        <v>19</v>
      </c>
      <c r="F660" s="159" t="s">
        <v>644</v>
      </c>
      <c r="H660" s="160">
        <v>304.113</v>
      </c>
      <c r="I660" s="161"/>
      <c r="L660" s="157"/>
      <c r="M660" s="162"/>
      <c r="T660" s="163"/>
      <c r="AT660" s="158" t="s">
        <v>172</v>
      </c>
      <c r="AU660" s="158" t="s">
        <v>85</v>
      </c>
      <c r="AV660" s="13" t="s">
        <v>85</v>
      </c>
      <c r="AW660" s="13" t="s">
        <v>37</v>
      </c>
      <c r="AX660" s="13" t="s">
        <v>76</v>
      </c>
      <c r="AY660" s="158" t="s">
        <v>158</v>
      </c>
    </row>
    <row r="661" spans="2:65" s="15" customFormat="1">
      <c r="B661" s="171"/>
      <c r="D661" s="145" t="s">
        <v>172</v>
      </c>
      <c r="E661" s="172" t="s">
        <v>19</v>
      </c>
      <c r="F661" s="173" t="s">
        <v>188</v>
      </c>
      <c r="H661" s="174">
        <v>304.113</v>
      </c>
      <c r="I661" s="175"/>
      <c r="L661" s="171"/>
      <c r="M661" s="176"/>
      <c r="T661" s="177"/>
      <c r="AT661" s="172" t="s">
        <v>172</v>
      </c>
      <c r="AU661" s="172" t="s">
        <v>85</v>
      </c>
      <c r="AV661" s="15" t="s">
        <v>166</v>
      </c>
      <c r="AW661" s="15" t="s">
        <v>37</v>
      </c>
      <c r="AX661" s="15" t="s">
        <v>83</v>
      </c>
      <c r="AY661" s="172" t="s">
        <v>158</v>
      </c>
    </row>
    <row r="662" spans="2:65" s="1" customFormat="1" ht="37.9" customHeight="1">
      <c r="B662" s="33"/>
      <c r="C662" s="132" t="s">
        <v>645</v>
      </c>
      <c r="D662" s="132" t="s">
        <v>161</v>
      </c>
      <c r="E662" s="133" t="s">
        <v>646</v>
      </c>
      <c r="F662" s="134" t="s">
        <v>647</v>
      </c>
      <c r="G662" s="135" t="s">
        <v>538</v>
      </c>
      <c r="H662" s="136">
        <v>13685.084999999999</v>
      </c>
      <c r="I662" s="137"/>
      <c r="J662" s="138">
        <f>ROUND(I662*H662,2)</f>
        <v>0</v>
      </c>
      <c r="K662" s="134" t="s">
        <v>165</v>
      </c>
      <c r="L662" s="33"/>
      <c r="M662" s="139" t="s">
        <v>19</v>
      </c>
      <c r="N662" s="140" t="s">
        <v>47</v>
      </c>
      <c r="P662" s="141">
        <f>O662*H662</f>
        <v>0</v>
      </c>
      <c r="Q662" s="141">
        <v>0</v>
      </c>
      <c r="R662" s="141">
        <f>Q662*H662</f>
        <v>0</v>
      </c>
      <c r="S662" s="141">
        <v>0</v>
      </c>
      <c r="T662" s="142">
        <f>S662*H662</f>
        <v>0</v>
      </c>
      <c r="AR662" s="143" t="s">
        <v>166</v>
      </c>
      <c r="AT662" s="143" t="s">
        <v>161</v>
      </c>
      <c r="AU662" s="143" t="s">
        <v>85</v>
      </c>
      <c r="AY662" s="18" t="s">
        <v>158</v>
      </c>
      <c r="BE662" s="144">
        <f>IF(N662="základní",J662,0)</f>
        <v>0</v>
      </c>
      <c r="BF662" s="144">
        <f>IF(N662="snížená",J662,0)</f>
        <v>0</v>
      </c>
      <c r="BG662" s="144">
        <f>IF(N662="zákl. přenesená",J662,0)</f>
        <v>0</v>
      </c>
      <c r="BH662" s="144">
        <f>IF(N662="sníž. přenesená",J662,0)</f>
        <v>0</v>
      </c>
      <c r="BI662" s="144">
        <f>IF(N662="nulová",J662,0)</f>
        <v>0</v>
      </c>
      <c r="BJ662" s="18" t="s">
        <v>83</v>
      </c>
      <c r="BK662" s="144">
        <f>ROUND(I662*H662,2)</f>
        <v>0</v>
      </c>
      <c r="BL662" s="18" t="s">
        <v>166</v>
      </c>
      <c r="BM662" s="143" t="s">
        <v>648</v>
      </c>
    </row>
    <row r="663" spans="2:65" s="1" customFormat="1">
      <c r="B663" s="33"/>
      <c r="D663" s="145" t="s">
        <v>168</v>
      </c>
      <c r="F663" s="146" t="s">
        <v>649</v>
      </c>
      <c r="I663" s="147"/>
      <c r="L663" s="33"/>
      <c r="M663" s="148"/>
      <c r="T663" s="54"/>
      <c r="AT663" s="18" t="s">
        <v>168</v>
      </c>
      <c r="AU663" s="18" t="s">
        <v>85</v>
      </c>
    </row>
    <row r="664" spans="2:65" s="1" customFormat="1">
      <c r="B664" s="33"/>
      <c r="D664" s="149" t="s">
        <v>170</v>
      </c>
      <c r="F664" s="150" t="s">
        <v>650</v>
      </c>
      <c r="I664" s="147"/>
      <c r="L664" s="33"/>
      <c r="M664" s="148"/>
      <c r="T664" s="54"/>
      <c r="AT664" s="18" t="s">
        <v>170</v>
      </c>
      <c r="AU664" s="18" t="s">
        <v>85</v>
      </c>
    </row>
    <row r="665" spans="2:65" s="12" customFormat="1">
      <c r="B665" s="151"/>
      <c r="D665" s="145" t="s">
        <v>172</v>
      </c>
      <c r="E665" s="152" t="s">
        <v>19</v>
      </c>
      <c r="F665" s="153" t="s">
        <v>642</v>
      </c>
      <c r="H665" s="152" t="s">
        <v>19</v>
      </c>
      <c r="I665" s="154"/>
      <c r="L665" s="151"/>
      <c r="M665" s="155"/>
      <c r="T665" s="156"/>
      <c r="AT665" s="152" t="s">
        <v>172</v>
      </c>
      <c r="AU665" s="152" t="s">
        <v>85</v>
      </c>
      <c r="AV665" s="12" t="s">
        <v>83</v>
      </c>
      <c r="AW665" s="12" t="s">
        <v>37</v>
      </c>
      <c r="AX665" s="12" t="s">
        <v>76</v>
      </c>
      <c r="AY665" s="152" t="s">
        <v>158</v>
      </c>
    </row>
    <row r="666" spans="2:65" s="12" customFormat="1">
      <c r="B666" s="151"/>
      <c r="D666" s="145" t="s">
        <v>172</v>
      </c>
      <c r="E666" s="152" t="s">
        <v>19</v>
      </c>
      <c r="F666" s="153" t="s">
        <v>651</v>
      </c>
      <c r="H666" s="152" t="s">
        <v>19</v>
      </c>
      <c r="I666" s="154"/>
      <c r="L666" s="151"/>
      <c r="M666" s="155"/>
      <c r="T666" s="156"/>
      <c r="AT666" s="152" t="s">
        <v>172</v>
      </c>
      <c r="AU666" s="152" t="s">
        <v>85</v>
      </c>
      <c r="AV666" s="12" t="s">
        <v>83</v>
      </c>
      <c r="AW666" s="12" t="s">
        <v>37</v>
      </c>
      <c r="AX666" s="12" t="s">
        <v>76</v>
      </c>
      <c r="AY666" s="152" t="s">
        <v>158</v>
      </c>
    </row>
    <row r="667" spans="2:65" s="13" customFormat="1">
      <c r="B667" s="157"/>
      <c r="D667" s="145" t="s">
        <v>172</v>
      </c>
      <c r="E667" s="158" t="s">
        <v>19</v>
      </c>
      <c r="F667" s="159" t="s">
        <v>652</v>
      </c>
      <c r="H667" s="160">
        <v>13685.084999999999</v>
      </c>
      <c r="I667" s="161"/>
      <c r="L667" s="157"/>
      <c r="M667" s="162"/>
      <c r="T667" s="163"/>
      <c r="AT667" s="158" t="s">
        <v>172</v>
      </c>
      <c r="AU667" s="158" t="s">
        <v>85</v>
      </c>
      <c r="AV667" s="13" t="s">
        <v>85</v>
      </c>
      <c r="AW667" s="13" t="s">
        <v>37</v>
      </c>
      <c r="AX667" s="13" t="s">
        <v>76</v>
      </c>
      <c r="AY667" s="158" t="s">
        <v>158</v>
      </c>
    </row>
    <row r="668" spans="2:65" s="15" customFormat="1">
      <c r="B668" s="171"/>
      <c r="D668" s="145" t="s">
        <v>172</v>
      </c>
      <c r="E668" s="172" t="s">
        <v>19</v>
      </c>
      <c r="F668" s="173" t="s">
        <v>188</v>
      </c>
      <c r="H668" s="174">
        <v>13685.084999999999</v>
      </c>
      <c r="I668" s="175"/>
      <c r="L668" s="171"/>
      <c r="M668" s="176"/>
      <c r="T668" s="177"/>
      <c r="AT668" s="172" t="s">
        <v>172</v>
      </c>
      <c r="AU668" s="172" t="s">
        <v>85</v>
      </c>
      <c r="AV668" s="15" t="s">
        <v>166</v>
      </c>
      <c r="AW668" s="15" t="s">
        <v>37</v>
      </c>
      <c r="AX668" s="15" t="s">
        <v>83</v>
      </c>
      <c r="AY668" s="172" t="s">
        <v>158</v>
      </c>
    </row>
    <row r="669" spans="2:65" s="1" customFormat="1" ht="33" customHeight="1">
      <c r="B669" s="33"/>
      <c r="C669" s="132" t="s">
        <v>279</v>
      </c>
      <c r="D669" s="132" t="s">
        <v>161</v>
      </c>
      <c r="E669" s="133" t="s">
        <v>653</v>
      </c>
      <c r="F669" s="134" t="s">
        <v>654</v>
      </c>
      <c r="G669" s="135" t="s">
        <v>538</v>
      </c>
      <c r="H669" s="136">
        <v>304.113</v>
      </c>
      <c r="I669" s="137"/>
      <c r="J669" s="138">
        <f>ROUND(I669*H669,2)</f>
        <v>0</v>
      </c>
      <c r="K669" s="134" t="s">
        <v>165</v>
      </c>
      <c r="L669" s="33"/>
      <c r="M669" s="139" t="s">
        <v>19</v>
      </c>
      <c r="N669" s="140" t="s">
        <v>47</v>
      </c>
      <c r="P669" s="141">
        <f>O669*H669</f>
        <v>0</v>
      </c>
      <c r="Q669" s="141">
        <v>0</v>
      </c>
      <c r="R669" s="141">
        <f>Q669*H669</f>
        <v>0</v>
      </c>
      <c r="S669" s="141">
        <v>0</v>
      </c>
      <c r="T669" s="142">
        <f>S669*H669</f>
        <v>0</v>
      </c>
      <c r="AR669" s="143" t="s">
        <v>166</v>
      </c>
      <c r="AT669" s="143" t="s">
        <v>161</v>
      </c>
      <c r="AU669" s="143" t="s">
        <v>85</v>
      </c>
      <c r="AY669" s="18" t="s">
        <v>158</v>
      </c>
      <c r="BE669" s="144">
        <f>IF(N669="základní",J669,0)</f>
        <v>0</v>
      </c>
      <c r="BF669" s="144">
        <f>IF(N669="snížená",J669,0)</f>
        <v>0</v>
      </c>
      <c r="BG669" s="144">
        <f>IF(N669="zákl. přenesená",J669,0)</f>
        <v>0</v>
      </c>
      <c r="BH669" s="144">
        <f>IF(N669="sníž. přenesená",J669,0)</f>
        <v>0</v>
      </c>
      <c r="BI669" s="144">
        <f>IF(N669="nulová",J669,0)</f>
        <v>0</v>
      </c>
      <c r="BJ669" s="18" t="s">
        <v>83</v>
      </c>
      <c r="BK669" s="144">
        <f>ROUND(I669*H669,2)</f>
        <v>0</v>
      </c>
      <c r="BL669" s="18" t="s">
        <v>166</v>
      </c>
      <c r="BM669" s="143" t="s">
        <v>655</v>
      </c>
    </row>
    <row r="670" spans="2:65" s="1" customFormat="1">
      <c r="B670" s="33"/>
      <c r="D670" s="145" t="s">
        <v>168</v>
      </c>
      <c r="F670" s="146" t="s">
        <v>656</v>
      </c>
      <c r="I670" s="147"/>
      <c r="L670" s="33"/>
      <c r="M670" s="148"/>
      <c r="T670" s="54"/>
      <c r="AT670" s="18" t="s">
        <v>168</v>
      </c>
      <c r="AU670" s="18" t="s">
        <v>85</v>
      </c>
    </row>
    <row r="671" spans="2:65" s="1" customFormat="1">
      <c r="B671" s="33"/>
      <c r="D671" s="149" t="s">
        <v>170</v>
      </c>
      <c r="F671" s="150" t="s">
        <v>657</v>
      </c>
      <c r="I671" s="147"/>
      <c r="L671" s="33"/>
      <c r="M671" s="148"/>
      <c r="T671" s="54"/>
      <c r="AT671" s="18" t="s">
        <v>170</v>
      </c>
      <c r="AU671" s="18" t="s">
        <v>85</v>
      </c>
    </row>
    <row r="672" spans="2:65" s="1" customFormat="1" ht="16.5" customHeight="1">
      <c r="B672" s="33"/>
      <c r="C672" s="132" t="s">
        <v>356</v>
      </c>
      <c r="D672" s="132" t="s">
        <v>161</v>
      </c>
      <c r="E672" s="133" t="s">
        <v>658</v>
      </c>
      <c r="F672" s="134" t="s">
        <v>659</v>
      </c>
      <c r="G672" s="135" t="s">
        <v>660</v>
      </c>
      <c r="H672" s="136">
        <v>40</v>
      </c>
      <c r="I672" s="137"/>
      <c r="J672" s="138">
        <f>ROUND(I672*H672,2)</f>
        <v>0</v>
      </c>
      <c r="K672" s="134" t="s">
        <v>165</v>
      </c>
      <c r="L672" s="33"/>
      <c r="M672" s="139" t="s">
        <v>19</v>
      </c>
      <c r="N672" s="140" t="s">
        <v>47</v>
      </c>
      <c r="P672" s="141">
        <f>O672*H672</f>
        <v>0</v>
      </c>
      <c r="Q672" s="141">
        <v>0</v>
      </c>
      <c r="R672" s="141">
        <f>Q672*H672</f>
        <v>0</v>
      </c>
      <c r="S672" s="141">
        <v>0</v>
      </c>
      <c r="T672" s="142">
        <f>S672*H672</f>
        <v>0</v>
      </c>
      <c r="AR672" s="143" t="s">
        <v>166</v>
      </c>
      <c r="AT672" s="143" t="s">
        <v>161</v>
      </c>
      <c r="AU672" s="143" t="s">
        <v>85</v>
      </c>
      <c r="AY672" s="18" t="s">
        <v>158</v>
      </c>
      <c r="BE672" s="144">
        <f>IF(N672="základní",J672,0)</f>
        <v>0</v>
      </c>
      <c r="BF672" s="144">
        <f>IF(N672="snížená",J672,0)</f>
        <v>0</v>
      </c>
      <c r="BG672" s="144">
        <f>IF(N672="zákl. přenesená",J672,0)</f>
        <v>0</v>
      </c>
      <c r="BH672" s="144">
        <f>IF(N672="sníž. přenesená",J672,0)</f>
        <v>0</v>
      </c>
      <c r="BI672" s="144">
        <f>IF(N672="nulová",J672,0)</f>
        <v>0</v>
      </c>
      <c r="BJ672" s="18" t="s">
        <v>83</v>
      </c>
      <c r="BK672" s="144">
        <f>ROUND(I672*H672,2)</f>
        <v>0</v>
      </c>
      <c r="BL672" s="18" t="s">
        <v>166</v>
      </c>
      <c r="BM672" s="143" t="s">
        <v>661</v>
      </c>
    </row>
    <row r="673" spans="2:65" s="1" customFormat="1">
      <c r="B673" s="33"/>
      <c r="D673" s="145" t="s">
        <v>168</v>
      </c>
      <c r="F673" s="146" t="s">
        <v>662</v>
      </c>
      <c r="I673" s="147"/>
      <c r="L673" s="33"/>
      <c r="M673" s="148"/>
      <c r="T673" s="54"/>
      <c r="AT673" s="18" t="s">
        <v>168</v>
      </c>
      <c r="AU673" s="18" t="s">
        <v>85</v>
      </c>
    </row>
    <row r="674" spans="2:65" s="1" customFormat="1">
      <c r="B674" s="33"/>
      <c r="D674" s="149" t="s">
        <v>170</v>
      </c>
      <c r="F674" s="150" t="s">
        <v>663</v>
      </c>
      <c r="I674" s="147"/>
      <c r="L674" s="33"/>
      <c r="M674" s="148"/>
      <c r="T674" s="54"/>
      <c r="AT674" s="18" t="s">
        <v>170</v>
      </c>
      <c r="AU674" s="18" t="s">
        <v>85</v>
      </c>
    </row>
    <row r="675" spans="2:65" s="12" customFormat="1">
      <c r="B675" s="151"/>
      <c r="D675" s="145" t="s">
        <v>172</v>
      </c>
      <c r="E675" s="152" t="s">
        <v>19</v>
      </c>
      <c r="F675" s="153" t="s">
        <v>642</v>
      </c>
      <c r="H675" s="152" t="s">
        <v>19</v>
      </c>
      <c r="I675" s="154"/>
      <c r="L675" s="151"/>
      <c r="M675" s="155"/>
      <c r="T675" s="156"/>
      <c r="AT675" s="152" t="s">
        <v>172</v>
      </c>
      <c r="AU675" s="152" t="s">
        <v>85</v>
      </c>
      <c r="AV675" s="12" t="s">
        <v>83</v>
      </c>
      <c r="AW675" s="12" t="s">
        <v>37</v>
      </c>
      <c r="AX675" s="12" t="s">
        <v>76</v>
      </c>
      <c r="AY675" s="152" t="s">
        <v>158</v>
      </c>
    </row>
    <row r="676" spans="2:65" s="12" customFormat="1">
      <c r="B676" s="151"/>
      <c r="D676" s="145" t="s">
        <v>172</v>
      </c>
      <c r="E676" s="152" t="s">
        <v>19</v>
      </c>
      <c r="F676" s="153" t="s">
        <v>664</v>
      </c>
      <c r="H676" s="152" t="s">
        <v>19</v>
      </c>
      <c r="I676" s="154"/>
      <c r="L676" s="151"/>
      <c r="M676" s="155"/>
      <c r="T676" s="156"/>
      <c r="AT676" s="152" t="s">
        <v>172</v>
      </c>
      <c r="AU676" s="152" t="s">
        <v>85</v>
      </c>
      <c r="AV676" s="12" t="s">
        <v>83</v>
      </c>
      <c r="AW676" s="12" t="s">
        <v>37</v>
      </c>
      <c r="AX676" s="12" t="s">
        <v>76</v>
      </c>
      <c r="AY676" s="152" t="s">
        <v>158</v>
      </c>
    </row>
    <row r="677" spans="2:65" s="13" customFormat="1">
      <c r="B677" s="157"/>
      <c r="D677" s="145" t="s">
        <v>172</v>
      </c>
      <c r="E677" s="158" t="s">
        <v>19</v>
      </c>
      <c r="F677" s="159" t="s">
        <v>665</v>
      </c>
      <c r="H677" s="160">
        <v>40</v>
      </c>
      <c r="I677" s="161"/>
      <c r="L677" s="157"/>
      <c r="M677" s="162"/>
      <c r="T677" s="163"/>
      <c r="AT677" s="158" t="s">
        <v>172</v>
      </c>
      <c r="AU677" s="158" t="s">
        <v>85</v>
      </c>
      <c r="AV677" s="13" t="s">
        <v>85</v>
      </c>
      <c r="AW677" s="13" t="s">
        <v>37</v>
      </c>
      <c r="AX677" s="13" t="s">
        <v>76</v>
      </c>
      <c r="AY677" s="158" t="s">
        <v>158</v>
      </c>
    </row>
    <row r="678" spans="2:65" s="15" customFormat="1">
      <c r="B678" s="171"/>
      <c r="D678" s="145" t="s">
        <v>172</v>
      </c>
      <c r="E678" s="172" t="s">
        <v>19</v>
      </c>
      <c r="F678" s="173" t="s">
        <v>188</v>
      </c>
      <c r="H678" s="174">
        <v>40</v>
      </c>
      <c r="I678" s="175"/>
      <c r="L678" s="171"/>
      <c r="M678" s="176"/>
      <c r="T678" s="177"/>
      <c r="AT678" s="172" t="s">
        <v>172</v>
      </c>
      <c r="AU678" s="172" t="s">
        <v>85</v>
      </c>
      <c r="AV678" s="15" t="s">
        <v>166</v>
      </c>
      <c r="AW678" s="15" t="s">
        <v>37</v>
      </c>
      <c r="AX678" s="15" t="s">
        <v>83</v>
      </c>
      <c r="AY678" s="172" t="s">
        <v>158</v>
      </c>
    </row>
    <row r="679" spans="2:65" s="1" customFormat="1" ht="33" customHeight="1">
      <c r="B679" s="33"/>
      <c r="C679" s="132" t="s">
        <v>533</v>
      </c>
      <c r="D679" s="132" t="s">
        <v>161</v>
      </c>
      <c r="E679" s="133" t="s">
        <v>666</v>
      </c>
      <c r="F679" s="134" t="s">
        <v>667</v>
      </c>
      <c r="G679" s="135" t="s">
        <v>164</v>
      </c>
      <c r="H679" s="136">
        <v>497.05200000000002</v>
      </c>
      <c r="I679" s="137"/>
      <c r="J679" s="138">
        <f>ROUND(I679*H679,2)</f>
        <v>0</v>
      </c>
      <c r="K679" s="134" t="s">
        <v>165</v>
      </c>
      <c r="L679" s="33"/>
      <c r="M679" s="139" t="s">
        <v>19</v>
      </c>
      <c r="N679" s="140" t="s">
        <v>47</v>
      </c>
      <c r="P679" s="141">
        <f>O679*H679</f>
        <v>0</v>
      </c>
      <c r="Q679" s="141">
        <v>0</v>
      </c>
      <c r="R679" s="141">
        <f>Q679*H679</f>
        <v>0</v>
      </c>
      <c r="S679" s="141">
        <v>0</v>
      </c>
      <c r="T679" s="142">
        <f>S679*H679</f>
        <v>0</v>
      </c>
      <c r="AR679" s="143" t="s">
        <v>166</v>
      </c>
      <c r="AT679" s="143" t="s">
        <v>161</v>
      </c>
      <c r="AU679" s="143" t="s">
        <v>85</v>
      </c>
      <c r="AY679" s="18" t="s">
        <v>158</v>
      </c>
      <c r="BE679" s="144">
        <f>IF(N679="základní",J679,0)</f>
        <v>0</v>
      </c>
      <c r="BF679" s="144">
        <f>IF(N679="snížená",J679,0)</f>
        <v>0</v>
      </c>
      <c r="BG679" s="144">
        <f>IF(N679="zákl. přenesená",J679,0)</f>
        <v>0</v>
      </c>
      <c r="BH679" s="144">
        <f>IF(N679="sníž. přenesená",J679,0)</f>
        <v>0</v>
      </c>
      <c r="BI679" s="144">
        <f>IF(N679="nulová",J679,0)</f>
        <v>0</v>
      </c>
      <c r="BJ679" s="18" t="s">
        <v>83</v>
      </c>
      <c r="BK679" s="144">
        <f>ROUND(I679*H679,2)</f>
        <v>0</v>
      </c>
      <c r="BL679" s="18" t="s">
        <v>166</v>
      </c>
      <c r="BM679" s="143" t="s">
        <v>668</v>
      </c>
    </row>
    <row r="680" spans="2:65" s="1" customFormat="1">
      <c r="B680" s="33"/>
      <c r="D680" s="145" t="s">
        <v>168</v>
      </c>
      <c r="F680" s="146" t="s">
        <v>669</v>
      </c>
      <c r="I680" s="147"/>
      <c r="L680" s="33"/>
      <c r="M680" s="148"/>
      <c r="T680" s="54"/>
      <c r="AT680" s="18" t="s">
        <v>168</v>
      </c>
      <c r="AU680" s="18" t="s">
        <v>85</v>
      </c>
    </row>
    <row r="681" spans="2:65" s="1" customFormat="1">
      <c r="B681" s="33"/>
      <c r="D681" s="149" t="s">
        <v>170</v>
      </c>
      <c r="F681" s="150" t="s">
        <v>670</v>
      </c>
      <c r="I681" s="147"/>
      <c r="L681" s="33"/>
      <c r="M681" s="148"/>
      <c r="T681" s="54"/>
      <c r="AT681" s="18" t="s">
        <v>170</v>
      </c>
      <c r="AU681" s="18" t="s">
        <v>85</v>
      </c>
    </row>
    <row r="682" spans="2:65" s="12" customFormat="1">
      <c r="B682" s="151"/>
      <c r="D682" s="145" t="s">
        <v>172</v>
      </c>
      <c r="E682" s="152" t="s">
        <v>19</v>
      </c>
      <c r="F682" s="153" t="s">
        <v>642</v>
      </c>
      <c r="H682" s="152" t="s">
        <v>19</v>
      </c>
      <c r="I682" s="154"/>
      <c r="L682" s="151"/>
      <c r="M682" s="155"/>
      <c r="T682" s="156"/>
      <c r="AT682" s="152" t="s">
        <v>172</v>
      </c>
      <c r="AU682" s="152" t="s">
        <v>85</v>
      </c>
      <c r="AV682" s="12" t="s">
        <v>83</v>
      </c>
      <c r="AW682" s="12" t="s">
        <v>37</v>
      </c>
      <c r="AX682" s="12" t="s">
        <v>76</v>
      </c>
      <c r="AY682" s="152" t="s">
        <v>158</v>
      </c>
    </row>
    <row r="683" spans="2:65" s="12" customFormat="1">
      <c r="B683" s="151"/>
      <c r="D683" s="145" t="s">
        <v>172</v>
      </c>
      <c r="E683" s="152" t="s">
        <v>19</v>
      </c>
      <c r="F683" s="153" t="s">
        <v>671</v>
      </c>
      <c r="H683" s="152" t="s">
        <v>19</v>
      </c>
      <c r="I683" s="154"/>
      <c r="L683" s="151"/>
      <c r="M683" s="155"/>
      <c r="T683" s="156"/>
      <c r="AT683" s="152" t="s">
        <v>172</v>
      </c>
      <c r="AU683" s="152" t="s">
        <v>85</v>
      </c>
      <c r="AV683" s="12" t="s">
        <v>83</v>
      </c>
      <c r="AW683" s="12" t="s">
        <v>37</v>
      </c>
      <c r="AX683" s="12" t="s">
        <v>76</v>
      </c>
      <c r="AY683" s="152" t="s">
        <v>158</v>
      </c>
    </row>
    <row r="684" spans="2:65" s="13" customFormat="1">
      <c r="B684" s="157"/>
      <c r="D684" s="145" t="s">
        <v>172</v>
      </c>
      <c r="E684" s="158" t="s">
        <v>19</v>
      </c>
      <c r="F684" s="159" t="s">
        <v>672</v>
      </c>
      <c r="H684" s="160">
        <v>497.05200000000002</v>
      </c>
      <c r="I684" s="161"/>
      <c r="L684" s="157"/>
      <c r="M684" s="162"/>
      <c r="T684" s="163"/>
      <c r="AT684" s="158" t="s">
        <v>172</v>
      </c>
      <c r="AU684" s="158" t="s">
        <v>85</v>
      </c>
      <c r="AV684" s="13" t="s">
        <v>85</v>
      </c>
      <c r="AW684" s="13" t="s">
        <v>37</v>
      </c>
      <c r="AX684" s="13" t="s">
        <v>76</v>
      </c>
      <c r="AY684" s="158" t="s">
        <v>158</v>
      </c>
    </row>
    <row r="685" spans="2:65" s="15" customFormat="1">
      <c r="B685" s="171"/>
      <c r="D685" s="145" t="s">
        <v>172</v>
      </c>
      <c r="E685" s="172" t="s">
        <v>19</v>
      </c>
      <c r="F685" s="173" t="s">
        <v>188</v>
      </c>
      <c r="H685" s="174">
        <v>497.05200000000002</v>
      </c>
      <c r="I685" s="175"/>
      <c r="L685" s="171"/>
      <c r="M685" s="176"/>
      <c r="T685" s="177"/>
      <c r="AT685" s="172" t="s">
        <v>172</v>
      </c>
      <c r="AU685" s="172" t="s">
        <v>85</v>
      </c>
      <c r="AV685" s="15" t="s">
        <v>166</v>
      </c>
      <c r="AW685" s="15" t="s">
        <v>37</v>
      </c>
      <c r="AX685" s="15" t="s">
        <v>83</v>
      </c>
      <c r="AY685" s="172" t="s">
        <v>158</v>
      </c>
    </row>
    <row r="686" spans="2:65" s="1" customFormat="1" ht="37.9" customHeight="1">
      <c r="B686" s="33"/>
      <c r="C686" s="132" t="s">
        <v>673</v>
      </c>
      <c r="D686" s="132" t="s">
        <v>161</v>
      </c>
      <c r="E686" s="133" t="s">
        <v>674</v>
      </c>
      <c r="F686" s="134" t="s">
        <v>675</v>
      </c>
      <c r="G686" s="135" t="s">
        <v>164</v>
      </c>
      <c r="H686" s="136">
        <v>22367.34</v>
      </c>
      <c r="I686" s="137"/>
      <c r="J686" s="138">
        <f>ROUND(I686*H686,2)</f>
        <v>0</v>
      </c>
      <c r="K686" s="134" t="s">
        <v>165</v>
      </c>
      <c r="L686" s="33"/>
      <c r="M686" s="139" t="s">
        <v>19</v>
      </c>
      <c r="N686" s="140" t="s">
        <v>47</v>
      </c>
      <c r="P686" s="141">
        <f>O686*H686</f>
        <v>0</v>
      </c>
      <c r="Q686" s="141">
        <v>0</v>
      </c>
      <c r="R686" s="141">
        <f>Q686*H686</f>
        <v>0</v>
      </c>
      <c r="S686" s="141">
        <v>0</v>
      </c>
      <c r="T686" s="142">
        <f>S686*H686</f>
        <v>0</v>
      </c>
      <c r="AR686" s="143" t="s">
        <v>166</v>
      </c>
      <c r="AT686" s="143" t="s">
        <v>161</v>
      </c>
      <c r="AU686" s="143" t="s">
        <v>85</v>
      </c>
      <c r="AY686" s="18" t="s">
        <v>158</v>
      </c>
      <c r="BE686" s="144">
        <f>IF(N686="základní",J686,0)</f>
        <v>0</v>
      </c>
      <c r="BF686" s="144">
        <f>IF(N686="snížená",J686,0)</f>
        <v>0</v>
      </c>
      <c r="BG686" s="144">
        <f>IF(N686="zákl. přenesená",J686,0)</f>
        <v>0</v>
      </c>
      <c r="BH686" s="144">
        <f>IF(N686="sníž. přenesená",J686,0)</f>
        <v>0</v>
      </c>
      <c r="BI686" s="144">
        <f>IF(N686="nulová",J686,0)</f>
        <v>0</v>
      </c>
      <c r="BJ686" s="18" t="s">
        <v>83</v>
      </c>
      <c r="BK686" s="144">
        <f>ROUND(I686*H686,2)</f>
        <v>0</v>
      </c>
      <c r="BL686" s="18" t="s">
        <v>166</v>
      </c>
      <c r="BM686" s="143" t="s">
        <v>676</v>
      </c>
    </row>
    <row r="687" spans="2:65" s="1" customFormat="1">
      <c r="B687" s="33"/>
      <c r="D687" s="145" t="s">
        <v>168</v>
      </c>
      <c r="F687" s="146" t="s">
        <v>677</v>
      </c>
      <c r="I687" s="147"/>
      <c r="L687" s="33"/>
      <c r="M687" s="148"/>
      <c r="T687" s="54"/>
      <c r="AT687" s="18" t="s">
        <v>168</v>
      </c>
      <c r="AU687" s="18" t="s">
        <v>85</v>
      </c>
    </row>
    <row r="688" spans="2:65" s="1" customFormat="1">
      <c r="B688" s="33"/>
      <c r="D688" s="149" t="s">
        <v>170</v>
      </c>
      <c r="F688" s="150" t="s">
        <v>678</v>
      </c>
      <c r="I688" s="147"/>
      <c r="L688" s="33"/>
      <c r="M688" s="148"/>
      <c r="T688" s="54"/>
      <c r="AT688" s="18" t="s">
        <v>170</v>
      </c>
      <c r="AU688" s="18" t="s">
        <v>85</v>
      </c>
    </row>
    <row r="689" spans="2:65" s="12" customFormat="1">
      <c r="B689" s="151"/>
      <c r="D689" s="145" t="s">
        <v>172</v>
      </c>
      <c r="E689" s="152" t="s">
        <v>19</v>
      </c>
      <c r="F689" s="153" t="s">
        <v>642</v>
      </c>
      <c r="H689" s="152" t="s">
        <v>19</v>
      </c>
      <c r="I689" s="154"/>
      <c r="L689" s="151"/>
      <c r="M689" s="155"/>
      <c r="T689" s="156"/>
      <c r="AT689" s="152" t="s">
        <v>172</v>
      </c>
      <c r="AU689" s="152" t="s">
        <v>85</v>
      </c>
      <c r="AV689" s="12" t="s">
        <v>83</v>
      </c>
      <c r="AW689" s="12" t="s">
        <v>37</v>
      </c>
      <c r="AX689" s="12" t="s">
        <v>76</v>
      </c>
      <c r="AY689" s="152" t="s">
        <v>158</v>
      </c>
    </row>
    <row r="690" spans="2:65" s="12" customFormat="1">
      <c r="B690" s="151"/>
      <c r="D690" s="145" t="s">
        <v>172</v>
      </c>
      <c r="E690" s="152" t="s">
        <v>19</v>
      </c>
      <c r="F690" s="153" t="s">
        <v>651</v>
      </c>
      <c r="H690" s="152" t="s">
        <v>19</v>
      </c>
      <c r="I690" s="154"/>
      <c r="L690" s="151"/>
      <c r="M690" s="155"/>
      <c r="T690" s="156"/>
      <c r="AT690" s="152" t="s">
        <v>172</v>
      </c>
      <c r="AU690" s="152" t="s">
        <v>85</v>
      </c>
      <c r="AV690" s="12" t="s">
        <v>83</v>
      </c>
      <c r="AW690" s="12" t="s">
        <v>37</v>
      </c>
      <c r="AX690" s="12" t="s">
        <v>76</v>
      </c>
      <c r="AY690" s="152" t="s">
        <v>158</v>
      </c>
    </row>
    <row r="691" spans="2:65" s="13" customFormat="1">
      <c r="B691" s="157"/>
      <c r="D691" s="145" t="s">
        <v>172</v>
      </c>
      <c r="E691" s="158" t="s">
        <v>19</v>
      </c>
      <c r="F691" s="159" t="s">
        <v>679</v>
      </c>
      <c r="H691" s="160">
        <v>22367.34</v>
      </c>
      <c r="I691" s="161"/>
      <c r="L691" s="157"/>
      <c r="M691" s="162"/>
      <c r="T691" s="163"/>
      <c r="AT691" s="158" t="s">
        <v>172</v>
      </c>
      <c r="AU691" s="158" t="s">
        <v>85</v>
      </c>
      <c r="AV691" s="13" t="s">
        <v>85</v>
      </c>
      <c r="AW691" s="13" t="s">
        <v>37</v>
      </c>
      <c r="AX691" s="13" t="s">
        <v>76</v>
      </c>
      <c r="AY691" s="158" t="s">
        <v>158</v>
      </c>
    </row>
    <row r="692" spans="2:65" s="15" customFormat="1">
      <c r="B692" s="171"/>
      <c r="D692" s="145" t="s">
        <v>172</v>
      </c>
      <c r="E692" s="172" t="s">
        <v>19</v>
      </c>
      <c r="F692" s="173" t="s">
        <v>188</v>
      </c>
      <c r="H692" s="174">
        <v>22367.34</v>
      </c>
      <c r="I692" s="175"/>
      <c r="L692" s="171"/>
      <c r="M692" s="176"/>
      <c r="T692" s="177"/>
      <c r="AT692" s="172" t="s">
        <v>172</v>
      </c>
      <c r="AU692" s="172" t="s">
        <v>85</v>
      </c>
      <c r="AV692" s="15" t="s">
        <v>166</v>
      </c>
      <c r="AW692" s="15" t="s">
        <v>37</v>
      </c>
      <c r="AX692" s="15" t="s">
        <v>83</v>
      </c>
      <c r="AY692" s="172" t="s">
        <v>158</v>
      </c>
    </row>
    <row r="693" spans="2:65" s="1" customFormat="1" ht="33" customHeight="1">
      <c r="B693" s="33"/>
      <c r="C693" s="132" t="s">
        <v>680</v>
      </c>
      <c r="D693" s="132" t="s">
        <v>161</v>
      </c>
      <c r="E693" s="133" t="s">
        <v>681</v>
      </c>
      <c r="F693" s="134" t="s">
        <v>682</v>
      </c>
      <c r="G693" s="135" t="s">
        <v>164</v>
      </c>
      <c r="H693" s="136">
        <v>497.05200000000002</v>
      </c>
      <c r="I693" s="137"/>
      <c r="J693" s="138">
        <f>ROUND(I693*H693,2)</f>
        <v>0</v>
      </c>
      <c r="K693" s="134" t="s">
        <v>165</v>
      </c>
      <c r="L693" s="33"/>
      <c r="M693" s="139" t="s">
        <v>19</v>
      </c>
      <c r="N693" s="140" t="s">
        <v>47</v>
      </c>
      <c r="P693" s="141">
        <f>O693*H693</f>
        <v>0</v>
      </c>
      <c r="Q693" s="141">
        <v>0</v>
      </c>
      <c r="R693" s="141">
        <f>Q693*H693</f>
        <v>0</v>
      </c>
      <c r="S693" s="141">
        <v>0</v>
      </c>
      <c r="T693" s="142">
        <f>S693*H693</f>
        <v>0</v>
      </c>
      <c r="AR693" s="143" t="s">
        <v>166</v>
      </c>
      <c r="AT693" s="143" t="s">
        <v>161</v>
      </c>
      <c r="AU693" s="143" t="s">
        <v>85</v>
      </c>
      <c r="AY693" s="18" t="s">
        <v>158</v>
      </c>
      <c r="BE693" s="144">
        <f>IF(N693="základní",J693,0)</f>
        <v>0</v>
      </c>
      <c r="BF693" s="144">
        <f>IF(N693="snížená",J693,0)</f>
        <v>0</v>
      </c>
      <c r="BG693" s="144">
        <f>IF(N693="zákl. přenesená",J693,0)</f>
        <v>0</v>
      </c>
      <c r="BH693" s="144">
        <f>IF(N693="sníž. přenesená",J693,0)</f>
        <v>0</v>
      </c>
      <c r="BI693" s="144">
        <f>IF(N693="nulová",J693,0)</f>
        <v>0</v>
      </c>
      <c r="BJ693" s="18" t="s">
        <v>83</v>
      </c>
      <c r="BK693" s="144">
        <f>ROUND(I693*H693,2)</f>
        <v>0</v>
      </c>
      <c r="BL693" s="18" t="s">
        <v>166</v>
      </c>
      <c r="BM693" s="143" t="s">
        <v>683</v>
      </c>
    </row>
    <row r="694" spans="2:65" s="1" customFormat="1">
      <c r="B694" s="33"/>
      <c r="D694" s="145" t="s">
        <v>168</v>
      </c>
      <c r="F694" s="146" t="s">
        <v>684</v>
      </c>
      <c r="I694" s="147"/>
      <c r="L694" s="33"/>
      <c r="M694" s="148"/>
      <c r="T694" s="54"/>
      <c r="AT694" s="18" t="s">
        <v>168</v>
      </c>
      <c r="AU694" s="18" t="s">
        <v>85</v>
      </c>
    </row>
    <row r="695" spans="2:65" s="1" customFormat="1">
      <c r="B695" s="33"/>
      <c r="D695" s="149" t="s">
        <v>170</v>
      </c>
      <c r="F695" s="150" t="s">
        <v>685</v>
      </c>
      <c r="I695" s="147"/>
      <c r="L695" s="33"/>
      <c r="M695" s="148"/>
      <c r="T695" s="54"/>
      <c r="AT695" s="18" t="s">
        <v>170</v>
      </c>
      <c r="AU695" s="18" t="s">
        <v>85</v>
      </c>
    </row>
    <row r="696" spans="2:65" s="1" customFormat="1" ht="16.5" customHeight="1">
      <c r="B696" s="33"/>
      <c r="C696" s="132" t="s">
        <v>686</v>
      </c>
      <c r="D696" s="132" t="s">
        <v>161</v>
      </c>
      <c r="E696" s="133" t="s">
        <v>687</v>
      </c>
      <c r="F696" s="134" t="s">
        <v>688</v>
      </c>
      <c r="G696" s="135" t="s">
        <v>164</v>
      </c>
      <c r="H696" s="136">
        <v>304.113</v>
      </c>
      <c r="I696" s="137"/>
      <c r="J696" s="138">
        <f>ROUND(I696*H696,2)</f>
        <v>0</v>
      </c>
      <c r="K696" s="134" t="s">
        <v>165</v>
      </c>
      <c r="L696" s="33"/>
      <c r="M696" s="139" t="s">
        <v>19</v>
      </c>
      <c r="N696" s="140" t="s">
        <v>47</v>
      </c>
      <c r="P696" s="141">
        <f>O696*H696</f>
        <v>0</v>
      </c>
      <c r="Q696" s="141">
        <v>0</v>
      </c>
      <c r="R696" s="141">
        <f>Q696*H696</f>
        <v>0</v>
      </c>
      <c r="S696" s="141">
        <v>0</v>
      </c>
      <c r="T696" s="142">
        <f>S696*H696</f>
        <v>0</v>
      </c>
      <c r="AR696" s="143" t="s">
        <v>166</v>
      </c>
      <c r="AT696" s="143" t="s">
        <v>161</v>
      </c>
      <c r="AU696" s="143" t="s">
        <v>85</v>
      </c>
      <c r="AY696" s="18" t="s">
        <v>158</v>
      </c>
      <c r="BE696" s="144">
        <f>IF(N696="základní",J696,0)</f>
        <v>0</v>
      </c>
      <c r="BF696" s="144">
        <f>IF(N696="snížená",J696,0)</f>
        <v>0</v>
      </c>
      <c r="BG696" s="144">
        <f>IF(N696="zákl. přenesená",J696,0)</f>
        <v>0</v>
      </c>
      <c r="BH696" s="144">
        <f>IF(N696="sníž. přenesená",J696,0)</f>
        <v>0</v>
      </c>
      <c r="BI696" s="144">
        <f>IF(N696="nulová",J696,0)</f>
        <v>0</v>
      </c>
      <c r="BJ696" s="18" t="s">
        <v>83</v>
      </c>
      <c r="BK696" s="144">
        <f>ROUND(I696*H696,2)</f>
        <v>0</v>
      </c>
      <c r="BL696" s="18" t="s">
        <v>166</v>
      </c>
      <c r="BM696" s="143" t="s">
        <v>689</v>
      </c>
    </row>
    <row r="697" spans="2:65" s="1" customFormat="1">
      <c r="B697" s="33"/>
      <c r="D697" s="145" t="s">
        <v>168</v>
      </c>
      <c r="F697" s="146" t="s">
        <v>690</v>
      </c>
      <c r="I697" s="147"/>
      <c r="L697" s="33"/>
      <c r="M697" s="148"/>
      <c r="T697" s="54"/>
      <c r="AT697" s="18" t="s">
        <v>168</v>
      </c>
      <c r="AU697" s="18" t="s">
        <v>85</v>
      </c>
    </row>
    <row r="698" spans="2:65" s="1" customFormat="1">
      <c r="B698" s="33"/>
      <c r="D698" s="149" t="s">
        <v>170</v>
      </c>
      <c r="F698" s="150" t="s">
        <v>691</v>
      </c>
      <c r="I698" s="147"/>
      <c r="L698" s="33"/>
      <c r="M698" s="148"/>
      <c r="T698" s="54"/>
      <c r="AT698" s="18" t="s">
        <v>170</v>
      </c>
      <c r="AU698" s="18" t="s">
        <v>85</v>
      </c>
    </row>
    <row r="699" spans="2:65" s="12" customFormat="1">
      <c r="B699" s="151"/>
      <c r="D699" s="145" t="s">
        <v>172</v>
      </c>
      <c r="E699" s="152" t="s">
        <v>19</v>
      </c>
      <c r="F699" s="153" t="s">
        <v>642</v>
      </c>
      <c r="H699" s="152" t="s">
        <v>19</v>
      </c>
      <c r="I699" s="154"/>
      <c r="L699" s="151"/>
      <c r="M699" s="155"/>
      <c r="T699" s="156"/>
      <c r="AT699" s="152" t="s">
        <v>172</v>
      </c>
      <c r="AU699" s="152" t="s">
        <v>85</v>
      </c>
      <c r="AV699" s="12" t="s">
        <v>83</v>
      </c>
      <c r="AW699" s="12" t="s">
        <v>37</v>
      </c>
      <c r="AX699" s="12" t="s">
        <v>76</v>
      </c>
      <c r="AY699" s="152" t="s">
        <v>158</v>
      </c>
    </row>
    <row r="700" spans="2:65" s="12" customFormat="1">
      <c r="B700" s="151"/>
      <c r="D700" s="145" t="s">
        <v>172</v>
      </c>
      <c r="E700" s="152" t="s">
        <v>19</v>
      </c>
      <c r="F700" s="153" t="s">
        <v>692</v>
      </c>
      <c r="H700" s="152" t="s">
        <v>19</v>
      </c>
      <c r="I700" s="154"/>
      <c r="L700" s="151"/>
      <c r="M700" s="155"/>
      <c r="T700" s="156"/>
      <c r="AT700" s="152" t="s">
        <v>172</v>
      </c>
      <c r="AU700" s="152" t="s">
        <v>85</v>
      </c>
      <c r="AV700" s="12" t="s">
        <v>83</v>
      </c>
      <c r="AW700" s="12" t="s">
        <v>37</v>
      </c>
      <c r="AX700" s="12" t="s">
        <v>76</v>
      </c>
      <c r="AY700" s="152" t="s">
        <v>158</v>
      </c>
    </row>
    <row r="701" spans="2:65" s="13" customFormat="1">
      <c r="B701" s="157"/>
      <c r="D701" s="145" t="s">
        <v>172</v>
      </c>
      <c r="E701" s="158" t="s">
        <v>19</v>
      </c>
      <c r="F701" s="159" t="s">
        <v>693</v>
      </c>
      <c r="H701" s="160">
        <v>304.113</v>
      </c>
      <c r="I701" s="161"/>
      <c r="L701" s="157"/>
      <c r="M701" s="162"/>
      <c r="T701" s="163"/>
      <c r="AT701" s="158" t="s">
        <v>172</v>
      </c>
      <c r="AU701" s="158" t="s">
        <v>85</v>
      </c>
      <c r="AV701" s="13" t="s">
        <v>85</v>
      </c>
      <c r="AW701" s="13" t="s">
        <v>37</v>
      </c>
      <c r="AX701" s="13" t="s">
        <v>76</v>
      </c>
      <c r="AY701" s="158" t="s">
        <v>158</v>
      </c>
    </row>
    <row r="702" spans="2:65" s="15" customFormat="1">
      <c r="B702" s="171"/>
      <c r="D702" s="145" t="s">
        <v>172</v>
      </c>
      <c r="E702" s="172" t="s">
        <v>19</v>
      </c>
      <c r="F702" s="173" t="s">
        <v>188</v>
      </c>
      <c r="H702" s="174">
        <v>304.113</v>
      </c>
      <c r="I702" s="175"/>
      <c r="L702" s="171"/>
      <c r="M702" s="176"/>
      <c r="T702" s="177"/>
      <c r="AT702" s="172" t="s">
        <v>172</v>
      </c>
      <c r="AU702" s="172" t="s">
        <v>85</v>
      </c>
      <c r="AV702" s="15" t="s">
        <v>166</v>
      </c>
      <c r="AW702" s="15" t="s">
        <v>37</v>
      </c>
      <c r="AX702" s="15" t="s">
        <v>83</v>
      </c>
      <c r="AY702" s="172" t="s">
        <v>158</v>
      </c>
    </row>
    <row r="703" spans="2:65" s="1" customFormat="1" ht="16.5" customHeight="1">
      <c r="B703" s="33"/>
      <c r="C703" s="132" t="s">
        <v>694</v>
      </c>
      <c r="D703" s="132" t="s">
        <v>161</v>
      </c>
      <c r="E703" s="133" t="s">
        <v>695</v>
      </c>
      <c r="F703" s="134" t="s">
        <v>696</v>
      </c>
      <c r="G703" s="135" t="s">
        <v>164</v>
      </c>
      <c r="H703" s="136">
        <v>13685.084999999999</v>
      </c>
      <c r="I703" s="137"/>
      <c r="J703" s="138">
        <f>ROUND(I703*H703,2)</f>
        <v>0</v>
      </c>
      <c r="K703" s="134" t="s">
        <v>165</v>
      </c>
      <c r="L703" s="33"/>
      <c r="M703" s="139" t="s">
        <v>19</v>
      </c>
      <c r="N703" s="140" t="s">
        <v>47</v>
      </c>
      <c r="P703" s="141">
        <f>O703*H703</f>
        <v>0</v>
      </c>
      <c r="Q703" s="141">
        <v>0</v>
      </c>
      <c r="R703" s="141">
        <f>Q703*H703</f>
        <v>0</v>
      </c>
      <c r="S703" s="141">
        <v>0</v>
      </c>
      <c r="T703" s="142">
        <f>S703*H703</f>
        <v>0</v>
      </c>
      <c r="AR703" s="143" t="s">
        <v>166</v>
      </c>
      <c r="AT703" s="143" t="s">
        <v>161</v>
      </c>
      <c r="AU703" s="143" t="s">
        <v>85</v>
      </c>
      <c r="AY703" s="18" t="s">
        <v>158</v>
      </c>
      <c r="BE703" s="144">
        <f>IF(N703="základní",J703,0)</f>
        <v>0</v>
      </c>
      <c r="BF703" s="144">
        <f>IF(N703="snížená",J703,0)</f>
        <v>0</v>
      </c>
      <c r="BG703" s="144">
        <f>IF(N703="zákl. přenesená",J703,0)</f>
        <v>0</v>
      </c>
      <c r="BH703" s="144">
        <f>IF(N703="sníž. přenesená",J703,0)</f>
        <v>0</v>
      </c>
      <c r="BI703" s="144">
        <f>IF(N703="nulová",J703,0)</f>
        <v>0</v>
      </c>
      <c r="BJ703" s="18" t="s">
        <v>83</v>
      </c>
      <c r="BK703" s="144">
        <f>ROUND(I703*H703,2)</f>
        <v>0</v>
      </c>
      <c r="BL703" s="18" t="s">
        <v>166</v>
      </c>
      <c r="BM703" s="143" t="s">
        <v>697</v>
      </c>
    </row>
    <row r="704" spans="2:65" s="1" customFormat="1">
      <c r="B704" s="33"/>
      <c r="D704" s="145" t="s">
        <v>168</v>
      </c>
      <c r="F704" s="146" t="s">
        <v>698</v>
      </c>
      <c r="I704" s="147"/>
      <c r="L704" s="33"/>
      <c r="M704" s="148"/>
      <c r="T704" s="54"/>
      <c r="AT704" s="18" t="s">
        <v>168</v>
      </c>
      <c r="AU704" s="18" t="s">
        <v>85</v>
      </c>
    </row>
    <row r="705" spans="2:65" s="1" customFormat="1">
      <c r="B705" s="33"/>
      <c r="D705" s="149" t="s">
        <v>170</v>
      </c>
      <c r="F705" s="150" t="s">
        <v>699</v>
      </c>
      <c r="I705" s="147"/>
      <c r="L705" s="33"/>
      <c r="M705" s="148"/>
      <c r="T705" s="54"/>
      <c r="AT705" s="18" t="s">
        <v>170</v>
      </c>
      <c r="AU705" s="18" t="s">
        <v>85</v>
      </c>
    </row>
    <row r="706" spans="2:65" s="12" customFormat="1">
      <c r="B706" s="151"/>
      <c r="D706" s="145" t="s">
        <v>172</v>
      </c>
      <c r="E706" s="152" t="s">
        <v>19</v>
      </c>
      <c r="F706" s="153" t="s">
        <v>642</v>
      </c>
      <c r="H706" s="152" t="s">
        <v>19</v>
      </c>
      <c r="I706" s="154"/>
      <c r="L706" s="151"/>
      <c r="M706" s="155"/>
      <c r="T706" s="156"/>
      <c r="AT706" s="152" t="s">
        <v>172</v>
      </c>
      <c r="AU706" s="152" t="s">
        <v>85</v>
      </c>
      <c r="AV706" s="12" t="s">
        <v>83</v>
      </c>
      <c r="AW706" s="12" t="s">
        <v>37</v>
      </c>
      <c r="AX706" s="12" t="s">
        <v>76</v>
      </c>
      <c r="AY706" s="152" t="s">
        <v>158</v>
      </c>
    </row>
    <row r="707" spans="2:65" s="12" customFormat="1">
      <c r="B707" s="151"/>
      <c r="D707" s="145" t="s">
        <v>172</v>
      </c>
      <c r="E707" s="152" t="s">
        <v>19</v>
      </c>
      <c r="F707" s="153" t="s">
        <v>651</v>
      </c>
      <c r="H707" s="152" t="s">
        <v>19</v>
      </c>
      <c r="I707" s="154"/>
      <c r="L707" s="151"/>
      <c r="M707" s="155"/>
      <c r="T707" s="156"/>
      <c r="AT707" s="152" t="s">
        <v>172</v>
      </c>
      <c r="AU707" s="152" t="s">
        <v>85</v>
      </c>
      <c r="AV707" s="12" t="s">
        <v>83</v>
      </c>
      <c r="AW707" s="12" t="s">
        <v>37</v>
      </c>
      <c r="AX707" s="12" t="s">
        <v>76</v>
      </c>
      <c r="AY707" s="152" t="s">
        <v>158</v>
      </c>
    </row>
    <row r="708" spans="2:65" s="12" customFormat="1">
      <c r="B708" s="151"/>
      <c r="D708" s="145" t="s">
        <v>172</v>
      </c>
      <c r="E708" s="152" t="s">
        <v>19</v>
      </c>
      <c r="F708" s="153" t="s">
        <v>692</v>
      </c>
      <c r="H708" s="152" t="s">
        <v>19</v>
      </c>
      <c r="I708" s="154"/>
      <c r="L708" s="151"/>
      <c r="M708" s="155"/>
      <c r="T708" s="156"/>
      <c r="AT708" s="152" t="s">
        <v>172</v>
      </c>
      <c r="AU708" s="152" t="s">
        <v>85</v>
      </c>
      <c r="AV708" s="12" t="s">
        <v>83</v>
      </c>
      <c r="AW708" s="12" t="s">
        <v>37</v>
      </c>
      <c r="AX708" s="12" t="s">
        <v>76</v>
      </c>
      <c r="AY708" s="152" t="s">
        <v>158</v>
      </c>
    </row>
    <row r="709" spans="2:65" s="13" customFormat="1">
      <c r="B709" s="157"/>
      <c r="D709" s="145" t="s">
        <v>172</v>
      </c>
      <c r="E709" s="158" t="s">
        <v>19</v>
      </c>
      <c r="F709" s="159" t="s">
        <v>652</v>
      </c>
      <c r="H709" s="160">
        <v>13685.084999999999</v>
      </c>
      <c r="I709" s="161"/>
      <c r="L709" s="157"/>
      <c r="M709" s="162"/>
      <c r="T709" s="163"/>
      <c r="AT709" s="158" t="s">
        <v>172</v>
      </c>
      <c r="AU709" s="158" t="s">
        <v>85</v>
      </c>
      <c r="AV709" s="13" t="s">
        <v>85</v>
      </c>
      <c r="AW709" s="13" t="s">
        <v>37</v>
      </c>
      <c r="AX709" s="13" t="s">
        <v>76</v>
      </c>
      <c r="AY709" s="158" t="s">
        <v>158</v>
      </c>
    </row>
    <row r="710" spans="2:65" s="15" customFormat="1">
      <c r="B710" s="171"/>
      <c r="D710" s="145" t="s">
        <v>172</v>
      </c>
      <c r="E710" s="172" t="s">
        <v>19</v>
      </c>
      <c r="F710" s="173" t="s">
        <v>188</v>
      </c>
      <c r="H710" s="174">
        <v>13685.084999999999</v>
      </c>
      <c r="I710" s="175"/>
      <c r="L710" s="171"/>
      <c r="M710" s="176"/>
      <c r="T710" s="177"/>
      <c r="AT710" s="172" t="s">
        <v>172</v>
      </c>
      <c r="AU710" s="172" t="s">
        <v>85</v>
      </c>
      <c r="AV710" s="15" t="s">
        <v>166</v>
      </c>
      <c r="AW710" s="15" t="s">
        <v>37</v>
      </c>
      <c r="AX710" s="15" t="s">
        <v>83</v>
      </c>
      <c r="AY710" s="172" t="s">
        <v>158</v>
      </c>
    </row>
    <row r="711" spans="2:65" s="1" customFormat="1" ht="21.75" customHeight="1">
      <c r="B711" s="33"/>
      <c r="C711" s="132" t="s">
        <v>700</v>
      </c>
      <c r="D711" s="132" t="s">
        <v>161</v>
      </c>
      <c r="E711" s="133" t="s">
        <v>701</v>
      </c>
      <c r="F711" s="134" t="s">
        <v>702</v>
      </c>
      <c r="G711" s="135" t="s">
        <v>164</v>
      </c>
      <c r="H711" s="136">
        <v>304.113</v>
      </c>
      <c r="I711" s="137"/>
      <c r="J711" s="138">
        <f>ROUND(I711*H711,2)</f>
        <v>0</v>
      </c>
      <c r="K711" s="134" t="s">
        <v>165</v>
      </c>
      <c r="L711" s="33"/>
      <c r="M711" s="139" t="s">
        <v>19</v>
      </c>
      <c r="N711" s="140" t="s">
        <v>47</v>
      </c>
      <c r="P711" s="141">
        <f>O711*H711</f>
        <v>0</v>
      </c>
      <c r="Q711" s="141">
        <v>0</v>
      </c>
      <c r="R711" s="141">
        <f>Q711*H711</f>
        <v>0</v>
      </c>
      <c r="S711" s="141">
        <v>0</v>
      </c>
      <c r="T711" s="142">
        <f>S711*H711</f>
        <v>0</v>
      </c>
      <c r="AR711" s="143" t="s">
        <v>166</v>
      </c>
      <c r="AT711" s="143" t="s">
        <v>161</v>
      </c>
      <c r="AU711" s="143" t="s">
        <v>85</v>
      </c>
      <c r="AY711" s="18" t="s">
        <v>158</v>
      </c>
      <c r="BE711" s="144">
        <f>IF(N711="základní",J711,0)</f>
        <v>0</v>
      </c>
      <c r="BF711" s="144">
        <f>IF(N711="snížená",J711,0)</f>
        <v>0</v>
      </c>
      <c r="BG711" s="144">
        <f>IF(N711="zákl. přenesená",J711,0)</f>
        <v>0</v>
      </c>
      <c r="BH711" s="144">
        <f>IF(N711="sníž. přenesená",J711,0)</f>
        <v>0</v>
      </c>
      <c r="BI711" s="144">
        <f>IF(N711="nulová",J711,0)</f>
        <v>0</v>
      </c>
      <c r="BJ711" s="18" t="s">
        <v>83</v>
      </c>
      <c r="BK711" s="144">
        <f>ROUND(I711*H711,2)</f>
        <v>0</v>
      </c>
      <c r="BL711" s="18" t="s">
        <v>166</v>
      </c>
      <c r="BM711" s="143" t="s">
        <v>703</v>
      </c>
    </row>
    <row r="712" spans="2:65" s="1" customFormat="1">
      <c r="B712" s="33"/>
      <c r="D712" s="145" t="s">
        <v>168</v>
      </c>
      <c r="F712" s="146" t="s">
        <v>704</v>
      </c>
      <c r="I712" s="147"/>
      <c r="L712" s="33"/>
      <c r="M712" s="148"/>
      <c r="T712" s="54"/>
      <c r="AT712" s="18" t="s">
        <v>168</v>
      </c>
      <c r="AU712" s="18" t="s">
        <v>85</v>
      </c>
    </row>
    <row r="713" spans="2:65" s="1" customFormat="1">
      <c r="B713" s="33"/>
      <c r="D713" s="149" t="s">
        <v>170</v>
      </c>
      <c r="F713" s="150" t="s">
        <v>705</v>
      </c>
      <c r="I713" s="147"/>
      <c r="L713" s="33"/>
      <c r="M713" s="148"/>
      <c r="T713" s="54"/>
      <c r="AT713" s="18" t="s">
        <v>170</v>
      </c>
      <c r="AU713" s="18" t="s">
        <v>85</v>
      </c>
    </row>
    <row r="714" spans="2:65" s="1" customFormat="1" ht="24.2" customHeight="1">
      <c r="B714" s="33"/>
      <c r="C714" s="132" t="s">
        <v>706</v>
      </c>
      <c r="D714" s="132" t="s">
        <v>161</v>
      </c>
      <c r="E714" s="133" t="s">
        <v>707</v>
      </c>
      <c r="F714" s="134" t="s">
        <v>708</v>
      </c>
      <c r="G714" s="135" t="s">
        <v>164</v>
      </c>
      <c r="H714" s="136">
        <v>304.113</v>
      </c>
      <c r="I714" s="137"/>
      <c r="J714" s="138">
        <f>ROUND(I714*H714,2)</f>
        <v>0</v>
      </c>
      <c r="K714" s="134" t="s">
        <v>165</v>
      </c>
      <c r="L714" s="33"/>
      <c r="M714" s="139" t="s">
        <v>19</v>
      </c>
      <c r="N714" s="140" t="s">
        <v>47</v>
      </c>
      <c r="P714" s="141">
        <f>O714*H714</f>
        <v>0</v>
      </c>
      <c r="Q714" s="141">
        <v>0</v>
      </c>
      <c r="R714" s="141">
        <f>Q714*H714</f>
        <v>0</v>
      </c>
      <c r="S714" s="141">
        <v>0</v>
      </c>
      <c r="T714" s="142">
        <f>S714*H714</f>
        <v>0</v>
      </c>
      <c r="AR714" s="143" t="s">
        <v>166</v>
      </c>
      <c r="AT714" s="143" t="s">
        <v>161</v>
      </c>
      <c r="AU714" s="143" t="s">
        <v>85</v>
      </c>
      <c r="AY714" s="18" t="s">
        <v>158</v>
      </c>
      <c r="BE714" s="144">
        <f>IF(N714="základní",J714,0)</f>
        <v>0</v>
      </c>
      <c r="BF714" s="144">
        <f>IF(N714="snížená",J714,0)</f>
        <v>0</v>
      </c>
      <c r="BG714" s="144">
        <f>IF(N714="zákl. přenesená",J714,0)</f>
        <v>0</v>
      </c>
      <c r="BH714" s="144">
        <f>IF(N714="sníž. přenesená",J714,0)</f>
        <v>0</v>
      </c>
      <c r="BI714" s="144">
        <f>IF(N714="nulová",J714,0)</f>
        <v>0</v>
      </c>
      <c r="BJ714" s="18" t="s">
        <v>83</v>
      </c>
      <c r="BK714" s="144">
        <f>ROUND(I714*H714,2)</f>
        <v>0</v>
      </c>
      <c r="BL714" s="18" t="s">
        <v>166</v>
      </c>
      <c r="BM714" s="143" t="s">
        <v>709</v>
      </c>
    </row>
    <row r="715" spans="2:65" s="1" customFormat="1">
      <c r="B715" s="33"/>
      <c r="D715" s="145" t="s">
        <v>168</v>
      </c>
      <c r="F715" s="146" t="s">
        <v>710</v>
      </c>
      <c r="I715" s="147"/>
      <c r="L715" s="33"/>
      <c r="M715" s="148"/>
      <c r="T715" s="54"/>
      <c r="AT715" s="18" t="s">
        <v>168</v>
      </c>
      <c r="AU715" s="18" t="s">
        <v>85</v>
      </c>
    </row>
    <row r="716" spans="2:65" s="1" customFormat="1">
      <c r="B716" s="33"/>
      <c r="D716" s="149" t="s">
        <v>170</v>
      </c>
      <c r="F716" s="150" t="s">
        <v>711</v>
      </c>
      <c r="I716" s="147"/>
      <c r="L716" s="33"/>
      <c r="M716" s="148"/>
      <c r="T716" s="54"/>
      <c r="AT716" s="18" t="s">
        <v>170</v>
      </c>
      <c r="AU716" s="18" t="s">
        <v>85</v>
      </c>
    </row>
    <row r="717" spans="2:65" s="11" customFormat="1" ht="22.9" customHeight="1">
      <c r="B717" s="120"/>
      <c r="D717" s="121" t="s">
        <v>75</v>
      </c>
      <c r="E717" s="130" t="s">
        <v>712</v>
      </c>
      <c r="F717" s="130" t="s">
        <v>713</v>
      </c>
      <c r="I717" s="123"/>
      <c r="J717" s="131">
        <f>BK717</f>
        <v>0</v>
      </c>
      <c r="L717" s="120"/>
      <c r="M717" s="125"/>
      <c r="P717" s="126">
        <f>SUM(P718:P738)</f>
        <v>0</v>
      </c>
      <c r="R717" s="126">
        <f>SUM(R718:R738)</f>
        <v>3.8788020000000002E-3</v>
      </c>
      <c r="T717" s="127">
        <f>SUM(T718:T738)</f>
        <v>0</v>
      </c>
      <c r="AR717" s="121" t="s">
        <v>83</v>
      </c>
      <c r="AT717" s="128" t="s">
        <v>75</v>
      </c>
      <c r="AU717" s="128" t="s">
        <v>83</v>
      </c>
      <c r="AY717" s="121" t="s">
        <v>158</v>
      </c>
      <c r="BK717" s="129">
        <f>SUM(BK718:BK738)</f>
        <v>0</v>
      </c>
    </row>
    <row r="718" spans="2:65" s="1" customFormat="1" ht="24.2" customHeight="1">
      <c r="B718" s="33"/>
      <c r="C718" s="132" t="s">
        <v>714</v>
      </c>
      <c r="D718" s="132" t="s">
        <v>161</v>
      </c>
      <c r="E718" s="133" t="s">
        <v>715</v>
      </c>
      <c r="F718" s="134" t="s">
        <v>716</v>
      </c>
      <c r="G718" s="135" t="s">
        <v>164</v>
      </c>
      <c r="H718" s="136">
        <v>86.293999999999997</v>
      </c>
      <c r="I718" s="137"/>
      <c r="J718" s="138">
        <f>ROUND(I718*H718,2)</f>
        <v>0</v>
      </c>
      <c r="K718" s="134" t="s">
        <v>165</v>
      </c>
      <c r="L718" s="33"/>
      <c r="M718" s="139" t="s">
        <v>19</v>
      </c>
      <c r="N718" s="140" t="s">
        <v>47</v>
      </c>
      <c r="P718" s="141">
        <f>O718*H718</f>
        <v>0</v>
      </c>
      <c r="Q718" s="141">
        <v>3.3000000000000003E-5</v>
      </c>
      <c r="R718" s="141">
        <f>Q718*H718</f>
        <v>2.8477020000000001E-3</v>
      </c>
      <c r="S718" s="141">
        <v>0</v>
      </c>
      <c r="T718" s="142">
        <f>S718*H718</f>
        <v>0</v>
      </c>
      <c r="AR718" s="143" t="s">
        <v>166</v>
      </c>
      <c r="AT718" s="143" t="s">
        <v>161</v>
      </c>
      <c r="AU718" s="143" t="s">
        <v>85</v>
      </c>
      <c r="AY718" s="18" t="s">
        <v>158</v>
      </c>
      <c r="BE718" s="144">
        <f>IF(N718="základní",J718,0)</f>
        <v>0</v>
      </c>
      <c r="BF718" s="144">
        <f>IF(N718="snížená",J718,0)</f>
        <v>0</v>
      </c>
      <c r="BG718" s="144">
        <f>IF(N718="zákl. přenesená",J718,0)</f>
        <v>0</v>
      </c>
      <c r="BH718" s="144">
        <f>IF(N718="sníž. přenesená",J718,0)</f>
        <v>0</v>
      </c>
      <c r="BI718" s="144">
        <f>IF(N718="nulová",J718,0)</f>
        <v>0</v>
      </c>
      <c r="BJ718" s="18" t="s">
        <v>83</v>
      </c>
      <c r="BK718" s="144">
        <f>ROUND(I718*H718,2)</f>
        <v>0</v>
      </c>
      <c r="BL718" s="18" t="s">
        <v>166</v>
      </c>
      <c r="BM718" s="143" t="s">
        <v>717</v>
      </c>
    </row>
    <row r="719" spans="2:65" s="1" customFormat="1">
      <c r="B719" s="33"/>
      <c r="D719" s="145" t="s">
        <v>168</v>
      </c>
      <c r="F719" s="146" t="s">
        <v>718</v>
      </c>
      <c r="I719" s="147"/>
      <c r="L719" s="33"/>
      <c r="M719" s="148"/>
      <c r="T719" s="54"/>
      <c r="AT719" s="18" t="s">
        <v>168</v>
      </c>
      <c r="AU719" s="18" t="s">
        <v>85</v>
      </c>
    </row>
    <row r="720" spans="2:65" s="1" customFormat="1">
      <c r="B720" s="33"/>
      <c r="D720" s="149" t="s">
        <v>170</v>
      </c>
      <c r="F720" s="150" t="s">
        <v>719</v>
      </c>
      <c r="I720" s="147"/>
      <c r="L720" s="33"/>
      <c r="M720" s="148"/>
      <c r="T720" s="54"/>
      <c r="AT720" s="18" t="s">
        <v>170</v>
      </c>
      <c r="AU720" s="18" t="s">
        <v>85</v>
      </c>
    </row>
    <row r="721" spans="2:65" s="12" customFormat="1">
      <c r="B721" s="151"/>
      <c r="D721" s="145" t="s">
        <v>172</v>
      </c>
      <c r="E721" s="152" t="s">
        <v>19</v>
      </c>
      <c r="F721" s="153" t="s">
        <v>720</v>
      </c>
      <c r="H721" s="152" t="s">
        <v>19</v>
      </c>
      <c r="I721" s="154"/>
      <c r="L721" s="151"/>
      <c r="M721" s="155"/>
      <c r="T721" s="156"/>
      <c r="AT721" s="152" t="s">
        <v>172</v>
      </c>
      <c r="AU721" s="152" t="s">
        <v>85</v>
      </c>
      <c r="AV721" s="12" t="s">
        <v>83</v>
      </c>
      <c r="AW721" s="12" t="s">
        <v>37</v>
      </c>
      <c r="AX721" s="12" t="s">
        <v>76</v>
      </c>
      <c r="AY721" s="152" t="s">
        <v>158</v>
      </c>
    </row>
    <row r="722" spans="2:65" s="12" customFormat="1">
      <c r="B722" s="151"/>
      <c r="D722" s="145" t="s">
        <v>172</v>
      </c>
      <c r="E722" s="152" t="s">
        <v>19</v>
      </c>
      <c r="F722" s="153" t="s">
        <v>721</v>
      </c>
      <c r="H722" s="152" t="s">
        <v>19</v>
      </c>
      <c r="I722" s="154"/>
      <c r="L722" s="151"/>
      <c r="M722" s="155"/>
      <c r="T722" s="156"/>
      <c r="AT722" s="152" t="s">
        <v>172</v>
      </c>
      <c r="AU722" s="152" t="s">
        <v>85</v>
      </c>
      <c r="AV722" s="12" t="s">
        <v>83</v>
      </c>
      <c r="AW722" s="12" t="s">
        <v>37</v>
      </c>
      <c r="AX722" s="12" t="s">
        <v>76</v>
      </c>
      <c r="AY722" s="152" t="s">
        <v>158</v>
      </c>
    </row>
    <row r="723" spans="2:65" s="13" customFormat="1">
      <c r="B723" s="157"/>
      <c r="D723" s="145" t="s">
        <v>172</v>
      </c>
      <c r="E723" s="158" t="s">
        <v>19</v>
      </c>
      <c r="F723" s="159" t="s">
        <v>722</v>
      </c>
      <c r="H723" s="160">
        <v>86.293999999999997</v>
      </c>
      <c r="I723" s="161"/>
      <c r="L723" s="157"/>
      <c r="M723" s="162"/>
      <c r="T723" s="163"/>
      <c r="AT723" s="158" t="s">
        <v>172</v>
      </c>
      <c r="AU723" s="158" t="s">
        <v>85</v>
      </c>
      <c r="AV723" s="13" t="s">
        <v>85</v>
      </c>
      <c r="AW723" s="13" t="s">
        <v>37</v>
      </c>
      <c r="AX723" s="13" t="s">
        <v>76</v>
      </c>
      <c r="AY723" s="158" t="s">
        <v>158</v>
      </c>
    </row>
    <row r="724" spans="2:65" s="15" customFormat="1">
      <c r="B724" s="171"/>
      <c r="D724" s="145" t="s">
        <v>172</v>
      </c>
      <c r="E724" s="172" t="s">
        <v>19</v>
      </c>
      <c r="F724" s="173" t="s">
        <v>188</v>
      </c>
      <c r="H724" s="174">
        <v>86.293999999999997</v>
      </c>
      <c r="I724" s="175"/>
      <c r="L724" s="171"/>
      <c r="M724" s="176"/>
      <c r="T724" s="177"/>
      <c r="AT724" s="172" t="s">
        <v>172</v>
      </c>
      <c r="AU724" s="172" t="s">
        <v>85</v>
      </c>
      <c r="AV724" s="15" t="s">
        <v>166</v>
      </c>
      <c r="AW724" s="15" t="s">
        <v>37</v>
      </c>
      <c r="AX724" s="15" t="s">
        <v>83</v>
      </c>
      <c r="AY724" s="172" t="s">
        <v>158</v>
      </c>
    </row>
    <row r="725" spans="2:65" s="1" customFormat="1" ht="16.5" customHeight="1">
      <c r="B725" s="33"/>
      <c r="C725" s="132" t="s">
        <v>723</v>
      </c>
      <c r="D725" s="132" t="s">
        <v>161</v>
      </c>
      <c r="E725" s="133" t="s">
        <v>724</v>
      </c>
      <c r="F725" s="134" t="s">
        <v>725</v>
      </c>
      <c r="G725" s="135" t="s">
        <v>164</v>
      </c>
      <c r="H725" s="136">
        <v>431.47</v>
      </c>
      <c r="I725" s="137"/>
      <c r="J725" s="138">
        <f>ROUND(I725*H725,2)</f>
        <v>0</v>
      </c>
      <c r="K725" s="134" t="s">
        <v>165</v>
      </c>
      <c r="L725" s="33"/>
      <c r="M725" s="139" t="s">
        <v>19</v>
      </c>
      <c r="N725" s="140" t="s">
        <v>47</v>
      </c>
      <c r="P725" s="141">
        <f>O725*H725</f>
        <v>0</v>
      </c>
      <c r="Q725" s="141">
        <v>0</v>
      </c>
      <c r="R725" s="141">
        <f>Q725*H725</f>
        <v>0</v>
      </c>
      <c r="S725" s="141">
        <v>0</v>
      </c>
      <c r="T725" s="142">
        <f>S725*H725</f>
        <v>0</v>
      </c>
      <c r="AR725" s="143" t="s">
        <v>166</v>
      </c>
      <c r="AT725" s="143" t="s">
        <v>161</v>
      </c>
      <c r="AU725" s="143" t="s">
        <v>85</v>
      </c>
      <c r="AY725" s="18" t="s">
        <v>158</v>
      </c>
      <c r="BE725" s="144">
        <f>IF(N725="základní",J725,0)</f>
        <v>0</v>
      </c>
      <c r="BF725" s="144">
        <f>IF(N725="snížená",J725,0)</f>
        <v>0</v>
      </c>
      <c r="BG725" s="144">
        <f>IF(N725="zákl. přenesená",J725,0)</f>
        <v>0</v>
      </c>
      <c r="BH725" s="144">
        <f>IF(N725="sníž. přenesená",J725,0)</f>
        <v>0</v>
      </c>
      <c r="BI725" s="144">
        <f>IF(N725="nulová",J725,0)</f>
        <v>0</v>
      </c>
      <c r="BJ725" s="18" t="s">
        <v>83</v>
      </c>
      <c r="BK725" s="144">
        <f>ROUND(I725*H725,2)</f>
        <v>0</v>
      </c>
      <c r="BL725" s="18" t="s">
        <v>166</v>
      </c>
      <c r="BM725" s="143" t="s">
        <v>726</v>
      </c>
    </row>
    <row r="726" spans="2:65" s="1" customFormat="1">
      <c r="B726" s="33"/>
      <c r="D726" s="145" t="s">
        <v>168</v>
      </c>
      <c r="F726" s="146" t="s">
        <v>727</v>
      </c>
      <c r="I726" s="147"/>
      <c r="L726" s="33"/>
      <c r="M726" s="148"/>
      <c r="T726" s="54"/>
      <c r="AT726" s="18" t="s">
        <v>168</v>
      </c>
      <c r="AU726" s="18" t="s">
        <v>85</v>
      </c>
    </row>
    <row r="727" spans="2:65" s="1" customFormat="1">
      <c r="B727" s="33"/>
      <c r="D727" s="149" t="s">
        <v>170</v>
      </c>
      <c r="F727" s="150" t="s">
        <v>728</v>
      </c>
      <c r="I727" s="147"/>
      <c r="L727" s="33"/>
      <c r="M727" s="148"/>
      <c r="T727" s="54"/>
      <c r="AT727" s="18" t="s">
        <v>170</v>
      </c>
      <c r="AU727" s="18" t="s">
        <v>85</v>
      </c>
    </row>
    <row r="728" spans="2:65" s="12" customFormat="1">
      <c r="B728" s="151"/>
      <c r="D728" s="145" t="s">
        <v>172</v>
      </c>
      <c r="E728" s="152" t="s">
        <v>19</v>
      </c>
      <c r="F728" s="153" t="s">
        <v>720</v>
      </c>
      <c r="H728" s="152" t="s">
        <v>19</v>
      </c>
      <c r="I728" s="154"/>
      <c r="L728" s="151"/>
      <c r="M728" s="155"/>
      <c r="T728" s="156"/>
      <c r="AT728" s="152" t="s">
        <v>172</v>
      </c>
      <c r="AU728" s="152" t="s">
        <v>85</v>
      </c>
      <c r="AV728" s="12" t="s">
        <v>83</v>
      </c>
      <c r="AW728" s="12" t="s">
        <v>37</v>
      </c>
      <c r="AX728" s="12" t="s">
        <v>76</v>
      </c>
      <c r="AY728" s="152" t="s">
        <v>158</v>
      </c>
    </row>
    <row r="729" spans="2:65" s="12" customFormat="1">
      <c r="B729" s="151"/>
      <c r="D729" s="145" t="s">
        <v>172</v>
      </c>
      <c r="E729" s="152" t="s">
        <v>19</v>
      </c>
      <c r="F729" s="153" t="s">
        <v>729</v>
      </c>
      <c r="H729" s="152" t="s">
        <v>19</v>
      </c>
      <c r="I729" s="154"/>
      <c r="L729" s="151"/>
      <c r="M729" s="155"/>
      <c r="T729" s="156"/>
      <c r="AT729" s="152" t="s">
        <v>172</v>
      </c>
      <c r="AU729" s="152" t="s">
        <v>85</v>
      </c>
      <c r="AV729" s="12" t="s">
        <v>83</v>
      </c>
      <c r="AW729" s="12" t="s">
        <v>37</v>
      </c>
      <c r="AX729" s="12" t="s">
        <v>76</v>
      </c>
      <c r="AY729" s="152" t="s">
        <v>158</v>
      </c>
    </row>
    <row r="730" spans="2:65" s="13" customFormat="1">
      <c r="B730" s="157"/>
      <c r="D730" s="145" t="s">
        <v>172</v>
      </c>
      <c r="E730" s="158" t="s">
        <v>19</v>
      </c>
      <c r="F730" s="159" t="s">
        <v>730</v>
      </c>
      <c r="H730" s="160">
        <v>431.47</v>
      </c>
      <c r="I730" s="161"/>
      <c r="L730" s="157"/>
      <c r="M730" s="162"/>
      <c r="T730" s="163"/>
      <c r="AT730" s="158" t="s">
        <v>172</v>
      </c>
      <c r="AU730" s="158" t="s">
        <v>85</v>
      </c>
      <c r="AV730" s="13" t="s">
        <v>85</v>
      </c>
      <c r="AW730" s="13" t="s">
        <v>37</v>
      </c>
      <c r="AX730" s="13" t="s">
        <v>76</v>
      </c>
      <c r="AY730" s="158" t="s">
        <v>158</v>
      </c>
    </row>
    <row r="731" spans="2:65" s="15" customFormat="1">
      <c r="B731" s="171"/>
      <c r="D731" s="145" t="s">
        <v>172</v>
      </c>
      <c r="E731" s="172" t="s">
        <v>19</v>
      </c>
      <c r="F731" s="173" t="s">
        <v>188</v>
      </c>
      <c r="H731" s="174">
        <v>431.47</v>
      </c>
      <c r="I731" s="175"/>
      <c r="L731" s="171"/>
      <c r="M731" s="176"/>
      <c r="T731" s="177"/>
      <c r="AT731" s="172" t="s">
        <v>172</v>
      </c>
      <c r="AU731" s="172" t="s">
        <v>85</v>
      </c>
      <c r="AV731" s="15" t="s">
        <v>166</v>
      </c>
      <c r="AW731" s="15" t="s">
        <v>37</v>
      </c>
      <c r="AX731" s="15" t="s">
        <v>83</v>
      </c>
      <c r="AY731" s="172" t="s">
        <v>158</v>
      </c>
    </row>
    <row r="732" spans="2:65" s="1" customFormat="1" ht="16.5" customHeight="1">
      <c r="B732" s="33"/>
      <c r="C732" s="132" t="s">
        <v>731</v>
      </c>
      <c r="D732" s="132" t="s">
        <v>161</v>
      </c>
      <c r="E732" s="133" t="s">
        <v>732</v>
      </c>
      <c r="F732" s="134" t="s">
        <v>733</v>
      </c>
      <c r="G732" s="135" t="s">
        <v>164</v>
      </c>
      <c r="H732" s="136">
        <v>147.30000000000001</v>
      </c>
      <c r="I732" s="137"/>
      <c r="J732" s="138">
        <f>ROUND(I732*H732,2)</f>
        <v>0</v>
      </c>
      <c r="K732" s="134" t="s">
        <v>165</v>
      </c>
      <c r="L732" s="33"/>
      <c r="M732" s="139" t="s">
        <v>19</v>
      </c>
      <c r="N732" s="140" t="s">
        <v>47</v>
      </c>
      <c r="P732" s="141">
        <f>O732*H732</f>
        <v>0</v>
      </c>
      <c r="Q732" s="141">
        <v>6.9999999999999999E-6</v>
      </c>
      <c r="R732" s="141">
        <f>Q732*H732</f>
        <v>1.0311000000000001E-3</v>
      </c>
      <c r="S732" s="141">
        <v>0</v>
      </c>
      <c r="T732" s="142">
        <f>S732*H732</f>
        <v>0</v>
      </c>
      <c r="AR732" s="143" t="s">
        <v>166</v>
      </c>
      <c r="AT732" s="143" t="s">
        <v>161</v>
      </c>
      <c r="AU732" s="143" t="s">
        <v>85</v>
      </c>
      <c r="AY732" s="18" t="s">
        <v>158</v>
      </c>
      <c r="BE732" s="144">
        <f>IF(N732="základní",J732,0)</f>
        <v>0</v>
      </c>
      <c r="BF732" s="144">
        <f>IF(N732="snížená",J732,0)</f>
        <v>0</v>
      </c>
      <c r="BG732" s="144">
        <f>IF(N732="zákl. přenesená",J732,0)</f>
        <v>0</v>
      </c>
      <c r="BH732" s="144">
        <f>IF(N732="sníž. přenesená",J732,0)</f>
        <v>0</v>
      </c>
      <c r="BI732" s="144">
        <f>IF(N732="nulová",J732,0)</f>
        <v>0</v>
      </c>
      <c r="BJ732" s="18" t="s">
        <v>83</v>
      </c>
      <c r="BK732" s="144">
        <f>ROUND(I732*H732,2)</f>
        <v>0</v>
      </c>
      <c r="BL732" s="18" t="s">
        <v>166</v>
      </c>
      <c r="BM732" s="143" t="s">
        <v>734</v>
      </c>
    </row>
    <row r="733" spans="2:65" s="1" customFormat="1">
      <c r="B733" s="33"/>
      <c r="D733" s="145" t="s">
        <v>168</v>
      </c>
      <c r="F733" s="146" t="s">
        <v>735</v>
      </c>
      <c r="I733" s="147"/>
      <c r="L733" s="33"/>
      <c r="M733" s="148"/>
      <c r="T733" s="54"/>
      <c r="AT733" s="18" t="s">
        <v>168</v>
      </c>
      <c r="AU733" s="18" t="s">
        <v>85</v>
      </c>
    </row>
    <row r="734" spans="2:65" s="1" customFormat="1">
      <c r="B734" s="33"/>
      <c r="D734" s="149" t="s">
        <v>170</v>
      </c>
      <c r="F734" s="150" t="s">
        <v>736</v>
      </c>
      <c r="I734" s="147"/>
      <c r="L734" s="33"/>
      <c r="M734" s="148"/>
      <c r="T734" s="54"/>
      <c r="AT734" s="18" t="s">
        <v>170</v>
      </c>
      <c r="AU734" s="18" t="s">
        <v>85</v>
      </c>
    </row>
    <row r="735" spans="2:65" s="12" customFormat="1">
      <c r="B735" s="151"/>
      <c r="D735" s="145" t="s">
        <v>172</v>
      </c>
      <c r="E735" s="152" t="s">
        <v>19</v>
      </c>
      <c r="F735" s="153" t="s">
        <v>720</v>
      </c>
      <c r="H735" s="152" t="s">
        <v>19</v>
      </c>
      <c r="I735" s="154"/>
      <c r="L735" s="151"/>
      <c r="M735" s="155"/>
      <c r="T735" s="156"/>
      <c r="AT735" s="152" t="s">
        <v>172</v>
      </c>
      <c r="AU735" s="152" t="s">
        <v>85</v>
      </c>
      <c r="AV735" s="12" t="s">
        <v>83</v>
      </c>
      <c r="AW735" s="12" t="s">
        <v>37</v>
      </c>
      <c r="AX735" s="12" t="s">
        <v>76</v>
      </c>
      <c r="AY735" s="152" t="s">
        <v>158</v>
      </c>
    </row>
    <row r="736" spans="2:65" s="12" customFormat="1">
      <c r="B736" s="151"/>
      <c r="D736" s="145" t="s">
        <v>172</v>
      </c>
      <c r="E736" s="152" t="s">
        <v>19</v>
      </c>
      <c r="F736" s="153" t="s">
        <v>737</v>
      </c>
      <c r="H736" s="152" t="s">
        <v>19</v>
      </c>
      <c r="I736" s="154"/>
      <c r="L736" s="151"/>
      <c r="M736" s="155"/>
      <c r="T736" s="156"/>
      <c r="AT736" s="152" t="s">
        <v>172</v>
      </c>
      <c r="AU736" s="152" t="s">
        <v>85</v>
      </c>
      <c r="AV736" s="12" t="s">
        <v>83</v>
      </c>
      <c r="AW736" s="12" t="s">
        <v>37</v>
      </c>
      <c r="AX736" s="12" t="s">
        <v>76</v>
      </c>
      <c r="AY736" s="152" t="s">
        <v>158</v>
      </c>
    </row>
    <row r="737" spans="2:65" s="13" customFormat="1">
      <c r="B737" s="157"/>
      <c r="D737" s="145" t="s">
        <v>172</v>
      </c>
      <c r="E737" s="158" t="s">
        <v>19</v>
      </c>
      <c r="F737" s="159" t="s">
        <v>738</v>
      </c>
      <c r="H737" s="160">
        <v>147.30000000000001</v>
      </c>
      <c r="I737" s="161"/>
      <c r="L737" s="157"/>
      <c r="M737" s="162"/>
      <c r="T737" s="163"/>
      <c r="AT737" s="158" t="s">
        <v>172</v>
      </c>
      <c r="AU737" s="158" t="s">
        <v>85</v>
      </c>
      <c r="AV737" s="13" t="s">
        <v>85</v>
      </c>
      <c r="AW737" s="13" t="s">
        <v>37</v>
      </c>
      <c r="AX737" s="13" t="s">
        <v>76</v>
      </c>
      <c r="AY737" s="158" t="s">
        <v>158</v>
      </c>
    </row>
    <row r="738" spans="2:65" s="15" customFormat="1">
      <c r="B738" s="171"/>
      <c r="D738" s="145" t="s">
        <v>172</v>
      </c>
      <c r="E738" s="172" t="s">
        <v>19</v>
      </c>
      <c r="F738" s="173" t="s">
        <v>188</v>
      </c>
      <c r="H738" s="174">
        <v>147.30000000000001</v>
      </c>
      <c r="I738" s="175"/>
      <c r="L738" s="171"/>
      <c r="M738" s="176"/>
      <c r="T738" s="177"/>
      <c r="AT738" s="172" t="s">
        <v>172</v>
      </c>
      <c r="AU738" s="172" t="s">
        <v>85</v>
      </c>
      <c r="AV738" s="15" t="s">
        <v>166</v>
      </c>
      <c r="AW738" s="15" t="s">
        <v>37</v>
      </c>
      <c r="AX738" s="15" t="s">
        <v>83</v>
      </c>
      <c r="AY738" s="172" t="s">
        <v>158</v>
      </c>
    </row>
    <row r="739" spans="2:65" s="11" customFormat="1" ht="22.9" customHeight="1">
      <c r="B739" s="120"/>
      <c r="D739" s="121" t="s">
        <v>75</v>
      </c>
      <c r="E739" s="130" t="s">
        <v>739</v>
      </c>
      <c r="F739" s="130" t="s">
        <v>740</v>
      </c>
      <c r="I739" s="123"/>
      <c r="J739" s="131">
        <f>BK739</f>
        <v>0</v>
      </c>
      <c r="L739" s="120"/>
      <c r="M739" s="125"/>
      <c r="P739" s="126">
        <f>SUM(P740:P829)</f>
        <v>0</v>
      </c>
      <c r="R739" s="126">
        <f>SUM(R740:R829)</f>
        <v>0</v>
      </c>
      <c r="T739" s="127">
        <f>SUM(T740:T829)</f>
        <v>51.650164840000002</v>
      </c>
      <c r="AR739" s="121" t="s">
        <v>83</v>
      </c>
      <c r="AT739" s="128" t="s">
        <v>75</v>
      </c>
      <c r="AU739" s="128" t="s">
        <v>83</v>
      </c>
      <c r="AY739" s="121" t="s">
        <v>158</v>
      </c>
      <c r="BK739" s="129">
        <f>SUM(BK740:BK829)</f>
        <v>0</v>
      </c>
    </row>
    <row r="740" spans="2:65" s="1" customFormat="1" ht="16.5" customHeight="1">
      <c r="B740" s="33"/>
      <c r="C740" s="132" t="s">
        <v>741</v>
      </c>
      <c r="D740" s="132" t="s">
        <v>161</v>
      </c>
      <c r="E740" s="133" t="s">
        <v>742</v>
      </c>
      <c r="F740" s="134" t="s">
        <v>743</v>
      </c>
      <c r="G740" s="135" t="s">
        <v>164</v>
      </c>
      <c r="H740" s="136">
        <v>9</v>
      </c>
      <c r="I740" s="137"/>
      <c r="J740" s="138">
        <f>ROUND(I740*H740,2)</f>
        <v>0</v>
      </c>
      <c r="K740" s="134" t="s">
        <v>165</v>
      </c>
      <c r="L740" s="33"/>
      <c r="M740" s="139" t="s">
        <v>19</v>
      </c>
      <c r="N740" s="140" t="s">
        <v>47</v>
      </c>
      <c r="P740" s="141">
        <f>O740*H740</f>
        <v>0</v>
      </c>
      <c r="Q740" s="141">
        <v>0</v>
      </c>
      <c r="R740" s="141">
        <f>Q740*H740</f>
        <v>0</v>
      </c>
      <c r="S740" s="141">
        <v>0.35499999999999998</v>
      </c>
      <c r="T740" s="142">
        <f>S740*H740</f>
        <v>3.1949999999999998</v>
      </c>
      <c r="AR740" s="143" t="s">
        <v>166</v>
      </c>
      <c r="AT740" s="143" t="s">
        <v>161</v>
      </c>
      <c r="AU740" s="143" t="s">
        <v>85</v>
      </c>
      <c r="AY740" s="18" t="s">
        <v>158</v>
      </c>
      <c r="BE740" s="144">
        <f>IF(N740="základní",J740,0)</f>
        <v>0</v>
      </c>
      <c r="BF740" s="144">
        <f>IF(N740="snížená",J740,0)</f>
        <v>0</v>
      </c>
      <c r="BG740" s="144">
        <f>IF(N740="zákl. přenesená",J740,0)</f>
        <v>0</v>
      </c>
      <c r="BH740" s="144">
        <f>IF(N740="sníž. přenesená",J740,0)</f>
        <v>0</v>
      </c>
      <c r="BI740" s="144">
        <f>IF(N740="nulová",J740,0)</f>
        <v>0</v>
      </c>
      <c r="BJ740" s="18" t="s">
        <v>83</v>
      </c>
      <c r="BK740" s="144">
        <f>ROUND(I740*H740,2)</f>
        <v>0</v>
      </c>
      <c r="BL740" s="18" t="s">
        <v>166</v>
      </c>
      <c r="BM740" s="143" t="s">
        <v>744</v>
      </c>
    </row>
    <row r="741" spans="2:65" s="1" customFormat="1">
      <c r="B741" s="33"/>
      <c r="D741" s="145" t="s">
        <v>168</v>
      </c>
      <c r="F741" s="146" t="s">
        <v>745</v>
      </c>
      <c r="I741" s="147"/>
      <c r="L741" s="33"/>
      <c r="M741" s="148"/>
      <c r="T741" s="54"/>
      <c r="AT741" s="18" t="s">
        <v>168</v>
      </c>
      <c r="AU741" s="18" t="s">
        <v>85</v>
      </c>
    </row>
    <row r="742" spans="2:65" s="1" customFormat="1">
      <c r="B742" s="33"/>
      <c r="D742" s="149" t="s">
        <v>170</v>
      </c>
      <c r="F742" s="150" t="s">
        <v>746</v>
      </c>
      <c r="I742" s="147"/>
      <c r="L742" s="33"/>
      <c r="M742" s="148"/>
      <c r="T742" s="54"/>
      <c r="AT742" s="18" t="s">
        <v>170</v>
      </c>
      <c r="AU742" s="18" t="s">
        <v>85</v>
      </c>
    </row>
    <row r="743" spans="2:65" s="12" customFormat="1">
      <c r="B743" s="151"/>
      <c r="D743" s="145" t="s">
        <v>172</v>
      </c>
      <c r="E743" s="152" t="s">
        <v>19</v>
      </c>
      <c r="F743" s="153" t="s">
        <v>642</v>
      </c>
      <c r="H743" s="152" t="s">
        <v>19</v>
      </c>
      <c r="I743" s="154"/>
      <c r="L743" s="151"/>
      <c r="M743" s="155"/>
      <c r="T743" s="156"/>
      <c r="AT743" s="152" t="s">
        <v>172</v>
      </c>
      <c r="AU743" s="152" t="s">
        <v>85</v>
      </c>
      <c r="AV743" s="12" t="s">
        <v>83</v>
      </c>
      <c r="AW743" s="12" t="s">
        <v>37</v>
      </c>
      <c r="AX743" s="12" t="s">
        <v>76</v>
      </c>
      <c r="AY743" s="152" t="s">
        <v>158</v>
      </c>
    </row>
    <row r="744" spans="2:65" s="12" customFormat="1">
      <c r="B744" s="151"/>
      <c r="D744" s="145" t="s">
        <v>172</v>
      </c>
      <c r="E744" s="152" t="s">
        <v>19</v>
      </c>
      <c r="F744" s="153" t="s">
        <v>747</v>
      </c>
      <c r="H744" s="152" t="s">
        <v>19</v>
      </c>
      <c r="I744" s="154"/>
      <c r="L744" s="151"/>
      <c r="M744" s="155"/>
      <c r="T744" s="156"/>
      <c r="AT744" s="152" t="s">
        <v>172</v>
      </c>
      <c r="AU744" s="152" t="s">
        <v>85</v>
      </c>
      <c r="AV744" s="12" t="s">
        <v>83</v>
      </c>
      <c r="AW744" s="12" t="s">
        <v>37</v>
      </c>
      <c r="AX744" s="12" t="s">
        <v>76</v>
      </c>
      <c r="AY744" s="152" t="s">
        <v>158</v>
      </c>
    </row>
    <row r="745" spans="2:65" s="13" customFormat="1">
      <c r="B745" s="157"/>
      <c r="D745" s="145" t="s">
        <v>172</v>
      </c>
      <c r="E745" s="158" t="s">
        <v>19</v>
      </c>
      <c r="F745" s="159" t="s">
        <v>748</v>
      </c>
      <c r="H745" s="160">
        <v>9</v>
      </c>
      <c r="I745" s="161"/>
      <c r="L745" s="157"/>
      <c r="M745" s="162"/>
      <c r="T745" s="163"/>
      <c r="AT745" s="158" t="s">
        <v>172</v>
      </c>
      <c r="AU745" s="158" t="s">
        <v>85</v>
      </c>
      <c r="AV745" s="13" t="s">
        <v>85</v>
      </c>
      <c r="AW745" s="13" t="s">
        <v>37</v>
      </c>
      <c r="AX745" s="13" t="s">
        <v>76</v>
      </c>
      <c r="AY745" s="158" t="s">
        <v>158</v>
      </c>
    </row>
    <row r="746" spans="2:65" s="15" customFormat="1">
      <c r="B746" s="171"/>
      <c r="D746" s="145" t="s">
        <v>172</v>
      </c>
      <c r="E746" s="172" t="s">
        <v>19</v>
      </c>
      <c r="F746" s="173" t="s">
        <v>188</v>
      </c>
      <c r="H746" s="174">
        <v>9</v>
      </c>
      <c r="I746" s="175"/>
      <c r="L746" s="171"/>
      <c r="M746" s="176"/>
      <c r="T746" s="177"/>
      <c r="AT746" s="172" t="s">
        <v>172</v>
      </c>
      <c r="AU746" s="172" t="s">
        <v>85</v>
      </c>
      <c r="AV746" s="15" t="s">
        <v>166</v>
      </c>
      <c r="AW746" s="15" t="s">
        <v>37</v>
      </c>
      <c r="AX746" s="15" t="s">
        <v>83</v>
      </c>
      <c r="AY746" s="172" t="s">
        <v>158</v>
      </c>
    </row>
    <row r="747" spans="2:65" s="1" customFormat="1" ht="24.2" customHeight="1">
      <c r="B747" s="33"/>
      <c r="C747" s="132" t="s">
        <v>749</v>
      </c>
      <c r="D747" s="132" t="s">
        <v>161</v>
      </c>
      <c r="E747" s="133" t="s">
        <v>750</v>
      </c>
      <c r="F747" s="134" t="s">
        <v>751</v>
      </c>
      <c r="G747" s="135" t="s">
        <v>538</v>
      </c>
      <c r="H747" s="136">
        <v>2.7</v>
      </c>
      <c r="I747" s="137"/>
      <c r="J747" s="138">
        <f>ROUND(I747*H747,2)</f>
        <v>0</v>
      </c>
      <c r="K747" s="134" t="s">
        <v>165</v>
      </c>
      <c r="L747" s="33"/>
      <c r="M747" s="139" t="s">
        <v>19</v>
      </c>
      <c r="N747" s="140" t="s">
        <v>47</v>
      </c>
      <c r="P747" s="141">
        <f>O747*H747</f>
        <v>0</v>
      </c>
      <c r="Q747" s="141">
        <v>0</v>
      </c>
      <c r="R747" s="141">
        <f>Q747*H747</f>
        <v>0</v>
      </c>
      <c r="S747" s="141">
        <v>1.9</v>
      </c>
      <c r="T747" s="142">
        <f>S747*H747</f>
        <v>5.13</v>
      </c>
      <c r="AR747" s="143" t="s">
        <v>166</v>
      </c>
      <c r="AT747" s="143" t="s">
        <v>161</v>
      </c>
      <c r="AU747" s="143" t="s">
        <v>85</v>
      </c>
      <c r="AY747" s="18" t="s">
        <v>158</v>
      </c>
      <c r="BE747" s="144">
        <f>IF(N747="základní",J747,0)</f>
        <v>0</v>
      </c>
      <c r="BF747" s="144">
        <f>IF(N747="snížená",J747,0)</f>
        <v>0</v>
      </c>
      <c r="BG747" s="144">
        <f>IF(N747="zákl. přenesená",J747,0)</f>
        <v>0</v>
      </c>
      <c r="BH747" s="144">
        <f>IF(N747="sníž. přenesená",J747,0)</f>
        <v>0</v>
      </c>
      <c r="BI747" s="144">
        <f>IF(N747="nulová",J747,0)</f>
        <v>0</v>
      </c>
      <c r="BJ747" s="18" t="s">
        <v>83</v>
      </c>
      <c r="BK747" s="144">
        <f>ROUND(I747*H747,2)</f>
        <v>0</v>
      </c>
      <c r="BL747" s="18" t="s">
        <v>166</v>
      </c>
      <c r="BM747" s="143" t="s">
        <v>752</v>
      </c>
    </row>
    <row r="748" spans="2:65" s="1" customFormat="1">
      <c r="B748" s="33"/>
      <c r="D748" s="145" t="s">
        <v>168</v>
      </c>
      <c r="F748" s="146" t="s">
        <v>753</v>
      </c>
      <c r="I748" s="147"/>
      <c r="L748" s="33"/>
      <c r="M748" s="148"/>
      <c r="T748" s="54"/>
      <c r="AT748" s="18" t="s">
        <v>168</v>
      </c>
      <c r="AU748" s="18" t="s">
        <v>85</v>
      </c>
    </row>
    <row r="749" spans="2:65" s="1" customFormat="1">
      <c r="B749" s="33"/>
      <c r="D749" s="149" t="s">
        <v>170</v>
      </c>
      <c r="F749" s="150" t="s">
        <v>754</v>
      </c>
      <c r="I749" s="147"/>
      <c r="L749" s="33"/>
      <c r="M749" s="148"/>
      <c r="T749" s="54"/>
      <c r="AT749" s="18" t="s">
        <v>170</v>
      </c>
      <c r="AU749" s="18" t="s">
        <v>85</v>
      </c>
    </row>
    <row r="750" spans="2:65" s="12" customFormat="1">
      <c r="B750" s="151"/>
      <c r="D750" s="145" t="s">
        <v>172</v>
      </c>
      <c r="E750" s="152" t="s">
        <v>19</v>
      </c>
      <c r="F750" s="153" t="s">
        <v>642</v>
      </c>
      <c r="H750" s="152" t="s">
        <v>19</v>
      </c>
      <c r="I750" s="154"/>
      <c r="L750" s="151"/>
      <c r="M750" s="155"/>
      <c r="T750" s="156"/>
      <c r="AT750" s="152" t="s">
        <v>172</v>
      </c>
      <c r="AU750" s="152" t="s">
        <v>85</v>
      </c>
      <c r="AV750" s="12" t="s">
        <v>83</v>
      </c>
      <c r="AW750" s="12" t="s">
        <v>37</v>
      </c>
      <c r="AX750" s="12" t="s">
        <v>76</v>
      </c>
      <c r="AY750" s="152" t="s">
        <v>158</v>
      </c>
    </row>
    <row r="751" spans="2:65" s="12" customFormat="1">
      <c r="B751" s="151"/>
      <c r="D751" s="145" t="s">
        <v>172</v>
      </c>
      <c r="E751" s="152" t="s">
        <v>19</v>
      </c>
      <c r="F751" s="153" t="s">
        <v>755</v>
      </c>
      <c r="H751" s="152" t="s">
        <v>19</v>
      </c>
      <c r="I751" s="154"/>
      <c r="L751" s="151"/>
      <c r="M751" s="155"/>
      <c r="T751" s="156"/>
      <c r="AT751" s="152" t="s">
        <v>172</v>
      </c>
      <c r="AU751" s="152" t="s">
        <v>85</v>
      </c>
      <c r="AV751" s="12" t="s">
        <v>83</v>
      </c>
      <c r="AW751" s="12" t="s">
        <v>37</v>
      </c>
      <c r="AX751" s="12" t="s">
        <v>76</v>
      </c>
      <c r="AY751" s="152" t="s">
        <v>158</v>
      </c>
    </row>
    <row r="752" spans="2:65" s="13" customFormat="1">
      <c r="B752" s="157"/>
      <c r="D752" s="145" t="s">
        <v>172</v>
      </c>
      <c r="E752" s="158" t="s">
        <v>19</v>
      </c>
      <c r="F752" s="159" t="s">
        <v>756</v>
      </c>
      <c r="H752" s="160">
        <v>0.9</v>
      </c>
      <c r="I752" s="161"/>
      <c r="L752" s="157"/>
      <c r="M752" s="162"/>
      <c r="T752" s="163"/>
      <c r="AT752" s="158" t="s">
        <v>172</v>
      </c>
      <c r="AU752" s="158" t="s">
        <v>85</v>
      </c>
      <c r="AV752" s="13" t="s">
        <v>85</v>
      </c>
      <c r="AW752" s="13" t="s">
        <v>37</v>
      </c>
      <c r="AX752" s="13" t="s">
        <v>76</v>
      </c>
      <c r="AY752" s="158" t="s">
        <v>158</v>
      </c>
    </row>
    <row r="753" spans="2:65" s="12" customFormat="1">
      <c r="B753" s="151"/>
      <c r="D753" s="145" t="s">
        <v>172</v>
      </c>
      <c r="E753" s="152" t="s">
        <v>19</v>
      </c>
      <c r="F753" s="153" t="s">
        <v>757</v>
      </c>
      <c r="H753" s="152" t="s">
        <v>19</v>
      </c>
      <c r="I753" s="154"/>
      <c r="L753" s="151"/>
      <c r="M753" s="155"/>
      <c r="T753" s="156"/>
      <c r="AT753" s="152" t="s">
        <v>172</v>
      </c>
      <c r="AU753" s="152" t="s">
        <v>85</v>
      </c>
      <c r="AV753" s="12" t="s">
        <v>83</v>
      </c>
      <c r="AW753" s="12" t="s">
        <v>37</v>
      </c>
      <c r="AX753" s="12" t="s">
        <v>76</v>
      </c>
      <c r="AY753" s="152" t="s">
        <v>158</v>
      </c>
    </row>
    <row r="754" spans="2:65" s="13" customFormat="1">
      <c r="B754" s="157"/>
      <c r="D754" s="145" t="s">
        <v>172</v>
      </c>
      <c r="E754" s="158" t="s">
        <v>19</v>
      </c>
      <c r="F754" s="159" t="s">
        <v>758</v>
      </c>
      <c r="H754" s="160">
        <v>1.8</v>
      </c>
      <c r="I754" s="161"/>
      <c r="L754" s="157"/>
      <c r="M754" s="162"/>
      <c r="T754" s="163"/>
      <c r="AT754" s="158" t="s">
        <v>172</v>
      </c>
      <c r="AU754" s="158" t="s">
        <v>85</v>
      </c>
      <c r="AV754" s="13" t="s">
        <v>85</v>
      </c>
      <c r="AW754" s="13" t="s">
        <v>37</v>
      </c>
      <c r="AX754" s="13" t="s">
        <v>76</v>
      </c>
      <c r="AY754" s="158" t="s">
        <v>158</v>
      </c>
    </row>
    <row r="755" spans="2:65" s="15" customFormat="1">
      <c r="B755" s="171"/>
      <c r="D755" s="145" t="s">
        <v>172</v>
      </c>
      <c r="E755" s="172" t="s">
        <v>19</v>
      </c>
      <c r="F755" s="173" t="s">
        <v>188</v>
      </c>
      <c r="H755" s="174">
        <v>2.7</v>
      </c>
      <c r="I755" s="175"/>
      <c r="L755" s="171"/>
      <c r="M755" s="176"/>
      <c r="T755" s="177"/>
      <c r="AT755" s="172" t="s">
        <v>172</v>
      </c>
      <c r="AU755" s="172" t="s">
        <v>85</v>
      </c>
      <c r="AV755" s="15" t="s">
        <v>166</v>
      </c>
      <c r="AW755" s="15" t="s">
        <v>37</v>
      </c>
      <c r="AX755" s="15" t="s">
        <v>83</v>
      </c>
      <c r="AY755" s="172" t="s">
        <v>158</v>
      </c>
    </row>
    <row r="756" spans="2:65" s="1" customFormat="1" ht="33" customHeight="1">
      <c r="B756" s="33"/>
      <c r="C756" s="132" t="s">
        <v>759</v>
      </c>
      <c r="D756" s="132" t="s">
        <v>161</v>
      </c>
      <c r="E756" s="133" t="s">
        <v>760</v>
      </c>
      <c r="F756" s="134" t="s">
        <v>761</v>
      </c>
      <c r="G756" s="135" t="s">
        <v>538</v>
      </c>
      <c r="H756" s="136">
        <v>17.443999999999999</v>
      </c>
      <c r="I756" s="137"/>
      <c r="J756" s="138">
        <f>ROUND(I756*H756,2)</f>
        <v>0</v>
      </c>
      <c r="K756" s="134" t="s">
        <v>165</v>
      </c>
      <c r="L756" s="33"/>
      <c r="M756" s="139" t="s">
        <v>19</v>
      </c>
      <c r="N756" s="140" t="s">
        <v>47</v>
      </c>
      <c r="P756" s="141">
        <f>O756*H756</f>
        <v>0</v>
      </c>
      <c r="Q756" s="141">
        <v>0</v>
      </c>
      <c r="R756" s="141">
        <f>Q756*H756</f>
        <v>0</v>
      </c>
      <c r="S756" s="141">
        <v>2.2000000000000002</v>
      </c>
      <c r="T756" s="142">
        <f>S756*H756</f>
        <v>38.376800000000003</v>
      </c>
      <c r="AR756" s="143" t="s">
        <v>166</v>
      </c>
      <c r="AT756" s="143" t="s">
        <v>161</v>
      </c>
      <c r="AU756" s="143" t="s">
        <v>85</v>
      </c>
      <c r="AY756" s="18" t="s">
        <v>158</v>
      </c>
      <c r="BE756" s="144">
        <f>IF(N756="základní",J756,0)</f>
        <v>0</v>
      </c>
      <c r="BF756" s="144">
        <f>IF(N756="snížená",J756,0)</f>
        <v>0</v>
      </c>
      <c r="BG756" s="144">
        <f>IF(N756="zákl. přenesená",J756,0)</f>
        <v>0</v>
      </c>
      <c r="BH756" s="144">
        <f>IF(N756="sníž. přenesená",J756,0)</f>
        <v>0</v>
      </c>
      <c r="BI756" s="144">
        <f>IF(N756="nulová",J756,0)</f>
        <v>0</v>
      </c>
      <c r="BJ756" s="18" t="s">
        <v>83</v>
      </c>
      <c r="BK756" s="144">
        <f>ROUND(I756*H756,2)</f>
        <v>0</v>
      </c>
      <c r="BL756" s="18" t="s">
        <v>166</v>
      </c>
      <c r="BM756" s="143" t="s">
        <v>762</v>
      </c>
    </row>
    <row r="757" spans="2:65" s="1" customFormat="1">
      <c r="B757" s="33"/>
      <c r="D757" s="145" t="s">
        <v>168</v>
      </c>
      <c r="F757" s="146" t="s">
        <v>763</v>
      </c>
      <c r="I757" s="147"/>
      <c r="L757" s="33"/>
      <c r="M757" s="148"/>
      <c r="T757" s="54"/>
      <c r="AT757" s="18" t="s">
        <v>168</v>
      </c>
      <c r="AU757" s="18" t="s">
        <v>85</v>
      </c>
    </row>
    <row r="758" spans="2:65" s="1" customFormat="1">
      <c r="B758" s="33"/>
      <c r="D758" s="149" t="s">
        <v>170</v>
      </c>
      <c r="F758" s="150" t="s">
        <v>764</v>
      </c>
      <c r="I758" s="147"/>
      <c r="L758" s="33"/>
      <c r="M758" s="148"/>
      <c r="T758" s="54"/>
      <c r="AT758" s="18" t="s">
        <v>170</v>
      </c>
      <c r="AU758" s="18" t="s">
        <v>85</v>
      </c>
    </row>
    <row r="759" spans="2:65" s="12" customFormat="1">
      <c r="B759" s="151"/>
      <c r="D759" s="145" t="s">
        <v>172</v>
      </c>
      <c r="E759" s="152" t="s">
        <v>19</v>
      </c>
      <c r="F759" s="153" t="s">
        <v>642</v>
      </c>
      <c r="H759" s="152" t="s">
        <v>19</v>
      </c>
      <c r="I759" s="154"/>
      <c r="L759" s="151"/>
      <c r="M759" s="155"/>
      <c r="T759" s="156"/>
      <c r="AT759" s="152" t="s">
        <v>172</v>
      </c>
      <c r="AU759" s="152" t="s">
        <v>85</v>
      </c>
      <c r="AV759" s="12" t="s">
        <v>83</v>
      </c>
      <c r="AW759" s="12" t="s">
        <v>37</v>
      </c>
      <c r="AX759" s="12" t="s">
        <v>76</v>
      </c>
      <c r="AY759" s="152" t="s">
        <v>158</v>
      </c>
    </row>
    <row r="760" spans="2:65" s="12" customFormat="1">
      <c r="B760" s="151"/>
      <c r="D760" s="145" t="s">
        <v>172</v>
      </c>
      <c r="E760" s="152" t="s">
        <v>19</v>
      </c>
      <c r="F760" s="153" t="s">
        <v>765</v>
      </c>
      <c r="H760" s="152" t="s">
        <v>19</v>
      </c>
      <c r="I760" s="154"/>
      <c r="L760" s="151"/>
      <c r="M760" s="155"/>
      <c r="T760" s="156"/>
      <c r="AT760" s="152" t="s">
        <v>172</v>
      </c>
      <c r="AU760" s="152" t="s">
        <v>85</v>
      </c>
      <c r="AV760" s="12" t="s">
        <v>83</v>
      </c>
      <c r="AW760" s="12" t="s">
        <v>37</v>
      </c>
      <c r="AX760" s="12" t="s">
        <v>76</v>
      </c>
      <c r="AY760" s="152" t="s">
        <v>158</v>
      </c>
    </row>
    <row r="761" spans="2:65" s="13" customFormat="1">
      <c r="B761" s="157"/>
      <c r="D761" s="145" t="s">
        <v>172</v>
      </c>
      <c r="E761" s="158" t="s">
        <v>19</v>
      </c>
      <c r="F761" s="159" t="s">
        <v>766</v>
      </c>
      <c r="H761" s="160">
        <v>12.944000000000001</v>
      </c>
      <c r="I761" s="161"/>
      <c r="L761" s="157"/>
      <c r="M761" s="162"/>
      <c r="T761" s="163"/>
      <c r="AT761" s="158" t="s">
        <v>172</v>
      </c>
      <c r="AU761" s="158" t="s">
        <v>85</v>
      </c>
      <c r="AV761" s="13" t="s">
        <v>85</v>
      </c>
      <c r="AW761" s="13" t="s">
        <v>37</v>
      </c>
      <c r="AX761" s="13" t="s">
        <v>76</v>
      </c>
      <c r="AY761" s="158" t="s">
        <v>158</v>
      </c>
    </row>
    <row r="762" spans="2:65" s="14" customFormat="1">
      <c r="B762" s="164"/>
      <c r="D762" s="145" t="s">
        <v>172</v>
      </c>
      <c r="E762" s="165" t="s">
        <v>19</v>
      </c>
      <c r="F762" s="166" t="s">
        <v>182</v>
      </c>
      <c r="H762" s="167">
        <v>12.944000000000001</v>
      </c>
      <c r="I762" s="168"/>
      <c r="L762" s="164"/>
      <c r="M762" s="169"/>
      <c r="T762" s="170"/>
      <c r="AT762" s="165" t="s">
        <v>172</v>
      </c>
      <c r="AU762" s="165" t="s">
        <v>85</v>
      </c>
      <c r="AV762" s="14" t="s">
        <v>183</v>
      </c>
      <c r="AW762" s="14" t="s">
        <v>37</v>
      </c>
      <c r="AX762" s="14" t="s">
        <v>76</v>
      </c>
      <c r="AY762" s="165" t="s">
        <v>158</v>
      </c>
    </row>
    <row r="763" spans="2:65" s="12" customFormat="1">
      <c r="B763" s="151"/>
      <c r="D763" s="145" t="s">
        <v>172</v>
      </c>
      <c r="E763" s="152" t="s">
        <v>19</v>
      </c>
      <c r="F763" s="153" t="s">
        <v>767</v>
      </c>
      <c r="H763" s="152" t="s">
        <v>19</v>
      </c>
      <c r="I763" s="154"/>
      <c r="L763" s="151"/>
      <c r="M763" s="155"/>
      <c r="T763" s="156"/>
      <c r="AT763" s="152" t="s">
        <v>172</v>
      </c>
      <c r="AU763" s="152" t="s">
        <v>85</v>
      </c>
      <c r="AV763" s="12" t="s">
        <v>83</v>
      </c>
      <c r="AW763" s="12" t="s">
        <v>37</v>
      </c>
      <c r="AX763" s="12" t="s">
        <v>76</v>
      </c>
      <c r="AY763" s="152" t="s">
        <v>158</v>
      </c>
    </row>
    <row r="764" spans="2:65" s="13" customFormat="1">
      <c r="B764" s="157"/>
      <c r="D764" s="145" t="s">
        <v>172</v>
      </c>
      <c r="E764" s="158" t="s">
        <v>19</v>
      </c>
      <c r="F764" s="159" t="s">
        <v>768</v>
      </c>
      <c r="H764" s="160">
        <v>4.5</v>
      </c>
      <c r="I764" s="161"/>
      <c r="L764" s="157"/>
      <c r="M764" s="162"/>
      <c r="T764" s="163"/>
      <c r="AT764" s="158" t="s">
        <v>172</v>
      </c>
      <c r="AU764" s="158" t="s">
        <v>85</v>
      </c>
      <c r="AV764" s="13" t="s">
        <v>85</v>
      </c>
      <c r="AW764" s="13" t="s">
        <v>37</v>
      </c>
      <c r="AX764" s="13" t="s">
        <v>76</v>
      </c>
      <c r="AY764" s="158" t="s">
        <v>158</v>
      </c>
    </row>
    <row r="765" spans="2:65" s="14" customFormat="1">
      <c r="B765" s="164"/>
      <c r="D765" s="145" t="s">
        <v>172</v>
      </c>
      <c r="E765" s="165" t="s">
        <v>19</v>
      </c>
      <c r="F765" s="166" t="s">
        <v>182</v>
      </c>
      <c r="H765" s="167">
        <v>4.5</v>
      </c>
      <c r="I765" s="168"/>
      <c r="L765" s="164"/>
      <c r="M765" s="169"/>
      <c r="T765" s="170"/>
      <c r="AT765" s="165" t="s">
        <v>172</v>
      </c>
      <c r="AU765" s="165" t="s">
        <v>85</v>
      </c>
      <c r="AV765" s="14" t="s">
        <v>183</v>
      </c>
      <c r="AW765" s="14" t="s">
        <v>37</v>
      </c>
      <c r="AX765" s="14" t="s">
        <v>76</v>
      </c>
      <c r="AY765" s="165" t="s">
        <v>158</v>
      </c>
    </row>
    <row r="766" spans="2:65" s="15" customFormat="1">
      <c r="B766" s="171"/>
      <c r="D766" s="145" t="s">
        <v>172</v>
      </c>
      <c r="E766" s="172" t="s">
        <v>19</v>
      </c>
      <c r="F766" s="173" t="s">
        <v>188</v>
      </c>
      <c r="H766" s="174">
        <v>17.443999999999999</v>
      </c>
      <c r="I766" s="175"/>
      <c r="L766" s="171"/>
      <c r="M766" s="176"/>
      <c r="T766" s="177"/>
      <c r="AT766" s="172" t="s">
        <v>172</v>
      </c>
      <c r="AU766" s="172" t="s">
        <v>85</v>
      </c>
      <c r="AV766" s="15" t="s">
        <v>166</v>
      </c>
      <c r="AW766" s="15" t="s">
        <v>37</v>
      </c>
      <c r="AX766" s="15" t="s">
        <v>83</v>
      </c>
      <c r="AY766" s="172" t="s">
        <v>158</v>
      </c>
    </row>
    <row r="767" spans="2:65" s="1" customFormat="1" ht="33" customHeight="1">
      <c r="B767" s="33"/>
      <c r="C767" s="132" t="s">
        <v>769</v>
      </c>
      <c r="D767" s="132" t="s">
        <v>161</v>
      </c>
      <c r="E767" s="133" t="s">
        <v>770</v>
      </c>
      <c r="F767" s="134" t="s">
        <v>771</v>
      </c>
      <c r="G767" s="135" t="s">
        <v>538</v>
      </c>
      <c r="H767" s="136">
        <v>17.443999999999999</v>
      </c>
      <c r="I767" s="137"/>
      <c r="J767" s="138">
        <f>ROUND(I767*H767,2)</f>
        <v>0</v>
      </c>
      <c r="K767" s="134" t="s">
        <v>165</v>
      </c>
      <c r="L767" s="33"/>
      <c r="M767" s="139" t="s">
        <v>19</v>
      </c>
      <c r="N767" s="140" t="s">
        <v>47</v>
      </c>
      <c r="P767" s="141">
        <f>O767*H767</f>
        <v>0</v>
      </c>
      <c r="Q767" s="141">
        <v>0</v>
      </c>
      <c r="R767" s="141">
        <f>Q767*H767</f>
        <v>0</v>
      </c>
      <c r="S767" s="141">
        <v>2.9000000000000001E-2</v>
      </c>
      <c r="T767" s="142">
        <f>S767*H767</f>
        <v>0.50587599999999999</v>
      </c>
      <c r="AR767" s="143" t="s">
        <v>166</v>
      </c>
      <c r="AT767" s="143" t="s">
        <v>161</v>
      </c>
      <c r="AU767" s="143" t="s">
        <v>85</v>
      </c>
      <c r="AY767" s="18" t="s">
        <v>158</v>
      </c>
      <c r="BE767" s="144">
        <f>IF(N767="základní",J767,0)</f>
        <v>0</v>
      </c>
      <c r="BF767" s="144">
        <f>IF(N767="snížená",J767,0)</f>
        <v>0</v>
      </c>
      <c r="BG767" s="144">
        <f>IF(N767="zákl. přenesená",J767,0)</f>
        <v>0</v>
      </c>
      <c r="BH767" s="144">
        <f>IF(N767="sníž. přenesená",J767,0)</f>
        <v>0</v>
      </c>
      <c r="BI767" s="144">
        <f>IF(N767="nulová",J767,0)</f>
        <v>0</v>
      </c>
      <c r="BJ767" s="18" t="s">
        <v>83</v>
      </c>
      <c r="BK767" s="144">
        <f>ROUND(I767*H767,2)</f>
        <v>0</v>
      </c>
      <c r="BL767" s="18" t="s">
        <v>166</v>
      </c>
      <c r="BM767" s="143" t="s">
        <v>772</v>
      </c>
    </row>
    <row r="768" spans="2:65" s="1" customFormat="1">
      <c r="B768" s="33"/>
      <c r="D768" s="145" t="s">
        <v>168</v>
      </c>
      <c r="F768" s="146" t="s">
        <v>773</v>
      </c>
      <c r="I768" s="147"/>
      <c r="L768" s="33"/>
      <c r="M768" s="148"/>
      <c r="T768" s="54"/>
      <c r="AT768" s="18" t="s">
        <v>168</v>
      </c>
      <c r="AU768" s="18" t="s">
        <v>85</v>
      </c>
    </row>
    <row r="769" spans="2:65" s="1" customFormat="1">
      <c r="B769" s="33"/>
      <c r="D769" s="149" t="s">
        <v>170</v>
      </c>
      <c r="F769" s="150" t="s">
        <v>774</v>
      </c>
      <c r="I769" s="147"/>
      <c r="L769" s="33"/>
      <c r="M769" s="148"/>
      <c r="T769" s="54"/>
      <c r="AT769" s="18" t="s">
        <v>170</v>
      </c>
      <c r="AU769" s="18" t="s">
        <v>85</v>
      </c>
    </row>
    <row r="770" spans="2:65" s="1" customFormat="1" ht="16.5" customHeight="1">
      <c r="B770" s="33"/>
      <c r="C770" s="132" t="s">
        <v>775</v>
      </c>
      <c r="D770" s="132" t="s">
        <v>161</v>
      </c>
      <c r="E770" s="133" t="s">
        <v>776</v>
      </c>
      <c r="F770" s="134" t="s">
        <v>777</v>
      </c>
      <c r="G770" s="135" t="s">
        <v>164</v>
      </c>
      <c r="H770" s="136">
        <v>15.17</v>
      </c>
      <c r="I770" s="137"/>
      <c r="J770" s="138">
        <f>ROUND(I770*H770,2)</f>
        <v>0</v>
      </c>
      <c r="K770" s="134" t="s">
        <v>165</v>
      </c>
      <c r="L770" s="33"/>
      <c r="M770" s="139" t="s">
        <v>19</v>
      </c>
      <c r="N770" s="140" t="s">
        <v>47</v>
      </c>
      <c r="P770" s="141">
        <f>O770*H770</f>
        <v>0</v>
      </c>
      <c r="Q770" s="141">
        <v>0</v>
      </c>
      <c r="R770" s="141">
        <f>Q770*H770</f>
        <v>0</v>
      </c>
      <c r="S770" s="141">
        <v>6.6000000000000003E-2</v>
      </c>
      <c r="T770" s="142">
        <f>S770*H770</f>
        <v>1.00122</v>
      </c>
      <c r="AR770" s="143" t="s">
        <v>166</v>
      </c>
      <c r="AT770" s="143" t="s">
        <v>161</v>
      </c>
      <c r="AU770" s="143" t="s">
        <v>85</v>
      </c>
      <c r="AY770" s="18" t="s">
        <v>158</v>
      </c>
      <c r="BE770" s="144">
        <f>IF(N770="základní",J770,0)</f>
        <v>0</v>
      </c>
      <c r="BF770" s="144">
        <f>IF(N770="snížená",J770,0)</f>
        <v>0</v>
      </c>
      <c r="BG770" s="144">
        <f>IF(N770="zákl. přenesená",J770,0)</f>
        <v>0</v>
      </c>
      <c r="BH770" s="144">
        <f>IF(N770="sníž. přenesená",J770,0)</f>
        <v>0</v>
      </c>
      <c r="BI770" s="144">
        <f>IF(N770="nulová",J770,0)</f>
        <v>0</v>
      </c>
      <c r="BJ770" s="18" t="s">
        <v>83</v>
      </c>
      <c r="BK770" s="144">
        <f>ROUND(I770*H770,2)</f>
        <v>0</v>
      </c>
      <c r="BL770" s="18" t="s">
        <v>166</v>
      </c>
      <c r="BM770" s="143" t="s">
        <v>778</v>
      </c>
    </row>
    <row r="771" spans="2:65" s="1" customFormat="1">
      <c r="B771" s="33"/>
      <c r="D771" s="145" t="s">
        <v>168</v>
      </c>
      <c r="F771" s="146" t="s">
        <v>779</v>
      </c>
      <c r="I771" s="147"/>
      <c r="L771" s="33"/>
      <c r="M771" s="148"/>
      <c r="T771" s="54"/>
      <c r="AT771" s="18" t="s">
        <v>168</v>
      </c>
      <c r="AU771" s="18" t="s">
        <v>85</v>
      </c>
    </row>
    <row r="772" spans="2:65" s="1" customFormat="1">
      <c r="B772" s="33"/>
      <c r="D772" s="149" t="s">
        <v>170</v>
      </c>
      <c r="F772" s="150" t="s">
        <v>780</v>
      </c>
      <c r="I772" s="147"/>
      <c r="L772" s="33"/>
      <c r="M772" s="148"/>
      <c r="T772" s="54"/>
      <c r="AT772" s="18" t="s">
        <v>170</v>
      </c>
      <c r="AU772" s="18" t="s">
        <v>85</v>
      </c>
    </row>
    <row r="773" spans="2:65" s="12" customFormat="1">
      <c r="B773" s="151"/>
      <c r="D773" s="145" t="s">
        <v>172</v>
      </c>
      <c r="E773" s="152" t="s">
        <v>19</v>
      </c>
      <c r="F773" s="153" t="s">
        <v>642</v>
      </c>
      <c r="H773" s="152" t="s">
        <v>19</v>
      </c>
      <c r="I773" s="154"/>
      <c r="L773" s="151"/>
      <c r="M773" s="155"/>
      <c r="T773" s="156"/>
      <c r="AT773" s="152" t="s">
        <v>172</v>
      </c>
      <c r="AU773" s="152" t="s">
        <v>85</v>
      </c>
      <c r="AV773" s="12" t="s">
        <v>83</v>
      </c>
      <c r="AW773" s="12" t="s">
        <v>37</v>
      </c>
      <c r="AX773" s="12" t="s">
        <v>76</v>
      </c>
      <c r="AY773" s="152" t="s">
        <v>158</v>
      </c>
    </row>
    <row r="774" spans="2:65" s="12" customFormat="1">
      <c r="B774" s="151"/>
      <c r="D774" s="145" t="s">
        <v>172</v>
      </c>
      <c r="E774" s="152" t="s">
        <v>19</v>
      </c>
      <c r="F774" s="153" t="s">
        <v>781</v>
      </c>
      <c r="H774" s="152" t="s">
        <v>19</v>
      </c>
      <c r="I774" s="154"/>
      <c r="L774" s="151"/>
      <c r="M774" s="155"/>
      <c r="T774" s="156"/>
      <c r="AT774" s="152" t="s">
        <v>172</v>
      </c>
      <c r="AU774" s="152" t="s">
        <v>85</v>
      </c>
      <c r="AV774" s="12" t="s">
        <v>83</v>
      </c>
      <c r="AW774" s="12" t="s">
        <v>37</v>
      </c>
      <c r="AX774" s="12" t="s">
        <v>76</v>
      </c>
      <c r="AY774" s="152" t="s">
        <v>158</v>
      </c>
    </row>
    <row r="775" spans="2:65" s="12" customFormat="1">
      <c r="B775" s="151"/>
      <c r="D775" s="145" t="s">
        <v>172</v>
      </c>
      <c r="E775" s="152" t="s">
        <v>19</v>
      </c>
      <c r="F775" s="153" t="s">
        <v>782</v>
      </c>
      <c r="H775" s="152" t="s">
        <v>19</v>
      </c>
      <c r="I775" s="154"/>
      <c r="L775" s="151"/>
      <c r="M775" s="155"/>
      <c r="T775" s="156"/>
      <c r="AT775" s="152" t="s">
        <v>172</v>
      </c>
      <c r="AU775" s="152" t="s">
        <v>85</v>
      </c>
      <c r="AV775" s="12" t="s">
        <v>83</v>
      </c>
      <c r="AW775" s="12" t="s">
        <v>37</v>
      </c>
      <c r="AX775" s="12" t="s">
        <v>76</v>
      </c>
      <c r="AY775" s="152" t="s">
        <v>158</v>
      </c>
    </row>
    <row r="776" spans="2:65" s="13" customFormat="1">
      <c r="B776" s="157"/>
      <c r="D776" s="145" t="s">
        <v>172</v>
      </c>
      <c r="E776" s="158" t="s">
        <v>19</v>
      </c>
      <c r="F776" s="159" t="s">
        <v>783</v>
      </c>
      <c r="H776" s="160">
        <v>15.17</v>
      </c>
      <c r="I776" s="161"/>
      <c r="L776" s="157"/>
      <c r="M776" s="162"/>
      <c r="T776" s="163"/>
      <c r="AT776" s="158" t="s">
        <v>172</v>
      </c>
      <c r="AU776" s="158" t="s">
        <v>85</v>
      </c>
      <c r="AV776" s="13" t="s">
        <v>85</v>
      </c>
      <c r="AW776" s="13" t="s">
        <v>37</v>
      </c>
      <c r="AX776" s="13" t="s">
        <v>76</v>
      </c>
      <c r="AY776" s="158" t="s">
        <v>158</v>
      </c>
    </row>
    <row r="777" spans="2:65" s="15" customFormat="1">
      <c r="B777" s="171"/>
      <c r="D777" s="145" t="s">
        <v>172</v>
      </c>
      <c r="E777" s="172" t="s">
        <v>19</v>
      </c>
      <c r="F777" s="173" t="s">
        <v>188</v>
      </c>
      <c r="H777" s="174">
        <v>15.17</v>
      </c>
      <c r="I777" s="175"/>
      <c r="L777" s="171"/>
      <c r="M777" s="176"/>
      <c r="T777" s="177"/>
      <c r="AT777" s="172" t="s">
        <v>172</v>
      </c>
      <c r="AU777" s="172" t="s">
        <v>85</v>
      </c>
      <c r="AV777" s="15" t="s">
        <v>166</v>
      </c>
      <c r="AW777" s="15" t="s">
        <v>37</v>
      </c>
      <c r="AX777" s="15" t="s">
        <v>83</v>
      </c>
      <c r="AY777" s="172" t="s">
        <v>158</v>
      </c>
    </row>
    <row r="778" spans="2:65" s="1" customFormat="1" ht="24.2" customHeight="1">
      <c r="B778" s="33"/>
      <c r="C778" s="132" t="s">
        <v>784</v>
      </c>
      <c r="D778" s="132" t="s">
        <v>161</v>
      </c>
      <c r="E778" s="133" t="s">
        <v>785</v>
      </c>
      <c r="F778" s="134" t="s">
        <v>786</v>
      </c>
      <c r="G778" s="135" t="s">
        <v>164</v>
      </c>
      <c r="H778" s="136">
        <v>14.22</v>
      </c>
      <c r="I778" s="137"/>
      <c r="J778" s="138">
        <f>ROUND(I778*H778,2)</f>
        <v>0</v>
      </c>
      <c r="K778" s="134" t="s">
        <v>165</v>
      </c>
      <c r="L778" s="33"/>
      <c r="M778" s="139" t="s">
        <v>19</v>
      </c>
      <c r="N778" s="140" t="s">
        <v>47</v>
      </c>
      <c r="P778" s="141">
        <f>O778*H778</f>
        <v>0</v>
      </c>
      <c r="Q778" s="141">
        <v>0</v>
      </c>
      <c r="R778" s="141">
        <f>Q778*H778</f>
        <v>0</v>
      </c>
      <c r="S778" s="141">
        <v>5.3999999999999999E-2</v>
      </c>
      <c r="T778" s="142">
        <f>S778*H778</f>
        <v>0.76788000000000001</v>
      </c>
      <c r="AR778" s="143" t="s">
        <v>166</v>
      </c>
      <c r="AT778" s="143" t="s">
        <v>161</v>
      </c>
      <c r="AU778" s="143" t="s">
        <v>85</v>
      </c>
      <c r="AY778" s="18" t="s">
        <v>158</v>
      </c>
      <c r="BE778" s="144">
        <f>IF(N778="základní",J778,0)</f>
        <v>0</v>
      </c>
      <c r="BF778" s="144">
        <f>IF(N778="snížená",J778,0)</f>
        <v>0</v>
      </c>
      <c r="BG778" s="144">
        <f>IF(N778="zákl. přenesená",J778,0)</f>
        <v>0</v>
      </c>
      <c r="BH778" s="144">
        <f>IF(N778="sníž. přenesená",J778,0)</f>
        <v>0</v>
      </c>
      <c r="BI778" s="144">
        <f>IF(N778="nulová",J778,0)</f>
        <v>0</v>
      </c>
      <c r="BJ778" s="18" t="s">
        <v>83</v>
      </c>
      <c r="BK778" s="144">
        <f>ROUND(I778*H778,2)</f>
        <v>0</v>
      </c>
      <c r="BL778" s="18" t="s">
        <v>166</v>
      </c>
      <c r="BM778" s="143" t="s">
        <v>787</v>
      </c>
    </row>
    <row r="779" spans="2:65" s="1" customFormat="1">
      <c r="B779" s="33"/>
      <c r="D779" s="145" t="s">
        <v>168</v>
      </c>
      <c r="F779" s="146" t="s">
        <v>788</v>
      </c>
      <c r="I779" s="147"/>
      <c r="L779" s="33"/>
      <c r="M779" s="148"/>
      <c r="T779" s="54"/>
      <c r="AT779" s="18" t="s">
        <v>168</v>
      </c>
      <c r="AU779" s="18" t="s">
        <v>85</v>
      </c>
    </row>
    <row r="780" spans="2:65" s="1" customFormat="1">
      <c r="B780" s="33"/>
      <c r="D780" s="149" t="s">
        <v>170</v>
      </c>
      <c r="F780" s="150" t="s">
        <v>789</v>
      </c>
      <c r="I780" s="147"/>
      <c r="L780" s="33"/>
      <c r="M780" s="148"/>
      <c r="T780" s="54"/>
      <c r="AT780" s="18" t="s">
        <v>170</v>
      </c>
      <c r="AU780" s="18" t="s">
        <v>85</v>
      </c>
    </row>
    <row r="781" spans="2:65" s="12" customFormat="1">
      <c r="B781" s="151"/>
      <c r="D781" s="145" t="s">
        <v>172</v>
      </c>
      <c r="E781" s="152" t="s">
        <v>19</v>
      </c>
      <c r="F781" s="153" t="s">
        <v>642</v>
      </c>
      <c r="H781" s="152" t="s">
        <v>19</v>
      </c>
      <c r="I781" s="154"/>
      <c r="L781" s="151"/>
      <c r="M781" s="155"/>
      <c r="T781" s="156"/>
      <c r="AT781" s="152" t="s">
        <v>172</v>
      </c>
      <c r="AU781" s="152" t="s">
        <v>85</v>
      </c>
      <c r="AV781" s="12" t="s">
        <v>83</v>
      </c>
      <c r="AW781" s="12" t="s">
        <v>37</v>
      </c>
      <c r="AX781" s="12" t="s">
        <v>76</v>
      </c>
      <c r="AY781" s="152" t="s">
        <v>158</v>
      </c>
    </row>
    <row r="782" spans="2:65" s="12" customFormat="1">
      <c r="B782" s="151"/>
      <c r="D782" s="145" t="s">
        <v>172</v>
      </c>
      <c r="E782" s="152" t="s">
        <v>19</v>
      </c>
      <c r="F782" s="153" t="s">
        <v>790</v>
      </c>
      <c r="H782" s="152" t="s">
        <v>19</v>
      </c>
      <c r="I782" s="154"/>
      <c r="L782" s="151"/>
      <c r="M782" s="155"/>
      <c r="T782" s="156"/>
      <c r="AT782" s="152" t="s">
        <v>172</v>
      </c>
      <c r="AU782" s="152" t="s">
        <v>85</v>
      </c>
      <c r="AV782" s="12" t="s">
        <v>83</v>
      </c>
      <c r="AW782" s="12" t="s">
        <v>37</v>
      </c>
      <c r="AX782" s="12" t="s">
        <v>76</v>
      </c>
      <c r="AY782" s="152" t="s">
        <v>158</v>
      </c>
    </row>
    <row r="783" spans="2:65" s="13" customFormat="1">
      <c r="B783" s="157"/>
      <c r="D783" s="145" t="s">
        <v>172</v>
      </c>
      <c r="E783" s="158" t="s">
        <v>19</v>
      </c>
      <c r="F783" s="159" t="s">
        <v>791</v>
      </c>
      <c r="H783" s="160">
        <v>14.22</v>
      </c>
      <c r="I783" s="161"/>
      <c r="L783" s="157"/>
      <c r="M783" s="162"/>
      <c r="T783" s="163"/>
      <c r="AT783" s="158" t="s">
        <v>172</v>
      </c>
      <c r="AU783" s="158" t="s">
        <v>85</v>
      </c>
      <c r="AV783" s="13" t="s">
        <v>85</v>
      </c>
      <c r="AW783" s="13" t="s">
        <v>37</v>
      </c>
      <c r="AX783" s="13" t="s">
        <v>76</v>
      </c>
      <c r="AY783" s="158" t="s">
        <v>158</v>
      </c>
    </row>
    <row r="784" spans="2:65" s="15" customFormat="1">
      <c r="B784" s="171"/>
      <c r="D784" s="145" t="s">
        <v>172</v>
      </c>
      <c r="E784" s="172" t="s">
        <v>19</v>
      </c>
      <c r="F784" s="173" t="s">
        <v>188</v>
      </c>
      <c r="H784" s="174">
        <v>14.22</v>
      </c>
      <c r="I784" s="175"/>
      <c r="L784" s="171"/>
      <c r="M784" s="176"/>
      <c r="T784" s="177"/>
      <c r="AT784" s="172" t="s">
        <v>172</v>
      </c>
      <c r="AU784" s="172" t="s">
        <v>85</v>
      </c>
      <c r="AV784" s="15" t="s">
        <v>166</v>
      </c>
      <c r="AW784" s="15" t="s">
        <v>37</v>
      </c>
      <c r="AX784" s="15" t="s">
        <v>83</v>
      </c>
      <c r="AY784" s="172" t="s">
        <v>158</v>
      </c>
    </row>
    <row r="785" spans="2:65" s="1" customFormat="1" ht="33" customHeight="1">
      <c r="B785" s="33"/>
      <c r="C785" s="132" t="s">
        <v>792</v>
      </c>
      <c r="D785" s="132" t="s">
        <v>161</v>
      </c>
      <c r="E785" s="133" t="s">
        <v>793</v>
      </c>
      <c r="F785" s="134" t="s">
        <v>794</v>
      </c>
      <c r="G785" s="135" t="s">
        <v>164</v>
      </c>
      <c r="H785" s="136">
        <v>86.293999999999997</v>
      </c>
      <c r="I785" s="137"/>
      <c r="J785" s="138">
        <f>ROUND(I785*H785,2)</f>
        <v>0</v>
      </c>
      <c r="K785" s="134" t="s">
        <v>165</v>
      </c>
      <c r="L785" s="33"/>
      <c r="M785" s="139" t="s">
        <v>19</v>
      </c>
      <c r="N785" s="140" t="s">
        <v>47</v>
      </c>
      <c r="P785" s="141">
        <f>O785*H785</f>
        <v>0</v>
      </c>
      <c r="Q785" s="141">
        <v>0</v>
      </c>
      <c r="R785" s="141">
        <f>Q785*H785</f>
        <v>0</v>
      </c>
      <c r="S785" s="141">
        <v>1.0999999999999999E-2</v>
      </c>
      <c r="T785" s="142">
        <f>S785*H785</f>
        <v>0.94923399999999991</v>
      </c>
      <c r="AR785" s="143" t="s">
        <v>166</v>
      </c>
      <c r="AT785" s="143" t="s">
        <v>161</v>
      </c>
      <c r="AU785" s="143" t="s">
        <v>85</v>
      </c>
      <c r="AY785" s="18" t="s">
        <v>158</v>
      </c>
      <c r="BE785" s="144">
        <f>IF(N785="základní",J785,0)</f>
        <v>0</v>
      </c>
      <c r="BF785" s="144">
        <f>IF(N785="snížená",J785,0)</f>
        <v>0</v>
      </c>
      <c r="BG785" s="144">
        <f>IF(N785="zákl. přenesená",J785,0)</f>
        <v>0</v>
      </c>
      <c r="BH785" s="144">
        <f>IF(N785="sníž. přenesená",J785,0)</f>
        <v>0</v>
      </c>
      <c r="BI785" s="144">
        <f>IF(N785="nulová",J785,0)</f>
        <v>0</v>
      </c>
      <c r="BJ785" s="18" t="s">
        <v>83</v>
      </c>
      <c r="BK785" s="144">
        <f>ROUND(I785*H785,2)</f>
        <v>0</v>
      </c>
      <c r="BL785" s="18" t="s">
        <v>166</v>
      </c>
      <c r="BM785" s="143" t="s">
        <v>795</v>
      </c>
    </row>
    <row r="786" spans="2:65" s="1" customFormat="1">
      <c r="B786" s="33"/>
      <c r="D786" s="145" t="s">
        <v>168</v>
      </c>
      <c r="F786" s="146" t="s">
        <v>796</v>
      </c>
      <c r="I786" s="147"/>
      <c r="L786" s="33"/>
      <c r="M786" s="148"/>
      <c r="T786" s="54"/>
      <c r="AT786" s="18" t="s">
        <v>168</v>
      </c>
      <c r="AU786" s="18" t="s">
        <v>85</v>
      </c>
    </row>
    <row r="787" spans="2:65" s="1" customFormat="1">
      <c r="B787" s="33"/>
      <c r="D787" s="149" t="s">
        <v>170</v>
      </c>
      <c r="F787" s="150" t="s">
        <v>797</v>
      </c>
      <c r="I787" s="147"/>
      <c r="L787" s="33"/>
      <c r="M787" s="148"/>
      <c r="T787" s="54"/>
      <c r="AT787" s="18" t="s">
        <v>170</v>
      </c>
      <c r="AU787" s="18" t="s">
        <v>85</v>
      </c>
    </row>
    <row r="788" spans="2:65" s="12" customFormat="1">
      <c r="B788" s="151"/>
      <c r="D788" s="145" t="s">
        <v>172</v>
      </c>
      <c r="E788" s="152" t="s">
        <v>19</v>
      </c>
      <c r="F788" s="153" t="s">
        <v>642</v>
      </c>
      <c r="H788" s="152" t="s">
        <v>19</v>
      </c>
      <c r="I788" s="154"/>
      <c r="L788" s="151"/>
      <c r="M788" s="155"/>
      <c r="T788" s="156"/>
      <c r="AT788" s="152" t="s">
        <v>172</v>
      </c>
      <c r="AU788" s="152" t="s">
        <v>85</v>
      </c>
      <c r="AV788" s="12" t="s">
        <v>83</v>
      </c>
      <c r="AW788" s="12" t="s">
        <v>37</v>
      </c>
      <c r="AX788" s="12" t="s">
        <v>76</v>
      </c>
      <c r="AY788" s="152" t="s">
        <v>158</v>
      </c>
    </row>
    <row r="789" spans="2:65" s="12" customFormat="1">
      <c r="B789" s="151"/>
      <c r="D789" s="145" t="s">
        <v>172</v>
      </c>
      <c r="E789" s="152" t="s">
        <v>19</v>
      </c>
      <c r="F789" s="153" t="s">
        <v>798</v>
      </c>
      <c r="H789" s="152" t="s">
        <v>19</v>
      </c>
      <c r="I789" s="154"/>
      <c r="L789" s="151"/>
      <c r="M789" s="155"/>
      <c r="T789" s="156"/>
      <c r="AT789" s="152" t="s">
        <v>172</v>
      </c>
      <c r="AU789" s="152" t="s">
        <v>85</v>
      </c>
      <c r="AV789" s="12" t="s">
        <v>83</v>
      </c>
      <c r="AW789" s="12" t="s">
        <v>37</v>
      </c>
      <c r="AX789" s="12" t="s">
        <v>76</v>
      </c>
      <c r="AY789" s="152" t="s">
        <v>158</v>
      </c>
    </row>
    <row r="790" spans="2:65" s="13" customFormat="1">
      <c r="B790" s="157"/>
      <c r="D790" s="145" t="s">
        <v>172</v>
      </c>
      <c r="E790" s="158" t="s">
        <v>19</v>
      </c>
      <c r="F790" s="159" t="s">
        <v>722</v>
      </c>
      <c r="H790" s="160">
        <v>86.293999999999997</v>
      </c>
      <c r="I790" s="161"/>
      <c r="L790" s="157"/>
      <c r="M790" s="162"/>
      <c r="T790" s="163"/>
      <c r="AT790" s="158" t="s">
        <v>172</v>
      </c>
      <c r="AU790" s="158" t="s">
        <v>85</v>
      </c>
      <c r="AV790" s="13" t="s">
        <v>85</v>
      </c>
      <c r="AW790" s="13" t="s">
        <v>37</v>
      </c>
      <c r="AX790" s="13" t="s">
        <v>76</v>
      </c>
      <c r="AY790" s="158" t="s">
        <v>158</v>
      </c>
    </row>
    <row r="791" spans="2:65" s="15" customFormat="1">
      <c r="B791" s="171"/>
      <c r="D791" s="145" t="s">
        <v>172</v>
      </c>
      <c r="E791" s="172" t="s">
        <v>19</v>
      </c>
      <c r="F791" s="173" t="s">
        <v>188</v>
      </c>
      <c r="H791" s="174">
        <v>86.293999999999997</v>
      </c>
      <c r="I791" s="175"/>
      <c r="L791" s="171"/>
      <c r="M791" s="176"/>
      <c r="T791" s="177"/>
      <c r="AT791" s="172" t="s">
        <v>172</v>
      </c>
      <c r="AU791" s="172" t="s">
        <v>85</v>
      </c>
      <c r="AV791" s="15" t="s">
        <v>166</v>
      </c>
      <c r="AW791" s="15" t="s">
        <v>37</v>
      </c>
      <c r="AX791" s="15" t="s">
        <v>83</v>
      </c>
      <c r="AY791" s="172" t="s">
        <v>158</v>
      </c>
    </row>
    <row r="792" spans="2:65" s="1" customFormat="1" ht="16.5" customHeight="1">
      <c r="B792" s="33"/>
      <c r="C792" s="132" t="s">
        <v>799</v>
      </c>
      <c r="D792" s="132" t="s">
        <v>161</v>
      </c>
      <c r="E792" s="133" t="s">
        <v>800</v>
      </c>
      <c r="F792" s="134" t="s">
        <v>801</v>
      </c>
      <c r="G792" s="135" t="s">
        <v>164</v>
      </c>
      <c r="H792" s="136">
        <v>81</v>
      </c>
      <c r="I792" s="137"/>
      <c r="J792" s="138">
        <f>ROUND(I792*H792,2)</f>
        <v>0</v>
      </c>
      <c r="K792" s="134" t="s">
        <v>165</v>
      </c>
      <c r="L792" s="33"/>
      <c r="M792" s="139" t="s">
        <v>19</v>
      </c>
      <c r="N792" s="140" t="s">
        <v>47</v>
      </c>
      <c r="P792" s="141">
        <f>O792*H792</f>
        <v>0</v>
      </c>
      <c r="Q792" s="141">
        <v>0</v>
      </c>
      <c r="R792" s="141">
        <f>Q792*H792</f>
        <v>0</v>
      </c>
      <c r="S792" s="141">
        <v>7.0000000000000001E-3</v>
      </c>
      <c r="T792" s="142">
        <f>S792*H792</f>
        <v>0.56700000000000006</v>
      </c>
      <c r="AR792" s="143" t="s">
        <v>166</v>
      </c>
      <c r="AT792" s="143" t="s">
        <v>161</v>
      </c>
      <c r="AU792" s="143" t="s">
        <v>85</v>
      </c>
      <c r="AY792" s="18" t="s">
        <v>158</v>
      </c>
      <c r="BE792" s="144">
        <f>IF(N792="základní",J792,0)</f>
        <v>0</v>
      </c>
      <c r="BF792" s="144">
        <f>IF(N792="snížená",J792,0)</f>
        <v>0</v>
      </c>
      <c r="BG792" s="144">
        <f>IF(N792="zákl. přenesená",J792,0)</f>
        <v>0</v>
      </c>
      <c r="BH792" s="144">
        <f>IF(N792="sníž. přenesená",J792,0)</f>
        <v>0</v>
      </c>
      <c r="BI792" s="144">
        <f>IF(N792="nulová",J792,0)</f>
        <v>0</v>
      </c>
      <c r="BJ792" s="18" t="s">
        <v>83</v>
      </c>
      <c r="BK792" s="144">
        <f>ROUND(I792*H792,2)</f>
        <v>0</v>
      </c>
      <c r="BL792" s="18" t="s">
        <v>166</v>
      </c>
      <c r="BM792" s="143" t="s">
        <v>802</v>
      </c>
    </row>
    <row r="793" spans="2:65" s="1" customFormat="1">
      <c r="B793" s="33"/>
      <c r="D793" s="145" t="s">
        <v>168</v>
      </c>
      <c r="F793" s="146" t="s">
        <v>803</v>
      </c>
      <c r="I793" s="147"/>
      <c r="L793" s="33"/>
      <c r="M793" s="148"/>
      <c r="T793" s="54"/>
      <c r="AT793" s="18" t="s">
        <v>168</v>
      </c>
      <c r="AU793" s="18" t="s">
        <v>85</v>
      </c>
    </row>
    <row r="794" spans="2:65" s="1" customFormat="1">
      <c r="B794" s="33"/>
      <c r="D794" s="149" t="s">
        <v>170</v>
      </c>
      <c r="F794" s="150" t="s">
        <v>804</v>
      </c>
      <c r="I794" s="147"/>
      <c r="L794" s="33"/>
      <c r="M794" s="148"/>
      <c r="T794" s="54"/>
      <c r="AT794" s="18" t="s">
        <v>170</v>
      </c>
      <c r="AU794" s="18" t="s">
        <v>85</v>
      </c>
    </row>
    <row r="795" spans="2:65" s="12" customFormat="1">
      <c r="B795" s="151"/>
      <c r="D795" s="145" t="s">
        <v>172</v>
      </c>
      <c r="E795" s="152" t="s">
        <v>19</v>
      </c>
      <c r="F795" s="153" t="s">
        <v>642</v>
      </c>
      <c r="H795" s="152" t="s">
        <v>19</v>
      </c>
      <c r="I795" s="154"/>
      <c r="L795" s="151"/>
      <c r="M795" s="155"/>
      <c r="T795" s="156"/>
      <c r="AT795" s="152" t="s">
        <v>172</v>
      </c>
      <c r="AU795" s="152" t="s">
        <v>85</v>
      </c>
      <c r="AV795" s="12" t="s">
        <v>83</v>
      </c>
      <c r="AW795" s="12" t="s">
        <v>37</v>
      </c>
      <c r="AX795" s="12" t="s">
        <v>76</v>
      </c>
      <c r="AY795" s="152" t="s">
        <v>158</v>
      </c>
    </row>
    <row r="796" spans="2:65" s="12" customFormat="1">
      <c r="B796" s="151"/>
      <c r="D796" s="145" t="s">
        <v>172</v>
      </c>
      <c r="E796" s="152" t="s">
        <v>19</v>
      </c>
      <c r="F796" s="153" t="s">
        <v>805</v>
      </c>
      <c r="H796" s="152" t="s">
        <v>19</v>
      </c>
      <c r="I796" s="154"/>
      <c r="L796" s="151"/>
      <c r="M796" s="155"/>
      <c r="T796" s="156"/>
      <c r="AT796" s="152" t="s">
        <v>172</v>
      </c>
      <c r="AU796" s="152" t="s">
        <v>85</v>
      </c>
      <c r="AV796" s="12" t="s">
        <v>83</v>
      </c>
      <c r="AW796" s="12" t="s">
        <v>37</v>
      </c>
      <c r="AX796" s="12" t="s">
        <v>76</v>
      </c>
      <c r="AY796" s="152" t="s">
        <v>158</v>
      </c>
    </row>
    <row r="797" spans="2:65" s="13" customFormat="1">
      <c r="B797" s="157"/>
      <c r="D797" s="145" t="s">
        <v>172</v>
      </c>
      <c r="E797" s="158" t="s">
        <v>19</v>
      </c>
      <c r="F797" s="159" t="s">
        <v>806</v>
      </c>
      <c r="H797" s="160">
        <v>25</v>
      </c>
      <c r="I797" s="161"/>
      <c r="L797" s="157"/>
      <c r="M797" s="162"/>
      <c r="T797" s="163"/>
      <c r="AT797" s="158" t="s">
        <v>172</v>
      </c>
      <c r="AU797" s="158" t="s">
        <v>85</v>
      </c>
      <c r="AV797" s="13" t="s">
        <v>85</v>
      </c>
      <c r="AW797" s="13" t="s">
        <v>37</v>
      </c>
      <c r="AX797" s="13" t="s">
        <v>76</v>
      </c>
      <c r="AY797" s="158" t="s">
        <v>158</v>
      </c>
    </row>
    <row r="798" spans="2:65" s="13" customFormat="1">
      <c r="B798" s="157"/>
      <c r="D798" s="145" t="s">
        <v>172</v>
      </c>
      <c r="E798" s="158" t="s">
        <v>19</v>
      </c>
      <c r="F798" s="159" t="s">
        <v>807</v>
      </c>
      <c r="H798" s="160">
        <v>50</v>
      </c>
      <c r="I798" s="161"/>
      <c r="L798" s="157"/>
      <c r="M798" s="162"/>
      <c r="T798" s="163"/>
      <c r="AT798" s="158" t="s">
        <v>172</v>
      </c>
      <c r="AU798" s="158" t="s">
        <v>85</v>
      </c>
      <c r="AV798" s="13" t="s">
        <v>85</v>
      </c>
      <c r="AW798" s="13" t="s">
        <v>37</v>
      </c>
      <c r="AX798" s="13" t="s">
        <v>76</v>
      </c>
      <c r="AY798" s="158" t="s">
        <v>158</v>
      </c>
    </row>
    <row r="799" spans="2:65" s="13" customFormat="1">
      <c r="B799" s="157"/>
      <c r="D799" s="145" t="s">
        <v>172</v>
      </c>
      <c r="E799" s="158" t="s">
        <v>19</v>
      </c>
      <c r="F799" s="159" t="s">
        <v>808</v>
      </c>
      <c r="H799" s="160">
        <v>6</v>
      </c>
      <c r="I799" s="161"/>
      <c r="L799" s="157"/>
      <c r="M799" s="162"/>
      <c r="T799" s="163"/>
      <c r="AT799" s="158" t="s">
        <v>172</v>
      </c>
      <c r="AU799" s="158" t="s">
        <v>85</v>
      </c>
      <c r="AV799" s="13" t="s">
        <v>85</v>
      </c>
      <c r="AW799" s="13" t="s">
        <v>37</v>
      </c>
      <c r="AX799" s="13" t="s">
        <v>76</v>
      </c>
      <c r="AY799" s="158" t="s">
        <v>158</v>
      </c>
    </row>
    <row r="800" spans="2:65" s="15" customFormat="1">
      <c r="B800" s="171"/>
      <c r="D800" s="145" t="s">
        <v>172</v>
      </c>
      <c r="E800" s="172" t="s">
        <v>19</v>
      </c>
      <c r="F800" s="173" t="s">
        <v>188</v>
      </c>
      <c r="H800" s="174">
        <v>81</v>
      </c>
      <c r="I800" s="175"/>
      <c r="L800" s="171"/>
      <c r="M800" s="176"/>
      <c r="T800" s="177"/>
      <c r="AT800" s="172" t="s">
        <v>172</v>
      </c>
      <c r="AU800" s="172" t="s">
        <v>85</v>
      </c>
      <c r="AV800" s="15" t="s">
        <v>166</v>
      </c>
      <c r="AW800" s="15" t="s">
        <v>37</v>
      </c>
      <c r="AX800" s="15" t="s">
        <v>83</v>
      </c>
      <c r="AY800" s="172" t="s">
        <v>158</v>
      </c>
    </row>
    <row r="801" spans="2:65" s="1" customFormat="1" ht="33" customHeight="1">
      <c r="B801" s="33"/>
      <c r="C801" s="132" t="s">
        <v>809</v>
      </c>
      <c r="D801" s="132" t="s">
        <v>161</v>
      </c>
      <c r="E801" s="133" t="s">
        <v>810</v>
      </c>
      <c r="F801" s="134" t="s">
        <v>811</v>
      </c>
      <c r="G801" s="135" t="s">
        <v>164</v>
      </c>
      <c r="H801" s="136">
        <v>81</v>
      </c>
      <c r="I801" s="137"/>
      <c r="J801" s="138">
        <f>ROUND(I801*H801,2)</f>
        <v>0</v>
      </c>
      <c r="K801" s="134" t="s">
        <v>165</v>
      </c>
      <c r="L801" s="33"/>
      <c r="M801" s="139" t="s">
        <v>19</v>
      </c>
      <c r="N801" s="140" t="s">
        <v>47</v>
      </c>
      <c r="P801" s="141">
        <f>O801*H801</f>
        <v>0</v>
      </c>
      <c r="Q801" s="141">
        <v>0</v>
      </c>
      <c r="R801" s="141">
        <f>Q801*H801</f>
        <v>0</v>
      </c>
      <c r="S801" s="141">
        <v>1.0999999999999999E-2</v>
      </c>
      <c r="T801" s="142">
        <f>S801*H801</f>
        <v>0.8909999999999999</v>
      </c>
      <c r="AR801" s="143" t="s">
        <v>166</v>
      </c>
      <c r="AT801" s="143" t="s">
        <v>161</v>
      </c>
      <c r="AU801" s="143" t="s">
        <v>85</v>
      </c>
      <c r="AY801" s="18" t="s">
        <v>158</v>
      </c>
      <c r="BE801" s="144">
        <f>IF(N801="základní",J801,0)</f>
        <v>0</v>
      </c>
      <c r="BF801" s="144">
        <f>IF(N801="snížená",J801,0)</f>
        <v>0</v>
      </c>
      <c r="BG801" s="144">
        <f>IF(N801="zákl. přenesená",J801,0)</f>
        <v>0</v>
      </c>
      <c r="BH801" s="144">
        <f>IF(N801="sníž. přenesená",J801,0)</f>
        <v>0</v>
      </c>
      <c r="BI801" s="144">
        <f>IF(N801="nulová",J801,0)</f>
        <v>0</v>
      </c>
      <c r="BJ801" s="18" t="s">
        <v>83</v>
      </c>
      <c r="BK801" s="144">
        <f>ROUND(I801*H801,2)</f>
        <v>0</v>
      </c>
      <c r="BL801" s="18" t="s">
        <v>166</v>
      </c>
      <c r="BM801" s="143" t="s">
        <v>812</v>
      </c>
    </row>
    <row r="802" spans="2:65" s="1" customFormat="1">
      <c r="B802" s="33"/>
      <c r="D802" s="145" t="s">
        <v>168</v>
      </c>
      <c r="F802" s="146" t="s">
        <v>813</v>
      </c>
      <c r="I802" s="147"/>
      <c r="L802" s="33"/>
      <c r="M802" s="148"/>
      <c r="T802" s="54"/>
      <c r="AT802" s="18" t="s">
        <v>168</v>
      </c>
      <c r="AU802" s="18" t="s">
        <v>85</v>
      </c>
    </row>
    <row r="803" spans="2:65" s="1" customFormat="1">
      <c r="B803" s="33"/>
      <c r="D803" s="149" t="s">
        <v>170</v>
      </c>
      <c r="F803" s="150" t="s">
        <v>814</v>
      </c>
      <c r="I803" s="147"/>
      <c r="L803" s="33"/>
      <c r="M803" s="148"/>
      <c r="T803" s="54"/>
      <c r="AT803" s="18" t="s">
        <v>170</v>
      </c>
      <c r="AU803" s="18" t="s">
        <v>85</v>
      </c>
    </row>
    <row r="804" spans="2:65" s="12" customFormat="1">
      <c r="B804" s="151"/>
      <c r="D804" s="145" t="s">
        <v>172</v>
      </c>
      <c r="E804" s="152" t="s">
        <v>19</v>
      </c>
      <c r="F804" s="153" t="s">
        <v>642</v>
      </c>
      <c r="H804" s="152" t="s">
        <v>19</v>
      </c>
      <c r="I804" s="154"/>
      <c r="L804" s="151"/>
      <c r="M804" s="155"/>
      <c r="T804" s="156"/>
      <c r="AT804" s="152" t="s">
        <v>172</v>
      </c>
      <c r="AU804" s="152" t="s">
        <v>85</v>
      </c>
      <c r="AV804" s="12" t="s">
        <v>83</v>
      </c>
      <c r="AW804" s="12" t="s">
        <v>37</v>
      </c>
      <c r="AX804" s="12" t="s">
        <v>76</v>
      </c>
      <c r="AY804" s="152" t="s">
        <v>158</v>
      </c>
    </row>
    <row r="805" spans="2:65" s="12" customFormat="1">
      <c r="B805" s="151"/>
      <c r="D805" s="145" t="s">
        <v>172</v>
      </c>
      <c r="E805" s="152" t="s">
        <v>19</v>
      </c>
      <c r="F805" s="153" t="s">
        <v>815</v>
      </c>
      <c r="H805" s="152" t="s">
        <v>19</v>
      </c>
      <c r="I805" s="154"/>
      <c r="L805" s="151"/>
      <c r="M805" s="155"/>
      <c r="T805" s="156"/>
      <c r="AT805" s="152" t="s">
        <v>172</v>
      </c>
      <c r="AU805" s="152" t="s">
        <v>85</v>
      </c>
      <c r="AV805" s="12" t="s">
        <v>83</v>
      </c>
      <c r="AW805" s="12" t="s">
        <v>37</v>
      </c>
      <c r="AX805" s="12" t="s">
        <v>76</v>
      </c>
      <c r="AY805" s="152" t="s">
        <v>158</v>
      </c>
    </row>
    <row r="806" spans="2:65" s="12" customFormat="1">
      <c r="B806" s="151"/>
      <c r="D806" s="145" t="s">
        <v>172</v>
      </c>
      <c r="E806" s="152" t="s">
        <v>19</v>
      </c>
      <c r="F806" s="153" t="s">
        <v>816</v>
      </c>
      <c r="H806" s="152" t="s">
        <v>19</v>
      </c>
      <c r="I806" s="154"/>
      <c r="L806" s="151"/>
      <c r="M806" s="155"/>
      <c r="T806" s="156"/>
      <c r="AT806" s="152" t="s">
        <v>172</v>
      </c>
      <c r="AU806" s="152" t="s">
        <v>85</v>
      </c>
      <c r="AV806" s="12" t="s">
        <v>83</v>
      </c>
      <c r="AW806" s="12" t="s">
        <v>37</v>
      </c>
      <c r="AX806" s="12" t="s">
        <v>76</v>
      </c>
      <c r="AY806" s="152" t="s">
        <v>158</v>
      </c>
    </row>
    <row r="807" spans="2:65" s="13" customFormat="1">
      <c r="B807" s="157"/>
      <c r="D807" s="145" t="s">
        <v>172</v>
      </c>
      <c r="E807" s="158" t="s">
        <v>19</v>
      </c>
      <c r="F807" s="159" t="s">
        <v>817</v>
      </c>
      <c r="H807" s="160">
        <v>81</v>
      </c>
      <c r="I807" s="161"/>
      <c r="L807" s="157"/>
      <c r="M807" s="162"/>
      <c r="T807" s="163"/>
      <c r="AT807" s="158" t="s">
        <v>172</v>
      </c>
      <c r="AU807" s="158" t="s">
        <v>85</v>
      </c>
      <c r="AV807" s="13" t="s">
        <v>85</v>
      </c>
      <c r="AW807" s="13" t="s">
        <v>37</v>
      </c>
      <c r="AX807" s="13" t="s">
        <v>76</v>
      </c>
      <c r="AY807" s="158" t="s">
        <v>158</v>
      </c>
    </row>
    <row r="808" spans="2:65" s="15" customFormat="1">
      <c r="B808" s="171"/>
      <c r="D808" s="145" t="s">
        <v>172</v>
      </c>
      <c r="E808" s="172" t="s">
        <v>19</v>
      </c>
      <c r="F808" s="173" t="s">
        <v>188</v>
      </c>
      <c r="H808" s="174">
        <v>81</v>
      </c>
      <c r="I808" s="175"/>
      <c r="L808" s="171"/>
      <c r="M808" s="176"/>
      <c r="T808" s="177"/>
      <c r="AT808" s="172" t="s">
        <v>172</v>
      </c>
      <c r="AU808" s="172" t="s">
        <v>85</v>
      </c>
      <c r="AV808" s="15" t="s">
        <v>166</v>
      </c>
      <c r="AW808" s="15" t="s">
        <v>37</v>
      </c>
      <c r="AX808" s="15" t="s">
        <v>83</v>
      </c>
      <c r="AY808" s="172" t="s">
        <v>158</v>
      </c>
    </row>
    <row r="809" spans="2:65" s="1" customFormat="1" ht="33" customHeight="1">
      <c r="B809" s="33"/>
      <c r="C809" s="132" t="s">
        <v>818</v>
      </c>
      <c r="D809" s="132" t="s">
        <v>161</v>
      </c>
      <c r="E809" s="133" t="s">
        <v>819</v>
      </c>
      <c r="F809" s="134" t="s">
        <v>820</v>
      </c>
      <c r="G809" s="135" t="s">
        <v>164</v>
      </c>
      <c r="H809" s="136">
        <v>14.5</v>
      </c>
      <c r="I809" s="137"/>
      <c r="J809" s="138">
        <f>ROUND(I809*H809,2)</f>
        <v>0</v>
      </c>
      <c r="K809" s="134" t="s">
        <v>165</v>
      </c>
      <c r="L809" s="33"/>
      <c r="M809" s="139" t="s">
        <v>19</v>
      </c>
      <c r="N809" s="140" t="s">
        <v>47</v>
      </c>
      <c r="P809" s="141">
        <f>O809*H809</f>
        <v>0</v>
      </c>
      <c r="Q809" s="141">
        <v>0</v>
      </c>
      <c r="R809" s="141">
        <f>Q809*H809</f>
        <v>0</v>
      </c>
      <c r="S809" s="141">
        <v>1.4E-2</v>
      </c>
      <c r="T809" s="142">
        <f>S809*H809</f>
        <v>0.20300000000000001</v>
      </c>
      <c r="AR809" s="143" t="s">
        <v>166</v>
      </c>
      <c r="AT809" s="143" t="s">
        <v>161</v>
      </c>
      <c r="AU809" s="143" t="s">
        <v>85</v>
      </c>
      <c r="AY809" s="18" t="s">
        <v>158</v>
      </c>
      <c r="BE809" s="144">
        <f>IF(N809="základní",J809,0)</f>
        <v>0</v>
      </c>
      <c r="BF809" s="144">
        <f>IF(N809="snížená",J809,0)</f>
        <v>0</v>
      </c>
      <c r="BG809" s="144">
        <f>IF(N809="zákl. přenesená",J809,0)</f>
        <v>0</v>
      </c>
      <c r="BH809" s="144">
        <f>IF(N809="sníž. přenesená",J809,0)</f>
        <v>0</v>
      </c>
      <c r="BI809" s="144">
        <f>IF(N809="nulová",J809,0)</f>
        <v>0</v>
      </c>
      <c r="BJ809" s="18" t="s">
        <v>83</v>
      </c>
      <c r="BK809" s="144">
        <f>ROUND(I809*H809,2)</f>
        <v>0</v>
      </c>
      <c r="BL809" s="18" t="s">
        <v>166</v>
      </c>
      <c r="BM809" s="143" t="s">
        <v>821</v>
      </c>
    </row>
    <row r="810" spans="2:65" s="1" customFormat="1">
      <c r="B810" s="33"/>
      <c r="D810" s="145" t="s">
        <v>168</v>
      </c>
      <c r="F810" s="146" t="s">
        <v>822</v>
      </c>
      <c r="I810" s="147"/>
      <c r="L810" s="33"/>
      <c r="M810" s="148"/>
      <c r="T810" s="54"/>
      <c r="AT810" s="18" t="s">
        <v>168</v>
      </c>
      <c r="AU810" s="18" t="s">
        <v>85</v>
      </c>
    </row>
    <row r="811" spans="2:65" s="1" customFormat="1">
      <c r="B811" s="33"/>
      <c r="D811" s="149" t="s">
        <v>170</v>
      </c>
      <c r="F811" s="150" t="s">
        <v>823</v>
      </c>
      <c r="I811" s="147"/>
      <c r="L811" s="33"/>
      <c r="M811" s="148"/>
      <c r="T811" s="54"/>
      <c r="AT811" s="18" t="s">
        <v>170</v>
      </c>
      <c r="AU811" s="18" t="s">
        <v>85</v>
      </c>
    </row>
    <row r="812" spans="2:65" s="12" customFormat="1">
      <c r="B812" s="151"/>
      <c r="D812" s="145" t="s">
        <v>172</v>
      </c>
      <c r="E812" s="152" t="s">
        <v>19</v>
      </c>
      <c r="F812" s="153" t="s">
        <v>642</v>
      </c>
      <c r="H812" s="152" t="s">
        <v>19</v>
      </c>
      <c r="I812" s="154"/>
      <c r="L812" s="151"/>
      <c r="M812" s="155"/>
      <c r="T812" s="156"/>
      <c r="AT812" s="152" t="s">
        <v>172</v>
      </c>
      <c r="AU812" s="152" t="s">
        <v>85</v>
      </c>
      <c r="AV812" s="12" t="s">
        <v>83</v>
      </c>
      <c r="AW812" s="12" t="s">
        <v>37</v>
      </c>
      <c r="AX812" s="12" t="s">
        <v>76</v>
      </c>
      <c r="AY812" s="152" t="s">
        <v>158</v>
      </c>
    </row>
    <row r="813" spans="2:65" s="12" customFormat="1">
      <c r="B813" s="151"/>
      <c r="D813" s="145" t="s">
        <v>172</v>
      </c>
      <c r="E813" s="152" t="s">
        <v>19</v>
      </c>
      <c r="F813" s="153" t="s">
        <v>824</v>
      </c>
      <c r="H813" s="152" t="s">
        <v>19</v>
      </c>
      <c r="I813" s="154"/>
      <c r="L813" s="151"/>
      <c r="M813" s="155"/>
      <c r="T813" s="156"/>
      <c r="AT813" s="152" t="s">
        <v>172</v>
      </c>
      <c r="AU813" s="152" t="s">
        <v>85</v>
      </c>
      <c r="AV813" s="12" t="s">
        <v>83</v>
      </c>
      <c r="AW813" s="12" t="s">
        <v>37</v>
      </c>
      <c r="AX813" s="12" t="s">
        <v>76</v>
      </c>
      <c r="AY813" s="152" t="s">
        <v>158</v>
      </c>
    </row>
    <row r="814" spans="2:65" s="13" customFormat="1">
      <c r="B814" s="157"/>
      <c r="D814" s="145" t="s">
        <v>172</v>
      </c>
      <c r="E814" s="158" t="s">
        <v>19</v>
      </c>
      <c r="F814" s="159" t="s">
        <v>825</v>
      </c>
      <c r="H814" s="160">
        <v>14.5</v>
      </c>
      <c r="I814" s="161"/>
      <c r="L814" s="157"/>
      <c r="M814" s="162"/>
      <c r="T814" s="163"/>
      <c r="AT814" s="158" t="s">
        <v>172</v>
      </c>
      <c r="AU814" s="158" t="s">
        <v>85</v>
      </c>
      <c r="AV814" s="13" t="s">
        <v>85</v>
      </c>
      <c r="AW814" s="13" t="s">
        <v>37</v>
      </c>
      <c r="AX814" s="13" t="s">
        <v>76</v>
      </c>
      <c r="AY814" s="158" t="s">
        <v>158</v>
      </c>
    </row>
    <row r="815" spans="2:65" s="15" customFormat="1">
      <c r="B815" s="171"/>
      <c r="D815" s="145" t="s">
        <v>172</v>
      </c>
      <c r="E815" s="172" t="s">
        <v>19</v>
      </c>
      <c r="F815" s="173" t="s">
        <v>188</v>
      </c>
      <c r="H815" s="174">
        <v>14.5</v>
      </c>
      <c r="I815" s="175"/>
      <c r="L815" s="171"/>
      <c r="M815" s="176"/>
      <c r="T815" s="177"/>
      <c r="AT815" s="172" t="s">
        <v>172</v>
      </c>
      <c r="AU815" s="172" t="s">
        <v>85</v>
      </c>
      <c r="AV815" s="15" t="s">
        <v>166</v>
      </c>
      <c r="AW815" s="15" t="s">
        <v>37</v>
      </c>
      <c r="AX815" s="15" t="s">
        <v>83</v>
      </c>
      <c r="AY815" s="172" t="s">
        <v>158</v>
      </c>
    </row>
    <row r="816" spans="2:65" s="1" customFormat="1" ht="16.5" customHeight="1">
      <c r="B816" s="33"/>
      <c r="C816" s="132" t="s">
        <v>826</v>
      </c>
      <c r="D816" s="132" t="s">
        <v>161</v>
      </c>
      <c r="E816" s="133" t="s">
        <v>827</v>
      </c>
      <c r="F816" s="134" t="s">
        <v>828</v>
      </c>
      <c r="G816" s="135" t="s">
        <v>340</v>
      </c>
      <c r="H816" s="136">
        <v>6</v>
      </c>
      <c r="I816" s="137"/>
      <c r="J816" s="138">
        <f>ROUND(I816*H816,2)</f>
        <v>0</v>
      </c>
      <c r="K816" s="134" t="s">
        <v>165</v>
      </c>
      <c r="L816" s="33"/>
      <c r="M816" s="139" t="s">
        <v>19</v>
      </c>
      <c r="N816" s="140" t="s">
        <v>47</v>
      </c>
      <c r="P816" s="141">
        <f>O816*H816</f>
        <v>0</v>
      </c>
      <c r="Q816" s="141">
        <v>0</v>
      </c>
      <c r="R816" s="141">
        <f>Q816*H816</f>
        <v>0</v>
      </c>
      <c r="S816" s="141">
        <v>1.67E-3</v>
      </c>
      <c r="T816" s="142">
        <f>S816*H816</f>
        <v>1.0020000000000001E-2</v>
      </c>
      <c r="AR816" s="143" t="s">
        <v>166</v>
      </c>
      <c r="AT816" s="143" t="s">
        <v>161</v>
      </c>
      <c r="AU816" s="143" t="s">
        <v>85</v>
      </c>
      <c r="AY816" s="18" t="s">
        <v>158</v>
      </c>
      <c r="BE816" s="144">
        <f>IF(N816="základní",J816,0)</f>
        <v>0</v>
      </c>
      <c r="BF816" s="144">
        <f>IF(N816="snížená",J816,0)</f>
        <v>0</v>
      </c>
      <c r="BG816" s="144">
        <f>IF(N816="zákl. přenesená",J816,0)</f>
        <v>0</v>
      </c>
      <c r="BH816" s="144">
        <f>IF(N816="sníž. přenesená",J816,0)</f>
        <v>0</v>
      </c>
      <c r="BI816" s="144">
        <f>IF(N816="nulová",J816,0)</f>
        <v>0</v>
      </c>
      <c r="BJ816" s="18" t="s">
        <v>83</v>
      </c>
      <c r="BK816" s="144">
        <f>ROUND(I816*H816,2)</f>
        <v>0</v>
      </c>
      <c r="BL816" s="18" t="s">
        <v>166</v>
      </c>
      <c r="BM816" s="143" t="s">
        <v>829</v>
      </c>
    </row>
    <row r="817" spans="2:65" s="1" customFormat="1">
      <c r="B817" s="33"/>
      <c r="D817" s="145" t="s">
        <v>168</v>
      </c>
      <c r="F817" s="146" t="s">
        <v>830</v>
      </c>
      <c r="I817" s="147"/>
      <c r="L817" s="33"/>
      <c r="M817" s="148"/>
      <c r="T817" s="54"/>
      <c r="AT817" s="18" t="s">
        <v>168</v>
      </c>
      <c r="AU817" s="18" t="s">
        <v>85</v>
      </c>
    </row>
    <row r="818" spans="2:65" s="1" customFormat="1">
      <c r="B818" s="33"/>
      <c r="D818" s="149" t="s">
        <v>170</v>
      </c>
      <c r="F818" s="150" t="s">
        <v>831</v>
      </c>
      <c r="I818" s="147"/>
      <c r="L818" s="33"/>
      <c r="M818" s="148"/>
      <c r="T818" s="54"/>
      <c r="AT818" s="18" t="s">
        <v>170</v>
      </c>
      <c r="AU818" s="18" t="s">
        <v>85</v>
      </c>
    </row>
    <row r="819" spans="2:65" s="12" customFormat="1">
      <c r="B819" s="151"/>
      <c r="D819" s="145" t="s">
        <v>172</v>
      </c>
      <c r="E819" s="152" t="s">
        <v>19</v>
      </c>
      <c r="F819" s="153" t="s">
        <v>642</v>
      </c>
      <c r="H819" s="152" t="s">
        <v>19</v>
      </c>
      <c r="I819" s="154"/>
      <c r="L819" s="151"/>
      <c r="M819" s="155"/>
      <c r="T819" s="156"/>
      <c r="AT819" s="152" t="s">
        <v>172</v>
      </c>
      <c r="AU819" s="152" t="s">
        <v>85</v>
      </c>
      <c r="AV819" s="12" t="s">
        <v>83</v>
      </c>
      <c r="AW819" s="12" t="s">
        <v>37</v>
      </c>
      <c r="AX819" s="12" t="s">
        <v>76</v>
      </c>
      <c r="AY819" s="152" t="s">
        <v>158</v>
      </c>
    </row>
    <row r="820" spans="2:65" s="12" customFormat="1">
      <c r="B820" s="151"/>
      <c r="D820" s="145" t="s">
        <v>172</v>
      </c>
      <c r="E820" s="152" t="s">
        <v>19</v>
      </c>
      <c r="F820" s="153" t="s">
        <v>832</v>
      </c>
      <c r="H820" s="152" t="s">
        <v>19</v>
      </c>
      <c r="I820" s="154"/>
      <c r="L820" s="151"/>
      <c r="M820" s="155"/>
      <c r="T820" s="156"/>
      <c r="AT820" s="152" t="s">
        <v>172</v>
      </c>
      <c r="AU820" s="152" t="s">
        <v>85</v>
      </c>
      <c r="AV820" s="12" t="s">
        <v>83</v>
      </c>
      <c r="AW820" s="12" t="s">
        <v>37</v>
      </c>
      <c r="AX820" s="12" t="s">
        <v>76</v>
      </c>
      <c r="AY820" s="152" t="s">
        <v>158</v>
      </c>
    </row>
    <row r="821" spans="2:65" s="13" customFormat="1">
      <c r="B821" s="157"/>
      <c r="D821" s="145" t="s">
        <v>172</v>
      </c>
      <c r="E821" s="158" t="s">
        <v>19</v>
      </c>
      <c r="F821" s="159" t="s">
        <v>833</v>
      </c>
      <c r="H821" s="160">
        <v>6</v>
      </c>
      <c r="I821" s="161"/>
      <c r="L821" s="157"/>
      <c r="M821" s="162"/>
      <c r="T821" s="163"/>
      <c r="AT821" s="158" t="s">
        <v>172</v>
      </c>
      <c r="AU821" s="158" t="s">
        <v>85</v>
      </c>
      <c r="AV821" s="13" t="s">
        <v>85</v>
      </c>
      <c r="AW821" s="13" t="s">
        <v>37</v>
      </c>
      <c r="AX821" s="13" t="s">
        <v>76</v>
      </c>
      <c r="AY821" s="158" t="s">
        <v>158</v>
      </c>
    </row>
    <row r="822" spans="2:65" s="15" customFormat="1">
      <c r="B822" s="171"/>
      <c r="D822" s="145" t="s">
        <v>172</v>
      </c>
      <c r="E822" s="172" t="s">
        <v>19</v>
      </c>
      <c r="F822" s="173" t="s">
        <v>188</v>
      </c>
      <c r="H822" s="174">
        <v>6</v>
      </c>
      <c r="I822" s="175"/>
      <c r="L822" s="171"/>
      <c r="M822" s="176"/>
      <c r="T822" s="177"/>
      <c r="AT822" s="172" t="s">
        <v>172</v>
      </c>
      <c r="AU822" s="172" t="s">
        <v>85</v>
      </c>
      <c r="AV822" s="15" t="s">
        <v>166</v>
      </c>
      <c r="AW822" s="15" t="s">
        <v>37</v>
      </c>
      <c r="AX822" s="15" t="s">
        <v>83</v>
      </c>
      <c r="AY822" s="172" t="s">
        <v>158</v>
      </c>
    </row>
    <row r="823" spans="2:65" s="1" customFormat="1" ht="16.5" customHeight="1">
      <c r="B823" s="33"/>
      <c r="C823" s="132" t="s">
        <v>834</v>
      </c>
      <c r="D823" s="132" t="s">
        <v>161</v>
      </c>
      <c r="E823" s="133" t="s">
        <v>835</v>
      </c>
      <c r="F823" s="134" t="s">
        <v>836</v>
      </c>
      <c r="G823" s="135" t="s">
        <v>340</v>
      </c>
      <c r="H823" s="136">
        <v>13.486000000000001</v>
      </c>
      <c r="I823" s="137"/>
      <c r="J823" s="138">
        <f>ROUND(I823*H823,2)</f>
        <v>0</v>
      </c>
      <c r="K823" s="134" t="s">
        <v>165</v>
      </c>
      <c r="L823" s="33"/>
      <c r="M823" s="139" t="s">
        <v>19</v>
      </c>
      <c r="N823" s="140" t="s">
        <v>47</v>
      </c>
      <c r="P823" s="141">
        <f>O823*H823</f>
        <v>0</v>
      </c>
      <c r="Q823" s="141">
        <v>0</v>
      </c>
      <c r="R823" s="141">
        <f>Q823*H823</f>
        <v>0</v>
      </c>
      <c r="S823" s="141">
        <v>3.9399999999999999E-3</v>
      </c>
      <c r="T823" s="142">
        <f>S823*H823</f>
        <v>5.3134840000000003E-2</v>
      </c>
      <c r="AR823" s="143" t="s">
        <v>166</v>
      </c>
      <c r="AT823" s="143" t="s">
        <v>161</v>
      </c>
      <c r="AU823" s="143" t="s">
        <v>85</v>
      </c>
      <c r="AY823" s="18" t="s">
        <v>158</v>
      </c>
      <c r="BE823" s="144">
        <f>IF(N823="základní",J823,0)</f>
        <v>0</v>
      </c>
      <c r="BF823" s="144">
        <f>IF(N823="snížená",J823,0)</f>
        <v>0</v>
      </c>
      <c r="BG823" s="144">
        <f>IF(N823="zákl. přenesená",J823,0)</f>
        <v>0</v>
      </c>
      <c r="BH823" s="144">
        <f>IF(N823="sníž. přenesená",J823,0)</f>
        <v>0</v>
      </c>
      <c r="BI823" s="144">
        <f>IF(N823="nulová",J823,0)</f>
        <v>0</v>
      </c>
      <c r="BJ823" s="18" t="s">
        <v>83</v>
      </c>
      <c r="BK823" s="144">
        <f>ROUND(I823*H823,2)</f>
        <v>0</v>
      </c>
      <c r="BL823" s="18" t="s">
        <v>166</v>
      </c>
      <c r="BM823" s="143" t="s">
        <v>837</v>
      </c>
    </row>
    <row r="824" spans="2:65" s="1" customFormat="1">
      <c r="B824" s="33"/>
      <c r="D824" s="145" t="s">
        <v>168</v>
      </c>
      <c r="F824" s="146" t="s">
        <v>838</v>
      </c>
      <c r="I824" s="147"/>
      <c r="L824" s="33"/>
      <c r="M824" s="148"/>
      <c r="T824" s="54"/>
      <c r="AT824" s="18" t="s">
        <v>168</v>
      </c>
      <c r="AU824" s="18" t="s">
        <v>85</v>
      </c>
    </row>
    <row r="825" spans="2:65" s="1" customFormat="1">
      <c r="B825" s="33"/>
      <c r="D825" s="149" t="s">
        <v>170</v>
      </c>
      <c r="F825" s="150" t="s">
        <v>839</v>
      </c>
      <c r="I825" s="147"/>
      <c r="L825" s="33"/>
      <c r="M825" s="148"/>
      <c r="T825" s="54"/>
      <c r="AT825" s="18" t="s">
        <v>170</v>
      </c>
      <c r="AU825" s="18" t="s">
        <v>85</v>
      </c>
    </row>
    <row r="826" spans="2:65" s="12" customFormat="1">
      <c r="B826" s="151"/>
      <c r="D826" s="145" t="s">
        <v>172</v>
      </c>
      <c r="E826" s="152" t="s">
        <v>19</v>
      </c>
      <c r="F826" s="153" t="s">
        <v>642</v>
      </c>
      <c r="H826" s="152" t="s">
        <v>19</v>
      </c>
      <c r="I826" s="154"/>
      <c r="L826" s="151"/>
      <c r="M826" s="155"/>
      <c r="T826" s="156"/>
      <c r="AT826" s="152" t="s">
        <v>172</v>
      </c>
      <c r="AU826" s="152" t="s">
        <v>85</v>
      </c>
      <c r="AV826" s="12" t="s">
        <v>83</v>
      </c>
      <c r="AW826" s="12" t="s">
        <v>37</v>
      </c>
      <c r="AX826" s="12" t="s">
        <v>76</v>
      </c>
      <c r="AY826" s="152" t="s">
        <v>158</v>
      </c>
    </row>
    <row r="827" spans="2:65" s="12" customFormat="1">
      <c r="B827" s="151"/>
      <c r="D827" s="145" t="s">
        <v>172</v>
      </c>
      <c r="E827" s="152" t="s">
        <v>19</v>
      </c>
      <c r="F827" s="153" t="s">
        <v>840</v>
      </c>
      <c r="H827" s="152" t="s">
        <v>19</v>
      </c>
      <c r="I827" s="154"/>
      <c r="L827" s="151"/>
      <c r="M827" s="155"/>
      <c r="T827" s="156"/>
      <c r="AT827" s="152" t="s">
        <v>172</v>
      </c>
      <c r="AU827" s="152" t="s">
        <v>85</v>
      </c>
      <c r="AV827" s="12" t="s">
        <v>83</v>
      </c>
      <c r="AW827" s="12" t="s">
        <v>37</v>
      </c>
      <c r="AX827" s="12" t="s">
        <v>76</v>
      </c>
      <c r="AY827" s="152" t="s">
        <v>158</v>
      </c>
    </row>
    <row r="828" spans="2:65" s="13" customFormat="1">
      <c r="B828" s="157"/>
      <c r="D828" s="145" t="s">
        <v>172</v>
      </c>
      <c r="E828" s="158" t="s">
        <v>19</v>
      </c>
      <c r="F828" s="159" t="s">
        <v>841</v>
      </c>
      <c r="H828" s="160">
        <v>13.486000000000001</v>
      </c>
      <c r="I828" s="161"/>
      <c r="L828" s="157"/>
      <c r="M828" s="162"/>
      <c r="T828" s="163"/>
      <c r="AT828" s="158" t="s">
        <v>172</v>
      </c>
      <c r="AU828" s="158" t="s">
        <v>85</v>
      </c>
      <c r="AV828" s="13" t="s">
        <v>85</v>
      </c>
      <c r="AW828" s="13" t="s">
        <v>37</v>
      </c>
      <c r="AX828" s="13" t="s">
        <v>76</v>
      </c>
      <c r="AY828" s="158" t="s">
        <v>158</v>
      </c>
    </row>
    <row r="829" spans="2:65" s="15" customFormat="1">
      <c r="B829" s="171"/>
      <c r="D829" s="145" t="s">
        <v>172</v>
      </c>
      <c r="E829" s="172" t="s">
        <v>19</v>
      </c>
      <c r="F829" s="173" t="s">
        <v>188</v>
      </c>
      <c r="H829" s="174">
        <v>13.486000000000001</v>
      </c>
      <c r="I829" s="175"/>
      <c r="L829" s="171"/>
      <c r="M829" s="176"/>
      <c r="T829" s="177"/>
      <c r="AT829" s="172" t="s">
        <v>172</v>
      </c>
      <c r="AU829" s="172" t="s">
        <v>85</v>
      </c>
      <c r="AV829" s="15" t="s">
        <v>166</v>
      </c>
      <c r="AW829" s="15" t="s">
        <v>37</v>
      </c>
      <c r="AX829" s="15" t="s">
        <v>83</v>
      </c>
      <c r="AY829" s="172" t="s">
        <v>158</v>
      </c>
    </row>
    <row r="830" spans="2:65" s="11" customFormat="1" ht="22.9" customHeight="1">
      <c r="B830" s="120"/>
      <c r="D830" s="121" t="s">
        <v>75</v>
      </c>
      <c r="E830" s="130" t="s">
        <v>842</v>
      </c>
      <c r="F830" s="130" t="s">
        <v>843</v>
      </c>
      <c r="I830" s="123"/>
      <c r="J830" s="131">
        <f>BK830</f>
        <v>0</v>
      </c>
      <c r="L830" s="120"/>
      <c r="M830" s="125"/>
      <c r="P830" s="126">
        <f>SUM(P831:P846)</f>
        <v>0</v>
      </c>
      <c r="R830" s="126">
        <f>SUM(R831:R846)</f>
        <v>0</v>
      </c>
      <c r="T830" s="127">
        <f>SUM(T831:T846)</f>
        <v>2.2787999999999999</v>
      </c>
      <c r="AR830" s="121" t="s">
        <v>83</v>
      </c>
      <c r="AT830" s="128" t="s">
        <v>75</v>
      </c>
      <c r="AU830" s="128" t="s">
        <v>83</v>
      </c>
      <c r="AY830" s="121" t="s">
        <v>158</v>
      </c>
      <c r="BK830" s="129">
        <f>SUM(BK831:BK846)</f>
        <v>0</v>
      </c>
    </row>
    <row r="831" spans="2:65" s="1" customFormat="1" ht="24.2" customHeight="1">
      <c r="B831" s="33"/>
      <c r="C831" s="132" t="s">
        <v>844</v>
      </c>
      <c r="D831" s="132" t="s">
        <v>161</v>
      </c>
      <c r="E831" s="133" t="s">
        <v>845</v>
      </c>
      <c r="F831" s="134" t="s">
        <v>846</v>
      </c>
      <c r="G831" s="135" t="s">
        <v>340</v>
      </c>
      <c r="H831" s="136">
        <v>16</v>
      </c>
      <c r="I831" s="137"/>
      <c r="J831" s="138">
        <f>ROUND(I831*H831,2)</f>
        <v>0</v>
      </c>
      <c r="K831" s="134" t="s">
        <v>165</v>
      </c>
      <c r="L831" s="33"/>
      <c r="M831" s="139" t="s">
        <v>19</v>
      </c>
      <c r="N831" s="140" t="s">
        <v>47</v>
      </c>
      <c r="P831" s="141">
        <f>O831*H831</f>
        <v>0</v>
      </c>
      <c r="Q831" s="141">
        <v>0</v>
      </c>
      <c r="R831" s="141">
        <f>Q831*H831</f>
        <v>0</v>
      </c>
      <c r="S831" s="141">
        <v>8.1000000000000003E-2</v>
      </c>
      <c r="T831" s="142">
        <f>S831*H831</f>
        <v>1.296</v>
      </c>
      <c r="AR831" s="143" t="s">
        <v>166</v>
      </c>
      <c r="AT831" s="143" t="s">
        <v>161</v>
      </c>
      <c r="AU831" s="143" t="s">
        <v>85</v>
      </c>
      <c r="AY831" s="18" t="s">
        <v>158</v>
      </c>
      <c r="BE831" s="144">
        <f>IF(N831="základní",J831,0)</f>
        <v>0</v>
      </c>
      <c r="BF831" s="144">
        <f>IF(N831="snížená",J831,0)</f>
        <v>0</v>
      </c>
      <c r="BG831" s="144">
        <f>IF(N831="zákl. přenesená",J831,0)</f>
        <v>0</v>
      </c>
      <c r="BH831" s="144">
        <f>IF(N831="sníž. přenesená",J831,0)</f>
        <v>0</v>
      </c>
      <c r="BI831" s="144">
        <f>IF(N831="nulová",J831,0)</f>
        <v>0</v>
      </c>
      <c r="BJ831" s="18" t="s">
        <v>83</v>
      </c>
      <c r="BK831" s="144">
        <f>ROUND(I831*H831,2)</f>
        <v>0</v>
      </c>
      <c r="BL831" s="18" t="s">
        <v>166</v>
      </c>
      <c r="BM831" s="143" t="s">
        <v>847</v>
      </c>
    </row>
    <row r="832" spans="2:65" s="1" customFormat="1">
      <c r="B832" s="33"/>
      <c r="D832" s="145" t="s">
        <v>168</v>
      </c>
      <c r="F832" s="146" t="s">
        <v>848</v>
      </c>
      <c r="I832" s="147"/>
      <c r="L832" s="33"/>
      <c r="M832" s="148"/>
      <c r="T832" s="54"/>
      <c r="AT832" s="18" t="s">
        <v>168</v>
      </c>
      <c r="AU832" s="18" t="s">
        <v>85</v>
      </c>
    </row>
    <row r="833" spans="2:65" s="1" customFormat="1">
      <c r="B833" s="33"/>
      <c r="D833" s="149" t="s">
        <v>170</v>
      </c>
      <c r="F833" s="150" t="s">
        <v>849</v>
      </c>
      <c r="I833" s="147"/>
      <c r="L833" s="33"/>
      <c r="M833" s="148"/>
      <c r="T833" s="54"/>
      <c r="AT833" s="18" t="s">
        <v>170</v>
      </c>
      <c r="AU833" s="18" t="s">
        <v>85</v>
      </c>
    </row>
    <row r="834" spans="2:65" s="12" customFormat="1">
      <c r="B834" s="151"/>
      <c r="D834" s="145" t="s">
        <v>172</v>
      </c>
      <c r="E834" s="152" t="s">
        <v>19</v>
      </c>
      <c r="F834" s="153" t="s">
        <v>642</v>
      </c>
      <c r="H834" s="152" t="s">
        <v>19</v>
      </c>
      <c r="I834" s="154"/>
      <c r="L834" s="151"/>
      <c r="M834" s="155"/>
      <c r="T834" s="156"/>
      <c r="AT834" s="152" t="s">
        <v>172</v>
      </c>
      <c r="AU834" s="152" t="s">
        <v>85</v>
      </c>
      <c r="AV834" s="12" t="s">
        <v>83</v>
      </c>
      <c r="AW834" s="12" t="s">
        <v>37</v>
      </c>
      <c r="AX834" s="12" t="s">
        <v>76</v>
      </c>
      <c r="AY834" s="152" t="s">
        <v>158</v>
      </c>
    </row>
    <row r="835" spans="2:65" s="12" customFormat="1">
      <c r="B835" s="151"/>
      <c r="D835" s="145" t="s">
        <v>172</v>
      </c>
      <c r="E835" s="152" t="s">
        <v>19</v>
      </c>
      <c r="F835" s="153" t="s">
        <v>850</v>
      </c>
      <c r="H835" s="152" t="s">
        <v>19</v>
      </c>
      <c r="I835" s="154"/>
      <c r="L835" s="151"/>
      <c r="M835" s="155"/>
      <c r="T835" s="156"/>
      <c r="AT835" s="152" t="s">
        <v>172</v>
      </c>
      <c r="AU835" s="152" t="s">
        <v>85</v>
      </c>
      <c r="AV835" s="12" t="s">
        <v>83</v>
      </c>
      <c r="AW835" s="12" t="s">
        <v>37</v>
      </c>
      <c r="AX835" s="12" t="s">
        <v>76</v>
      </c>
      <c r="AY835" s="152" t="s">
        <v>158</v>
      </c>
    </row>
    <row r="836" spans="2:65" s="13" customFormat="1">
      <c r="B836" s="157"/>
      <c r="D836" s="145" t="s">
        <v>172</v>
      </c>
      <c r="E836" s="158" t="s">
        <v>19</v>
      </c>
      <c r="F836" s="159" t="s">
        <v>851</v>
      </c>
      <c r="H836" s="160">
        <v>16</v>
      </c>
      <c r="I836" s="161"/>
      <c r="L836" s="157"/>
      <c r="M836" s="162"/>
      <c r="T836" s="163"/>
      <c r="AT836" s="158" t="s">
        <v>172</v>
      </c>
      <c r="AU836" s="158" t="s">
        <v>85</v>
      </c>
      <c r="AV836" s="13" t="s">
        <v>85</v>
      </c>
      <c r="AW836" s="13" t="s">
        <v>37</v>
      </c>
      <c r="AX836" s="13" t="s">
        <v>76</v>
      </c>
      <c r="AY836" s="158" t="s">
        <v>158</v>
      </c>
    </row>
    <row r="837" spans="2:65" s="15" customFormat="1">
      <c r="B837" s="171"/>
      <c r="D837" s="145" t="s">
        <v>172</v>
      </c>
      <c r="E837" s="172" t="s">
        <v>19</v>
      </c>
      <c r="F837" s="173" t="s">
        <v>188</v>
      </c>
      <c r="H837" s="174">
        <v>16</v>
      </c>
      <c r="I837" s="175"/>
      <c r="L837" s="171"/>
      <c r="M837" s="176"/>
      <c r="T837" s="177"/>
      <c r="AT837" s="172" t="s">
        <v>172</v>
      </c>
      <c r="AU837" s="172" t="s">
        <v>85</v>
      </c>
      <c r="AV837" s="15" t="s">
        <v>166</v>
      </c>
      <c r="AW837" s="15" t="s">
        <v>37</v>
      </c>
      <c r="AX837" s="15" t="s">
        <v>83</v>
      </c>
      <c r="AY837" s="172" t="s">
        <v>158</v>
      </c>
    </row>
    <row r="838" spans="2:65" s="1" customFormat="1" ht="37.9" customHeight="1">
      <c r="B838" s="33"/>
      <c r="C838" s="132" t="s">
        <v>852</v>
      </c>
      <c r="D838" s="132" t="s">
        <v>161</v>
      </c>
      <c r="E838" s="133" t="s">
        <v>853</v>
      </c>
      <c r="F838" s="134" t="s">
        <v>854</v>
      </c>
      <c r="G838" s="135" t="s">
        <v>164</v>
      </c>
      <c r="H838" s="136">
        <v>61.424999999999997</v>
      </c>
      <c r="I838" s="137"/>
      <c r="J838" s="138">
        <f>ROUND(I838*H838,2)</f>
        <v>0</v>
      </c>
      <c r="K838" s="134" t="s">
        <v>165</v>
      </c>
      <c r="L838" s="33"/>
      <c r="M838" s="139" t="s">
        <v>19</v>
      </c>
      <c r="N838" s="140" t="s">
        <v>47</v>
      </c>
      <c r="P838" s="141">
        <f>O838*H838</f>
        <v>0</v>
      </c>
      <c r="Q838" s="141">
        <v>0</v>
      </c>
      <c r="R838" s="141">
        <f>Q838*H838</f>
        <v>0</v>
      </c>
      <c r="S838" s="141">
        <v>1.6E-2</v>
      </c>
      <c r="T838" s="142">
        <f>S838*H838</f>
        <v>0.98280000000000001</v>
      </c>
      <c r="AR838" s="143" t="s">
        <v>166</v>
      </c>
      <c r="AT838" s="143" t="s">
        <v>161</v>
      </c>
      <c r="AU838" s="143" t="s">
        <v>85</v>
      </c>
      <c r="AY838" s="18" t="s">
        <v>158</v>
      </c>
      <c r="BE838" s="144">
        <f>IF(N838="základní",J838,0)</f>
        <v>0</v>
      </c>
      <c r="BF838" s="144">
        <f>IF(N838="snížená",J838,0)</f>
        <v>0</v>
      </c>
      <c r="BG838" s="144">
        <f>IF(N838="zákl. přenesená",J838,0)</f>
        <v>0</v>
      </c>
      <c r="BH838" s="144">
        <f>IF(N838="sníž. přenesená",J838,0)</f>
        <v>0</v>
      </c>
      <c r="BI838" s="144">
        <f>IF(N838="nulová",J838,0)</f>
        <v>0</v>
      </c>
      <c r="BJ838" s="18" t="s">
        <v>83</v>
      </c>
      <c r="BK838" s="144">
        <f>ROUND(I838*H838,2)</f>
        <v>0</v>
      </c>
      <c r="BL838" s="18" t="s">
        <v>166</v>
      </c>
      <c r="BM838" s="143" t="s">
        <v>855</v>
      </c>
    </row>
    <row r="839" spans="2:65" s="1" customFormat="1">
      <c r="B839" s="33"/>
      <c r="D839" s="145" t="s">
        <v>168</v>
      </c>
      <c r="F839" s="146" t="s">
        <v>856</v>
      </c>
      <c r="I839" s="147"/>
      <c r="L839" s="33"/>
      <c r="M839" s="148"/>
      <c r="T839" s="54"/>
      <c r="AT839" s="18" t="s">
        <v>168</v>
      </c>
      <c r="AU839" s="18" t="s">
        <v>85</v>
      </c>
    </row>
    <row r="840" spans="2:65" s="1" customFormat="1">
      <c r="B840" s="33"/>
      <c r="D840" s="149" t="s">
        <v>170</v>
      </c>
      <c r="F840" s="150" t="s">
        <v>857</v>
      </c>
      <c r="I840" s="147"/>
      <c r="L840" s="33"/>
      <c r="M840" s="148"/>
      <c r="T840" s="54"/>
      <c r="AT840" s="18" t="s">
        <v>170</v>
      </c>
      <c r="AU840" s="18" t="s">
        <v>85</v>
      </c>
    </row>
    <row r="841" spans="2:65" s="12" customFormat="1">
      <c r="B841" s="151"/>
      <c r="D841" s="145" t="s">
        <v>172</v>
      </c>
      <c r="E841" s="152" t="s">
        <v>19</v>
      </c>
      <c r="F841" s="153" t="s">
        <v>642</v>
      </c>
      <c r="H841" s="152" t="s">
        <v>19</v>
      </c>
      <c r="I841" s="154"/>
      <c r="L841" s="151"/>
      <c r="M841" s="155"/>
      <c r="T841" s="156"/>
      <c r="AT841" s="152" t="s">
        <v>172</v>
      </c>
      <c r="AU841" s="152" t="s">
        <v>85</v>
      </c>
      <c r="AV841" s="12" t="s">
        <v>83</v>
      </c>
      <c r="AW841" s="12" t="s">
        <v>37</v>
      </c>
      <c r="AX841" s="12" t="s">
        <v>76</v>
      </c>
      <c r="AY841" s="152" t="s">
        <v>158</v>
      </c>
    </row>
    <row r="842" spans="2:65" s="12" customFormat="1">
      <c r="B842" s="151"/>
      <c r="D842" s="145" t="s">
        <v>172</v>
      </c>
      <c r="E842" s="152" t="s">
        <v>19</v>
      </c>
      <c r="F842" s="153" t="s">
        <v>805</v>
      </c>
      <c r="H842" s="152" t="s">
        <v>19</v>
      </c>
      <c r="I842" s="154"/>
      <c r="L842" s="151"/>
      <c r="M842" s="155"/>
      <c r="T842" s="156"/>
      <c r="AT842" s="152" t="s">
        <v>172</v>
      </c>
      <c r="AU842" s="152" t="s">
        <v>85</v>
      </c>
      <c r="AV842" s="12" t="s">
        <v>83</v>
      </c>
      <c r="AW842" s="12" t="s">
        <v>37</v>
      </c>
      <c r="AX842" s="12" t="s">
        <v>76</v>
      </c>
      <c r="AY842" s="152" t="s">
        <v>158</v>
      </c>
    </row>
    <row r="843" spans="2:65" s="13" customFormat="1">
      <c r="B843" s="157"/>
      <c r="D843" s="145" t="s">
        <v>172</v>
      </c>
      <c r="E843" s="158" t="s">
        <v>19</v>
      </c>
      <c r="F843" s="159" t="s">
        <v>364</v>
      </c>
      <c r="H843" s="160">
        <v>169.941</v>
      </c>
      <c r="I843" s="161"/>
      <c r="L843" s="157"/>
      <c r="M843" s="162"/>
      <c r="T843" s="163"/>
      <c r="AT843" s="158" t="s">
        <v>172</v>
      </c>
      <c r="AU843" s="158" t="s">
        <v>85</v>
      </c>
      <c r="AV843" s="13" t="s">
        <v>85</v>
      </c>
      <c r="AW843" s="13" t="s">
        <v>37</v>
      </c>
      <c r="AX843" s="13" t="s">
        <v>76</v>
      </c>
      <c r="AY843" s="158" t="s">
        <v>158</v>
      </c>
    </row>
    <row r="844" spans="2:65" s="13" customFormat="1">
      <c r="B844" s="157"/>
      <c r="D844" s="145" t="s">
        <v>172</v>
      </c>
      <c r="E844" s="158" t="s">
        <v>19</v>
      </c>
      <c r="F844" s="159" t="s">
        <v>858</v>
      </c>
      <c r="H844" s="160">
        <v>-27.515999999999998</v>
      </c>
      <c r="I844" s="161"/>
      <c r="L844" s="157"/>
      <c r="M844" s="162"/>
      <c r="T844" s="163"/>
      <c r="AT844" s="158" t="s">
        <v>172</v>
      </c>
      <c r="AU844" s="158" t="s">
        <v>85</v>
      </c>
      <c r="AV844" s="13" t="s">
        <v>85</v>
      </c>
      <c r="AW844" s="13" t="s">
        <v>37</v>
      </c>
      <c r="AX844" s="13" t="s">
        <v>76</v>
      </c>
      <c r="AY844" s="158" t="s">
        <v>158</v>
      </c>
    </row>
    <row r="845" spans="2:65" s="13" customFormat="1">
      <c r="B845" s="157"/>
      <c r="D845" s="145" t="s">
        <v>172</v>
      </c>
      <c r="E845" s="158" t="s">
        <v>19</v>
      </c>
      <c r="F845" s="159" t="s">
        <v>859</v>
      </c>
      <c r="H845" s="160">
        <v>-81</v>
      </c>
      <c r="I845" s="161"/>
      <c r="L845" s="157"/>
      <c r="M845" s="162"/>
      <c r="T845" s="163"/>
      <c r="AT845" s="158" t="s">
        <v>172</v>
      </c>
      <c r="AU845" s="158" t="s">
        <v>85</v>
      </c>
      <c r="AV845" s="13" t="s">
        <v>85</v>
      </c>
      <c r="AW845" s="13" t="s">
        <v>37</v>
      </c>
      <c r="AX845" s="13" t="s">
        <v>76</v>
      </c>
      <c r="AY845" s="158" t="s">
        <v>158</v>
      </c>
    </row>
    <row r="846" spans="2:65" s="15" customFormat="1">
      <c r="B846" s="171"/>
      <c r="D846" s="145" t="s">
        <v>172</v>
      </c>
      <c r="E846" s="172" t="s">
        <v>19</v>
      </c>
      <c r="F846" s="173" t="s">
        <v>188</v>
      </c>
      <c r="H846" s="174">
        <v>61.424999999999997</v>
      </c>
      <c r="I846" s="175"/>
      <c r="L846" s="171"/>
      <c r="M846" s="176"/>
      <c r="T846" s="177"/>
      <c r="AT846" s="172" t="s">
        <v>172</v>
      </c>
      <c r="AU846" s="172" t="s">
        <v>85</v>
      </c>
      <c r="AV846" s="15" t="s">
        <v>166</v>
      </c>
      <c r="AW846" s="15" t="s">
        <v>37</v>
      </c>
      <c r="AX846" s="15" t="s">
        <v>83</v>
      </c>
      <c r="AY846" s="172" t="s">
        <v>158</v>
      </c>
    </row>
    <row r="847" spans="2:65" s="11" customFormat="1" ht="22.9" customHeight="1">
      <c r="B847" s="120"/>
      <c r="D847" s="121" t="s">
        <v>75</v>
      </c>
      <c r="E847" s="130" t="s">
        <v>860</v>
      </c>
      <c r="F847" s="130" t="s">
        <v>861</v>
      </c>
      <c r="I847" s="123"/>
      <c r="J847" s="131">
        <f>BK847</f>
        <v>0</v>
      </c>
      <c r="L847" s="120"/>
      <c r="M847" s="125"/>
      <c r="P847" s="126">
        <f>SUM(P848:P854)</f>
        <v>0</v>
      </c>
      <c r="R847" s="126">
        <f>SUM(R848:R854)</f>
        <v>0</v>
      </c>
      <c r="T847" s="127">
        <f>SUM(T848:T854)</f>
        <v>0</v>
      </c>
      <c r="AR847" s="121" t="s">
        <v>83</v>
      </c>
      <c r="AT847" s="128" t="s">
        <v>75</v>
      </c>
      <c r="AU847" s="128" t="s">
        <v>83</v>
      </c>
      <c r="AY847" s="121" t="s">
        <v>158</v>
      </c>
      <c r="BK847" s="129">
        <f>SUM(BK848:BK854)</f>
        <v>0</v>
      </c>
    </row>
    <row r="848" spans="2:65" s="1" customFormat="1" ht="24.2" customHeight="1">
      <c r="B848" s="33"/>
      <c r="C848" s="132" t="s">
        <v>862</v>
      </c>
      <c r="D848" s="132" t="s">
        <v>161</v>
      </c>
      <c r="E848" s="133" t="s">
        <v>863</v>
      </c>
      <c r="F848" s="134" t="s">
        <v>864</v>
      </c>
      <c r="G848" s="135" t="s">
        <v>164</v>
      </c>
      <c r="H848" s="136">
        <v>86.293999999999997</v>
      </c>
      <c r="I848" s="137"/>
      <c r="J848" s="138">
        <f>ROUND(I848*H848,2)</f>
        <v>0</v>
      </c>
      <c r="K848" s="134" t="s">
        <v>165</v>
      </c>
      <c r="L848" s="33"/>
      <c r="M848" s="139" t="s">
        <v>19</v>
      </c>
      <c r="N848" s="140" t="s">
        <v>47</v>
      </c>
      <c r="P848" s="141">
        <f>O848*H848</f>
        <v>0</v>
      </c>
      <c r="Q848" s="141">
        <v>0</v>
      </c>
      <c r="R848" s="141">
        <f>Q848*H848</f>
        <v>0</v>
      </c>
      <c r="S848" s="141">
        <v>0</v>
      </c>
      <c r="T848" s="142">
        <f>S848*H848</f>
        <v>0</v>
      </c>
      <c r="AR848" s="143" t="s">
        <v>166</v>
      </c>
      <c r="AT848" s="143" t="s">
        <v>161</v>
      </c>
      <c r="AU848" s="143" t="s">
        <v>85</v>
      </c>
      <c r="AY848" s="18" t="s">
        <v>158</v>
      </c>
      <c r="BE848" s="144">
        <f>IF(N848="základní",J848,0)</f>
        <v>0</v>
      </c>
      <c r="BF848" s="144">
        <f>IF(N848="snížená",J848,0)</f>
        <v>0</v>
      </c>
      <c r="BG848" s="144">
        <f>IF(N848="zákl. přenesená",J848,0)</f>
        <v>0</v>
      </c>
      <c r="BH848" s="144">
        <f>IF(N848="sníž. přenesená",J848,0)</f>
        <v>0</v>
      </c>
      <c r="BI848" s="144">
        <f>IF(N848="nulová",J848,0)</f>
        <v>0</v>
      </c>
      <c r="BJ848" s="18" t="s">
        <v>83</v>
      </c>
      <c r="BK848" s="144">
        <f>ROUND(I848*H848,2)</f>
        <v>0</v>
      </c>
      <c r="BL848" s="18" t="s">
        <v>166</v>
      </c>
      <c r="BM848" s="143" t="s">
        <v>865</v>
      </c>
    </row>
    <row r="849" spans="2:65" s="1" customFormat="1">
      <c r="B849" s="33"/>
      <c r="D849" s="145" t="s">
        <v>168</v>
      </c>
      <c r="F849" s="146" t="s">
        <v>864</v>
      </c>
      <c r="I849" s="147"/>
      <c r="L849" s="33"/>
      <c r="M849" s="148"/>
      <c r="T849" s="54"/>
      <c r="AT849" s="18" t="s">
        <v>168</v>
      </c>
      <c r="AU849" s="18" t="s">
        <v>85</v>
      </c>
    </row>
    <row r="850" spans="2:65" s="1" customFormat="1">
      <c r="B850" s="33"/>
      <c r="D850" s="149" t="s">
        <v>170</v>
      </c>
      <c r="F850" s="150" t="s">
        <v>866</v>
      </c>
      <c r="I850" s="147"/>
      <c r="L850" s="33"/>
      <c r="M850" s="148"/>
      <c r="T850" s="54"/>
      <c r="AT850" s="18" t="s">
        <v>170</v>
      </c>
      <c r="AU850" s="18" t="s">
        <v>85</v>
      </c>
    </row>
    <row r="851" spans="2:65" s="12" customFormat="1">
      <c r="B851" s="151"/>
      <c r="D851" s="145" t="s">
        <v>172</v>
      </c>
      <c r="E851" s="152" t="s">
        <v>19</v>
      </c>
      <c r="F851" s="153" t="s">
        <v>173</v>
      </c>
      <c r="H851" s="152" t="s">
        <v>19</v>
      </c>
      <c r="I851" s="154"/>
      <c r="L851" s="151"/>
      <c r="M851" s="155"/>
      <c r="T851" s="156"/>
      <c r="AT851" s="152" t="s">
        <v>172</v>
      </c>
      <c r="AU851" s="152" t="s">
        <v>85</v>
      </c>
      <c r="AV851" s="12" t="s">
        <v>83</v>
      </c>
      <c r="AW851" s="12" t="s">
        <v>37</v>
      </c>
      <c r="AX851" s="12" t="s">
        <v>76</v>
      </c>
      <c r="AY851" s="152" t="s">
        <v>158</v>
      </c>
    </row>
    <row r="852" spans="2:65" s="12" customFormat="1">
      <c r="B852" s="151"/>
      <c r="D852" s="145" t="s">
        <v>172</v>
      </c>
      <c r="E852" s="152" t="s">
        <v>19</v>
      </c>
      <c r="F852" s="153" t="s">
        <v>867</v>
      </c>
      <c r="H852" s="152" t="s">
        <v>19</v>
      </c>
      <c r="I852" s="154"/>
      <c r="L852" s="151"/>
      <c r="M852" s="155"/>
      <c r="T852" s="156"/>
      <c r="AT852" s="152" t="s">
        <v>172</v>
      </c>
      <c r="AU852" s="152" t="s">
        <v>85</v>
      </c>
      <c r="AV852" s="12" t="s">
        <v>83</v>
      </c>
      <c r="AW852" s="12" t="s">
        <v>37</v>
      </c>
      <c r="AX852" s="12" t="s">
        <v>76</v>
      </c>
      <c r="AY852" s="152" t="s">
        <v>158</v>
      </c>
    </row>
    <row r="853" spans="2:65" s="13" customFormat="1">
      <c r="B853" s="157"/>
      <c r="D853" s="145" t="s">
        <v>172</v>
      </c>
      <c r="E853" s="158" t="s">
        <v>19</v>
      </c>
      <c r="F853" s="159" t="s">
        <v>722</v>
      </c>
      <c r="H853" s="160">
        <v>86.293999999999997</v>
      </c>
      <c r="I853" s="161"/>
      <c r="L853" s="157"/>
      <c r="M853" s="162"/>
      <c r="T853" s="163"/>
      <c r="AT853" s="158" t="s">
        <v>172</v>
      </c>
      <c r="AU853" s="158" t="s">
        <v>85</v>
      </c>
      <c r="AV853" s="13" t="s">
        <v>85</v>
      </c>
      <c r="AW853" s="13" t="s">
        <v>37</v>
      </c>
      <c r="AX853" s="13" t="s">
        <v>76</v>
      </c>
      <c r="AY853" s="158" t="s">
        <v>158</v>
      </c>
    </row>
    <row r="854" spans="2:65" s="15" customFormat="1">
      <c r="B854" s="171"/>
      <c r="D854" s="145" t="s">
        <v>172</v>
      </c>
      <c r="E854" s="172" t="s">
        <v>19</v>
      </c>
      <c r="F854" s="173" t="s">
        <v>188</v>
      </c>
      <c r="H854" s="174">
        <v>86.293999999999997</v>
      </c>
      <c r="I854" s="175"/>
      <c r="L854" s="171"/>
      <c r="M854" s="176"/>
      <c r="T854" s="177"/>
      <c r="AT854" s="172" t="s">
        <v>172</v>
      </c>
      <c r="AU854" s="172" t="s">
        <v>85</v>
      </c>
      <c r="AV854" s="15" t="s">
        <v>166</v>
      </c>
      <c r="AW854" s="15" t="s">
        <v>37</v>
      </c>
      <c r="AX854" s="15" t="s">
        <v>83</v>
      </c>
      <c r="AY854" s="172" t="s">
        <v>158</v>
      </c>
    </row>
    <row r="855" spans="2:65" s="11" customFormat="1" ht="22.9" customHeight="1">
      <c r="B855" s="120"/>
      <c r="D855" s="121" t="s">
        <v>75</v>
      </c>
      <c r="E855" s="130" t="s">
        <v>868</v>
      </c>
      <c r="F855" s="130" t="s">
        <v>869</v>
      </c>
      <c r="I855" s="123"/>
      <c r="J855" s="131">
        <f>BK855</f>
        <v>0</v>
      </c>
      <c r="L855" s="120"/>
      <c r="M855" s="125"/>
      <c r="P855" s="126">
        <f>SUM(P856:P890)</f>
        <v>0</v>
      </c>
      <c r="R855" s="126">
        <f>SUM(R856:R890)</f>
        <v>0</v>
      </c>
      <c r="T855" s="127">
        <f>SUM(T856:T890)</f>
        <v>4.5</v>
      </c>
      <c r="AR855" s="121" t="s">
        <v>83</v>
      </c>
      <c r="AT855" s="128" t="s">
        <v>75</v>
      </c>
      <c r="AU855" s="128" t="s">
        <v>83</v>
      </c>
      <c r="AY855" s="121" t="s">
        <v>158</v>
      </c>
      <c r="BK855" s="129">
        <f>SUM(BK856:BK890)</f>
        <v>0</v>
      </c>
    </row>
    <row r="856" spans="2:65" s="1" customFormat="1" ht="24.2" customHeight="1">
      <c r="B856" s="33"/>
      <c r="C856" s="132" t="s">
        <v>870</v>
      </c>
      <c r="D856" s="132" t="s">
        <v>161</v>
      </c>
      <c r="E856" s="133" t="s">
        <v>871</v>
      </c>
      <c r="F856" s="134" t="s">
        <v>872</v>
      </c>
      <c r="G856" s="135" t="s">
        <v>538</v>
      </c>
      <c r="H856" s="136">
        <v>3</v>
      </c>
      <c r="I856" s="137"/>
      <c r="J856" s="138">
        <f>ROUND(I856*H856,2)</f>
        <v>0</v>
      </c>
      <c r="K856" s="134" t="s">
        <v>165</v>
      </c>
      <c r="L856" s="33"/>
      <c r="M856" s="139" t="s">
        <v>19</v>
      </c>
      <c r="N856" s="140" t="s">
        <v>47</v>
      </c>
      <c r="P856" s="141">
        <f>O856*H856</f>
        <v>0</v>
      </c>
      <c r="Q856" s="141">
        <v>0</v>
      </c>
      <c r="R856" s="141">
        <f>Q856*H856</f>
        <v>0</v>
      </c>
      <c r="S856" s="141">
        <v>1.5</v>
      </c>
      <c r="T856" s="142">
        <f>S856*H856</f>
        <v>4.5</v>
      </c>
      <c r="AR856" s="143" t="s">
        <v>166</v>
      </c>
      <c r="AT856" s="143" t="s">
        <v>161</v>
      </c>
      <c r="AU856" s="143" t="s">
        <v>85</v>
      </c>
      <c r="AY856" s="18" t="s">
        <v>158</v>
      </c>
      <c r="BE856" s="144">
        <f>IF(N856="základní",J856,0)</f>
        <v>0</v>
      </c>
      <c r="BF856" s="144">
        <f>IF(N856="snížená",J856,0)</f>
        <v>0</v>
      </c>
      <c r="BG856" s="144">
        <f>IF(N856="zákl. přenesená",J856,0)</f>
        <v>0</v>
      </c>
      <c r="BH856" s="144">
        <f>IF(N856="sníž. přenesená",J856,0)</f>
        <v>0</v>
      </c>
      <c r="BI856" s="144">
        <f>IF(N856="nulová",J856,0)</f>
        <v>0</v>
      </c>
      <c r="BJ856" s="18" t="s">
        <v>83</v>
      </c>
      <c r="BK856" s="144">
        <f>ROUND(I856*H856,2)</f>
        <v>0</v>
      </c>
      <c r="BL856" s="18" t="s">
        <v>166</v>
      </c>
      <c r="BM856" s="143" t="s">
        <v>873</v>
      </c>
    </row>
    <row r="857" spans="2:65" s="1" customFormat="1">
      <c r="B857" s="33"/>
      <c r="D857" s="145" t="s">
        <v>168</v>
      </c>
      <c r="F857" s="146" t="s">
        <v>874</v>
      </c>
      <c r="I857" s="147"/>
      <c r="L857" s="33"/>
      <c r="M857" s="148"/>
      <c r="T857" s="54"/>
      <c r="AT857" s="18" t="s">
        <v>168</v>
      </c>
      <c r="AU857" s="18" t="s">
        <v>85</v>
      </c>
    </row>
    <row r="858" spans="2:65" s="1" customFormat="1">
      <c r="B858" s="33"/>
      <c r="D858" s="149" t="s">
        <v>170</v>
      </c>
      <c r="F858" s="150" t="s">
        <v>875</v>
      </c>
      <c r="I858" s="147"/>
      <c r="L858" s="33"/>
      <c r="M858" s="148"/>
      <c r="T858" s="54"/>
      <c r="AT858" s="18" t="s">
        <v>170</v>
      </c>
      <c r="AU858" s="18" t="s">
        <v>85</v>
      </c>
    </row>
    <row r="859" spans="2:65" s="12" customFormat="1">
      <c r="B859" s="151"/>
      <c r="D859" s="145" t="s">
        <v>172</v>
      </c>
      <c r="E859" s="152" t="s">
        <v>19</v>
      </c>
      <c r="F859" s="153" t="s">
        <v>642</v>
      </c>
      <c r="H859" s="152" t="s">
        <v>19</v>
      </c>
      <c r="I859" s="154"/>
      <c r="L859" s="151"/>
      <c r="M859" s="155"/>
      <c r="T859" s="156"/>
      <c r="AT859" s="152" t="s">
        <v>172</v>
      </c>
      <c r="AU859" s="152" t="s">
        <v>85</v>
      </c>
      <c r="AV859" s="12" t="s">
        <v>83</v>
      </c>
      <c r="AW859" s="12" t="s">
        <v>37</v>
      </c>
      <c r="AX859" s="12" t="s">
        <v>76</v>
      </c>
      <c r="AY859" s="152" t="s">
        <v>158</v>
      </c>
    </row>
    <row r="860" spans="2:65" s="12" customFormat="1">
      <c r="B860" s="151"/>
      <c r="D860" s="145" t="s">
        <v>172</v>
      </c>
      <c r="E860" s="152" t="s">
        <v>19</v>
      </c>
      <c r="F860" s="153" t="s">
        <v>876</v>
      </c>
      <c r="H860" s="152" t="s">
        <v>19</v>
      </c>
      <c r="I860" s="154"/>
      <c r="L860" s="151"/>
      <c r="M860" s="155"/>
      <c r="T860" s="156"/>
      <c r="AT860" s="152" t="s">
        <v>172</v>
      </c>
      <c r="AU860" s="152" t="s">
        <v>85</v>
      </c>
      <c r="AV860" s="12" t="s">
        <v>83</v>
      </c>
      <c r="AW860" s="12" t="s">
        <v>37</v>
      </c>
      <c r="AX860" s="12" t="s">
        <v>76</v>
      </c>
      <c r="AY860" s="152" t="s">
        <v>158</v>
      </c>
    </row>
    <row r="861" spans="2:65" s="13" customFormat="1">
      <c r="B861" s="157"/>
      <c r="D861" s="145" t="s">
        <v>172</v>
      </c>
      <c r="E861" s="158" t="s">
        <v>19</v>
      </c>
      <c r="F861" s="159" t="s">
        <v>877</v>
      </c>
      <c r="H861" s="160">
        <v>3</v>
      </c>
      <c r="I861" s="161"/>
      <c r="L861" s="157"/>
      <c r="M861" s="162"/>
      <c r="T861" s="163"/>
      <c r="AT861" s="158" t="s">
        <v>172</v>
      </c>
      <c r="AU861" s="158" t="s">
        <v>85</v>
      </c>
      <c r="AV861" s="13" t="s">
        <v>85</v>
      </c>
      <c r="AW861" s="13" t="s">
        <v>37</v>
      </c>
      <c r="AX861" s="13" t="s">
        <v>76</v>
      </c>
      <c r="AY861" s="158" t="s">
        <v>158</v>
      </c>
    </row>
    <row r="862" spans="2:65" s="15" customFormat="1">
      <c r="B862" s="171"/>
      <c r="D862" s="145" t="s">
        <v>172</v>
      </c>
      <c r="E862" s="172" t="s">
        <v>19</v>
      </c>
      <c r="F862" s="173" t="s">
        <v>188</v>
      </c>
      <c r="H862" s="174">
        <v>3</v>
      </c>
      <c r="I862" s="175"/>
      <c r="L862" s="171"/>
      <c r="M862" s="176"/>
      <c r="T862" s="177"/>
      <c r="AT862" s="172" t="s">
        <v>172</v>
      </c>
      <c r="AU862" s="172" t="s">
        <v>85</v>
      </c>
      <c r="AV862" s="15" t="s">
        <v>166</v>
      </c>
      <c r="AW862" s="15" t="s">
        <v>37</v>
      </c>
      <c r="AX862" s="15" t="s">
        <v>83</v>
      </c>
      <c r="AY862" s="172" t="s">
        <v>158</v>
      </c>
    </row>
    <row r="863" spans="2:65" s="1" customFormat="1" ht="33" customHeight="1">
      <c r="B863" s="33"/>
      <c r="C863" s="132" t="s">
        <v>878</v>
      </c>
      <c r="D863" s="132" t="s">
        <v>161</v>
      </c>
      <c r="E863" s="133" t="s">
        <v>879</v>
      </c>
      <c r="F863" s="134" t="s">
        <v>880</v>
      </c>
      <c r="G863" s="135" t="s">
        <v>221</v>
      </c>
      <c r="H863" s="136">
        <v>58.564</v>
      </c>
      <c r="I863" s="137"/>
      <c r="J863" s="138">
        <f>ROUND(I863*H863,2)</f>
        <v>0</v>
      </c>
      <c r="K863" s="134" t="s">
        <v>165</v>
      </c>
      <c r="L863" s="33"/>
      <c r="M863" s="139" t="s">
        <v>19</v>
      </c>
      <c r="N863" s="140" t="s">
        <v>47</v>
      </c>
      <c r="P863" s="141">
        <f>O863*H863</f>
        <v>0</v>
      </c>
      <c r="Q863" s="141">
        <v>0</v>
      </c>
      <c r="R863" s="141">
        <f>Q863*H863</f>
        <v>0</v>
      </c>
      <c r="S863" s="141">
        <v>0</v>
      </c>
      <c r="T863" s="142">
        <f>S863*H863</f>
        <v>0</v>
      </c>
      <c r="AR863" s="143" t="s">
        <v>166</v>
      </c>
      <c r="AT863" s="143" t="s">
        <v>161</v>
      </c>
      <c r="AU863" s="143" t="s">
        <v>85</v>
      </c>
      <c r="AY863" s="18" t="s">
        <v>158</v>
      </c>
      <c r="BE863" s="144">
        <f>IF(N863="základní",J863,0)</f>
        <v>0</v>
      </c>
      <c r="BF863" s="144">
        <f>IF(N863="snížená",J863,0)</f>
        <v>0</v>
      </c>
      <c r="BG863" s="144">
        <f>IF(N863="zákl. přenesená",J863,0)</f>
        <v>0</v>
      </c>
      <c r="BH863" s="144">
        <f>IF(N863="sníž. přenesená",J863,0)</f>
        <v>0</v>
      </c>
      <c r="BI863" s="144">
        <f>IF(N863="nulová",J863,0)</f>
        <v>0</v>
      </c>
      <c r="BJ863" s="18" t="s">
        <v>83</v>
      </c>
      <c r="BK863" s="144">
        <f>ROUND(I863*H863,2)</f>
        <v>0</v>
      </c>
      <c r="BL863" s="18" t="s">
        <v>166</v>
      </c>
      <c r="BM863" s="143" t="s">
        <v>881</v>
      </c>
    </row>
    <row r="864" spans="2:65" s="1" customFormat="1">
      <c r="B864" s="33"/>
      <c r="D864" s="145" t="s">
        <v>168</v>
      </c>
      <c r="F864" s="146" t="s">
        <v>882</v>
      </c>
      <c r="I864" s="147"/>
      <c r="L864" s="33"/>
      <c r="M864" s="148"/>
      <c r="T864" s="54"/>
      <c r="AT864" s="18" t="s">
        <v>168</v>
      </c>
      <c r="AU864" s="18" t="s">
        <v>85</v>
      </c>
    </row>
    <row r="865" spans="2:65" s="1" customFormat="1">
      <c r="B865" s="33"/>
      <c r="D865" s="149" t="s">
        <v>170</v>
      </c>
      <c r="F865" s="150" t="s">
        <v>883</v>
      </c>
      <c r="I865" s="147"/>
      <c r="L865" s="33"/>
      <c r="M865" s="148"/>
      <c r="T865" s="54"/>
      <c r="AT865" s="18" t="s">
        <v>170</v>
      </c>
      <c r="AU865" s="18" t="s">
        <v>85</v>
      </c>
    </row>
    <row r="866" spans="2:65" s="1" customFormat="1" ht="24.2" customHeight="1">
      <c r="B866" s="33"/>
      <c r="C866" s="132" t="s">
        <v>884</v>
      </c>
      <c r="D866" s="132" t="s">
        <v>161</v>
      </c>
      <c r="E866" s="133" t="s">
        <v>885</v>
      </c>
      <c r="F866" s="134" t="s">
        <v>886</v>
      </c>
      <c r="G866" s="135" t="s">
        <v>221</v>
      </c>
      <c r="H866" s="136">
        <v>58.564</v>
      </c>
      <c r="I866" s="137"/>
      <c r="J866" s="138">
        <f>ROUND(I866*H866,2)</f>
        <v>0</v>
      </c>
      <c r="K866" s="134" t="s">
        <v>165</v>
      </c>
      <c r="L866" s="33"/>
      <c r="M866" s="139" t="s">
        <v>19</v>
      </c>
      <c r="N866" s="140" t="s">
        <v>47</v>
      </c>
      <c r="P866" s="141">
        <f>O866*H866</f>
        <v>0</v>
      </c>
      <c r="Q866" s="141">
        <v>0</v>
      </c>
      <c r="R866" s="141">
        <f>Q866*H866</f>
        <v>0</v>
      </c>
      <c r="S866" s="141">
        <v>0</v>
      </c>
      <c r="T866" s="142">
        <f>S866*H866</f>
        <v>0</v>
      </c>
      <c r="AR866" s="143" t="s">
        <v>166</v>
      </c>
      <c r="AT866" s="143" t="s">
        <v>161</v>
      </c>
      <c r="AU866" s="143" t="s">
        <v>85</v>
      </c>
      <c r="AY866" s="18" t="s">
        <v>158</v>
      </c>
      <c r="BE866" s="144">
        <f>IF(N866="základní",J866,0)</f>
        <v>0</v>
      </c>
      <c r="BF866" s="144">
        <f>IF(N866="snížená",J866,0)</f>
        <v>0</v>
      </c>
      <c r="BG866" s="144">
        <f>IF(N866="zákl. přenesená",J866,0)</f>
        <v>0</v>
      </c>
      <c r="BH866" s="144">
        <f>IF(N866="sníž. přenesená",J866,0)</f>
        <v>0</v>
      </c>
      <c r="BI866" s="144">
        <f>IF(N866="nulová",J866,0)</f>
        <v>0</v>
      </c>
      <c r="BJ866" s="18" t="s">
        <v>83</v>
      </c>
      <c r="BK866" s="144">
        <f>ROUND(I866*H866,2)</f>
        <v>0</v>
      </c>
      <c r="BL866" s="18" t="s">
        <v>166</v>
      </c>
      <c r="BM866" s="143" t="s">
        <v>887</v>
      </c>
    </row>
    <row r="867" spans="2:65" s="1" customFormat="1">
      <c r="B867" s="33"/>
      <c r="D867" s="145" t="s">
        <v>168</v>
      </c>
      <c r="F867" s="146" t="s">
        <v>888</v>
      </c>
      <c r="I867" s="147"/>
      <c r="L867" s="33"/>
      <c r="M867" s="148"/>
      <c r="T867" s="54"/>
      <c r="AT867" s="18" t="s">
        <v>168</v>
      </c>
      <c r="AU867" s="18" t="s">
        <v>85</v>
      </c>
    </row>
    <row r="868" spans="2:65" s="1" customFormat="1">
      <c r="B868" s="33"/>
      <c r="D868" s="149" t="s">
        <v>170</v>
      </c>
      <c r="F868" s="150" t="s">
        <v>889</v>
      </c>
      <c r="I868" s="147"/>
      <c r="L868" s="33"/>
      <c r="M868" s="148"/>
      <c r="T868" s="54"/>
      <c r="AT868" s="18" t="s">
        <v>170</v>
      </c>
      <c r="AU868" s="18" t="s">
        <v>85</v>
      </c>
    </row>
    <row r="869" spans="2:65" s="1" customFormat="1" ht="24.2" customHeight="1">
      <c r="B869" s="33"/>
      <c r="C869" s="132" t="s">
        <v>890</v>
      </c>
      <c r="D869" s="132" t="s">
        <v>161</v>
      </c>
      <c r="E869" s="133" t="s">
        <v>891</v>
      </c>
      <c r="F869" s="134" t="s">
        <v>892</v>
      </c>
      <c r="G869" s="135" t="s">
        <v>221</v>
      </c>
      <c r="H869" s="136">
        <v>878.46</v>
      </c>
      <c r="I869" s="137"/>
      <c r="J869" s="138">
        <f>ROUND(I869*H869,2)</f>
        <v>0</v>
      </c>
      <c r="K869" s="134" t="s">
        <v>165</v>
      </c>
      <c r="L869" s="33"/>
      <c r="M869" s="139" t="s">
        <v>19</v>
      </c>
      <c r="N869" s="140" t="s">
        <v>47</v>
      </c>
      <c r="P869" s="141">
        <f>O869*H869</f>
        <v>0</v>
      </c>
      <c r="Q869" s="141">
        <v>0</v>
      </c>
      <c r="R869" s="141">
        <f>Q869*H869</f>
        <v>0</v>
      </c>
      <c r="S869" s="141">
        <v>0</v>
      </c>
      <c r="T869" s="142">
        <f>S869*H869</f>
        <v>0</v>
      </c>
      <c r="AR869" s="143" t="s">
        <v>166</v>
      </c>
      <c r="AT869" s="143" t="s">
        <v>161</v>
      </c>
      <c r="AU869" s="143" t="s">
        <v>85</v>
      </c>
      <c r="AY869" s="18" t="s">
        <v>158</v>
      </c>
      <c r="BE869" s="144">
        <f>IF(N869="základní",J869,0)</f>
        <v>0</v>
      </c>
      <c r="BF869" s="144">
        <f>IF(N869="snížená",J869,0)</f>
        <v>0</v>
      </c>
      <c r="BG869" s="144">
        <f>IF(N869="zákl. přenesená",J869,0)</f>
        <v>0</v>
      </c>
      <c r="BH869" s="144">
        <f>IF(N869="sníž. přenesená",J869,0)</f>
        <v>0</v>
      </c>
      <c r="BI869" s="144">
        <f>IF(N869="nulová",J869,0)</f>
        <v>0</v>
      </c>
      <c r="BJ869" s="18" t="s">
        <v>83</v>
      </c>
      <c r="BK869" s="144">
        <f>ROUND(I869*H869,2)</f>
        <v>0</v>
      </c>
      <c r="BL869" s="18" t="s">
        <v>166</v>
      </c>
      <c r="BM869" s="143" t="s">
        <v>893</v>
      </c>
    </row>
    <row r="870" spans="2:65" s="1" customFormat="1">
      <c r="B870" s="33"/>
      <c r="D870" s="145" t="s">
        <v>168</v>
      </c>
      <c r="F870" s="146" t="s">
        <v>894</v>
      </c>
      <c r="I870" s="147"/>
      <c r="L870" s="33"/>
      <c r="M870" s="148"/>
      <c r="T870" s="54"/>
      <c r="AT870" s="18" t="s">
        <v>168</v>
      </c>
      <c r="AU870" s="18" t="s">
        <v>85</v>
      </c>
    </row>
    <row r="871" spans="2:65" s="1" customFormat="1">
      <c r="B871" s="33"/>
      <c r="D871" s="149" t="s">
        <v>170</v>
      </c>
      <c r="F871" s="150" t="s">
        <v>895</v>
      </c>
      <c r="I871" s="147"/>
      <c r="L871" s="33"/>
      <c r="M871" s="148"/>
      <c r="T871" s="54"/>
      <c r="AT871" s="18" t="s">
        <v>170</v>
      </c>
      <c r="AU871" s="18" t="s">
        <v>85</v>
      </c>
    </row>
    <row r="872" spans="2:65" s="13" customFormat="1">
      <c r="B872" s="157"/>
      <c r="D872" s="145" t="s">
        <v>172</v>
      </c>
      <c r="F872" s="159" t="s">
        <v>896</v>
      </c>
      <c r="H872" s="160">
        <v>878.46</v>
      </c>
      <c r="I872" s="161"/>
      <c r="L872" s="157"/>
      <c r="M872" s="162"/>
      <c r="T872" s="163"/>
      <c r="AT872" s="158" t="s">
        <v>172</v>
      </c>
      <c r="AU872" s="158" t="s">
        <v>85</v>
      </c>
      <c r="AV872" s="13" t="s">
        <v>85</v>
      </c>
      <c r="AW872" s="13" t="s">
        <v>4</v>
      </c>
      <c r="AX872" s="13" t="s">
        <v>83</v>
      </c>
      <c r="AY872" s="158" t="s">
        <v>158</v>
      </c>
    </row>
    <row r="873" spans="2:65" s="1" customFormat="1" ht="33" customHeight="1">
      <c r="B873" s="33"/>
      <c r="C873" s="132" t="s">
        <v>897</v>
      </c>
      <c r="D873" s="132" t="s">
        <v>161</v>
      </c>
      <c r="E873" s="133" t="s">
        <v>898</v>
      </c>
      <c r="F873" s="134" t="s">
        <v>899</v>
      </c>
      <c r="G873" s="135" t="s">
        <v>221</v>
      </c>
      <c r="H873" s="136">
        <v>5.9080000000000004</v>
      </c>
      <c r="I873" s="137"/>
      <c r="J873" s="138">
        <f>ROUND(I873*H873,2)</f>
        <v>0</v>
      </c>
      <c r="K873" s="134" t="s">
        <v>165</v>
      </c>
      <c r="L873" s="33"/>
      <c r="M873" s="139" t="s">
        <v>19</v>
      </c>
      <c r="N873" s="140" t="s">
        <v>47</v>
      </c>
      <c r="P873" s="141">
        <f>O873*H873</f>
        <v>0</v>
      </c>
      <c r="Q873" s="141">
        <v>0</v>
      </c>
      <c r="R873" s="141">
        <f>Q873*H873</f>
        <v>0</v>
      </c>
      <c r="S873" s="141">
        <v>0</v>
      </c>
      <c r="T873" s="142">
        <f>S873*H873</f>
        <v>0</v>
      </c>
      <c r="AR873" s="143" t="s">
        <v>166</v>
      </c>
      <c r="AT873" s="143" t="s">
        <v>161</v>
      </c>
      <c r="AU873" s="143" t="s">
        <v>85</v>
      </c>
      <c r="AY873" s="18" t="s">
        <v>158</v>
      </c>
      <c r="BE873" s="144">
        <f>IF(N873="základní",J873,0)</f>
        <v>0</v>
      </c>
      <c r="BF873" s="144">
        <f>IF(N873="snížená",J873,0)</f>
        <v>0</v>
      </c>
      <c r="BG873" s="144">
        <f>IF(N873="zákl. přenesená",J873,0)</f>
        <v>0</v>
      </c>
      <c r="BH873" s="144">
        <f>IF(N873="sníž. přenesená",J873,0)</f>
        <v>0</v>
      </c>
      <c r="BI873" s="144">
        <f>IF(N873="nulová",J873,0)</f>
        <v>0</v>
      </c>
      <c r="BJ873" s="18" t="s">
        <v>83</v>
      </c>
      <c r="BK873" s="144">
        <f>ROUND(I873*H873,2)</f>
        <v>0</v>
      </c>
      <c r="BL873" s="18" t="s">
        <v>166</v>
      </c>
      <c r="BM873" s="143" t="s">
        <v>900</v>
      </c>
    </row>
    <row r="874" spans="2:65" s="1" customFormat="1">
      <c r="B874" s="33"/>
      <c r="D874" s="145" t="s">
        <v>168</v>
      </c>
      <c r="F874" s="146" t="s">
        <v>901</v>
      </c>
      <c r="I874" s="147"/>
      <c r="L874" s="33"/>
      <c r="M874" s="148"/>
      <c r="T874" s="54"/>
      <c r="AT874" s="18" t="s">
        <v>168</v>
      </c>
      <c r="AU874" s="18" t="s">
        <v>85</v>
      </c>
    </row>
    <row r="875" spans="2:65" s="1" customFormat="1">
      <c r="B875" s="33"/>
      <c r="D875" s="149" t="s">
        <v>170</v>
      </c>
      <c r="F875" s="150" t="s">
        <v>902</v>
      </c>
      <c r="I875" s="147"/>
      <c r="L875" s="33"/>
      <c r="M875" s="148"/>
      <c r="T875" s="54"/>
      <c r="AT875" s="18" t="s">
        <v>170</v>
      </c>
      <c r="AU875" s="18" t="s">
        <v>85</v>
      </c>
    </row>
    <row r="876" spans="2:65" s="12" customFormat="1">
      <c r="B876" s="151"/>
      <c r="D876" s="145" t="s">
        <v>172</v>
      </c>
      <c r="E876" s="152" t="s">
        <v>19</v>
      </c>
      <c r="F876" s="153" t="s">
        <v>903</v>
      </c>
      <c r="H876" s="152" t="s">
        <v>19</v>
      </c>
      <c r="I876" s="154"/>
      <c r="L876" s="151"/>
      <c r="M876" s="155"/>
      <c r="T876" s="156"/>
      <c r="AT876" s="152" t="s">
        <v>172</v>
      </c>
      <c r="AU876" s="152" t="s">
        <v>85</v>
      </c>
      <c r="AV876" s="12" t="s">
        <v>83</v>
      </c>
      <c r="AW876" s="12" t="s">
        <v>37</v>
      </c>
      <c r="AX876" s="12" t="s">
        <v>76</v>
      </c>
      <c r="AY876" s="152" t="s">
        <v>158</v>
      </c>
    </row>
    <row r="877" spans="2:65" s="13" customFormat="1">
      <c r="B877" s="157"/>
      <c r="D877" s="145" t="s">
        <v>172</v>
      </c>
      <c r="E877" s="158" t="s">
        <v>19</v>
      </c>
      <c r="F877" s="159" t="s">
        <v>904</v>
      </c>
      <c r="H877" s="160">
        <v>5.9080000000000004</v>
      </c>
      <c r="I877" s="161"/>
      <c r="L877" s="157"/>
      <c r="M877" s="162"/>
      <c r="T877" s="163"/>
      <c r="AT877" s="158" t="s">
        <v>172</v>
      </c>
      <c r="AU877" s="158" t="s">
        <v>85</v>
      </c>
      <c r="AV877" s="13" t="s">
        <v>85</v>
      </c>
      <c r="AW877" s="13" t="s">
        <v>37</v>
      </c>
      <c r="AX877" s="13" t="s">
        <v>76</v>
      </c>
      <c r="AY877" s="158" t="s">
        <v>158</v>
      </c>
    </row>
    <row r="878" spans="2:65" s="15" customFormat="1">
      <c r="B878" s="171"/>
      <c r="D878" s="145" t="s">
        <v>172</v>
      </c>
      <c r="E878" s="172" t="s">
        <v>19</v>
      </c>
      <c r="F878" s="173" t="s">
        <v>188</v>
      </c>
      <c r="H878" s="174">
        <v>5.9080000000000004</v>
      </c>
      <c r="I878" s="175"/>
      <c r="L878" s="171"/>
      <c r="M878" s="176"/>
      <c r="T878" s="177"/>
      <c r="AT878" s="172" t="s">
        <v>172</v>
      </c>
      <c r="AU878" s="172" t="s">
        <v>85</v>
      </c>
      <c r="AV878" s="15" t="s">
        <v>166</v>
      </c>
      <c r="AW878" s="15" t="s">
        <v>37</v>
      </c>
      <c r="AX878" s="15" t="s">
        <v>83</v>
      </c>
      <c r="AY878" s="172" t="s">
        <v>158</v>
      </c>
    </row>
    <row r="879" spans="2:65" s="1" customFormat="1" ht="37.9" customHeight="1">
      <c r="B879" s="33"/>
      <c r="C879" s="132" t="s">
        <v>905</v>
      </c>
      <c r="D879" s="132" t="s">
        <v>161</v>
      </c>
      <c r="E879" s="133" t="s">
        <v>906</v>
      </c>
      <c r="F879" s="134" t="s">
        <v>907</v>
      </c>
      <c r="G879" s="135" t="s">
        <v>221</v>
      </c>
      <c r="H879" s="136">
        <v>28.852</v>
      </c>
      <c r="I879" s="137"/>
      <c r="J879" s="138">
        <f>ROUND(I879*H879,2)</f>
        <v>0</v>
      </c>
      <c r="K879" s="134" t="s">
        <v>165</v>
      </c>
      <c r="L879" s="33"/>
      <c r="M879" s="139" t="s">
        <v>19</v>
      </c>
      <c r="N879" s="140" t="s">
        <v>47</v>
      </c>
      <c r="P879" s="141">
        <f>O879*H879</f>
        <v>0</v>
      </c>
      <c r="Q879" s="141">
        <v>0</v>
      </c>
      <c r="R879" s="141">
        <f>Q879*H879</f>
        <v>0</v>
      </c>
      <c r="S879" s="141">
        <v>0</v>
      </c>
      <c r="T879" s="142">
        <f>S879*H879</f>
        <v>0</v>
      </c>
      <c r="AR879" s="143" t="s">
        <v>166</v>
      </c>
      <c r="AT879" s="143" t="s">
        <v>161</v>
      </c>
      <c r="AU879" s="143" t="s">
        <v>85</v>
      </c>
      <c r="AY879" s="18" t="s">
        <v>158</v>
      </c>
      <c r="BE879" s="144">
        <f>IF(N879="základní",J879,0)</f>
        <v>0</v>
      </c>
      <c r="BF879" s="144">
        <f>IF(N879="snížená",J879,0)</f>
        <v>0</v>
      </c>
      <c r="BG879" s="144">
        <f>IF(N879="zákl. přenesená",J879,0)</f>
        <v>0</v>
      </c>
      <c r="BH879" s="144">
        <f>IF(N879="sníž. přenesená",J879,0)</f>
        <v>0</v>
      </c>
      <c r="BI879" s="144">
        <f>IF(N879="nulová",J879,0)</f>
        <v>0</v>
      </c>
      <c r="BJ879" s="18" t="s">
        <v>83</v>
      </c>
      <c r="BK879" s="144">
        <f>ROUND(I879*H879,2)</f>
        <v>0</v>
      </c>
      <c r="BL879" s="18" t="s">
        <v>166</v>
      </c>
      <c r="BM879" s="143" t="s">
        <v>908</v>
      </c>
    </row>
    <row r="880" spans="2:65" s="1" customFormat="1">
      <c r="B880" s="33"/>
      <c r="D880" s="145" t="s">
        <v>168</v>
      </c>
      <c r="F880" s="146" t="s">
        <v>909</v>
      </c>
      <c r="I880" s="147"/>
      <c r="L880" s="33"/>
      <c r="M880" s="148"/>
      <c r="T880" s="54"/>
      <c r="AT880" s="18" t="s">
        <v>168</v>
      </c>
      <c r="AU880" s="18" t="s">
        <v>85</v>
      </c>
    </row>
    <row r="881" spans="2:65" s="1" customFormat="1">
      <c r="B881" s="33"/>
      <c r="D881" s="149" t="s">
        <v>170</v>
      </c>
      <c r="F881" s="150" t="s">
        <v>910</v>
      </c>
      <c r="I881" s="147"/>
      <c r="L881" s="33"/>
      <c r="M881" s="148"/>
      <c r="T881" s="54"/>
      <c r="AT881" s="18" t="s">
        <v>170</v>
      </c>
      <c r="AU881" s="18" t="s">
        <v>85</v>
      </c>
    </row>
    <row r="882" spans="2:65" s="12" customFormat="1">
      <c r="B882" s="151"/>
      <c r="D882" s="145" t="s">
        <v>172</v>
      </c>
      <c r="E882" s="152" t="s">
        <v>19</v>
      </c>
      <c r="F882" s="153" t="s">
        <v>911</v>
      </c>
      <c r="H882" s="152" t="s">
        <v>19</v>
      </c>
      <c r="I882" s="154"/>
      <c r="L882" s="151"/>
      <c r="M882" s="155"/>
      <c r="T882" s="156"/>
      <c r="AT882" s="152" t="s">
        <v>172</v>
      </c>
      <c r="AU882" s="152" t="s">
        <v>85</v>
      </c>
      <c r="AV882" s="12" t="s">
        <v>83</v>
      </c>
      <c r="AW882" s="12" t="s">
        <v>37</v>
      </c>
      <c r="AX882" s="12" t="s">
        <v>76</v>
      </c>
      <c r="AY882" s="152" t="s">
        <v>158</v>
      </c>
    </row>
    <row r="883" spans="2:65" s="13" customFormat="1">
      <c r="B883" s="157"/>
      <c r="D883" s="145" t="s">
        <v>172</v>
      </c>
      <c r="E883" s="158" t="s">
        <v>19</v>
      </c>
      <c r="F883" s="159" t="s">
        <v>912</v>
      </c>
      <c r="H883" s="160">
        <v>28.852</v>
      </c>
      <c r="I883" s="161"/>
      <c r="L883" s="157"/>
      <c r="M883" s="162"/>
      <c r="T883" s="163"/>
      <c r="AT883" s="158" t="s">
        <v>172</v>
      </c>
      <c r="AU883" s="158" t="s">
        <v>85</v>
      </c>
      <c r="AV883" s="13" t="s">
        <v>85</v>
      </c>
      <c r="AW883" s="13" t="s">
        <v>37</v>
      </c>
      <c r="AX883" s="13" t="s">
        <v>76</v>
      </c>
      <c r="AY883" s="158" t="s">
        <v>158</v>
      </c>
    </row>
    <row r="884" spans="2:65" s="15" customFormat="1">
      <c r="B884" s="171"/>
      <c r="D884" s="145" t="s">
        <v>172</v>
      </c>
      <c r="E884" s="172" t="s">
        <v>19</v>
      </c>
      <c r="F884" s="173" t="s">
        <v>188</v>
      </c>
      <c r="H884" s="174">
        <v>28.852</v>
      </c>
      <c r="I884" s="175"/>
      <c r="L884" s="171"/>
      <c r="M884" s="176"/>
      <c r="T884" s="177"/>
      <c r="AT884" s="172" t="s">
        <v>172</v>
      </c>
      <c r="AU884" s="172" t="s">
        <v>85</v>
      </c>
      <c r="AV884" s="15" t="s">
        <v>166</v>
      </c>
      <c r="AW884" s="15" t="s">
        <v>37</v>
      </c>
      <c r="AX884" s="15" t="s">
        <v>83</v>
      </c>
      <c r="AY884" s="172" t="s">
        <v>158</v>
      </c>
    </row>
    <row r="885" spans="2:65" s="1" customFormat="1" ht="44.25" customHeight="1">
      <c r="B885" s="33"/>
      <c r="C885" s="132" t="s">
        <v>634</v>
      </c>
      <c r="D885" s="132" t="s">
        <v>161</v>
      </c>
      <c r="E885" s="133" t="s">
        <v>913</v>
      </c>
      <c r="F885" s="134" t="s">
        <v>914</v>
      </c>
      <c r="G885" s="135" t="s">
        <v>221</v>
      </c>
      <c r="H885" s="136">
        <v>0.94899999999999995</v>
      </c>
      <c r="I885" s="137"/>
      <c r="J885" s="138">
        <f>ROUND(I885*H885,2)</f>
        <v>0</v>
      </c>
      <c r="K885" s="134" t="s">
        <v>165</v>
      </c>
      <c r="L885" s="33"/>
      <c r="M885" s="139" t="s">
        <v>19</v>
      </c>
      <c r="N885" s="140" t="s">
        <v>47</v>
      </c>
      <c r="P885" s="141">
        <f>O885*H885</f>
        <v>0</v>
      </c>
      <c r="Q885" s="141">
        <v>0</v>
      </c>
      <c r="R885" s="141">
        <f>Q885*H885</f>
        <v>0</v>
      </c>
      <c r="S885" s="141">
        <v>0</v>
      </c>
      <c r="T885" s="142">
        <f>S885*H885</f>
        <v>0</v>
      </c>
      <c r="AR885" s="143" t="s">
        <v>166</v>
      </c>
      <c r="AT885" s="143" t="s">
        <v>161</v>
      </c>
      <c r="AU885" s="143" t="s">
        <v>85</v>
      </c>
      <c r="AY885" s="18" t="s">
        <v>158</v>
      </c>
      <c r="BE885" s="144">
        <f>IF(N885="základní",J885,0)</f>
        <v>0</v>
      </c>
      <c r="BF885" s="144">
        <f>IF(N885="snížená",J885,0)</f>
        <v>0</v>
      </c>
      <c r="BG885" s="144">
        <f>IF(N885="zákl. přenesená",J885,0)</f>
        <v>0</v>
      </c>
      <c r="BH885" s="144">
        <f>IF(N885="sníž. přenesená",J885,0)</f>
        <v>0</v>
      </c>
      <c r="BI885" s="144">
        <f>IF(N885="nulová",J885,0)</f>
        <v>0</v>
      </c>
      <c r="BJ885" s="18" t="s">
        <v>83</v>
      </c>
      <c r="BK885" s="144">
        <f>ROUND(I885*H885,2)</f>
        <v>0</v>
      </c>
      <c r="BL885" s="18" t="s">
        <v>166</v>
      </c>
      <c r="BM885" s="143" t="s">
        <v>915</v>
      </c>
    </row>
    <row r="886" spans="2:65" s="1" customFormat="1">
      <c r="B886" s="33"/>
      <c r="D886" s="145" t="s">
        <v>168</v>
      </c>
      <c r="F886" s="146" t="s">
        <v>914</v>
      </c>
      <c r="I886" s="147"/>
      <c r="L886" s="33"/>
      <c r="M886" s="148"/>
      <c r="T886" s="54"/>
      <c r="AT886" s="18" t="s">
        <v>168</v>
      </c>
      <c r="AU886" s="18" t="s">
        <v>85</v>
      </c>
    </row>
    <row r="887" spans="2:65" s="1" customFormat="1">
      <c r="B887" s="33"/>
      <c r="D887" s="149" t="s">
        <v>170</v>
      </c>
      <c r="F887" s="150" t="s">
        <v>916</v>
      </c>
      <c r="I887" s="147"/>
      <c r="L887" s="33"/>
      <c r="M887" s="148"/>
      <c r="T887" s="54"/>
      <c r="AT887" s="18" t="s">
        <v>170</v>
      </c>
      <c r="AU887" s="18" t="s">
        <v>85</v>
      </c>
    </row>
    <row r="888" spans="2:65" s="12" customFormat="1">
      <c r="B888" s="151"/>
      <c r="D888" s="145" t="s">
        <v>172</v>
      </c>
      <c r="E888" s="152" t="s">
        <v>19</v>
      </c>
      <c r="F888" s="153" t="s">
        <v>917</v>
      </c>
      <c r="H888" s="152" t="s">
        <v>19</v>
      </c>
      <c r="I888" s="154"/>
      <c r="L888" s="151"/>
      <c r="M888" s="155"/>
      <c r="T888" s="156"/>
      <c r="AT888" s="152" t="s">
        <v>172</v>
      </c>
      <c r="AU888" s="152" t="s">
        <v>85</v>
      </c>
      <c r="AV888" s="12" t="s">
        <v>83</v>
      </c>
      <c r="AW888" s="12" t="s">
        <v>37</v>
      </c>
      <c r="AX888" s="12" t="s">
        <v>76</v>
      </c>
      <c r="AY888" s="152" t="s">
        <v>158</v>
      </c>
    </row>
    <row r="889" spans="2:65" s="13" customFormat="1">
      <c r="B889" s="157"/>
      <c r="D889" s="145" t="s">
        <v>172</v>
      </c>
      <c r="E889" s="158" t="s">
        <v>19</v>
      </c>
      <c r="F889" s="159" t="s">
        <v>918</v>
      </c>
      <c r="H889" s="160">
        <v>0.94899999999999995</v>
      </c>
      <c r="I889" s="161"/>
      <c r="L889" s="157"/>
      <c r="M889" s="162"/>
      <c r="T889" s="163"/>
      <c r="AT889" s="158" t="s">
        <v>172</v>
      </c>
      <c r="AU889" s="158" t="s">
        <v>85</v>
      </c>
      <c r="AV889" s="13" t="s">
        <v>85</v>
      </c>
      <c r="AW889" s="13" t="s">
        <v>37</v>
      </c>
      <c r="AX889" s="13" t="s">
        <v>76</v>
      </c>
      <c r="AY889" s="158" t="s">
        <v>158</v>
      </c>
    </row>
    <row r="890" spans="2:65" s="15" customFormat="1">
      <c r="B890" s="171"/>
      <c r="D890" s="145" t="s">
        <v>172</v>
      </c>
      <c r="E890" s="172" t="s">
        <v>19</v>
      </c>
      <c r="F890" s="173" t="s">
        <v>188</v>
      </c>
      <c r="H890" s="174">
        <v>0.94899999999999995</v>
      </c>
      <c r="I890" s="175"/>
      <c r="L890" s="171"/>
      <c r="M890" s="176"/>
      <c r="T890" s="177"/>
      <c r="AT890" s="172" t="s">
        <v>172</v>
      </c>
      <c r="AU890" s="172" t="s">
        <v>85</v>
      </c>
      <c r="AV890" s="15" t="s">
        <v>166</v>
      </c>
      <c r="AW890" s="15" t="s">
        <v>37</v>
      </c>
      <c r="AX890" s="15" t="s">
        <v>83</v>
      </c>
      <c r="AY890" s="172" t="s">
        <v>158</v>
      </c>
    </row>
    <row r="891" spans="2:65" s="11" customFormat="1" ht="22.9" customHeight="1">
      <c r="B891" s="120"/>
      <c r="D891" s="121" t="s">
        <v>75</v>
      </c>
      <c r="E891" s="130" t="s">
        <v>919</v>
      </c>
      <c r="F891" s="130" t="s">
        <v>920</v>
      </c>
      <c r="I891" s="123"/>
      <c r="J891" s="131">
        <f>BK891</f>
        <v>0</v>
      </c>
      <c r="L891" s="120"/>
      <c r="M891" s="125"/>
      <c r="P891" s="126">
        <f>SUM(P892:P894)</f>
        <v>0</v>
      </c>
      <c r="R891" s="126">
        <f>SUM(R892:R894)</f>
        <v>0</v>
      </c>
      <c r="T891" s="127">
        <f>SUM(T892:T894)</f>
        <v>0</v>
      </c>
      <c r="AR891" s="121" t="s">
        <v>83</v>
      </c>
      <c r="AT891" s="128" t="s">
        <v>75</v>
      </c>
      <c r="AU891" s="128" t="s">
        <v>83</v>
      </c>
      <c r="AY891" s="121" t="s">
        <v>158</v>
      </c>
      <c r="BK891" s="129">
        <f>SUM(BK892:BK894)</f>
        <v>0</v>
      </c>
    </row>
    <row r="892" spans="2:65" s="1" customFormat="1" ht="24.2" customHeight="1">
      <c r="B892" s="33"/>
      <c r="C892" s="132" t="s">
        <v>712</v>
      </c>
      <c r="D892" s="132" t="s">
        <v>161</v>
      </c>
      <c r="E892" s="133" t="s">
        <v>921</v>
      </c>
      <c r="F892" s="134" t="s">
        <v>922</v>
      </c>
      <c r="G892" s="135" t="s">
        <v>221</v>
      </c>
      <c r="H892" s="136">
        <v>46.024999999999999</v>
      </c>
      <c r="I892" s="137"/>
      <c r="J892" s="138">
        <f>ROUND(I892*H892,2)</f>
        <v>0</v>
      </c>
      <c r="K892" s="134" t="s">
        <v>165</v>
      </c>
      <c r="L892" s="33"/>
      <c r="M892" s="139" t="s">
        <v>19</v>
      </c>
      <c r="N892" s="140" t="s">
        <v>47</v>
      </c>
      <c r="P892" s="141">
        <f>O892*H892</f>
        <v>0</v>
      </c>
      <c r="Q892" s="141">
        <v>0</v>
      </c>
      <c r="R892" s="141">
        <f>Q892*H892</f>
        <v>0</v>
      </c>
      <c r="S892" s="141">
        <v>0</v>
      </c>
      <c r="T892" s="142">
        <f>S892*H892</f>
        <v>0</v>
      </c>
      <c r="AR892" s="143" t="s">
        <v>166</v>
      </c>
      <c r="AT892" s="143" t="s">
        <v>161</v>
      </c>
      <c r="AU892" s="143" t="s">
        <v>85</v>
      </c>
      <c r="AY892" s="18" t="s">
        <v>158</v>
      </c>
      <c r="BE892" s="144">
        <f>IF(N892="základní",J892,0)</f>
        <v>0</v>
      </c>
      <c r="BF892" s="144">
        <f>IF(N892="snížená",J892,0)</f>
        <v>0</v>
      </c>
      <c r="BG892" s="144">
        <f>IF(N892="zákl. přenesená",J892,0)</f>
        <v>0</v>
      </c>
      <c r="BH892" s="144">
        <f>IF(N892="sníž. přenesená",J892,0)</f>
        <v>0</v>
      </c>
      <c r="BI892" s="144">
        <f>IF(N892="nulová",J892,0)</f>
        <v>0</v>
      </c>
      <c r="BJ892" s="18" t="s">
        <v>83</v>
      </c>
      <c r="BK892" s="144">
        <f>ROUND(I892*H892,2)</f>
        <v>0</v>
      </c>
      <c r="BL892" s="18" t="s">
        <v>166</v>
      </c>
      <c r="BM892" s="143" t="s">
        <v>923</v>
      </c>
    </row>
    <row r="893" spans="2:65" s="1" customFormat="1">
      <c r="B893" s="33"/>
      <c r="D893" s="145" t="s">
        <v>168</v>
      </c>
      <c r="F893" s="146" t="s">
        <v>924</v>
      </c>
      <c r="I893" s="147"/>
      <c r="L893" s="33"/>
      <c r="M893" s="148"/>
      <c r="T893" s="54"/>
      <c r="AT893" s="18" t="s">
        <v>168</v>
      </c>
      <c r="AU893" s="18" t="s">
        <v>85</v>
      </c>
    </row>
    <row r="894" spans="2:65" s="1" customFormat="1">
      <c r="B894" s="33"/>
      <c r="D894" s="149" t="s">
        <v>170</v>
      </c>
      <c r="F894" s="150" t="s">
        <v>925</v>
      </c>
      <c r="I894" s="147"/>
      <c r="L894" s="33"/>
      <c r="M894" s="148"/>
      <c r="T894" s="54"/>
      <c r="AT894" s="18" t="s">
        <v>170</v>
      </c>
      <c r="AU894" s="18" t="s">
        <v>85</v>
      </c>
    </row>
    <row r="895" spans="2:65" s="11" customFormat="1" ht="25.9" customHeight="1">
      <c r="B895" s="120"/>
      <c r="D895" s="121" t="s">
        <v>75</v>
      </c>
      <c r="E895" s="122" t="s">
        <v>926</v>
      </c>
      <c r="F895" s="122" t="s">
        <v>927</v>
      </c>
      <c r="I895" s="123"/>
      <c r="J895" s="124">
        <f>BK895</f>
        <v>0</v>
      </c>
      <c r="L895" s="120"/>
      <c r="M895" s="125"/>
      <c r="P895" s="126">
        <f>P896+P988+P1019+P1022+P1025+P1028+P1031+P1041+P1158+P1217+P1323+P1395+P1453+P1532+P1607</f>
        <v>0</v>
      </c>
      <c r="R895" s="126">
        <f>R896+R988+R1019+R1022+R1025+R1028+R1031+R1041+R1158+R1217+R1323+R1395+R1453+R1532+R1607</f>
        <v>6.8279542765545012</v>
      </c>
      <c r="T895" s="127">
        <f>T896+T988+T1019+T1022+T1025+T1028+T1031+T1041+T1158+T1217+T1323+T1395+T1453+T1532+T1607</f>
        <v>0.13400000000000001</v>
      </c>
      <c r="AR895" s="121" t="s">
        <v>85</v>
      </c>
      <c r="AT895" s="128" t="s">
        <v>75</v>
      </c>
      <c r="AU895" s="128" t="s">
        <v>76</v>
      </c>
      <c r="AY895" s="121" t="s">
        <v>158</v>
      </c>
      <c r="BK895" s="129">
        <f>BK896+BK988+BK1019+BK1022+BK1025+BK1028+BK1031+BK1041+BK1158+BK1217+BK1323+BK1395+BK1453+BK1532+BK1607</f>
        <v>0</v>
      </c>
    </row>
    <row r="896" spans="2:65" s="11" customFormat="1" ht="22.9" customHeight="1">
      <c r="B896" s="120"/>
      <c r="D896" s="121" t="s">
        <v>75</v>
      </c>
      <c r="E896" s="130" t="s">
        <v>928</v>
      </c>
      <c r="F896" s="130" t="s">
        <v>929</v>
      </c>
      <c r="I896" s="123"/>
      <c r="J896" s="131">
        <f>BK896</f>
        <v>0</v>
      </c>
      <c r="L896" s="120"/>
      <c r="M896" s="125"/>
      <c r="P896" s="126">
        <f>SUM(P897:P987)</f>
        <v>0</v>
      </c>
      <c r="R896" s="126">
        <f>SUM(R897:R987)</f>
        <v>1.3163185600000002</v>
      </c>
      <c r="T896" s="127">
        <f>SUM(T897:T987)</f>
        <v>0</v>
      </c>
      <c r="AR896" s="121" t="s">
        <v>85</v>
      </c>
      <c r="AT896" s="128" t="s">
        <v>75</v>
      </c>
      <c r="AU896" s="128" t="s">
        <v>83</v>
      </c>
      <c r="AY896" s="121" t="s">
        <v>158</v>
      </c>
      <c r="BK896" s="129">
        <f>SUM(BK897:BK987)</f>
        <v>0</v>
      </c>
    </row>
    <row r="897" spans="2:65" s="1" customFormat="1" ht="24.2" customHeight="1">
      <c r="B897" s="33"/>
      <c r="C897" s="132" t="s">
        <v>739</v>
      </c>
      <c r="D897" s="132" t="s">
        <v>161</v>
      </c>
      <c r="E897" s="133" t="s">
        <v>930</v>
      </c>
      <c r="F897" s="134" t="s">
        <v>931</v>
      </c>
      <c r="G897" s="135" t="s">
        <v>164</v>
      </c>
      <c r="H897" s="136">
        <v>86.293999999999997</v>
      </c>
      <c r="I897" s="137"/>
      <c r="J897" s="138">
        <f>ROUND(I897*H897,2)</f>
        <v>0</v>
      </c>
      <c r="K897" s="134" t="s">
        <v>165</v>
      </c>
      <c r="L897" s="33"/>
      <c r="M897" s="139" t="s">
        <v>19</v>
      </c>
      <c r="N897" s="140" t="s">
        <v>47</v>
      </c>
      <c r="P897" s="141">
        <f>O897*H897</f>
        <v>0</v>
      </c>
      <c r="Q897" s="141">
        <v>3.0000000000000001E-5</v>
      </c>
      <c r="R897" s="141">
        <f>Q897*H897</f>
        <v>2.5888199999999999E-3</v>
      </c>
      <c r="S897" s="141">
        <v>0</v>
      </c>
      <c r="T897" s="142">
        <f>S897*H897</f>
        <v>0</v>
      </c>
      <c r="AR897" s="143" t="s">
        <v>316</v>
      </c>
      <c r="AT897" s="143" t="s">
        <v>161</v>
      </c>
      <c r="AU897" s="143" t="s">
        <v>85</v>
      </c>
      <c r="AY897" s="18" t="s">
        <v>158</v>
      </c>
      <c r="BE897" s="144">
        <f>IF(N897="základní",J897,0)</f>
        <v>0</v>
      </c>
      <c r="BF897" s="144">
        <f>IF(N897="snížená",J897,0)</f>
        <v>0</v>
      </c>
      <c r="BG897" s="144">
        <f>IF(N897="zákl. přenesená",J897,0)</f>
        <v>0</v>
      </c>
      <c r="BH897" s="144">
        <f>IF(N897="sníž. přenesená",J897,0)</f>
        <v>0</v>
      </c>
      <c r="BI897" s="144">
        <f>IF(N897="nulová",J897,0)</f>
        <v>0</v>
      </c>
      <c r="BJ897" s="18" t="s">
        <v>83</v>
      </c>
      <c r="BK897" s="144">
        <f>ROUND(I897*H897,2)</f>
        <v>0</v>
      </c>
      <c r="BL897" s="18" t="s">
        <v>316</v>
      </c>
      <c r="BM897" s="143" t="s">
        <v>932</v>
      </c>
    </row>
    <row r="898" spans="2:65" s="1" customFormat="1">
      <c r="B898" s="33"/>
      <c r="D898" s="145" t="s">
        <v>168</v>
      </c>
      <c r="F898" s="146" t="s">
        <v>933</v>
      </c>
      <c r="I898" s="147"/>
      <c r="L898" s="33"/>
      <c r="M898" s="148"/>
      <c r="T898" s="54"/>
      <c r="AT898" s="18" t="s">
        <v>168</v>
      </c>
      <c r="AU898" s="18" t="s">
        <v>85</v>
      </c>
    </row>
    <row r="899" spans="2:65" s="1" customFormat="1">
      <c r="B899" s="33"/>
      <c r="D899" s="149" t="s">
        <v>170</v>
      </c>
      <c r="F899" s="150" t="s">
        <v>934</v>
      </c>
      <c r="I899" s="147"/>
      <c r="L899" s="33"/>
      <c r="M899" s="148"/>
      <c r="T899" s="54"/>
      <c r="AT899" s="18" t="s">
        <v>170</v>
      </c>
      <c r="AU899" s="18" t="s">
        <v>85</v>
      </c>
    </row>
    <row r="900" spans="2:65" s="12" customFormat="1">
      <c r="B900" s="151"/>
      <c r="D900" s="145" t="s">
        <v>172</v>
      </c>
      <c r="E900" s="152" t="s">
        <v>19</v>
      </c>
      <c r="F900" s="153" t="s">
        <v>173</v>
      </c>
      <c r="H900" s="152" t="s">
        <v>19</v>
      </c>
      <c r="I900" s="154"/>
      <c r="L900" s="151"/>
      <c r="M900" s="155"/>
      <c r="T900" s="156"/>
      <c r="AT900" s="152" t="s">
        <v>172</v>
      </c>
      <c r="AU900" s="152" t="s">
        <v>85</v>
      </c>
      <c r="AV900" s="12" t="s">
        <v>83</v>
      </c>
      <c r="AW900" s="12" t="s">
        <v>37</v>
      </c>
      <c r="AX900" s="12" t="s">
        <v>76</v>
      </c>
      <c r="AY900" s="152" t="s">
        <v>158</v>
      </c>
    </row>
    <row r="901" spans="2:65" s="12" customFormat="1">
      <c r="B901" s="151"/>
      <c r="D901" s="145" t="s">
        <v>172</v>
      </c>
      <c r="E901" s="152" t="s">
        <v>19</v>
      </c>
      <c r="F901" s="153" t="s">
        <v>935</v>
      </c>
      <c r="H901" s="152" t="s">
        <v>19</v>
      </c>
      <c r="I901" s="154"/>
      <c r="L901" s="151"/>
      <c r="M901" s="155"/>
      <c r="T901" s="156"/>
      <c r="AT901" s="152" t="s">
        <v>172</v>
      </c>
      <c r="AU901" s="152" t="s">
        <v>85</v>
      </c>
      <c r="AV901" s="12" t="s">
        <v>83</v>
      </c>
      <c r="AW901" s="12" t="s">
        <v>37</v>
      </c>
      <c r="AX901" s="12" t="s">
        <v>76</v>
      </c>
      <c r="AY901" s="152" t="s">
        <v>158</v>
      </c>
    </row>
    <row r="902" spans="2:65" s="13" customFormat="1">
      <c r="B902" s="157"/>
      <c r="D902" s="145" t="s">
        <v>172</v>
      </c>
      <c r="E902" s="158" t="s">
        <v>19</v>
      </c>
      <c r="F902" s="159" t="s">
        <v>936</v>
      </c>
      <c r="H902" s="160">
        <v>86.293999999999997</v>
      </c>
      <c r="I902" s="161"/>
      <c r="L902" s="157"/>
      <c r="M902" s="162"/>
      <c r="T902" s="163"/>
      <c r="AT902" s="158" t="s">
        <v>172</v>
      </c>
      <c r="AU902" s="158" t="s">
        <v>85</v>
      </c>
      <c r="AV902" s="13" t="s">
        <v>85</v>
      </c>
      <c r="AW902" s="13" t="s">
        <v>37</v>
      </c>
      <c r="AX902" s="13" t="s">
        <v>76</v>
      </c>
      <c r="AY902" s="158" t="s">
        <v>158</v>
      </c>
    </row>
    <row r="903" spans="2:65" s="15" customFormat="1">
      <c r="B903" s="171"/>
      <c r="D903" s="145" t="s">
        <v>172</v>
      </c>
      <c r="E903" s="172" t="s">
        <v>19</v>
      </c>
      <c r="F903" s="173" t="s">
        <v>188</v>
      </c>
      <c r="H903" s="174">
        <v>86.293999999999997</v>
      </c>
      <c r="I903" s="175"/>
      <c r="L903" s="171"/>
      <c r="M903" s="176"/>
      <c r="T903" s="177"/>
      <c r="AT903" s="172" t="s">
        <v>172</v>
      </c>
      <c r="AU903" s="172" t="s">
        <v>85</v>
      </c>
      <c r="AV903" s="15" t="s">
        <v>166</v>
      </c>
      <c r="AW903" s="15" t="s">
        <v>37</v>
      </c>
      <c r="AX903" s="15" t="s">
        <v>83</v>
      </c>
      <c r="AY903" s="172" t="s">
        <v>158</v>
      </c>
    </row>
    <row r="904" spans="2:65" s="1" customFormat="1" ht="24.2" customHeight="1">
      <c r="B904" s="33"/>
      <c r="C904" s="132" t="s">
        <v>842</v>
      </c>
      <c r="D904" s="132" t="s">
        <v>161</v>
      </c>
      <c r="E904" s="133" t="s">
        <v>937</v>
      </c>
      <c r="F904" s="134" t="s">
        <v>938</v>
      </c>
      <c r="G904" s="135" t="s">
        <v>164</v>
      </c>
      <c r="H904" s="136">
        <v>12.474</v>
      </c>
      <c r="I904" s="137"/>
      <c r="J904" s="138">
        <f>ROUND(I904*H904,2)</f>
        <v>0</v>
      </c>
      <c r="K904" s="134" t="s">
        <v>165</v>
      </c>
      <c r="L904" s="33"/>
      <c r="M904" s="139" t="s">
        <v>19</v>
      </c>
      <c r="N904" s="140" t="s">
        <v>47</v>
      </c>
      <c r="P904" s="141">
        <f>O904*H904</f>
        <v>0</v>
      </c>
      <c r="Q904" s="141">
        <v>0</v>
      </c>
      <c r="R904" s="141">
        <f>Q904*H904</f>
        <v>0</v>
      </c>
      <c r="S904" s="141">
        <v>0</v>
      </c>
      <c r="T904" s="142">
        <f>S904*H904</f>
        <v>0</v>
      </c>
      <c r="AR904" s="143" t="s">
        <v>316</v>
      </c>
      <c r="AT904" s="143" t="s">
        <v>161</v>
      </c>
      <c r="AU904" s="143" t="s">
        <v>85</v>
      </c>
      <c r="AY904" s="18" t="s">
        <v>158</v>
      </c>
      <c r="BE904" s="144">
        <f>IF(N904="základní",J904,0)</f>
        <v>0</v>
      </c>
      <c r="BF904" s="144">
        <f>IF(N904="snížená",J904,0)</f>
        <v>0</v>
      </c>
      <c r="BG904" s="144">
        <f>IF(N904="zákl. přenesená",J904,0)</f>
        <v>0</v>
      </c>
      <c r="BH904" s="144">
        <f>IF(N904="sníž. přenesená",J904,0)</f>
        <v>0</v>
      </c>
      <c r="BI904" s="144">
        <f>IF(N904="nulová",J904,0)</f>
        <v>0</v>
      </c>
      <c r="BJ904" s="18" t="s">
        <v>83</v>
      </c>
      <c r="BK904" s="144">
        <f>ROUND(I904*H904,2)</f>
        <v>0</v>
      </c>
      <c r="BL904" s="18" t="s">
        <v>316</v>
      </c>
      <c r="BM904" s="143" t="s">
        <v>939</v>
      </c>
    </row>
    <row r="905" spans="2:65" s="1" customFormat="1">
      <c r="B905" s="33"/>
      <c r="D905" s="145" t="s">
        <v>168</v>
      </c>
      <c r="F905" s="146" t="s">
        <v>940</v>
      </c>
      <c r="I905" s="147"/>
      <c r="L905" s="33"/>
      <c r="M905" s="148"/>
      <c r="T905" s="54"/>
      <c r="AT905" s="18" t="s">
        <v>168</v>
      </c>
      <c r="AU905" s="18" t="s">
        <v>85</v>
      </c>
    </row>
    <row r="906" spans="2:65" s="1" customFormat="1">
      <c r="B906" s="33"/>
      <c r="D906" s="149" t="s">
        <v>170</v>
      </c>
      <c r="F906" s="150" t="s">
        <v>941</v>
      </c>
      <c r="I906" s="147"/>
      <c r="L906" s="33"/>
      <c r="M906" s="148"/>
      <c r="T906" s="54"/>
      <c r="AT906" s="18" t="s">
        <v>170</v>
      </c>
      <c r="AU906" s="18" t="s">
        <v>85</v>
      </c>
    </row>
    <row r="907" spans="2:65" s="12" customFormat="1">
      <c r="B907" s="151"/>
      <c r="D907" s="145" t="s">
        <v>172</v>
      </c>
      <c r="E907" s="152" t="s">
        <v>19</v>
      </c>
      <c r="F907" s="153" t="s">
        <v>173</v>
      </c>
      <c r="H907" s="152" t="s">
        <v>19</v>
      </c>
      <c r="I907" s="154"/>
      <c r="L907" s="151"/>
      <c r="M907" s="155"/>
      <c r="T907" s="156"/>
      <c r="AT907" s="152" t="s">
        <v>172</v>
      </c>
      <c r="AU907" s="152" t="s">
        <v>85</v>
      </c>
      <c r="AV907" s="12" t="s">
        <v>83</v>
      </c>
      <c r="AW907" s="12" t="s">
        <v>37</v>
      </c>
      <c r="AX907" s="12" t="s">
        <v>76</v>
      </c>
      <c r="AY907" s="152" t="s">
        <v>158</v>
      </c>
    </row>
    <row r="908" spans="2:65" s="12" customFormat="1">
      <c r="B908" s="151"/>
      <c r="D908" s="145" t="s">
        <v>172</v>
      </c>
      <c r="E908" s="152" t="s">
        <v>19</v>
      </c>
      <c r="F908" s="153" t="s">
        <v>935</v>
      </c>
      <c r="H908" s="152" t="s">
        <v>19</v>
      </c>
      <c r="I908" s="154"/>
      <c r="L908" s="151"/>
      <c r="M908" s="155"/>
      <c r="T908" s="156"/>
      <c r="AT908" s="152" t="s">
        <v>172</v>
      </c>
      <c r="AU908" s="152" t="s">
        <v>85</v>
      </c>
      <c r="AV908" s="12" t="s">
        <v>83</v>
      </c>
      <c r="AW908" s="12" t="s">
        <v>37</v>
      </c>
      <c r="AX908" s="12" t="s">
        <v>76</v>
      </c>
      <c r="AY908" s="152" t="s">
        <v>158</v>
      </c>
    </row>
    <row r="909" spans="2:65" s="13" customFormat="1">
      <c r="B909" s="157"/>
      <c r="D909" s="145" t="s">
        <v>172</v>
      </c>
      <c r="E909" s="158" t="s">
        <v>19</v>
      </c>
      <c r="F909" s="159" t="s">
        <v>942</v>
      </c>
      <c r="H909" s="160">
        <v>12.474</v>
      </c>
      <c r="I909" s="161"/>
      <c r="L909" s="157"/>
      <c r="M909" s="162"/>
      <c r="T909" s="163"/>
      <c r="AT909" s="158" t="s">
        <v>172</v>
      </c>
      <c r="AU909" s="158" t="s">
        <v>85</v>
      </c>
      <c r="AV909" s="13" t="s">
        <v>85</v>
      </c>
      <c r="AW909" s="13" t="s">
        <v>37</v>
      </c>
      <c r="AX909" s="13" t="s">
        <v>76</v>
      </c>
      <c r="AY909" s="158" t="s">
        <v>158</v>
      </c>
    </row>
    <row r="910" spans="2:65" s="15" customFormat="1">
      <c r="B910" s="171"/>
      <c r="D910" s="145" t="s">
        <v>172</v>
      </c>
      <c r="E910" s="172" t="s">
        <v>19</v>
      </c>
      <c r="F910" s="173" t="s">
        <v>188</v>
      </c>
      <c r="H910" s="174">
        <v>12.474</v>
      </c>
      <c r="I910" s="175"/>
      <c r="L910" s="171"/>
      <c r="M910" s="176"/>
      <c r="T910" s="177"/>
      <c r="AT910" s="172" t="s">
        <v>172</v>
      </c>
      <c r="AU910" s="172" t="s">
        <v>85</v>
      </c>
      <c r="AV910" s="15" t="s">
        <v>166</v>
      </c>
      <c r="AW910" s="15" t="s">
        <v>37</v>
      </c>
      <c r="AX910" s="15" t="s">
        <v>83</v>
      </c>
      <c r="AY910" s="172" t="s">
        <v>158</v>
      </c>
    </row>
    <row r="911" spans="2:65" s="1" customFormat="1" ht="16.5" customHeight="1">
      <c r="B911" s="33"/>
      <c r="C911" s="178" t="s">
        <v>860</v>
      </c>
      <c r="D911" s="178" t="s">
        <v>229</v>
      </c>
      <c r="E911" s="179" t="s">
        <v>943</v>
      </c>
      <c r="F911" s="180" t="s">
        <v>944</v>
      </c>
      <c r="G911" s="181" t="s">
        <v>221</v>
      </c>
      <c r="H911" s="182">
        <v>4.8000000000000001E-2</v>
      </c>
      <c r="I911" s="183"/>
      <c r="J911" s="184">
        <f>ROUND(I911*H911,2)</f>
        <v>0</v>
      </c>
      <c r="K911" s="180" t="s">
        <v>165</v>
      </c>
      <c r="L911" s="185"/>
      <c r="M911" s="186" t="s">
        <v>19</v>
      </c>
      <c r="N911" s="187" t="s">
        <v>47</v>
      </c>
      <c r="P911" s="141">
        <f>O911*H911</f>
        <v>0</v>
      </c>
      <c r="Q911" s="141">
        <v>1</v>
      </c>
      <c r="R911" s="141">
        <f>Q911*H911</f>
        <v>4.8000000000000001E-2</v>
      </c>
      <c r="S911" s="141">
        <v>0</v>
      </c>
      <c r="T911" s="142">
        <f>S911*H911</f>
        <v>0</v>
      </c>
      <c r="AR911" s="143" t="s">
        <v>390</v>
      </c>
      <c r="AT911" s="143" t="s">
        <v>229</v>
      </c>
      <c r="AU911" s="143" t="s">
        <v>85</v>
      </c>
      <c r="AY911" s="18" t="s">
        <v>158</v>
      </c>
      <c r="BE911" s="144">
        <f>IF(N911="základní",J911,0)</f>
        <v>0</v>
      </c>
      <c r="BF911" s="144">
        <f>IF(N911="snížená",J911,0)</f>
        <v>0</v>
      </c>
      <c r="BG911" s="144">
        <f>IF(N911="zákl. přenesená",J911,0)</f>
        <v>0</v>
      </c>
      <c r="BH911" s="144">
        <f>IF(N911="sníž. přenesená",J911,0)</f>
        <v>0</v>
      </c>
      <c r="BI911" s="144">
        <f>IF(N911="nulová",J911,0)</f>
        <v>0</v>
      </c>
      <c r="BJ911" s="18" t="s">
        <v>83</v>
      </c>
      <c r="BK911" s="144">
        <f>ROUND(I911*H911,2)</f>
        <v>0</v>
      </c>
      <c r="BL911" s="18" t="s">
        <v>316</v>
      </c>
      <c r="BM911" s="143" t="s">
        <v>945</v>
      </c>
    </row>
    <row r="912" spans="2:65" s="1" customFormat="1">
      <c r="B912" s="33"/>
      <c r="D912" s="145" t="s">
        <v>168</v>
      </c>
      <c r="F912" s="146" t="s">
        <v>944</v>
      </c>
      <c r="I912" s="147"/>
      <c r="L912" s="33"/>
      <c r="M912" s="148"/>
      <c r="T912" s="54"/>
      <c r="AT912" s="18" t="s">
        <v>168</v>
      </c>
      <c r="AU912" s="18" t="s">
        <v>85</v>
      </c>
    </row>
    <row r="913" spans="2:65" s="12" customFormat="1">
      <c r="B913" s="151"/>
      <c r="D913" s="145" t="s">
        <v>172</v>
      </c>
      <c r="E913" s="152" t="s">
        <v>19</v>
      </c>
      <c r="F913" s="153" t="s">
        <v>173</v>
      </c>
      <c r="H913" s="152" t="s">
        <v>19</v>
      </c>
      <c r="I913" s="154"/>
      <c r="L913" s="151"/>
      <c r="M913" s="155"/>
      <c r="T913" s="156"/>
      <c r="AT913" s="152" t="s">
        <v>172</v>
      </c>
      <c r="AU913" s="152" t="s">
        <v>85</v>
      </c>
      <c r="AV913" s="12" t="s">
        <v>83</v>
      </c>
      <c r="AW913" s="12" t="s">
        <v>37</v>
      </c>
      <c r="AX913" s="12" t="s">
        <v>76</v>
      </c>
      <c r="AY913" s="152" t="s">
        <v>158</v>
      </c>
    </row>
    <row r="914" spans="2:65" s="12" customFormat="1">
      <c r="B914" s="151"/>
      <c r="D914" s="145" t="s">
        <v>172</v>
      </c>
      <c r="E914" s="152" t="s">
        <v>19</v>
      </c>
      <c r="F914" s="153" t="s">
        <v>946</v>
      </c>
      <c r="H914" s="152" t="s">
        <v>19</v>
      </c>
      <c r="I914" s="154"/>
      <c r="L914" s="151"/>
      <c r="M914" s="155"/>
      <c r="T914" s="156"/>
      <c r="AT914" s="152" t="s">
        <v>172</v>
      </c>
      <c r="AU914" s="152" t="s">
        <v>85</v>
      </c>
      <c r="AV914" s="12" t="s">
        <v>83</v>
      </c>
      <c r="AW914" s="12" t="s">
        <v>37</v>
      </c>
      <c r="AX914" s="12" t="s">
        <v>76</v>
      </c>
      <c r="AY914" s="152" t="s">
        <v>158</v>
      </c>
    </row>
    <row r="915" spans="2:65" s="12" customFormat="1">
      <c r="B915" s="151"/>
      <c r="D915" s="145" t="s">
        <v>172</v>
      </c>
      <c r="E915" s="152" t="s">
        <v>19</v>
      </c>
      <c r="F915" s="153" t="s">
        <v>935</v>
      </c>
      <c r="H915" s="152" t="s">
        <v>19</v>
      </c>
      <c r="I915" s="154"/>
      <c r="L915" s="151"/>
      <c r="M915" s="155"/>
      <c r="T915" s="156"/>
      <c r="AT915" s="152" t="s">
        <v>172</v>
      </c>
      <c r="AU915" s="152" t="s">
        <v>85</v>
      </c>
      <c r="AV915" s="12" t="s">
        <v>83</v>
      </c>
      <c r="AW915" s="12" t="s">
        <v>37</v>
      </c>
      <c r="AX915" s="12" t="s">
        <v>76</v>
      </c>
      <c r="AY915" s="152" t="s">
        <v>158</v>
      </c>
    </row>
    <row r="916" spans="2:65" s="13" customFormat="1">
      <c r="B916" s="157"/>
      <c r="D916" s="145" t="s">
        <v>172</v>
      </c>
      <c r="E916" s="158" t="s">
        <v>19</v>
      </c>
      <c r="F916" s="159" t="s">
        <v>947</v>
      </c>
      <c r="H916" s="160">
        <v>3.5000000000000003E-2</v>
      </c>
      <c r="I916" s="161"/>
      <c r="L916" s="157"/>
      <c r="M916" s="162"/>
      <c r="T916" s="163"/>
      <c r="AT916" s="158" t="s">
        <v>172</v>
      </c>
      <c r="AU916" s="158" t="s">
        <v>85</v>
      </c>
      <c r="AV916" s="13" t="s">
        <v>85</v>
      </c>
      <c r="AW916" s="13" t="s">
        <v>37</v>
      </c>
      <c r="AX916" s="13" t="s">
        <v>76</v>
      </c>
      <c r="AY916" s="158" t="s">
        <v>158</v>
      </c>
    </row>
    <row r="917" spans="2:65" s="13" customFormat="1">
      <c r="B917" s="157"/>
      <c r="D917" s="145" t="s">
        <v>172</v>
      </c>
      <c r="E917" s="158" t="s">
        <v>19</v>
      </c>
      <c r="F917" s="159" t="s">
        <v>948</v>
      </c>
      <c r="H917" s="160">
        <v>5.0000000000000001E-3</v>
      </c>
      <c r="I917" s="161"/>
      <c r="L917" s="157"/>
      <c r="M917" s="162"/>
      <c r="T917" s="163"/>
      <c r="AT917" s="158" t="s">
        <v>172</v>
      </c>
      <c r="AU917" s="158" t="s">
        <v>85</v>
      </c>
      <c r="AV917" s="13" t="s">
        <v>85</v>
      </c>
      <c r="AW917" s="13" t="s">
        <v>37</v>
      </c>
      <c r="AX917" s="13" t="s">
        <v>76</v>
      </c>
      <c r="AY917" s="158" t="s">
        <v>158</v>
      </c>
    </row>
    <row r="918" spans="2:65" s="15" customFormat="1">
      <c r="B918" s="171"/>
      <c r="D918" s="145" t="s">
        <v>172</v>
      </c>
      <c r="E918" s="172" t="s">
        <v>19</v>
      </c>
      <c r="F918" s="173" t="s">
        <v>188</v>
      </c>
      <c r="H918" s="174">
        <v>0.04</v>
      </c>
      <c r="I918" s="175"/>
      <c r="L918" s="171"/>
      <c r="M918" s="176"/>
      <c r="T918" s="177"/>
      <c r="AT918" s="172" t="s">
        <v>172</v>
      </c>
      <c r="AU918" s="172" t="s">
        <v>85</v>
      </c>
      <c r="AV918" s="15" t="s">
        <v>166</v>
      </c>
      <c r="AW918" s="15" t="s">
        <v>37</v>
      </c>
      <c r="AX918" s="15" t="s">
        <v>83</v>
      </c>
      <c r="AY918" s="172" t="s">
        <v>158</v>
      </c>
    </row>
    <row r="919" spans="2:65" s="13" customFormat="1">
      <c r="B919" s="157"/>
      <c r="D919" s="145" t="s">
        <v>172</v>
      </c>
      <c r="F919" s="159" t="s">
        <v>949</v>
      </c>
      <c r="H919" s="160">
        <v>4.8000000000000001E-2</v>
      </c>
      <c r="I919" s="161"/>
      <c r="L919" s="157"/>
      <c r="M919" s="162"/>
      <c r="T919" s="163"/>
      <c r="AT919" s="158" t="s">
        <v>172</v>
      </c>
      <c r="AU919" s="158" t="s">
        <v>85</v>
      </c>
      <c r="AV919" s="13" t="s">
        <v>85</v>
      </c>
      <c r="AW919" s="13" t="s">
        <v>4</v>
      </c>
      <c r="AX919" s="13" t="s">
        <v>83</v>
      </c>
      <c r="AY919" s="158" t="s">
        <v>158</v>
      </c>
    </row>
    <row r="920" spans="2:65" s="1" customFormat="1" ht="24.2" customHeight="1">
      <c r="B920" s="33"/>
      <c r="C920" s="132" t="s">
        <v>950</v>
      </c>
      <c r="D920" s="132" t="s">
        <v>161</v>
      </c>
      <c r="E920" s="133" t="s">
        <v>951</v>
      </c>
      <c r="F920" s="134" t="s">
        <v>952</v>
      </c>
      <c r="G920" s="135" t="s">
        <v>164</v>
      </c>
      <c r="H920" s="136">
        <v>172.58799999999999</v>
      </c>
      <c r="I920" s="137"/>
      <c r="J920" s="138">
        <f>ROUND(I920*H920,2)</f>
        <v>0</v>
      </c>
      <c r="K920" s="134" t="s">
        <v>165</v>
      </c>
      <c r="L920" s="33"/>
      <c r="M920" s="139" t="s">
        <v>19</v>
      </c>
      <c r="N920" s="140" t="s">
        <v>47</v>
      </c>
      <c r="P920" s="141">
        <f>O920*H920</f>
        <v>0</v>
      </c>
      <c r="Q920" s="141">
        <v>3.9825E-4</v>
      </c>
      <c r="R920" s="141">
        <f>Q920*H920</f>
        <v>6.8733170999999996E-2</v>
      </c>
      <c r="S920" s="141">
        <v>0</v>
      </c>
      <c r="T920" s="142">
        <f>S920*H920</f>
        <v>0</v>
      </c>
      <c r="AR920" s="143" t="s">
        <v>316</v>
      </c>
      <c r="AT920" s="143" t="s">
        <v>161</v>
      </c>
      <c r="AU920" s="143" t="s">
        <v>85</v>
      </c>
      <c r="AY920" s="18" t="s">
        <v>158</v>
      </c>
      <c r="BE920" s="144">
        <f>IF(N920="základní",J920,0)</f>
        <v>0</v>
      </c>
      <c r="BF920" s="144">
        <f>IF(N920="snížená",J920,0)</f>
        <v>0</v>
      </c>
      <c r="BG920" s="144">
        <f>IF(N920="zákl. přenesená",J920,0)</f>
        <v>0</v>
      </c>
      <c r="BH920" s="144">
        <f>IF(N920="sníž. přenesená",J920,0)</f>
        <v>0</v>
      </c>
      <c r="BI920" s="144">
        <f>IF(N920="nulová",J920,0)</f>
        <v>0</v>
      </c>
      <c r="BJ920" s="18" t="s">
        <v>83</v>
      </c>
      <c r="BK920" s="144">
        <f>ROUND(I920*H920,2)</f>
        <v>0</v>
      </c>
      <c r="BL920" s="18" t="s">
        <v>316</v>
      </c>
      <c r="BM920" s="143" t="s">
        <v>953</v>
      </c>
    </row>
    <row r="921" spans="2:65" s="1" customFormat="1">
      <c r="B921" s="33"/>
      <c r="D921" s="145" t="s">
        <v>168</v>
      </c>
      <c r="F921" s="146" t="s">
        <v>954</v>
      </c>
      <c r="I921" s="147"/>
      <c r="L921" s="33"/>
      <c r="M921" s="148"/>
      <c r="T921" s="54"/>
      <c r="AT921" s="18" t="s">
        <v>168</v>
      </c>
      <c r="AU921" s="18" t="s">
        <v>85</v>
      </c>
    </row>
    <row r="922" spans="2:65" s="1" customFormat="1">
      <c r="B922" s="33"/>
      <c r="D922" s="149" t="s">
        <v>170</v>
      </c>
      <c r="F922" s="150" t="s">
        <v>955</v>
      </c>
      <c r="I922" s="147"/>
      <c r="L922" s="33"/>
      <c r="M922" s="148"/>
      <c r="T922" s="54"/>
      <c r="AT922" s="18" t="s">
        <v>170</v>
      </c>
      <c r="AU922" s="18" t="s">
        <v>85</v>
      </c>
    </row>
    <row r="923" spans="2:65" s="12" customFormat="1">
      <c r="B923" s="151"/>
      <c r="D923" s="145" t="s">
        <v>172</v>
      </c>
      <c r="E923" s="152" t="s">
        <v>19</v>
      </c>
      <c r="F923" s="153" t="s">
        <v>173</v>
      </c>
      <c r="H923" s="152" t="s">
        <v>19</v>
      </c>
      <c r="I923" s="154"/>
      <c r="L923" s="151"/>
      <c r="M923" s="155"/>
      <c r="T923" s="156"/>
      <c r="AT923" s="152" t="s">
        <v>172</v>
      </c>
      <c r="AU923" s="152" t="s">
        <v>85</v>
      </c>
      <c r="AV923" s="12" t="s">
        <v>83</v>
      </c>
      <c r="AW923" s="12" t="s">
        <v>37</v>
      </c>
      <c r="AX923" s="12" t="s">
        <v>76</v>
      </c>
      <c r="AY923" s="152" t="s">
        <v>158</v>
      </c>
    </row>
    <row r="924" spans="2:65" s="12" customFormat="1">
      <c r="B924" s="151"/>
      <c r="D924" s="145" t="s">
        <v>172</v>
      </c>
      <c r="E924" s="152" t="s">
        <v>19</v>
      </c>
      <c r="F924" s="153" t="s">
        <v>956</v>
      </c>
      <c r="H924" s="152" t="s">
        <v>19</v>
      </c>
      <c r="I924" s="154"/>
      <c r="L924" s="151"/>
      <c r="M924" s="155"/>
      <c r="T924" s="156"/>
      <c r="AT924" s="152" t="s">
        <v>172</v>
      </c>
      <c r="AU924" s="152" t="s">
        <v>85</v>
      </c>
      <c r="AV924" s="12" t="s">
        <v>83</v>
      </c>
      <c r="AW924" s="12" t="s">
        <v>37</v>
      </c>
      <c r="AX924" s="12" t="s">
        <v>76</v>
      </c>
      <c r="AY924" s="152" t="s">
        <v>158</v>
      </c>
    </row>
    <row r="925" spans="2:65" s="12" customFormat="1">
      <c r="B925" s="151"/>
      <c r="D925" s="145" t="s">
        <v>172</v>
      </c>
      <c r="E925" s="152" t="s">
        <v>19</v>
      </c>
      <c r="F925" s="153" t="s">
        <v>957</v>
      </c>
      <c r="H925" s="152" t="s">
        <v>19</v>
      </c>
      <c r="I925" s="154"/>
      <c r="L925" s="151"/>
      <c r="M925" s="155"/>
      <c r="T925" s="156"/>
      <c r="AT925" s="152" t="s">
        <v>172</v>
      </c>
      <c r="AU925" s="152" t="s">
        <v>85</v>
      </c>
      <c r="AV925" s="12" t="s">
        <v>83</v>
      </c>
      <c r="AW925" s="12" t="s">
        <v>37</v>
      </c>
      <c r="AX925" s="12" t="s">
        <v>76</v>
      </c>
      <c r="AY925" s="152" t="s">
        <v>158</v>
      </c>
    </row>
    <row r="926" spans="2:65" s="13" customFormat="1">
      <c r="B926" s="157"/>
      <c r="D926" s="145" t="s">
        <v>172</v>
      </c>
      <c r="E926" s="158" t="s">
        <v>19</v>
      </c>
      <c r="F926" s="159" t="s">
        <v>722</v>
      </c>
      <c r="H926" s="160">
        <v>86.293999999999997</v>
      </c>
      <c r="I926" s="161"/>
      <c r="L926" s="157"/>
      <c r="M926" s="162"/>
      <c r="T926" s="163"/>
      <c r="AT926" s="158" t="s">
        <v>172</v>
      </c>
      <c r="AU926" s="158" t="s">
        <v>85</v>
      </c>
      <c r="AV926" s="13" t="s">
        <v>85</v>
      </c>
      <c r="AW926" s="13" t="s">
        <v>37</v>
      </c>
      <c r="AX926" s="13" t="s">
        <v>76</v>
      </c>
      <c r="AY926" s="158" t="s">
        <v>158</v>
      </c>
    </row>
    <row r="927" spans="2:65" s="12" customFormat="1">
      <c r="B927" s="151"/>
      <c r="D927" s="145" t="s">
        <v>172</v>
      </c>
      <c r="E927" s="152" t="s">
        <v>19</v>
      </c>
      <c r="F927" s="153" t="s">
        <v>958</v>
      </c>
      <c r="H927" s="152" t="s">
        <v>19</v>
      </c>
      <c r="I927" s="154"/>
      <c r="L927" s="151"/>
      <c r="M927" s="155"/>
      <c r="T927" s="156"/>
      <c r="AT927" s="152" t="s">
        <v>172</v>
      </c>
      <c r="AU927" s="152" t="s">
        <v>85</v>
      </c>
      <c r="AV927" s="12" t="s">
        <v>83</v>
      </c>
      <c r="AW927" s="12" t="s">
        <v>37</v>
      </c>
      <c r="AX927" s="12" t="s">
        <v>76</v>
      </c>
      <c r="AY927" s="152" t="s">
        <v>158</v>
      </c>
    </row>
    <row r="928" spans="2:65" s="13" customFormat="1">
      <c r="B928" s="157"/>
      <c r="D928" s="145" t="s">
        <v>172</v>
      </c>
      <c r="E928" s="158" t="s">
        <v>19</v>
      </c>
      <c r="F928" s="159" t="s">
        <v>722</v>
      </c>
      <c r="H928" s="160">
        <v>86.293999999999997</v>
      </c>
      <c r="I928" s="161"/>
      <c r="L928" s="157"/>
      <c r="M928" s="162"/>
      <c r="T928" s="163"/>
      <c r="AT928" s="158" t="s">
        <v>172</v>
      </c>
      <c r="AU928" s="158" t="s">
        <v>85</v>
      </c>
      <c r="AV928" s="13" t="s">
        <v>85</v>
      </c>
      <c r="AW928" s="13" t="s">
        <v>37</v>
      </c>
      <c r="AX928" s="13" t="s">
        <v>76</v>
      </c>
      <c r="AY928" s="158" t="s">
        <v>158</v>
      </c>
    </row>
    <row r="929" spans="2:65" s="15" customFormat="1">
      <c r="B929" s="171"/>
      <c r="D929" s="145" t="s">
        <v>172</v>
      </c>
      <c r="E929" s="172" t="s">
        <v>19</v>
      </c>
      <c r="F929" s="173" t="s">
        <v>188</v>
      </c>
      <c r="H929" s="174">
        <v>172.58799999999999</v>
      </c>
      <c r="I929" s="175"/>
      <c r="L929" s="171"/>
      <c r="M929" s="176"/>
      <c r="T929" s="177"/>
      <c r="AT929" s="172" t="s">
        <v>172</v>
      </c>
      <c r="AU929" s="172" t="s">
        <v>85</v>
      </c>
      <c r="AV929" s="15" t="s">
        <v>166</v>
      </c>
      <c r="AW929" s="15" t="s">
        <v>37</v>
      </c>
      <c r="AX929" s="15" t="s">
        <v>83</v>
      </c>
      <c r="AY929" s="172" t="s">
        <v>158</v>
      </c>
    </row>
    <row r="930" spans="2:65" s="1" customFormat="1" ht="24.2" customHeight="1">
      <c r="B930" s="33"/>
      <c r="C930" s="132" t="s">
        <v>959</v>
      </c>
      <c r="D930" s="132" t="s">
        <v>161</v>
      </c>
      <c r="E930" s="133" t="s">
        <v>960</v>
      </c>
      <c r="F930" s="134" t="s">
        <v>961</v>
      </c>
      <c r="G930" s="135" t="s">
        <v>164</v>
      </c>
      <c r="H930" s="136">
        <v>24.948</v>
      </c>
      <c r="I930" s="137"/>
      <c r="J930" s="138">
        <f>ROUND(I930*H930,2)</f>
        <v>0</v>
      </c>
      <c r="K930" s="134" t="s">
        <v>165</v>
      </c>
      <c r="L930" s="33"/>
      <c r="M930" s="139" t="s">
        <v>19</v>
      </c>
      <c r="N930" s="140" t="s">
        <v>47</v>
      </c>
      <c r="P930" s="141">
        <f>O930*H930</f>
        <v>0</v>
      </c>
      <c r="Q930" s="141">
        <v>3.9825E-4</v>
      </c>
      <c r="R930" s="141">
        <f>Q930*H930</f>
        <v>9.9355410000000009E-3</v>
      </c>
      <c r="S930" s="141">
        <v>0</v>
      </c>
      <c r="T930" s="142">
        <f>S930*H930</f>
        <v>0</v>
      </c>
      <c r="AR930" s="143" t="s">
        <v>316</v>
      </c>
      <c r="AT930" s="143" t="s">
        <v>161</v>
      </c>
      <c r="AU930" s="143" t="s">
        <v>85</v>
      </c>
      <c r="AY930" s="18" t="s">
        <v>158</v>
      </c>
      <c r="BE930" s="144">
        <f>IF(N930="základní",J930,0)</f>
        <v>0</v>
      </c>
      <c r="BF930" s="144">
        <f>IF(N930="snížená",J930,0)</f>
        <v>0</v>
      </c>
      <c r="BG930" s="144">
        <f>IF(N930="zákl. přenesená",J930,0)</f>
        <v>0</v>
      </c>
      <c r="BH930" s="144">
        <f>IF(N930="sníž. přenesená",J930,0)</f>
        <v>0</v>
      </c>
      <c r="BI930" s="144">
        <f>IF(N930="nulová",J930,0)</f>
        <v>0</v>
      </c>
      <c r="BJ930" s="18" t="s">
        <v>83</v>
      </c>
      <c r="BK930" s="144">
        <f>ROUND(I930*H930,2)</f>
        <v>0</v>
      </c>
      <c r="BL930" s="18" t="s">
        <v>316</v>
      </c>
      <c r="BM930" s="143" t="s">
        <v>962</v>
      </c>
    </row>
    <row r="931" spans="2:65" s="1" customFormat="1">
      <c r="B931" s="33"/>
      <c r="D931" s="145" t="s">
        <v>168</v>
      </c>
      <c r="F931" s="146" t="s">
        <v>963</v>
      </c>
      <c r="I931" s="147"/>
      <c r="L931" s="33"/>
      <c r="M931" s="148"/>
      <c r="T931" s="54"/>
      <c r="AT931" s="18" t="s">
        <v>168</v>
      </c>
      <c r="AU931" s="18" t="s">
        <v>85</v>
      </c>
    </row>
    <row r="932" spans="2:65" s="1" customFormat="1">
      <c r="B932" s="33"/>
      <c r="D932" s="149" t="s">
        <v>170</v>
      </c>
      <c r="F932" s="150" t="s">
        <v>964</v>
      </c>
      <c r="I932" s="147"/>
      <c r="L932" s="33"/>
      <c r="M932" s="148"/>
      <c r="T932" s="54"/>
      <c r="AT932" s="18" t="s">
        <v>170</v>
      </c>
      <c r="AU932" s="18" t="s">
        <v>85</v>
      </c>
    </row>
    <row r="933" spans="2:65" s="12" customFormat="1">
      <c r="B933" s="151"/>
      <c r="D933" s="145" t="s">
        <v>172</v>
      </c>
      <c r="E933" s="152" t="s">
        <v>19</v>
      </c>
      <c r="F933" s="153" t="s">
        <v>173</v>
      </c>
      <c r="H933" s="152" t="s">
        <v>19</v>
      </c>
      <c r="I933" s="154"/>
      <c r="L933" s="151"/>
      <c r="M933" s="155"/>
      <c r="T933" s="156"/>
      <c r="AT933" s="152" t="s">
        <v>172</v>
      </c>
      <c r="AU933" s="152" t="s">
        <v>85</v>
      </c>
      <c r="AV933" s="12" t="s">
        <v>83</v>
      </c>
      <c r="AW933" s="12" t="s">
        <v>37</v>
      </c>
      <c r="AX933" s="12" t="s">
        <v>76</v>
      </c>
      <c r="AY933" s="152" t="s">
        <v>158</v>
      </c>
    </row>
    <row r="934" spans="2:65" s="12" customFormat="1">
      <c r="B934" s="151"/>
      <c r="D934" s="145" t="s">
        <v>172</v>
      </c>
      <c r="E934" s="152" t="s">
        <v>19</v>
      </c>
      <c r="F934" s="153" t="s">
        <v>956</v>
      </c>
      <c r="H934" s="152" t="s">
        <v>19</v>
      </c>
      <c r="I934" s="154"/>
      <c r="L934" s="151"/>
      <c r="M934" s="155"/>
      <c r="T934" s="156"/>
      <c r="AT934" s="152" t="s">
        <v>172</v>
      </c>
      <c r="AU934" s="152" t="s">
        <v>85</v>
      </c>
      <c r="AV934" s="12" t="s">
        <v>83</v>
      </c>
      <c r="AW934" s="12" t="s">
        <v>37</v>
      </c>
      <c r="AX934" s="12" t="s">
        <v>76</v>
      </c>
      <c r="AY934" s="152" t="s">
        <v>158</v>
      </c>
    </row>
    <row r="935" spans="2:65" s="12" customFormat="1">
      <c r="B935" s="151"/>
      <c r="D935" s="145" t="s">
        <v>172</v>
      </c>
      <c r="E935" s="152" t="s">
        <v>19</v>
      </c>
      <c r="F935" s="153" t="s">
        <v>965</v>
      </c>
      <c r="H935" s="152" t="s">
        <v>19</v>
      </c>
      <c r="I935" s="154"/>
      <c r="L935" s="151"/>
      <c r="M935" s="155"/>
      <c r="T935" s="156"/>
      <c r="AT935" s="152" t="s">
        <v>172</v>
      </c>
      <c r="AU935" s="152" t="s">
        <v>85</v>
      </c>
      <c r="AV935" s="12" t="s">
        <v>83</v>
      </c>
      <c r="AW935" s="12" t="s">
        <v>37</v>
      </c>
      <c r="AX935" s="12" t="s">
        <v>76</v>
      </c>
      <c r="AY935" s="152" t="s">
        <v>158</v>
      </c>
    </row>
    <row r="936" spans="2:65" s="12" customFormat="1">
      <c r="B936" s="151"/>
      <c r="D936" s="145" t="s">
        <v>172</v>
      </c>
      <c r="E936" s="152" t="s">
        <v>19</v>
      </c>
      <c r="F936" s="153" t="s">
        <v>957</v>
      </c>
      <c r="H936" s="152" t="s">
        <v>19</v>
      </c>
      <c r="I936" s="154"/>
      <c r="L936" s="151"/>
      <c r="M936" s="155"/>
      <c r="T936" s="156"/>
      <c r="AT936" s="152" t="s">
        <v>172</v>
      </c>
      <c r="AU936" s="152" t="s">
        <v>85</v>
      </c>
      <c r="AV936" s="12" t="s">
        <v>83</v>
      </c>
      <c r="AW936" s="12" t="s">
        <v>37</v>
      </c>
      <c r="AX936" s="12" t="s">
        <v>76</v>
      </c>
      <c r="AY936" s="152" t="s">
        <v>158</v>
      </c>
    </row>
    <row r="937" spans="2:65" s="13" customFormat="1">
      <c r="B937" s="157"/>
      <c r="D937" s="145" t="s">
        <v>172</v>
      </c>
      <c r="E937" s="158" t="s">
        <v>19</v>
      </c>
      <c r="F937" s="159" t="s">
        <v>966</v>
      </c>
      <c r="H937" s="160">
        <v>12.474</v>
      </c>
      <c r="I937" s="161"/>
      <c r="L937" s="157"/>
      <c r="M937" s="162"/>
      <c r="T937" s="163"/>
      <c r="AT937" s="158" t="s">
        <v>172</v>
      </c>
      <c r="AU937" s="158" t="s">
        <v>85</v>
      </c>
      <c r="AV937" s="13" t="s">
        <v>85</v>
      </c>
      <c r="AW937" s="13" t="s">
        <v>37</v>
      </c>
      <c r="AX937" s="13" t="s">
        <v>76</v>
      </c>
      <c r="AY937" s="158" t="s">
        <v>158</v>
      </c>
    </row>
    <row r="938" spans="2:65" s="12" customFormat="1">
      <c r="B938" s="151"/>
      <c r="D938" s="145" t="s">
        <v>172</v>
      </c>
      <c r="E938" s="152" t="s">
        <v>19</v>
      </c>
      <c r="F938" s="153" t="s">
        <v>958</v>
      </c>
      <c r="H938" s="152" t="s">
        <v>19</v>
      </c>
      <c r="I938" s="154"/>
      <c r="L938" s="151"/>
      <c r="M938" s="155"/>
      <c r="T938" s="156"/>
      <c r="AT938" s="152" t="s">
        <v>172</v>
      </c>
      <c r="AU938" s="152" t="s">
        <v>85</v>
      </c>
      <c r="AV938" s="12" t="s">
        <v>83</v>
      </c>
      <c r="AW938" s="12" t="s">
        <v>37</v>
      </c>
      <c r="AX938" s="12" t="s">
        <v>76</v>
      </c>
      <c r="AY938" s="152" t="s">
        <v>158</v>
      </c>
    </row>
    <row r="939" spans="2:65" s="13" customFormat="1">
      <c r="B939" s="157"/>
      <c r="D939" s="145" t="s">
        <v>172</v>
      </c>
      <c r="E939" s="158" t="s">
        <v>19</v>
      </c>
      <c r="F939" s="159" t="s">
        <v>966</v>
      </c>
      <c r="H939" s="160">
        <v>12.474</v>
      </c>
      <c r="I939" s="161"/>
      <c r="L939" s="157"/>
      <c r="M939" s="162"/>
      <c r="T939" s="163"/>
      <c r="AT939" s="158" t="s">
        <v>172</v>
      </c>
      <c r="AU939" s="158" t="s">
        <v>85</v>
      </c>
      <c r="AV939" s="13" t="s">
        <v>85</v>
      </c>
      <c r="AW939" s="13" t="s">
        <v>37</v>
      </c>
      <c r="AX939" s="13" t="s">
        <v>76</v>
      </c>
      <c r="AY939" s="158" t="s">
        <v>158</v>
      </c>
    </row>
    <row r="940" spans="2:65" s="15" customFormat="1">
      <c r="B940" s="171"/>
      <c r="D940" s="145" t="s">
        <v>172</v>
      </c>
      <c r="E940" s="172" t="s">
        <v>19</v>
      </c>
      <c r="F940" s="173" t="s">
        <v>188</v>
      </c>
      <c r="H940" s="174">
        <v>24.948</v>
      </c>
      <c r="I940" s="175"/>
      <c r="L940" s="171"/>
      <c r="M940" s="176"/>
      <c r="T940" s="177"/>
      <c r="AT940" s="172" t="s">
        <v>172</v>
      </c>
      <c r="AU940" s="172" t="s">
        <v>85</v>
      </c>
      <c r="AV940" s="15" t="s">
        <v>166</v>
      </c>
      <c r="AW940" s="15" t="s">
        <v>37</v>
      </c>
      <c r="AX940" s="15" t="s">
        <v>83</v>
      </c>
      <c r="AY940" s="172" t="s">
        <v>158</v>
      </c>
    </row>
    <row r="941" spans="2:65" s="1" customFormat="1" ht="49.15" customHeight="1">
      <c r="B941" s="33"/>
      <c r="C941" s="178" t="s">
        <v>967</v>
      </c>
      <c r="D941" s="178" t="s">
        <v>229</v>
      </c>
      <c r="E941" s="179" t="s">
        <v>968</v>
      </c>
      <c r="F941" s="180" t="s">
        <v>969</v>
      </c>
      <c r="G941" s="181" t="s">
        <v>164</v>
      </c>
      <c r="H941" s="182">
        <v>115.114</v>
      </c>
      <c r="I941" s="183"/>
      <c r="J941" s="184">
        <f>ROUND(I941*H941,2)</f>
        <v>0</v>
      </c>
      <c r="K941" s="180" t="s">
        <v>165</v>
      </c>
      <c r="L941" s="185"/>
      <c r="M941" s="186" t="s">
        <v>19</v>
      </c>
      <c r="N941" s="187" t="s">
        <v>47</v>
      </c>
      <c r="P941" s="141">
        <f>O941*H941</f>
        <v>0</v>
      </c>
      <c r="Q941" s="141">
        <v>5.4000000000000003E-3</v>
      </c>
      <c r="R941" s="141">
        <f>Q941*H941</f>
        <v>0.62161560000000005</v>
      </c>
      <c r="S941" s="141">
        <v>0</v>
      </c>
      <c r="T941" s="142">
        <f>S941*H941</f>
        <v>0</v>
      </c>
      <c r="AR941" s="143" t="s">
        <v>390</v>
      </c>
      <c r="AT941" s="143" t="s">
        <v>229</v>
      </c>
      <c r="AU941" s="143" t="s">
        <v>85</v>
      </c>
      <c r="AY941" s="18" t="s">
        <v>158</v>
      </c>
      <c r="BE941" s="144">
        <f>IF(N941="základní",J941,0)</f>
        <v>0</v>
      </c>
      <c r="BF941" s="144">
        <f>IF(N941="snížená",J941,0)</f>
        <v>0</v>
      </c>
      <c r="BG941" s="144">
        <f>IF(N941="zákl. přenesená",J941,0)</f>
        <v>0</v>
      </c>
      <c r="BH941" s="144">
        <f>IF(N941="sníž. přenesená",J941,0)</f>
        <v>0</v>
      </c>
      <c r="BI941" s="144">
        <f>IF(N941="nulová",J941,0)</f>
        <v>0</v>
      </c>
      <c r="BJ941" s="18" t="s">
        <v>83</v>
      </c>
      <c r="BK941" s="144">
        <f>ROUND(I941*H941,2)</f>
        <v>0</v>
      </c>
      <c r="BL941" s="18" t="s">
        <v>316</v>
      </c>
      <c r="BM941" s="143" t="s">
        <v>970</v>
      </c>
    </row>
    <row r="942" spans="2:65" s="1" customFormat="1">
      <c r="B942" s="33"/>
      <c r="D942" s="145" t="s">
        <v>168</v>
      </c>
      <c r="F942" s="146" t="s">
        <v>969</v>
      </c>
      <c r="I942" s="147"/>
      <c r="L942" s="33"/>
      <c r="M942" s="148"/>
      <c r="T942" s="54"/>
      <c r="AT942" s="18" t="s">
        <v>168</v>
      </c>
      <c r="AU942" s="18" t="s">
        <v>85</v>
      </c>
    </row>
    <row r="943" spans="2:65" s="12" customFormat="1">
      <c r="B943" s="151"/>
      <c r="D943" s="145" t="s">
        <v>172</v>
      </c>
      <c r="E943" s="152" t="s">
        <v>19</v>
      </c>
      <c r="F943" s="153" t="s">
        <v>173</v>
      </c>
      <c r="H943" s="152" t="s">
        <v>19</v>
      </c>
      <c r="I943" s="154"/>
      <c r="L943" s="151"/>
      <c r="M943" s="155"/>
      <c r="T943" s="156"/>
      <c r="AT943" s="152" t="s">
        <v>172</v>
      </c>
      <c r="AU943" s="152" t="s">
        <v>85</v>
      </c>
      <c r="AV943" s="12" t="s">
        <v>83</v>
      </c>
      <c r="AW943" s="12" t="s">
        <v>37</v>
      </c>
      <c r="AX943" s="12" t="s">
        <v>76</v>
      </c>
      <c r="AY943" s="152" t="s">
        <v>158</v>
      </c>
    </row>
    <row r="944" spans="2:65" s="12" customFormat="1">
      <c r="B944" s="151"/>
      <c r="D944" s="145" t="s">
        <v>172</v>
      </c>
      <c r="E944" s="152" t="s">
        <v>19</v>
      </c>
      <c r="F944" s="153" t="s">
        <v>946</v>
      </c>
      <c r="H944" s="152" t="s">
        <v>19</v>
      </c>
      <c r="I944" s="154"/>
      <c r="L944" s="151"/>
      <c r="M944" s="155"/>
      <c r="T944" s="156"/>
      <c r="AT944" s="152" t="s">
        <v>172</v>
      </c>
      <c r="AU944" s="152" t="s">
        <v>85</v>
      </c>
      <c r="AV944" s="12" t="s">
        <v>83</v>
      </c>
      <c r="AW944" s="12" t="s">
        <v>37</v>
      </c>
      <c r="AX944" s="12" t="s">
        <v>76</v>
      </c>
      <c r="AY944" s="152" t="s">
        <v>158</v>
      </c>
    </row>
    <row r="945" spans="2:65" s="12" customFormat="1">
      <c r="B945" s="151"/>
      <c r="D945" s="145" t="s">
        <v>172</v>
      </c>
      <c r="E945" s="152" t="s">
        <v>19</v>
      </c>
      <c r="F945" s="153" t="s">
        <v>971</v>
      </c>
      <c r="H945" s="152" t="s">
        <v>19</v>
      </c>
      <c r="I945" s="154"/>
      <c r="L945" s="151"/>
      <c r="M945" s="155"/>
      <c r="T945" s="156"/>
      <c r="AT945" s="152" t="s">
        <v>172</v>
      </c>
      <c r="AU945" s="152" t="s">
        <v>85</v>
      </c>
      <c r="AV945" s="12" t="s">
        <v>83</v>
      </c>
      <c r="AW945" s="12" t="s">
        <v>37</v>
      </c>
      <c r="AX945" s="12" t="s">
        <v>76</v>
      </c>
      <c r="AY945" s="152" t="s">
        <v>158</v>
      </c>
    </row>
    <row r="946" spans="2:65" s="13" customFormat="1">
      <c r="B946" s="157"/>
      <c r="D946" s="145" t="s">
        <v>172</v>
      </c>
      <c r="E946" s="158" t="s">
        <v>19</v>
      </c>
      <c r="F946" s="159" t="s">
        <v>972</v>
      </c>
      <c r="H946" s="160">
        <v>86.293999999999997</v>
      </c>
      <c r="I946" s="161"/>
      <c r="L946" s="157"/>
      <c r="M946" s="162"/>
      <c r="T946" s="163"/>
      <c r="AT946" s="158" t="s">
        <v>172</v>
      </c>
      <c r="AU946" s="158" t="s">
        <v>85</v>
      </c>
      <c r="AV946" s="13" t="s">
        <v>85</v>
      </c>
      <c r="AW946" s="13" t="s">
        <v>37</v>
      </c>
      <c r="AX946" s="13" t="s">
        <v>76</v>
      </c>
      <c r="AY946" s="158" t="s">
        <v>158</v>
      </c>
    </row>
    <row r="947" spans="2:65" s="13" customFormat="1">
      <c r="B947" s="157"/>
      <c r="D947" s="145" t="s">
        <v>172</v>
      </c>
      <c r="E947" s="158" t="s">
        <v>19</v>
      </c>
      <c r="F947" s="159" t="s">
        <v>973</v>
      </c>
      <c r="H947" s="160">
        <v>12.474</v>
      </c>
      <c r="I947" s="161"/>
      <c r="L947" s="157"/>
      <c r="M947" s="162"/>
      <c r="T947" s="163"/>
      <c r="AT947" s="158" t="s">
        <v>172</v>
      </c>
      <c r="AU947" s="158" t="s">
        <v>85</v>
      </c>
      <c r="AV947" s="13" t="s">
        <v>85</v>
      </c>
      <c r="AW947" s="13" t="s">
        <v>37</v>
      </c>
      <c r="AX947" s="13" t="s">
        <v>76</v>
      </c>
      <c r="AY947" s="158" t="s">
        <v>158</v>
      </c>
    </row>
    <row r="948" spans="2:65" s="15" customFormat="1">
      <c r="B948" s="171"/>
      <c r="D948" s="145" t="s">
        <v>172</v>
      </c>
      <c r="E948" s="172" t="s">
        <v>19</v>
      </c>
      <c r="F948" s="173" t="s">
        <v>188</v>
      </c>
      <c r="H948" s="174">
        <v>98.768000000000001</v>
      </c>
      <c r="I948" s="175"/>
      <c r="L948" s="171"/>
      <c r="M948" s="176"/>
      <c r="T948" s="177"/>
      <c r="AT948" s="172" t="s">
        <v>172</v>
      </c>
      <c r="AU948" s="172" t="s">
        <v>85</v>
      </c>
      <c r="AV948" s="15" t="s">
        <v>166</v>
      </c>
      <c r="AW948" s="15" t="s">
        <v>37</v>
      </c>
      <c r="AX948" s="15" t="s">
        <v>83</v>
      </c>
      <c r="AY948" s="172" t="s">
        <v>158</v>
      </c>
    </row>
    <row r="949" spans="2:65" s="13" customFormat="1">
      <c r="B949" s="157"/>
      <c r="D949" s="145" t="s">
        <v>172</v>
      </c>
      <c r="F949" s="159" t="s">
        <v>974</v>
      </c>
      <c r="H949" s="160">
        <v>115.114</v>
      </c>
      <c r="I949" s="161"/>
      <c r="L949" s="157"/>
      <c r="M949" s="162"/>
      <c r="T949" s="163"/>
      <c r="AT949" s="158" t="s">
        <v>172</v>
      </c>
      <c r="AU949" s="158" t="s">
        <v>85</v>
      </c>
      <c r="AV949" s="13" t="s">
        <v>85</v>
      </c>
      <c r="AW949" s="13" t="s">
        <v>4</v>
      </c>
      <c r="AX949" s="13" t="s">
        <v>83</v>
      </c>
      <c r="AY949" s="158" t="s">
        <v>158</v>
      </c>
    </row>
    <row r="950" spans="2:65" s="1" customFormat="1" ht="49.15" customHeight="1">
      <c r="B950" s="33"/>
      <c r="C950" s="178" t="s">
        <v>975</v>
      </c>
      <c r="D950" s="178" t="s">
        <v>229</v>
      </c>
      <c r="E950" s="179" t="s">
        <v>976</v>
      </c>
      <c r="F950" s="180" t="s">
        <v>977</v>
      </c>
      <c r="G950" s="181" t="s">
        <v>164</v>
      </c>
      <c r="H950" s="182">
        <v>98.768000000000001</v>
      </c>
      <c r="I950" s="183"/>
      <c r="J950" s="184">
        <f>ROUND(I950*H950,2)</f>
        <v>0</v>
      </c>
      <c r="K950" s="180" t="s">
        <v>165</v>
      </c>
      <c r="L950" s="185"/>
      <c r="M950" s="186" t="s">
        <v>19</v>
      </c>
      <c r="N950" s="187" t="s">
        <v>47</v>
      </c>
      <c r="P950" s="141">
        <f>O950*H950</f>
        <v>0</v>
      </c>
      <c r="Q950" s="141">
        <v>5.3E-3</v>
      </c>
      <c r="R950" s="141">
        <f>Q950*H950</f>
        <v>0.5234704</v>
      </c>
      <c r="S950" s="141">
        <v>0</v>
      </c>
      <c r="T950" s="142">
        <f>S950*H950</f>
        <v>0</v>
      </c>
      <c r="AR950" s="143" t="s">
        <v>390</v>
      </c>
      <c r="AT950" s="143" t="s">
        <v>229</v>
      </c>
      <c r="AU950" s="143" t="s">
        <v>85</v>
      </c>
      <c r="AY950" s="18" t="s">
        <v>158</v>
      </c>
      <c r="BE950" s="144">
        <f>IF(N950="základní",J950,0)</f>
        <v>0</v>
      </c>
      <c r="BF950" s="144">
        <f>IF(N950="snížená",J950,0)</f>
        <v>0</v>
      </c>
      <c r="BG950" s="144">
        <f>IF(N950="zákl. přenesená",J950,0)</f>
        <v>0</v>
      </c>
      <c r="BH950" s="144">
        <f>IF(N950="sníž. přenesená",J950,0)</f>
        <v>0</v>
      </c>
      <c r="BI950" s="144">
        <f>IF(N950="nulová",J950,0)</f>
        <v>0</v>
      </c>
      <c r="BJ950" s="18" t="s">
        <v>83</v>
      </c>
      <c r="BK950" s="144">
        <f>ROUND(I950*H950,2)</f>
        <v>0</v>
      </c>
      <c r="BL950" s="18" t="s">
        <v>316</v>
      </c>
      <c r="BM950" s="143" t="s">
        <v>978</v>
      </c>
    </row>
    <row r="951" spans="2:65" s="1" customFormat="1">
      <c r="B951" s="33"/>
      <c r="D951" s="145" t="s">
        <v>168</v>
      </c>
      <c r="F951" s="146" t="s">
        <v>977</v>
      </c>
      <c r="I951" s="147"/>
      <c r="L951" s="33"/>
      <c r="M951" s="148"/>
      <c r="T951" s="54"/>
      <c r="AT951" s="18" t="s">
        <v>168</v>
      </c>
      <c r="AU951" s="18" t="s">
        <v>85</v>
      </c>
    </row>
    <row r="952" spans="2:65" s="12" customFormat="1">
      <c r="B952" s="151"/>
      <c r="D952" s="145" t="s">
        <v>172</v>
      </c>
      <c r="E952" s="152" t="s">
        <v>19</v>
      </c>
      <c r="F952" s="153" t="s">
        <v>173</v>
      </c>
      <c r="H952" s="152" t="s">
        <v>19</v>
      </c>
      <c r="I952" s="154"/>
      <c r="L952" s="151"/>
      <c r="M952" s="155"/>
      <c r="T952" s="156"/>
      <c r="AT952" s="152" t="s">
        <v>172</v>
      </c>
      <c r="AU952" s="152" t="s">
        <v>85</v>
      </c>
      <c r="AV952" s="12" t="s">
        <v>83</v>
      </c>
      <c r="AW952" s="12" t="s">
        <v>37</v>
      </c>
      <c r="AX952" s="12" t="s">
        <v>76</v>
      </c>
      <c r="AY952" s="152" t="s">
        <v>158</v>
      </c>
    </row>
    <row r="953" spans="2:65" s="12" customFormat="1">
      <c r="B953" s="151"/>
      <c r="D953" s="145" t="s">
        <v>172</v>
      </c>
      <c r="E953" s="152" t="s">
        <v>19</v>
      </c>
      <c r="F953" s="153" t="s">
        <v>946</v>
      </c>
      <c r="H953" s="152" t="s">
        <v>19</v>
      </c>
      <c r="I953" s="154"/>
      <c r="L953" s="151"/>
      <c r="M953" s="155"/>
      <c r="T953" s="156"/>
      <c r="AT953" s="152" t="s">
        <v>172</v>
      </c>
      <c r="AU953" s="152" t="s">
        <v>85</v>
      </c>
      <c r="AV953" s="12" t="s">
        <v>83</v>
      </c>
      <c r="AW953" s="12" t="s">
        <v>37</v>
      </c>
      <c r="AX953" s="12" t="s">
        <v>76</v>
      </c>
      <c r="AY953" s="152" t="s">
        <v>158</v>
      </c>
    </row>
    <row r="954" spans="2:65" s="12" customFormat="1">
      <c r="B954" s="151"/>
      <c r="D954" s="145" t="s">
        <v>172</v>
      </c>
      <c r="E954" s="152" t="s">
        <v>19</v>
      </c>
      <c r="F954" s="153" t="s">
        <v>971</v>
      </c>
      <c r="H954" s="152" t="s">
        <v>19</v>
      </c>
      <c r="I954" s="154"/>
      <c r="L954" s="151"/>
      <c r="M954" s="155"/>
      <c r="T954" s="156"/>
      <c r="AT954" s="152" t="s">
        <v>172</v>
      </c>
      <c r="AU954" s="152" t="s">
        <v>85</v>
      </c>
      <c r="AV954" s="12" t="s">
        <v>83</v>
      </c>
      <c r="AW954" s="12" t="s">
        <v>37</v>
      </c>
      <c r="AX954" s="12" t="s">
        <v>76</v>
      </c>
      <c r="AY954" s="152" t="s">
        <v>158</v>
      </c>
    </row>
    <row r="955" spans="2:65" s="13" customFormat="1">
      <c r="B955" s="157"/>
      <c r="D955" s="145" t="s">
        <v>172</v>
      </c>
      <c r="E955" s="158" t="s">
        <v>19</v>
      </c>
      <c r="F955" s="159" t="s">
        <v>972</v>
      </c>
      <c r="H955" s="160">
        <v>86.293999999999997</v>
      </c>
      <c r="I955" s="161"/>
      <c r="L955" s="157"/>
      <c r="M955" s="162"/>
      <c r="T955" s="163"/>
      <c r="AT955" s="158" t="s">
        <v>172</v>
      </c>
      <c r="AU955" s="158" t="s">
        <v>85</v>
      </c>
      <c r="AV955" s="13" t="s">
        <v>85</v>
      </c>
      <c r="AW955" s="13" t="s">
        <v>37</v>
      </c>
      <c r="AX955" s="13" t="s">
        <v>76</v>
      </c>
      <c r="AY955" s="158" t="s">
        <v>158</v>
      </c>
    </row>
    <row r="956" spans="2:65" s="13" customFormat="1">
      <c r="B956" s="157"/>
      <c r="D956" s="145" t="s">
        <v>172</v>
      </c>
      <c r="E956" s="158" t="s">
        <v>19</v>
      </c>
      <c r="F956" s="159" t="s">
        <v>973</v>
      </c>
      <c r="H956" s="160">
        <v>12.474</v>
      </c>
      <c r="I956" s="161"/>
      <c r="L956" s="157"/>
      <c r="M956" s="162"/>
      <c r="T956" s="163"/>
      <c r="AT956" s="158" t="s">
        <v>172</v>
      </c>
      <c r="AU956" s="158" t="s">
        <v>85</v>
      </c>
      <c r="AV956" s="13" t="s">
        <v>85</v>
      </c>
      <c r="AW956" s="13" t="s">
        <v>37</v>
      </c>
      <c r="AX956" s="13" t="s">
        <v>76</v>
      </c>
      <c r="AY956" s="158" t="s">
        <v>158</v>
      </c>
    </row>
    <row r="957" spans="2:65" s="15" customFormat="1">
      <c r="B957" s="171"/>
      <c r="D957" s="145" t="s">
        <v>172</v>
      </c>
      <c r="E957" s="172" t="s">
        <v>19</v>
      </c>
      <c r="F957" s="173" t="s">
        <v>188</v>
      </c>
      <c r="H957" s="174">
        <v>98.768000000000001</v>
      </c>
      <c r="I957" s="175"/>
      <c r="L957" s="171"/>
      <c r="M957" s="176"/>
      <c r="T957" s="177"/>
      <c r="AT957" s="172" t="s">
        <v>172</v>
      </c>
      <c r="AU957" s="172" t="s">
        <v>85</v>
      </c>
      <c r="AV957" s="15" t="s">
        <v>166</v>
      </c>
      <c r="AW957" s="15" t="s">
        <v>37</v>
      </c>
      <c r="AX957" s="15" t="s">
        <v>83</v>
      </c>
      <c r="AY957" s="172" t="s">
        <v>158</v>
      </c>
    </row>
    <row r="958" spans="2:65" s="1" customFormat="1" ht="24.2" customHeight="1">
      <c r="B958" s="33"/>
      <c r="C958" s="132" t="s">
        <v>979</v>
      </c>
      <c r="D958" s="132" t="s">
        <v>161</v>
      </c>
      <c r="E958" s="133" t="s">
        <v>980</v>
      </c>
      <c r="F958" s="134" t="s">
        <v>981</v>
      </c>
      <c r="G958" s="135" t="s">
        <v>164</v>
      </c>
      <c r="H958" s="136">
        <v>8.6</v>
      </c>
      <c r="I958" s="137"/>
      <c r="J958" s="138">
        <f>ROUND(I958*H958,2)</f>
        <v>0</v>
      </c>
      <c r="K958" s="134" t="s">
        <v>165</v>
      </c>
      <c r="L958" s="33"/>
      <c r="M958" s="139" t="s">
        <v>19</v>
      </c>
      <c r="N958" s="140" t="s">
        <v>47</v>
      </c>
      <c r="P958" s="141">
        <f>O958*H958</f>
        <v>0</v>
      </c>
      <c r="Q958" s="141">
        <v>5.1E-5</v>
      </c>
      <c r="R958" s="141">
        <f>Q958*H958</f>
        <v>4.3859999999999998E-4</v>
      </c>
      <c r="S958" s="141">
        <v>0</v>
      </c>
      <c r="T958" s="142">
        <f>S958*H958</f>
        <v>0</v>
      </c>
      <c r="AR958" s="143" t="s">
        <v>316</v>
      </c>
      <c r="AT958" s="143" t="s">
        <v>161</v>
      </c>
      <c r="AU958" s="143" t="s">
        <v>85</v>
      </c>
      <c r="AY958" s="18" t="s">
        <v>158</v>
      </c>
      <c r="BE958" s="144">
        <f>IF(N958="základní",J958,0)</f>
        <v>0</v>
      </c>
      <c r="BF958" s="144">
        <f>IF(N958="snížená",J958,0)</f>
        <v>0</v>
      </c>
      <c r="BG958" s="144">
        <f>IF(N958="zákl. přenesená",J958,0)</f>
        <v>0</v>
      </c>
      <c r="BH958" s="144">
        <f>IF(N958="sníž. přenesená",J958,0)</f>
        <v>0</v>
      </c>
      <c r="BI958" s="144">
        <f>IF(N958="nulová",J958,0)</f>
        <v>0</v>
      </c>
      <c r="BJ958" s="18" t="s">
        <v>83</v>
      </c>
      <c r="BK958" s="144">
        <f>ROUND(I958*H958,2)</f>
        <v>0</v>
      </c>
      <c r="BL958" s="18" t="s">
        <v>316</v>
      </c>
      <c r="BM958" s="143" t="s">
        <v>982</v>
      </c>
    </row>
    <row r="959" spans="2:65" s="1" customFormat="1">
      <c r="B959" s="33"/>
      <c r="D959" s="145" t="s">
        <v>168</v>
      </c>
      <c r="F959" s="146" t="s">
        <v>983</v>
      </c>
      <c r="I959" s="147"/>
      <c r="L959" s="33"/>
      <c r="M959" s="148"/>
      <c r="T959" s="54"/>
      <c r="AT959" s="18" t="s">
        <v>168</v>
      </c>
      <c r="AU959" s="18" t="s">
        <v>85</v>
      </c>
    </row>
    <row r="960" spans="2:65" s="1" customFormat="1">
      <c r="B960" s="33"/>
      <c r="D960" s="149" t="s">
        <v>170</v>
      </c>
      <c r="F960" s="150" t="s">
        <v>984</v>
      </c>
      <c r="I960" s="147"/>
      <c r="L960" s="33"/>
      <c r="M960" s="148"/>
      <c r="T960" s="54"/>
      <c r="AT960" s="18" t="s">
        <v>170</v>
      </c>
      <c r="AU960" s="18" t="s">
        <v>85</v>
      </c>
    </row>
    <row r="961" spans="2:65" s="12" customFormat="1">
      <c r="B961" s="151"/>
      <c r="D961" s="145" t="s">
        <v>172</v>
      </c>
      <c r="E961" s="152" t="s">
        <v>19</v>
      </c>
      <c r="F961" s="153" t="s">
        <v>173</v>
      </c>
      <c r="H961" s="152" t="s">
        <v>19</v>
      </c>
      <c r="I961" s="154"/>
      <c r="L961" s="151"/>
      <c r="M961" s="155"/>
      <c r="T961" s="156"/>
      <c r="AT961" s="152" t="s">
        <v>172</v>
      </c>
      <c r="AU961" s="152" t="s">
        <v>85</v>
      </c>
      <c r="AV961" s="12" t="s">
        <v>83</v>
      </c>
      <c r="AW961" s="12" t="s">
        <v>37</v>
      </c>
      <c r="AX961" s="12" t="s">
        <v>76</v>
      </c>
      <c r="AY961" s="152" t="s">
        <v>158</v>
      </c>
    </row>
    <row r="962" spans="2:65" s="12" customFormat="1">
      <c r="B962" s="151"/>
      <c r="D962" s="145" t="s">
        <v>172</v>
      </c>
      <c r="E962" s="152" t="s">
        <v>19</v>
      </c>
      <c r="F962" s="153" t="s">
        <v>985</v>
      </c>
      <c r="H962" s="152" t="s">
        <v>19</v>
      </c>
      <c r="I962" s="154"/>
      <c r="L962" s="151"/>
      <c r="M962" s="155"/>
      <c r="T962" s="156"/>
      <c r="AT962" s="152" t="s">
        <v>172</v>
      </c>
      <c r="AU962" s="152" t="s">
        <v>85</v>
      </c>
      <c r="AV962" s="12" t="s">
        <v>83</v>
      </c>
      <c r="AW962" s="12" t="s">
        <v>37</v>
      </c>
      <c r="AX962" s="12" t="s">
        <v>76</v>
      </c>
      <c r="AY962" s="152" t="s">
        <v>158</v>
      </c>
    </row>
    <row r="963" spans="2:65" s="12" customFormat="1">
      <c r="B963" s="151"/>
      <c r="D963" s="145" t="s">
        <v>172</v>
      </c>
      <c r="E963" s="152" t="s">
        <v>19</v>
      </c>
      <c r="F963" s="153" t="s">
        <v>986</v>
      </c>
      <c r="H963" s="152" t="s">
        <v>19</v>
      </c>
      <c r="I963" s="154"/>
      <c r="L963" s="151"/>
      <c r="M963" s="155"/>
      <c r="T963" s="156"/>
      <c r="AT963" s="152" t="s">
        <v>172</v>
      </c>
      <c r="AU963" s="152" t="s">
        <v>85</v>
      </c>
      <c r="AV963" s="12" t="s">
        <v>83</v>
      </c>
      <c r="AW963" s="12" t="s">
        <v>37</v>
      </c>
      <c r="AX963" s="12" t="s">
        <v>76</v>
      </c>
      <c r="AY963" s="152" t="s">
        <v>158</v>
      </c>
    </row>
    <row r="964" spans="2:65" s="13" customFormat="1">
      <c r="B964" s="157"/>
      <c r="D964" s="145" t="s">
        <v>172</v>
      </c>
      <c r="E964" s="158" t="s">
        <v>19</v>
      </c>
      <c r="F964" s="159" t="s">
        <v>987</v>
      </c>
      <c r="H964" s="160">
        <v>6.5</v>
      </c>
      <c r="I964" s="161"/>
      <c r="L964" s="157"/>
      <c r="M964" s="162"/>
      <c r="T964" s="163"/>
      <c r="AT964" s="158" t="s">
        <v>172</v>
      </c>
      <c r="AU964" s="158" t="s">
        <v>85</v>
      </c>
      <c r="AV964" s="13" t="s">
        <v>85</v>
      </c>
      <c r="AW964" s="13" t="s">
        <v>37</v>
      </c>
      <c r="AX964" s="13" t="s">
        <v>76</v>
      </c>
      <c r="AY964" s="158" t="s">
        <v>158</v>
      </c>
    </row>
    <row r="965" spans="2:65" s="13" customFormat="1">
      <c r="B965" s="157"/>
      <c r="D965" s="145" t="s">
        <v>172</v>
      </c>
      <c r="E965" s="158" t="s">
        <v>19</v>
      </c>
      <c r="F965" s="159" t="s">
        <v>988</v>
      </c>
      <c r="H965" s="160">
        <v>2.1</v>
      </c>
      <c r="I965" s="161"/>
      <c r="L965" s="157"/>
      <c r="M965" s="162"/>
      <c r="T965" s="163"/>
      <c r="AT965" s="158" t="s">
        <v>172</v>
      </c>
      <c r="AU965" s="158" t="s">
        <v>85</v>
      </c>
      <c r="AV965" s="13" t="s">
        <v>85</v>
      </c>
      <c r="AW965" s="13" t="s">
        <v>37</v>
      </c>
      <c r="AX965" s="13" t="s">
        <v>76</v>
      </c>
      <c r="AY965" s="158" t="s">
        <v>158</v>
      </c>
    </row>
    <row r="966" spans="2:65" s="15" customFormat="1">
      <c r="B966" s="171"/>
      <c r="D966" s="145" t="s">
        <v>172</v>
      </c>
      <c r="E966" s="172" t="s">
        <v>19</v>
      </c>
      <c r="F966" s="173" t="s">
        <v>188</v>
      </c>
      <c r="H966" s="174">
        <v>8.6</v>
      </c>
      <c r="I966" s="175"/>
      <c r="L966" s="171"/>
      <c r="M966" s="176"/>
      <c r="T966" s="177"/>
      <c r="AT966" s="172" t="s">
        <v>172</v>
      </c>
      <c r="AU966" s="172" t="s">
        <v>85</v>
      </c>
      <c r="AV966" s="15" t="s">
        <v>166</v>
      </c>
      <c r="AW966" s="15" t="s">
        <v>37</v>
      </c>
      <c r="AX966" s="15" t="s">
        <v>83</v>
      </c>
      <c r="AY966" s="172" t="s">
        <v>158</v>
      </c>
    </row>
    <row r="967" spans="2:65" s="1" customFormat="1" ht="24.2" customHeight="1">
      <c r="B967" s="33"/>
      <c r="C967" s="132" t="s">
        <v>989</v>
      </c>
      <c r="D967" s="132" t="s">
        <v>161</v>
      </c>
      <c r="E967" s="133" t="s">
        <v>990</v>
      </c>
      <c r="F967" s="134" t="s">
        <v>991</v>
      </c>
      <c r="G967" s="135" t="s">
        <v>164</v>
      </c>
      <c r="H967" s="136">
        <v>4.8780000000000001</v>
      </c>
      <c r="I967" s="137"/>
      <c r="J967" s="138">
        <f>ROUND(I967*H967,2)</f>
        <v>0</v>
      </c>
      <c r="K967" s="134" t="s">
        <v>165</v>
      </c>
      <c r="L967" s="33"/>
      <c r="M967" s="139" t="s">
        <v>19</v>
      </c>
      <c r="N967" s="140" t="s">
        <v>47</v>
      </c>
      <c r="P967" s="141">
        <f>O967*H967</f>
        <v>0</v>
      </c>
      <c r="Q967" s="141">
        <v>2.2599999999999999E-4</v>
      </c>
      <c r="R967" s="141">
        <f>Q967*H967</f>
        <v>1.1024279999999999E-3</v>
      </c>
      <c r="S967" s="141">
        <v>0</v>
      </c>
      <c r="T967" s="142">
        <f>S967*H967</f>
        <v>0</v>
      </c>
      <c r="AR967" s="143" t="s">
        <v>316</v>
      </c>
      <c r="AT967" s="143" t="s">
        <v>161</v>
      </c>
      <c r="AU967" s="143" t="s">
        <v>85</v>
      </c>
      <c r="AY967" s="18" t="s">
        <v>158</v>
      </c>
      <c r="BE967" s="144">
        <f>IF(N967="základní",J967,0)</f>
        <v>0</v>
      </c>
      <c r="BF967" s="144">
        <f>IF(N967="snížená",J967,0)</f>
        <v>0</v>
      </c>
      <c r="BG967" s="144">
        <f>IF(N967="zákl. přenesená",J967,0)</f>
        <v>0</v>
      </c>
      <c r="BH967" s="144">
        <f>IF(N967="sníž. přenesená",J967,0)</f>
        <v>0</v>
      </c>
      <c r="BI967" s="144">
        <f>IF(N967="nulová",J967,0)</f>
        <v>0</v>
      </c>
      <c r="BJ967" s="18" t="s">
        <v>83</v>
      </c>
      <c r="BK967" s="144">
        <f>ROUND(I967*H967,2)</f>
        <v>0</v>
      </c>
      <c r="BL967" s="18" t="s">
        <v>316</v>
      </c>
      <c r="BM967" s="143" t="s">
        <v>992</v>
      </c>
    </row>
    <row r="968" spans="2:65" s="1" customFormat="1">
      <c r="B968" s="33"/>
      <c r="D968" s="145" t="s">
        <v>168</v>
      </c>
      <c r="F968" s="146" t="s">
        <v>993</v>
      </c>
      <c r="I968" s="147"/>
      <c r="L968" s="33"/>
      <c r="M968" s="148"/>
      <c r="T968" s="54"/>
      <c r="AT968" s="18" t="s">
        <v>168</v>
      </c>
      <c r="AU968" s="18" t="s">
        <v>85</v>
      </c>
    </row>
    <row r="969" spans="2:65" s="1" customFormat="1">
      <c r="B969" s="33"/>
      <c r="D969" s="149" t="s">
        <v>170</v>
      </c>
      <c r="F969" s="150" t="s">
        <v>994</v>
      </c>
      <c r="I969" s="147"/>
      <c r="L969" s="33"/>
      <c r="M969" s="148"/>
      <c r="T969" s="54"/>
      <c r="AT969" s="18" t="s">
        <v>170</v>
      </c>
      <c r="AU969" s="18" t="s">
        <v>85</v>
      </c>
    </row>
    <row r="970" spans="2:65" s="12" customFormat="1">
      <c r="B970" s="151"/>
      <c r="D970" s="145" t="s">
        <v>172</v>
      </c>
      <c r="E970" s="152" t="s">
        <v>19</v>
      </c>
      <c r="F970" s="153" t="s">
        <v>173</v>
      </c>
      <c r="H970" s="152" t="s">
        <v>19</v>
      </c>
      <c r="I970" s="154"/>
      <c r="L970" s="151"/>
      <c r="M970" s="155"/>
      <c r="T970" s="156"/>
      <c r="AT970" s="152" t="s">
        <v>172</v>
      </c>
      <c r="AU970" s="152" t="s">
        <v>85</v>
      </c>
      <c r="AV970" s="12" t="s">
        <v>83</v>
      </c>
      <c r="AW970" s="12" t="s">
        <v>37</v>
      </c>
      <c r="AX970" s="12" t="s">
        <v>76</v>
      </c>
      <c r="AY970" s="152" t="s">
        <v>158</v>
      </c>
    </row>
    <row r="971" spans="2:65" s="12" customFormat="1">
      <c r="B971" s="151"/>
      <c r="D971" s="145" t="s">
        <v>172</v>
      </c>
      <c r="E971" s="152" t="s">
        <v>19</v>
      </c>
      <c r="F971" s="153" t="s">
        <v>985</v>
      </c>
      <c r="H971" s="152" t="s">
        <v>19</v>
      </c>
      <c r="I971" s="154"/>
      <c r="L971" s="151"/>
      <c r="M971" s="155"/>
      <c r="T971" s="156"/>
      <c r="AT971" s="152" t="s">
        <v>172</v>
      </c>
      <c r="AU971" s="152" t="s">
        <v>85</v>
      </c>
      <c r="AV971" s="12" t="s">
        <v>83</v>
      </c>
      <c r="AW971" s="12" t="s">
        <v>37</v>
      </c>
      <c r="AX971" s="12" t="s">
        <v>76</v>
      </c>
      <c r="AY971" s="152" t="s">
        <v>158</v>
      </c>
    </row>
    <row r="972" spans="2:65" s="12" customFormat="1">
      <c r="B972" s="151"/>
      <c r="D972" s="145" t="s">
        <v>172</v>
      </c>
      <c r="E972" s="152" t="s">
        <v>19</v>
      </c>
      <c r="F972" s="153" t="s">
        <v>986</v>
      </c>
      <c r="H972" s="152" t="s">
        <v>19</v>
      </c>
      <c r="I972" s="154"/>
      <c r="L972" s="151"/>
      <c r="M972" s="155"/>
      <c r="T972" s="156"/>
      <c r="AT972" s="152" t="s">
        <v>172</v>
      </c>
      <c r="AU972" s="152" t="s">
        <v>85</v>
      </c>
      <c r="AV972" s="12" t="s">
        <v>83</v>
      </c>
      <c r="AW972" s="12" t="s">
        <v>37</v>
      </c>
      <c r="AX972" s="12" t="s">
        <v>76</v>
      </c>
      <c r="AY972" s="152" t="s">
        <v>158</v>
      </c>
    </row>
    <row r="973" spans="2:65" s="13" customFormat="1">
      <c r="B973" s="157"/>
      <c r="D973" s="145" t="s">
        <v>172</v>
      </c>
      <c r="E973" s="158" t="s">
        <v>19</v>
      </c>
      <c r="F973" s="159" t="s">
        <v>995</v>
      </c>
      <c r="H973" s="160">
        <v>3.048</v>
      </c>
      <c r="I973" s="161"/>
      <c r="L973" s="157"/>
      <c r="M973" s="162"/>
      <c r="T973" s="163"/>
      <c r="AT973" s="158" t="s">
        <v>172</v>
      </c>
      <c r="AU973" s="158" t="s">
        <v>85</v>
      </c>
      <c r="AV973" s="13" t="s">
        <v>85</v>
      </c>
      <c r="AW973" s="13" t="s">
        <v>37</v>
      </c>
      <c r="AX973" s="13" t="s">
        <v>76</v>
      </c>
      <c r="AY973" s="158" t="s">
        <v>158</v>
      </c>
    </row>
    <row r="974" spans="2:65" s="13" customFormat="1">
      <c r="B974" s="157"/>
      <c r="D974" s="145" t="s">
        <v>172</v>
      </c>
      <c r="E974" s="158" t="s">
        <v>19</v>
      </c>
      <c r="F974" s="159" t="s">
        <v>996</v>
      </c>
      <c r="H974" s="160">
        <v>1.83</v>
      </c>
      <c r="I974" s="161"/>
      <c r="L974" s="157"/>
      <c r="M974" s="162"/>
      <c r="T974" s="163"/>
      <c r="AT974" s="158" t="s">
        <v>172</v>
      </c>
      <c r="AU974" s="158" t="s">
        <v>85</v>
      </c>
      <c r="AV974" s="13" t="s">
        <v>85</v>
      </c>
      <c r="AW974" s="13" t="s">
        <v>37</v>
      </c>
      <c r="AX974" s="13" t="s">
        <v>76</v>
      </c>
      <c r="AY974" s="158" t="s">
        <v>158</v>
      </c>
    </row>
    <row r="975" spans="2:65" s="15" customFormat="1">
      <c r="B975" s="171"/>
      <c r="D975" s="145" t="s">
        <v>172</v>
      </c>
      <c r="E975" s="172" t="s">
        <v>19</v>
      </c>
      <c r="F975" s="173" t="s">
        <v>188</v>
      </c>
      <c r="H975" s="174">
        <v>4.8780000000000001</v>
      </c>
      <c r="I975" s="175"/>
      <c r="L975" s="171"/>
      <c r="M975" s="176"/>
      <c r="T975" s="177"/>
      <c r="AT975" s="172" t="s">
        <v>172</v>
      </c>
      <c r="AU975" s="172" t="s">
        <v>85</v>
      </c>
      <c r="AV975" s="15" t="s">
        <v>166</v>
      </c>
      <c r="AW975" s="15" t="s">
        <v>37</v>
      </c>
      <c r="AX975" s="15" t="s">
        <v>83</v>
      </c>
      <c r="AY975" s="172" t="s">
        <v>158</v>
      </c>
    </row>
    <row r="976" spans="2:65" s="1" customFormat="1" ht="24.2" customHeight="1">
      <c r="B976" s="33"/>
      <c r="C976" s="178" t="s">
        <v>997</v>
      </c>
      <c r="D976" s="178" t="s">
        <v>229</v>
      </c>
      <c r="E976" s="179" t="s">
        <v>998</v>
      </c>
      <c r="F976" s="180" t="s">
        <v>999</v>
      </c>
      <c r="G976" s="181" t="s">
        <v>1000</v>
      </c>
      <c r="H976" s="182">
        <v>40.433999999999997</v>
      </c>
      <c r="I976" s="183"/>
      <c r="J976" s="184">
        <f>ROUND(I976*H976,2)</f>
        <v>0</v>
      </c>
      <c r="K976" s="180" t="s">
        <v>165</v>
      </c>
      <c r="L976" s="185"/>
      <c r="M976" s="186" t="s">
        <v>19</v>
      </c>
      <c r="N976" s="187" t="s">
        <v>47</v>
      </c>
      <c r="P976" s="141">
        <f>O976*H976</f>
        <v>0</v>
      </c>
      <c r="Q976" s="141">
        <v>1E-3</v>
      </c>
      <c r="R976" s="141">
        <f>Q976*H976</f>
        <v>4.0433999999999998E-2</v>
      </c>
      <c r="S976" s="141">
        <v>0</v>
      </c>
      <c r="T976" s="142">
        <f>S976*H976</f>
        <v>0</v>
      </c>
      <c r="AR976" s="143" t="s">
        <v>390</v>
      </c>
      <c r="AT976" s="143" t="s">
        <v>229</v>
      </c>
      <c r="AU976" s="143" t="s">
        <v>85</v>
      </c>
      <c r="AY976" s="18" t="s">
        <v>158</v>
      </c>
      <c r="BE976" s="144">
        <f>IF(N976="základní",J976,0)</f>
        <v>0</v>
      </c>
      <c r="BF976" s="144">
        <f>IF(N976="snížená",J976,0)</f>
        <v>0</v>
      </c>
      <c r="BG976" s="144">
        <f>IF(N976="zákl. přenesená",J976,0)</f>
        <v>0</v>
      </c>
      <c r="BH976" s="144">
        <f>IF(N976="sníž. přenesená",J976,0)</f>
        <v>0</v>
      </c>
      <c r="BI976" s="144">
        <f>IF(N976="nulová",J976,0)</f>
        <v>0</v>
      </c>
      <c r="BJ976" s="18" t="s">
        <v>83</v>
      </c>
      <c r="BK976" s="144">
        <f>ROUND(I976*H976,2)</f>
        <v>0</v>
      </c>
      <c r="BL976" s="18" t="s">
        <v>316</v>
      </c>
      <c r="BM976" s="143" t="s">
        <v>1001</v>
      </c>
    </row>
    <row r="977" spans="2:65" s="1" customFormat="1">
      <c r="B977" s="33"/>
      <c r="D977" s="145" t="s">
        <v>168</v>
      </c>
      <c r="F977" s="146" t="s">
        <v>999</v>
      </c>
      <c r="I977" s="147"/>
      <c r="L977" s="33"/>
      <c r="M977" s="148"/>
      <c r="T977" s="54"/>
      <c r="AT977" s="18" t="s">
        <v>168</v>
      </c>
      <c r="AU977" s="18" t="s">
        <v>85</v>
      </c>
    </row>
    <row r="978" spans="2:65" s="12" customFormat="1">
      <c r="B978" s="151"/>
      <c r="D978" s="145" t="s">
        <v>172</v>
      </c>
      <c r="E978" s="152" t="s">
        <v>19</v>
      </c>
      <c r="F978" s="153" t="s">
        <v>173</v>
      </c>
      <c r="H978" s="152" t="s">
        <v>19</v>
      </c>
      <c r="I978" s="154"/>
      <c r="L978" s="151"/>
      <c r="M978" s="155"/>
      <c r="T978" s="156"/>
      <c r="AT978" s="152" t="s">
        <v>172</v>
      </c>
      <c r="AU978" s="152" t="s">
        <v>85</v>
      </c>
      <c r="AV978" s="12" t="s">
        <v>83</v>
      </c>
      <c r="AW978" s="12" t="s">
        <v>37</v>
      </c>
      <c r="AX978" s="12" t="s">
        <v>76</v>
      </c>
      <c r="AY978" s="152" t="s">
        <v>158</v>
      </c>
    </row>
    <row r="979" spans="2:65" s="12" customFormat="1">
      <c r="B979" s="151"/>
      <c r="D979" s="145" t="s">
        <v>172</v>
      </c>
      <c r="E979" s="152" t="s">
        <v>19</v>
      </c>
      <c r="F979" s="153" t="s">
        <v>946</v>
      </c>
      <c r="H979" s="152" t="s">
        <v>19</v>
      </c>
      <c r="I979" s="154"/>
      <c r="L979" s="151"/>
      <c r="M979" s="155"/>
      <c r="T979" s="156"/>
      <c r="AT979" s="152" t="s">
        <v>172</v>
      </c>
      <c r="AU979" s="152" t="s">
        <v>85</v>
      </c>
      <c r="AV979" s="12" t="s">
        <v>83</v>
      </c>
      <c r="AW979" s="12" t="s">
        <v>37</v>
      </c>
      <c r="AX979" s="12" t="s">
        <v>76</v>
      </c>
      <c r="AY979" s="152" t="s">
        <v>158</v>
      </c>
    </row>
    <row r="980" spans="2:65" s="12" customFormat="1">
      <c r="B980" s="151"/>
      <c r="D980" s="145" t="s">
        <v>172</v>
      </c>
      <c r="E980" s="152" t="s">
        <v>19</v>
      </c>
      <c r="F980" s="153" t="s">
        <v>985</v>
      </c>
      <c r="H980" s="152" t="s">
        <v>19</v>
      </c>
      <c r="I980" s="154"/>
      <c r="L980" s="151"/>
      <c r="M980" s="155"/>
      <c r="T980" s="156"/>
      <c r="AT980" s="152" t="s">
        <v>172</v>
      </c>
      <c r="AU980" s="152" t="s">
        <v>85</v>
      </c>
      <c r="AV980" s="12" t="s">
        <v>83</v>
      </c>
      <c r="AW980" s="12" t="s">
        <v>37</v>
      </c>
      <c r="AX980" s="12" t="s">
        <v>76</v>
      </c>
      <c r="AY980" s="152" t="s">
        <v>158</v>
      </c>
    </row>
    <row r="981" spans="2:65" s="13" customFormat="1">
      <c r="B981" s="157"/>
      <c r="D981" s="145" t="s">
        <v>172</v>
      </c>
      <c r="E981" s="158" t="s">
        <v>19</v>
      </c>
      <c r="F981" s="159" t="s">
        <v>1002</v>
      </c>
      <c r="H981" s="160">
        <v>21.5</v>
      </c>
      <c r="I981" s="161"/>
      <c r="L981" s="157"/>
      <c r="M981" s="162"/>
      <c r="T981" s="163"/>
      <c r="AT981" s="158" t="s">
        <v>172</v>
      </c>
      <c r="AU981" s="158" t="s">
        <v>85</v>
      </c>
      <c r="AV981" s="13" t="s">
        <v>85</v>
      </c>
      <c r="AW981" s="13" t="s">
        <v>37</v>
      </c>
      <c r="AX981" s="13" t="s">
        <v>76</v>
      </c>
      <c r="AY981" s="158" t="s">
        <v>158</v>
      </c>
    </row>
    <row r="982" spans="2:65" s="13" customFormat="1">
      <c r="B982" s="157"/>
      <c r="D982" s="145" t="s">
        <v>172</v>
      </c>
      <c r="E982" s="158" t="s">
        <v>19</v>
      </c>
      <c r="F982" s="159" t="s">
        <v>1003</v>
      </c>
      <c r="H982" s="160">
        <v>12.195</v>
      </c>
      <c r="I982" s="161"/>
      <c r="L982" s="157"/>
      <c r="M982" s="162"/>
      <c r="T982" s="163"/>
      <c r="AT982" s="158" t="s">
        <v>172</v>
      </c>
      <c r="AU982" s="158" t="s">
        <v>85</v>
      </c>
      <c r="AV982" s="13" t="s">
        <v>85</v>
      </c>
      <c r="AW982" s="13" t="s">
        <v>37</v>
      </c>
      <c r="AX982" s="13" t="s">
        <v>76</v>
      </c>
      <c r="AY982" s="158" t="s">
        <v>158</v>
      </c>
    </row>
    <row r="983" spans="2:65" s="15" customFormat="1">
      <c r="B983" s="171"/>
      <c r="D983" s="145" t="s">
        <v>172</v>
      </c>
      <c r="E983" s="172" t="s">
        <v>19</v>
      </c>
      <c r="F983" s="173" t="s">
        <v>188</v>
      </c>
      <c r="H983" s="174">
        <v>33.695</v>
      </c>
      <c r="I983" s="175"/>
      <c r="L983" s="171"/>
      <c r="M983" s="176"/>
      <c r="T983" s="177"/>
      <c r="AT983" s="172" t="s">
        <v>172</v>
      </c>
      <c r="AU983" s="172" t="s">
        <v>85</v>
      </c>
      <c r="AV983" s="15" t="s">
        <v>166</v>
      </c>
      <c r="AW983" s="15" t="s">
        <v>37</v>
      </c>
      <c r="AX983" s="15" t="s">
        <v>83</v>
      </c>
      <c r="AY983" s="172" t="s">
        <v>158</v>
      </c>
    </row>
    <row r="984" spans="2:65" s="13" customFormat="1">
      <c r="B984" s="157"/>
      <c r="D984" s="145" t="s">
        <v>172</v>
      </c>
      <c r="F984" s="159" t="s">
        <v>1004</v>
      </c>
      <c r="H984" s="160">
        <v>40.433999999999997</v>
      </c>
      <c r="I984" s="161"/>
      <c r="L984" s="157"/>
      <c r="M984" s="162"/>
      <c r="T984" s="163"/>
      <c r="AT984" s="158" t="s">
        <v>172</v>
      </c>
      <c r="AU984" s="158" t="s">
        <v>85</v>
      </c>
      <c r="AV984" s="13" t="s">
        <v>85</v>
      </c>
      <c r="AW984" s="13" t="s">
        <v>4</v>
      </c>
      <c r="AX984" s="13" t="s">
        <v>83</v>
      </c>
      <c r="AY984" s="158" t="s">
        <v>158</v>
      </c>
    </row>
    <row r="985" spans="2:65" s="1" customFormat="1" ht="33" customHeight="1">
      <c r="B985" s="33"/>
      <c r="C985" s="132" t="s">
        <v>1005</v>
      </c>
      <c r="D985" s="132" t="s">
        <v>161</v>
      </c>
      <c r="E985" s="133" t="s">
        <v>1006</v>
      </c>
      <c r="F985" s="134" t="s">
        <v>1007</v>
      </c>
      <c r="G985" s="135" t="s">
        <v>221</v>
      </c>
      <c r="H985" s="136">
        <v>1.3160000000000001</v>
      </c>
      <c r="I985" s="137"/>
      <c r="J985" s="138">
        <f>ROUND(I985*H985,2)</f>
        <v>0</v>
      </c>
      <c r="K985" s="134" t="s">
        <v>165</v>
      </c>
      <c r="L985" s="33"/>
      <c r="M985" s="139" t="s">
        <v>19</v>
      </c>
      <c r="N985" s="140" t="s">
        <v>47</v>
      </c>
      <c r="P985" s="141">
        <f>O985*H985</f>
        <v>0</v>
      </c>
      <c r="Q985" s="141">
        <v>0</v>
      </c>
      <c r="R985" s="141">
        <f>Q985*H985</f>
        <v>0</v>
      </c>
      <c r="S985" s="141">
        <v>0</v>
      </c>
      <c r="T985" s="142">
        <f>S985*H985</f>
        <v>0</v>
      </c>
      <c r="AR985" s="143" t="s">
        <v>316</v>
      </c>
      <c r="AT985" s="143" t="s">
        <v>161</v>
      </c>
      <c r="AU985" s="143" t="s">
        <v>85</v>
      </c>
      <c r="AY985" s="18" t="s">
        <v>158</v>
      </c>
      <c r="BE985" s="144">
        <f>IF(N985="základní",J985,0)</f>
        <v>0</v>
      </c>
      <c r="BF985" s="144">
        <f>IF(N985="snížená",J985,0)</f>
        <v>0</v>
      </c>
      <c r="BG985" s="144">
        <f>IF(N985="zákl. přenesená",J985,0)</f>
        <v>0</v>
      </c>
      <c r="BH985" s="144">
        <f>IF(N985="sníž. přenesená",J985,0)</f>
        <v>0</v>
      </c>
      <c r="BI985" s="144">
        <f>IF(N985="nulová",J985,0)</f>
        <v>0</v>
      </c>
      <c r="BJ985" s="18" t="s">
        <v>83</v>
      </c>
      <c r="BK985" s="144">
        <f>ROUND(I985*H985,2)</f>
        <v>0</v>
      </c>
      <c r="BL985" s="18" t="s">
        <v>316</v>
      </c>
      <c r="BM985" s="143" t="s">
        <v>1008</v>
      </c>
    </row>
    <row r="986" spans="2:65" s="1" customFormat="1">
      <c r="B986" s="33"/>
      <c r="D986" s="145" t="s">
        <v>168</v>
      </c>
      <c r="F986" s="146" t="s">
        <v>1009</v>
      </c>
      <c r="I986" s="147"/>
      <c r="L986" s="33"/>
      <c r="M986" s="148"/>
      <c r="T986" s="54"/>
      <c r="AT986" s="18" t="s">
        <v>168</v>
      </c>
      <c r="AU986" s="18" t="s">
        <v>85</v>
      </c>
    </row>
    <row r="987" spans="2:65" s="1" customFormat="1">
      <c r="B987" s="33"/>
      <c r="D987" s="149" t="s">
        <v>170</v>
      </c>
      <c r="F987" s="150" t="s">
        <v>1010</v>
      </c>
      <c r="I987" s="147"/>
      <c r="L987" s="33"/>
      <c r="M987" s="148"/>
      <c r="T987" s="54"/>
      <c r="AT987" s="18" t="s">
        <v>170</v>
      </c>
      <c r="AU987" s="18" t="s">
        <v>85</v>
      </c>
    </row>
    <row r="988" spans="2:65" s="11" customFormat="1" ht="22.9" customHeight="1">
      <c r="B988" s="120"/>
      <c r="D988" s="121" t="s">
        <v>75</v>
      </c>
      <c r="E988" s="130" t="s">
        <v>1011</v>
      </c>
      <c r="F988" s="130" t="s">
        <v>1012</v>
      </c>
      <c r="I988" s="123"/>
      <c r="J988" s="131">
        <f>BK988</f>
        <v>0</v>
      </c>
      <c r="L988" s="120"/>
      <c r="M988" s="125"/>
      <c r="P988" s="126">
        <f>SUM(P989:P1018)</f>
        <v>0</v>
      </c>
      <c r="R988" s="126">
        <f>SUM(R989:R1018)</f>
        <v>0.81288779999999994</v>
      </c>
      <c r="T988" s="127">
        <f>SUM(T989:T1018)</f>
        <v>0</v>
      </c>
      <c r="AR988" s="121" t="s">
        <v>85</v>
      </c>
      <c r="AT988" s="128" t="s">
        <v>75</v>
      </c>
      <c r="AU988" s="128" t="s">
        <v>83</v>
      </c>
      <c r="AY988" s="121" t="s">
        <v>158</v>
      </c>
      <c r="BK988" s="129">
        <f>SUM(BK989:BK1018)</f>
        <v>0</v>
      </c>
    </row>
    <row r="989" spans="2:65" s="1" customFormat="1" ht="24.2" customHeight="1">
      <c r="B989" s="33"/>
      <c r="C989" s="132" t="s">
        <v>1013</v>
      </c>
      <c r="D989" s="132" t="s">
        <v>161</v>
      </c>
      <c r="E989" s="133" t="s">
        <v>1014</v>
      </c>
      <c r="F989" s="134" t="s">
        <v>1015</v>
      </c>
      <c r="G989" s="135" t="s">
        <v>164</v>
      </c>
      <c r="H989" s="136">
        <v>172.58799999999999</v>
      </c>
      <c r="I989" s="137"/>
      <c r="J989" s="138">
        <f>ROUND(I989*H989,2)</f>
        <v>0</v>
      </c>
      <c r="K989" s="134" t="s">
        <v>165</v>
      </c>
      <c r="L989" s="33"/>
      <c r="M989" s="139" t="s">
        <v>19</v>
      </c>
      <c r="N989" s="140" t="s">
        <v>47</v>
      </c>
      <c r="P989" s="141">
        <f>O989*H989</f>
        <v>0</v>
      </c>
      <c r="Q989" s="141">
        <v>0</v>
      </c>
      <c r="R989" s="141">
        <f>Q989*H989</f>
        <v>0</v>
      </c>
      <c r="S989" s="141">
        <v>0</v>
      </c>
      <c r="T989" s="142">
        <f>S989*H989</f>
        <v>0</v>
      </c>
      <c r="AR989" s="143" t="s">
        <v>316</v>
      </c>
      <c r="AT989" s="143" t="s">
        <v>161</v>
      </c>
      <c r="AU989" s="143" t="s">
        <v>85</v>
      </c>
      <c r="AY989" s="18" t="s">
        <v>158</v>
      </c>
      <c r="BE989" s="144">
        <f>IF(N989="základní",J989,0)</f>
        <v>0</v>
      </c>
      <c r="BF989" s="144">
        <f>IF(N989="snížená",J989,0)</f>
        <v>0</v>
      </c>
      <c r="BG989" s="144">
        <f>IF(N989="zákl. přenesená",J989,0)</f>
        <v>0</v>
      </c>
      <c r="BH989" s="144">
        <f>IF(N989="sníž. přenesená",J989,0)</f>
        <v>0</v>
      </c>
      <c r="BI989" s="144">
        <f>IF(N989="nulová",J989,0)</f>
        <v>0</v>
      </c>
      <c r="BJ989" s="18" t="s">
        <v>83</v>
      </c>
      <c r="BK989" s="144">
        <f>ROUND(I989*H989,2)</f>
        <v>0</v>
      </c>
      <c r="BL989" s="18" t="s">
        <v>316</v>
      </c>
      <c r="BM989" s="143" t="s">
        <v>1016</v>
      </c>
    </row>
    <row r="990" spans="2:65" s="1" customFormat="1">
      <c r="B990" s="33"/>
      <c r="D990" s="145" t="s">
        <v>168</v>
      </c>
      <c r="F990" s="146" t="s">
        <v>1017</v>
      </c>
      <c r="I990" s="147"/>
      <c r="L990" s="33"/>
      <c r="M990" s="148"/>
      <c r="T990" s="54"/>
      <c r="AT990" s="18" t="s">
        <v>168</v>
      </c>
      <c r="AU990" s="18" t="s">
        <v>85</v>
      </c>
    </row>
    <row r="991" spans="2:65" s="1" customFormat="1">
      <c r="B991" s="33"/>
      <c r="D991" s="149" t="s">
        <v>170</v>
      </c>
      <c r="F991" s="150" t="s">
        <v>1018</v>
      </c>
      <c r="I991" s="147"/>
      <c r="L991" s="33"/>
      <c r="M991" s="148"/>
      <c r="T991" s="54"/>
      <c r="AT991" s="18" t="s">
        <v>170</v>
      </c>
      <c r="AU991" s="18" t="s">
        <v>85</v>
      </c>
    </row>
    <row r="992" spans="2:65" s="12" customFormat="1">
      <c r="B992" s="151"/>
      <c r="D992" s="145" t="s">
        <v>172</v>
      </c>
      <c r="E992" s="152" t="s">
        <v>19</v>
      </c>
      <c r="F992" s="153" t="s">
        <v>173</v>
      </c>
      <c r="H992" s="152" t="s">
        <v>19</v>
      </c>
      <c r="I992" s="154"/>
      <c r="L992" s="151"/>
      <c r="M992" s="155"/>
      <c r="T992" s="156"/>
      <c r="AT992" s="152" t="s">
        <v>172</v>
      </c>
      <c r="AU992" s="152" t="s">
        <v>85</v>
      </c>
      <c r="AV992" s="12" t="s">
        <v>83</v>
      </c>
      <c r="AW992" s="12" t="s">
        <v>37</v>
      </c>
      <c r="AX992" s="12" t="s">
        <v>76</v>
      </c>
      <c r="AY992" s="152" t="s">
        <v>158</v>
      </c>
    </row>
    <row r="993" spans="2:65" s="12" customFormat="1">
      <c r="B993" s="151"/>
      <c r="D993" s="145" t="s">
        <v>172</v>
      </c>
      <c r="E993" s="152" t="s">
        <v>19</v>
      </c>
      <c r="F993" s="153" t="s">
        <v>1019</v>
      </c>
      <c r="H993" s="152" t="s">
        <v>19</v>
      </c>
      <c r="I993" s="154"/>
      <c r="L993" s="151"/>
      <c r="M993" s="155"/>
      <c r="T993" s="156"/>
      <c r="AT993" s="152" t="s">
        <v>172</v>
      </c>
      <c r="AU993" s="152" t="s">
        <v>85</v>
      </c>
      <c r="AV993" s="12" t="s">
        <v>83</v>
      </c>
      <c r="AW993" s="12" t="s">
        <v>37</v>
      </c>
      <c r="AX993" s="12" t="s">
        <v>76</v>
      </c>
      <c r="AY993" s="152" t="s">
        <v>158</v>
      </c>
    </row>
    <row r="994" spans="2:65" s="12" customFormat="1">
      <c r="B994" s="151"/>
      <c r="D994" s="145" t="s">
        <v>172</v>
      </c>
      <c r="E994" s="152" t="s">
        <v>19</v>
      </c>
      <c r="F994" s="153" t="s">
        <v>1020</v>
      </c>
      <c r="H994" s="152" t="s">
        <v>19</v>
      </c>
      <c r="I994" s="154"/>
      <c r="L994" s="151"/>
      <c r="M994" s="155"/>
      <c r="T994" s="156"/>
      <c r="AT994" s="152" t="s">
        <v>172</v>
      </c>
      <c r="AU994" s="152" t="s">
        <v>85</v>
      </c>
      <c r="AV994" s="12" t="s">
        <v>83</v>
      </c>
      <c r="AW994" s="12" t="s">
        <v>37</v>
      </c>
      <c r="AX994" s="12" t="s">
        <v>76</v>
      </c>
      <c r="AY994" s="152" t="s">
        <v>158</v>
      </c>
    </row>
    <row r="995" spans="2:65" s="13" customFormat="1">
      <c r="B995" s="157"/>
      <c r="D995" s="145" t="s">
        <v>172</v>
      </c>
      <c r="E995" s="158" t="s">
        <v>19</v>
      </c>
      <c r="F995" s="159" t="s">
        <v>722</v>
      </c>
      <c r="H995" s="160">
        <v>86.293999999999997</v>
      </c>
      <c r="I995" s="161"/>
      <c r="L995" s="157"/>
      <c r="M995" s="162"/>
      <c r="T995" s="163"/>
      <c r="AT995" s="158" t="s">
        <v>172</v>
      </c>
      <c r="AU995" s="158" t="s">
        <v>85</v>
      </c>
      <c r="AV995" s="13" t="s">
        <v>85</v>
      </c>
      <c r="AW995" s="13" t="s">
        <v>37</v>
      </c>
      <c r="AX995" s="13" t="s">
        <v>76</v>
      </c>
      <c r="AY995" s="158" t="s">
        <v>158</v>
      </c>
    </row>
    <row r="996" spans="2:65" s="12" customFormat="1">
      <c r="B996" s="151"/>
      <c r="D996" s="145" t="s">
        <v>172</v>
      </c>
      <c r="E996" s="152" t="s">
        <v>19</v>
      </c>
      <c r="F996" s="153" t="s">
        <v>1021</v>
      </c>
      <c r="H996" s="152" t="s">
        <v>19</v>
      </c>
      <c r="I996" s="154"/>
      <c r="L996" s="151"/>
      <c r="M996" s="155"/>
      <c r="T996" s="156"/>
      <c r="AT996" s="152" t="s">
        <v>172</v>
      </c>
      <c r="AU996" s="152" t="s">
        <v>85</v>
      </c>
      <c r="AV996" s="12" t="s">
        <v>83</v>
      </c>
      <c r="AW996" s="12" t="s">
        <v>37</v>
      </c>
      <c r="AX996" s="12" t="s">
        <v>76</v>
      </c>
      <c r="AY996" s="152" t="s">
        <v>158</v>
      </c>
    </row>
    <row r="997" spans="2:65" s="13" customFormat="1">
      <c r="B997" s="157"/>
      <c r="D997" s="145" t="s">
        <v>172</v>
      </c>
      <c r="E997" s="158" t="s">
        <v>19</v>
      </c>
      <c r="F997" s="159" t="s">
        <v>722</v>
      </c>
      <c r="H997" s="160">
        <v>86.293999999999997</v>
      </c>
      <c r="I997" s="161"/>
      <c r="L997" s="157"/>
      <c r="M997" s="162"/>
      <c r="T997" s="163"/>
      <c r="AT997" s="158" t="s">
        <v>172</v>
      </c>
      <c r="AU997" s="158" t="s">
        <v>85</v>
      </c>
      <c r="AV997" s="13" t="s">
        <v>85</v>
      </c>
      <c r="AW997" s="13" t="s">
        <v>37</v>
      </c>
      <c r="AX997" s="13" t="s">
        <v>76</v>
      </c>
      <c r="AY997" s="158" t="s">
        <v>158</v>
      </c>
    </row>
    <row r="998" spans="2:65" s="15" customFormat="1">
      <c r="B998" s="171"/>
      <c r="D998" s="145" t="s">
        <v>172</v>
      </c>
      <c r="E998" s="172" t="s">
        <v>19</v>
      </c>
      <c r="F998" s="173" t="s">
        <v>188</v>
      </c>
      <c r="H998" s="174">
        <v>172.58799999999999</v>
      </c>
      <c r="I998" s="175"/>
      <c r="L998" s="171"/>
      <c r="M998" s="176"/>
      <c r="T998" s="177"/>
      <c r="AT998" s="172" t="s">
        <v>172</v>
      </c>
      <c r="AU998" s="172" t="s">
        <v>85</v>
      </c>
      <c r="AV998" s="15" t="s">
        <v>166</v>
      </c>
      <c r="AW998" s="15" t="s">
        <v>37</v>
      </c>
      <c r="AX998" s="15" t="s">
        <v>83</v>
      </c>
      <c r="AY998" s="172" t="s">
        <v>158</v>
      </c>
    </row>
    <row r="999" spans="2:65" s="1" customFormat="1" ht="24.2" customHeight="1">
      <c r="B999" s="33"/>
      <c r="C999" s="178" t="s">
        <v>1022</v>
      </c>
      <c r="D999" s="178" t="s">
        <v>229</v>
      </c>
      <c r="E999" s="179" t="s">
        <v>1023</v>
      </c>
      <c r="F999" s="180" t="s">
        <v>1024</v>
      </c>
      <c r="G999" s="181" t="s">
        <v>164</v>
      </c>
      <c r="H999" s="182">
        <v>94.923000000000002</v>
      </c>
      <c r="I999" s="183"/>
      <c r="J999" s="184">
        <f>ROUND(I999*H999,2)</f>
        <v>0</v>
      </c>
      <c r="K999" s="180" t="s">
        <v>165</v>
      </c>
      <c r="L999" s="185"/>
      <c r="M999" s="186" t="s">
        <v>19</v>
      </c>
      <c r="N999" s="187" t="s">
        <v>47</v>
      </c>
      <c r="P999" s="141">
        <f>O999*H999</f>
        <v>0</v>
      </c>
      <c r="Q999" s="141">
        <v>4.1999999999999997E-3</v>
      </c>
      <c r="R999" s="141">
        <f>Q999*H999</f>
        <v>0.39867659999999999</v>
      </c>
      <c r="S999" s="141">
        <v>0</v>
      </c>
      <c r="T999" s="142">
        <f>S999*H999</f>
        <v>0</v>
      </c>
      <c r="AR999" s="143" t="s">
        <v>390</v>
      </c>
      <c r="AT999" s="143" t="s">
        <v>229</v>
      </c>
      <c r="AU999" s="143" t="s">
        <v>85</v>
      </c>
      <c r="AY999" s="18" t="s">
        <v>158</v>
      </c>
      <c r="BE999" s="144">
        <f>IF(N999="základní",J999,0)</f>
        <v>0</v>
      </c>
      <c r="BF999" s="144">
        <f>IF(N999="snížená",J999,0)</f>
        <v>0</v>
      </c>
      <c r="BG999" s="144">
        <f>IF(N999="zákl. přenesená",J999,0)</f>
        <v>0</v>
      </c>
      <c r="BH999" s="144">
        <f>IF(N999="sníž. přenesená",J999,0)</f>
        <v>0</v>
      </c>
      <c r="BI999" s="144">
        <f>IF(N999="nulová",J999,0)</f>
        <v>0</v>
      </c>
      <c r="BJ999" s="18" t="s">
        <v>83</v>
      </c>
      <c r="BK999" s="144">
        <f>ROUND(I999*H999,2)</f>
        <v>0</v>
      </c>
      <c r="BL999" s="18" t="s">
        <v>316</v>
      </c>
      <c r="BM999" s="143" t="s">
        <v>1025</v>
      </c>
    </row>
    <row r="1000" spans="2:65" s="1" customFormat="1">
      <c r="B1000" s="33"/>
      <c r="D1000" s="145" t="s">
        <v>168</v>
      </c>
      <c r="F1000" s="146" t="s">
        <v>1024</v>
      </c>
      <c r="I1000" s="147"/>
      <c r="L1000" s="33"/>
      <c r="M1000" s="148"/>
      <c r="T1000" s="54"/>
      <c r="AT1000" s="18" t="s">
        <v>168</v>
      </c>
      <c r="AU1000" s="18" t="s">
        <v>85</v>
      </c>
    </row>
    <row r="1001" spans="2:65" s="12" customFormat="1">
      <c r="B1001" s="151"/>
      <c r="D1001" s="145" t="s">
        <v>172</v>
      </c>
      <c r="E1001" s="152" t="s">
        <v>19</v>
      </c>
      <c r="F1001" s="153" t="s">
        <v>173</v>
      </c>
      <c r="H1001" s="152" t="s">
        <v>19</v>
      </c>
      <c r="I1001" s="154"/>
      <c r="L1001" s="151"/>
      <c r="M1001" s="155"/>
      <c r="T1001" s="156"/>
      <c r="AT1001" s="152" t="s">
        <v>172</v>
      </c>
      <c r="AU1001" s="152" t="s">
        <v>85</v>
      </c>
      <c r="AV1001" s="12" t="s">
        <v>83</v>
      </c>
      <c r="AW1001" s="12" t="s">
        <v>37</v>
      </c>
      <c r="AX1001" s="12" t="s">
        <v>76</v>
      </c>
      <c r="AY1001" s="152" t="s">
        <v>158</v>
      </c>
    </row>
    <row r="1002" spans="2:65" s="12" customFormat="1">
      <c r="B1002" s="151"/>
      <c r="D1002" s="145" t="s">
        <v>172</v>
      </c>
      <c r="E1002" s="152" t="s">
        <v>19</v>
      </c>
      <c r="F1002" s="153" t="s">
        <v>392</v>
      </c>
      <c r="H1002" s="152" t="s">
        <v>19</v>
      </c>
      <c r="I1002" s="154"/>
      <c r="L1002" s="151"/>
      <c r="M1002" s="155"/>
      <c r="T1002" s="156"/>
      <c r="AT1002" s="152" t="s">
        <v>172</v>
      </c>
      <c r="AU1002" s="152" t="s">
        <v>85</v>
      </c>
      <c r="AV1002" s="12" t="s">
        <v>83</v>
      </c>
      <c r="AW1002" s="12" t="s">
        <v>37</v>
      </c>
      <c r="AX1002" s="12" t="s">
        <v>76</v>
      </c>
      <c r="AY1002" s="152" t="s">
        <v>158</v>
      </c>
    </row>
    <row r="1003" spans="2:65" s="12" customFormat="1">
      <c r="B1003" s="151"/>
      <c r="D1003" s="145" t="s">
        <v>172</v>
      </c>
      <c r="E1003" s="152" t="s">
        <v>19</v>
      </c>
      <c r="F1003" s="153" t="s">
        <v>1019</v>
      </c>
      <c r="H1003" s="152" t="s">
        <v>19</v>
      </c>
      <c r="I1003" s="154"/>
      <c r="L1003" s="151"/>
      <c r="M1003" s="155"/>
      <c r="T1003" s="156"/>
      <c r="AT1003" s="152" t="s">
        <v>172</v>
      </c>
      <c r="AU1003" s="152" t="s">
        <v>85</v>
      </c>
      <c r="AV1003" s="12" t="s">
        <v>83</v>
      </c>
      <c r="AW1003" s="12" t="s">
        <v>37</v>
      </c>
      <c r="AX1003" s="12" t="s">
        <v>76</v>
      </c>
      <c r="AY1003" s="152" t="s">
        <v>158</v>
      </c>
    </row>
    <row r="1004" spans="2:65" s="12" customFormat="1">
      <c r="B1004" s="151"/>
      <c r="D1004" s="145" t="s">
        <v>172</v>
      </c>
      <c r="E1004" s="152" t="s">
        <v>19</v>
      </c>
      <c r="F1004" s="153" t="s">
        <v>1020</v>
      </c>
      <c r="H1004" s="152" t="s">
        <v>19</v>
      </c>
      <c r="I1004" s="154"/>
      <c r="L1004" s="151"/>
      <c r="M1004" s="155"/>
      <c r="T1004" s="156"/>
      <c r="AT1004" s="152" t="s">
        <v>172</v>
      </c>
      <c r="AU1004" s="152" t="s">
        <v>85</v>
      </c>
      <c r="AV1004" s="12" t="s">
        <v>83</v>
      </c>
      <c r="AW1004" s="12" t="s">
        <v>37</v>
      </c>
      <c r="AX1004" s="12" t="s">
        <v>76</v>
      </c>
      <c r="AY1004" s="152" t="s">
        <v>158</v>
      </c>
    </row>
    <row r="1005" spans="2:65" s="13" customFormat="1">
      <c r="B1005" s="157"/>
      <c r="D1005" s="145" t="s">
        <v>172</v>
      </c>
      <c r="E1005" s="158" t="s">
        <v>19</v>
      </c>
      <c r="F1005" s="159" t="s">
        <v>722</v>
      </c>
      <c r="H1005" s="160">
        <v>86.293999999999997</v>
      </c>
      <c r="I1005" s="161"/>
      <c r="L1005" s="157"/>
      <c r="M1005" s="162"/>
      <c r="T1005" s="163"/>
      <c r="AT1005" s="158" t="s">
        <v>172</v>
      </c>
      <c r="AU1005" s="158" t="s">
        <v>85</v>
      </c>
      <c r="AV1005" s="13" t="s">
        <v>85</v>
      </c>
      <c r="AW1005" s="13" t="s">
        <v>37</v>
      </c>
      <c r="AX1005" s="13" t="s">
        <v>76</v>
      </c>
      <c r="AY1005" s="158" t="s">
        <v>158</v>
      </c>
    </row>
    <row r="1006" spans="2:65" s="15" customFormat="1">
      <c r="B1006" s="171"/>
      <c r="D1006" s="145" t="s">
        <v>172</v>
      </c>
      <c r="E1006" s="172" t="s">
        <v>19</v>
      </c>
      <c r="F1006" s="173" t="s">
        <v>188</v>
      </c>
      <c r="H1006" s="174">
        <v>86.293999999999997</v>
      </c>
      <c r="I1006" s="175"/>
      <c r="L1006" s="171"/>
      <c r="M1006" s="176"/>
      <c r="T1006" s="177"/>
      <c r="AT1006" s="172" t="s">
        <v>172</v>
      </c>
      <c r="AU1006" s="172" t="s">
        <v>85</v>
      </c>
      <c r="AV1006" s="15" t="s">
        <v>166</v>
      </c>
      <c r="AW1006" s="15" t="s">
        <v>37</v>
      </c>
      <c r="AX1006" s="15" t="s">
        <v>83</v>
      </c>
      <c r="AY1006" s="172" t="s">
        <v>158</v>
      </c>
    </row>
    <row r="1007" spans="2:65" s="13" customFormat="1">
      <c r="B1007" s="157"/>
      <c r="D1007" s="145" t="s">
        <v>172</v>
      </c>
      <c r="F1007" s="159" t="s">
        <v>1026</v>
      </c>
      <c r="H1007" s="160">
        <v>94.923000000000002</v>
      </c>
      <c r="I1007" s="161"/>
      <c r="L1007" s="157"/>
      <c r="M1007" s="162"/>
      <c r="T1007" s="163"/>
      <c r="AT1007" s="158" t="s">
        <v>172</v>
      </c>
      <c r="AU1007" s="158" t="s">
        <v>85</v>
      </c>
      <c r="AV1007" s="13" t="s">
        <v>85</v>
      </c>
      <c r="AW1007" s="13" t="s">
        <v>4</v>
      </c>
      <c r="AX1007" s="13" t="s">
        <v>83</v>
      </c>
      <c r="AY1007" s="158" t="s">
        <v>158</v>
      </c>
    </row>
    <row r="1008" spans="2:65" s="1" customFormat="1" ht="24.2" customHeight="1">
      <c r="B1008" s="33"/>
      <c r="C1008" s="178" t="s">
        <v>1027</v>
      </c>
      <c r="D1008" s="178" t="s">
        <v>229</v>
      </c>
      <c r="E1008" s="179" t="s">
        <v>1028</v>
      </c>
      <c r="F1008" s="180" t="s">
        <v>1029</v>
      </c>
      <c r="G1008" s="181" t="s">
        <v>164</v>
      </c>
      <c r="H1008" s="182">
        <v>86.293999999999997</v>
      </c>
      <c r="I1008" s="183"/>
      <c r="J1008" s="184">
        <f>ROUND(I1008*H1008,2)</f>
        <v>0</v>
      </c>
      <c r="K1008" s="180" t="s">
        <v>165</v>
      </c>
      <c r="L1008" s="185"/>
      <c r="M1008" s="186" t="s">
        <v>19</v>
      </c>
      <c r="N1008" s="187" t="s">
        <v>47</v>
      </c>
      <c r="P1008" s="141">
        <f>O1008*H1008</f>
        <v>0</v>
      </c>
      <c r="Q1008" s="141">
        <v>4.7999999999999996E-3</v>
      </c>
      <c r="R1008" s="141">
        <f>Q1008*H1008</f>
        <v>0.41421119999999995</v>
      </c>
      <c r="S1008" s="141">
        <v>0</v>
      </c>
      <c r="T1008" s="142">
        <f>S1008*H1008</f>
        <v>0</v>
      </c>
      <c r="AR1008" s="143" t="s">
        <v>390</v>
      </c>
      <c r="AT1008" s="143" t="s">
        <v>229</v>
      </c>
      <c r="AU1008" s="143" t="s">
        <v>85</v>
      </c>
      <c r="AY1008" s="18" t="s">
        <v>158</v>
      </c>
      <c r="BE1008" s="144">
        <f>IF(N1008="základní",J1008,0)</f>
        <v>0</v>
      </c>
      <c r="BF1008" s="144">
        <f>IF(N1008="snížená",J1008,0)</f>
        <v>0</v>
      </c>
      <c r="BG1008" s="144">
        <f>IF(N1008="zákl. přenesená",J1008,0)</f>
        <v>0</v>
      </c>
      <c r="BH1008" s="144">
        <f>IF(N1008="sníž. přenesená",J1008,0)</f>
        <v>0</v>
      </c>
      <c r="BI1008" s="144">
        <f>IF(N1008="nulová",J1008,0)</f>
        <v>0</v>
      </c>
      <c r="BJ1008" s="18" t="s">
        <v>83</v>
      </c>
      <c r="BK1008" s="144">
        <f>ROUND(I1008*H1008,2)</f>
        <v>0</v>
      </c>
      <c r="BL1008" s="18" t="s">
        <v>316</v>
      </c>
      <c r="BM1008" s="143" t="s">
        <v>1030</v>
      </c>
    </row>
    <row r="1009" spans="2:65" s="1" customFormat="1">
      <c r="B1009" s="33"/>
      <c r="D1009" s="145" t="s">
        <v>168</v>
      </c>
      <c r="F1009" s="146" t="s">
        <v>1029</v>
      </c>
      <c r="I1009" s="147"/>
      <c r="L1009" s="33"/>
      <c r="M1009" s="148"/>
      <c r="T1009" s="54"/>
      <c r="AT1009" s="18" t="s">
        <v>168</v>
      </c>
      <c r="AU1009" s="18" t="s">
        <v>85</v>
      </c>
    </row>
    <row r="1010" spans="2:65" s="12" customFormat="1">
      <c r="B1010" s="151"/>
      <c r="D1010" s="145" t="s">
        <v>172</v>
      </c>
      <c r="E1010" s="152" t="s">
        <v>19</v>
      </c>
      <c r="F1010" s="153" t="s">
        <v>173</v>
      </c>
      <c r="H1010" s="152" t="s">
        <v>19</v>
      </c>
      <c r="I1010" s="154"/>
      <c r="L1010" s="151"/>
      <c r="M1010" s="155"/>
      <c r="T1010" s="156"/>
      <c r="AT1010" s="152" t="s">
        <v>172</v>
      </c>
      <c r="AU1010" s="152" t="s">
        <v>85</v>
      </c>
      <c r="AV1010" s="12" t="s">
        <v>83</v>
      </c>
      <c r="AW1010" s="12" t="s">
        <v>37</v>
      </c>
      <c r="AX1010" s="12" t="s">
        <v>76</v>
      </c>
      <c r="AY1010" s="152" t="s">
        <v>158</v>
      </c>
    </row>
    <row r="1011" spans="2:65" s="12" customFormat="1">
      <c r="B1011" s="151"/>
      <c r="D1011" s="145" t="s">
        <v>172</v>
      </c>
      <c r="E1011" s="152" t="s">
        <v>19</v>
      </c>
      <c r="F1011" s="153" t="s">
        <v>392</v>
      </c>
      <c r="H1011" s="152" t="s">
        <v>19</v>
      </c>
      <c r="I1011" s="154"/>
      <c r="L1011" s="151"/>
      <c r="M1011" s="155"/>
      <c r="T1011" s="156"/>
      <c r="AT1011" s="152" t="s">
        <v>172</v>
      </c>
      <c r="AU1011" s="152" t="s">
        <v>85</v>
      </c>
      <c r="AV1011" s="12" t="s">
        <v>83</v>
      </c>
      <c r="AW1011" s="12" t="s">
        <v>37</v>
      </c>
      <c r="AX1011" s="12" t="s">
        <v>76</v>
      </c>
      <c r="AY1011" s="152" t="s">
        <v>158</v>
      </c>
    </row>
    <row r="1012" spans="2:65" s="12" customFormat="1">
      <c r="B1012" s="151"/>
      <c r="D1012" s="145" t="s">
        <v>172</v>
      </c>
      <c r="E1012" s="152" t="s">
        <v>19</v>
      </c>
      <c r="F1012" s="153" t="s">
        <v>1019</v>
      </c>
      <c r="H1012" s="152" t="s">
        <v>19</v>
      </c>
      <c r="I1012" s="154"/>
      <c r="L1012" s="151"/>
      <c r="M1012" s="155"/>
      <c r="T1012" s="156"/>
      <c r="AT1012" s="152" t="s">
        <v>172</v>
      </c>
      <c r="AU1012" s="152" t="s">
        <v>85</v>
      </c>
      <c r="AV1012" s="12" t="s">
        <v>83</v>
      </c>
      <c r="AW1012" s="12" t="s">
        <v>37</v>
      </c>
      <c r="AX1012" s="12" t="s">
        <v>76</v>
      </c>
      <c r="AY1012" s="152" t="s">
        <v>158</v>
      </c>
    </row>
    <row r="1013" spans="2:65" s="12" customFormat="1">
      <c r="B1013" s="151"/>
      <c r="D1013" s="145" t="s">
        <v>172</v>
      </c>
      <c r="E1013" s="152" t="s">
        <v>19</v>
      </c>
      <c r="F1013" s="153" t="s">
        <v>1021</v>
      </c>
      <c r="H1013" s="152" t="s">
        <v>19</v>
      </c>
      <c r="I1013" s="154"/>
      <c r="L1013" s="151"/>
      <c r="M1013" s="155"/>
      <c r="T1013" s="156"/>
      <c r="AT1013" s="152" t="s">
        <v>172</v>
      </c>
      <c r="AU1013" s="152" t="s">
        <v>85</v>
      </c>
      <c r="AV1013" s="12" t="s">
        <v>83</v>
      </c>
      <c r="AW1013" s="12" t="s">
        <v>37</v>
      </c>
      <c r="AX1013" s="12" t="s">
        <v>76</v>
      </c>
      <c r="AY1013" s="152" t="s">
        <v>158</v>
      </c>
    </row>
    <row r="1014" spans="2:65" s="13" customFormat="1">
      <c r="B1014" s="157"/>
      <c r="D1014" s="145" t="s">
        <v>172</v>
      </c>
      <c r="E1014" s="158" t="s">
        <v>19</v>
      </c>
      <c r="F1014" s="159" t="s">
        <v>722</v>
      </c>
      <c r="H1014" s="160">
        <v>86.293999999999997</v>
      </c>
      <c r="I1014" s="161"/>
      <c r="L1014" s="157"/>
      <c r="M1014" s="162"/>
      <c r="T1014" s="163"/>
      <c r="AT1014" s="158" t="s">
        <v>172</v>
      </c>
      <c r="AU1014" s="158" t="s">
        <v>85</v>
      </c>
      <c r="AV1014" s="13" t="s">
        <v>85</v>
      </c>
      <c r="AW1014" s="13" t="s">
        <v>37</v>
      </c>
      <c r="AX1014" s="13" t="s">
        <v>76</v>
      </c>
      <c r="AY1014" s="158" t="s">
        <v>158</v>
      </c>
    </row>
    <row r="1015" spans="2:65" s="15" customFormat="1">
      <c r="B1015" s="171"/>
      <c r="D1015" s="145" t="s">
        <v>172</v>
      </c>
      <c r="E1015" s="172" t="s">
        <v>19</v>
      </c>
      <c r="F1015" s="173" t="s">
        <v>188</v>
      </c>
      <c r="H1015" s="174">
        <v>86.293999999999997</v>
      </c>
      <c r="I1015" s="175"/>
      <c r="L1015" s="171"/>
      <c r="M1015" s="176"/>
      <c r="T1015" s="177"/>
      <c r="AT1015" s="172" t="s">
        <v>172</v>
      </c>
      <c r="AU1015" s="172" t="s">
        <v>85</v>
      </c>
      <c r="AV1015" s="15" t="s">
        <v>166</v>
      </c>
      <c r="AW1015" s="15" t="s">
        <v>37</v>
      </c>
      <c r="AX1015" s="15" t="s">
        <v>83</v>
      </c>
      <c r="AY1015" s="172" t="s">
        <v>158</v>
      </c>
    </row>
    <row r="1016" spans="2:65" s="1" customFormat="1" ht="24.2" customHeight="1">
      <c r="B1016" s="33"/>
      <c r="C1016" s="132" t="s">
        <v>1031</v>
      </c>
      <c r="D1016" s="132" t="s">
        <v>161</v>
      </c>
      <c r="E1016" s="133" t="s">
        <v>1032</v>
      </c>
      <c r="F1016" s="134" t="s">
        <v>1033</v>
      </c>
      <c r="G1016" s="135" t="s">
        <v>221</v>
      </c>
      <c r="H1016" s="136">
        <v>0.81299999999999994</v>
      </c>
      <c r="I1016" s="137"/>
      <c r="J1016" s="138">
        <f>ROUND(I1016*H1016,2)</f>
        <v>0</v>
      </c>
      <c r="K1016" s="134" t="s">
        <v>165</v>
      </c>
      <c r="L1016" s="33"/>
      <c r="M1016" s="139" t="s">
        <v>19</v>
      </c>
      <c r="N1016" s="140" t="s">
        <v>47</v>
      </c>
      <c r="P1016" s="141">
        <f>O1016*H1016</f>
        <v>0</v>
      </c>
      <c r="Q1016" s="141">
        <v>0</v>
      </c>
      <c r="R1016" s="141">
        <f>Q1016*H1016</f>
        <v>0</v>
      </c>
      <c r="S1016" s="141">
        <v>0</v>
      </c>
      <c r="T1016" s="142">
        <f>S1016*H1016</f>
        <v>0</v>
      </c>
      <c r="AR1016" s="143" t="s">
        <v>316</v>
      </c>
      <c r="AT1016" s="143" t="s">
        <v>161</v>
      </c>
      <c r="AU1016" s="143" t="s">
        <v>85</v>
      </c>
      <c r="AY1016" s="18" t="s">
        <v>158</v>
      </c>
      <c r="BE1016" s="144">
        <f>IF(N1016="základní",J1016,0)</f>
        <v>0</v>
      </c>
      <c r="BF1016" s="144">
        <f>IF(N1016="snížená",J1016,0)</f>
        <v>0</v>
      </c>
      <c r="BG1016" s="144">
        <f>IF(N1016="zákl. přenesená",J1016,0)</f>
        <v>0</v>
      </c>
      <c r="BH1016" s="144">
        <f>IF(N1016="sníž. přenesená",J1016,0)</f>
        <v>0</v>
      </c>
      <c r="BI1016" s="144">
        <f>IF(N1016="nulová",J1016,0)</f>
        <v>0</v>
      </c>
      <c r="BJ1016" s="18" t="s">
        <v>83</v>
      </c>
      <c r="BK1016" s="144">
        <f>ROUND(I1016*H1016,2)</f>
        <v>0</v>
      </c>
      <c r="BL1016" s="18" t="s">
        <v>316</v>
      </c>
      <c r="BM1016" s="143" t="s">
        <v>1034</v>
      </c>
    </row>
    <row r="1017" spans="2:65" s="1" customFormat="1">
      <c r="B1017" s="33"/>
      <c r="D1017" s="145" t="s">
        <v>168</v>
      </c>
      <c r="F1017" s="146" t="s">
        <v>1035</v>
      </c>
      <c r="I1017" s="147"/>
      <c r="L1017" s="33"/>
      <c r="M1017" s="148"/>
      <c r="T1017" s="54"/>
      <c r="AT1017" s="18" t="s">
        <v>168</v>
      </c>
      <c r="AU1017" s="18" t="s">
        <v>85</v>
      </c>
    </row>
    <row r="1018" spans="2:65" s="1" customFormat="1">
      <c r="B1018" s="33"/>
      <c r="D1018" s="149" t="s">
        <v>170</v>
      </c>
      <c r="F1018" s="150" t="s">
        <v>1036</v>
      </c>
      <c r="I1018" s="147"/>
      <c r="L1018" s="33"/>
      <c r="M1018" s="148"/>
      <c r="T1018" s="54"/>
      <c r="AT1018" s="18" t="s">
        <v>170</v>
      </c>
      <c r="AU1018" s="18" t="s">
        <v>85</v>
      </c>
    </row>
    <row r="1019" spans="2:65" s="11" customFormat="1" ht="22.9" customHeight="1">
      <c r="B1019" s="120"/>
      <c r="D1019" s="121" t="s">
        <v>75</v>
      </c>
      <c r="E1019" s="130" t="s">
        <v>1037</v>
      </c>
      <c r="F1019" s="130" t="s">
        <v>1038</v>
      </c>
      <c r="I1019" s="123"/>
      <c r="J1019" s="131">
        <f>BK1019</f>
        <v>0</v>
      </c>
      <c r="L1019" s="120"/>
      <c r="M1019" s="125"/>
      <c r="P1019" s="126">
        <f>SUM(P1020:P1021)</f>
        <v>0</v>
      </c>
      <c r="R1019" s="126">
        <f>SUM(R1020:R1021)</f>
        <v>0</v>
      </c>
      <c r="T1019" s="127">
        <f>SUM(T1020:T1021)</f>
        <v>0</v>
      </c>
      <c r="AR1019" s="121" t="s">
        <v>85</v>
      </c>
      <c r="AT1019" s="128" t="s">
        <v>75</v>
      </c>
      <c r="AU1019" s="128" t="s">
        <v>83</v>
      </c>
      <c r="AY1019" s="121" t="s">
        <v>158</v>
      </c>
      <c r="BK1019" s="129">
        <f>SUM(BK1020:BK1021)</f>
        <v>0</v>
      </c>
    </row>
    <row r="1020" spans="2:65" s="1" customFormat="1" ht="24.2" customHeight="1">
      <c r="B1020" s="33"/>
      <c r="C1020" s="132" t="s">
        <v>1039</v>
      </c>
      <c r="D1020" s="132" t="s">
        <v>161</v>
      </c>
      <c r="E1020" s="133" t="s">
        <v>1040</v>
      </c>
      <c r="F1020" s="134" t="s">
        <v>1041</v>
      </c>
      <c r="G1020" s="135" t="s">
        <v>1042</v>
      </c>
      <c r="H1020" s="136">
        <v>1</v>
      </c>
      <c r="I1020" s="137"/>
      <c r="J1020" s="138">
        <f>ROUND(I1020*H1020,2)</f>
        <v>0</v>
      </c>
      <c r="K1020" s="134" t="s">
        <v>240</v>
      </c>
      <c r="L1020" s="33"/>
      <c r="M1020" s="139" t="s">
        <v>19</v>
      </c>
      <c r="N1020" s="140" t="s">
        <v>47</v>
      </c>
      <c r="P1020" s="141">
        <f>O1020*H1020</f>
        <v>0</v>
      </c>
      <c r="Q1020" s="141">
        <v>0</v>
      </c>
      <c r="R1020" s="141">
        <f>Q1020*H1020</f>
        <v>0</v>
      </c>
      <c r="S1020" s="141">
        <v>0</v>
      </c>
      <c r="T1020" s="142">
        <f>S1020*H1020</f>
        <v>0</v>
      </c>
      <c r="AR1020" s="143" t="s">
        <v>316</v>
      </c>
      <c r="AT1020" s="143" t="s">
        <v>161</v>
      </c>
      <c r="AU1020" s="143" t="s">
        <v>85</v>
      </c>
      <c r="AY1020" s="18" t="s">
        <v>158</v>
      </c>
      <c r="BE1020" s="144">
        <f>IF(N1020="základní",J1020,0)</f>
        <v>0</v>
      </c>
      <c r="BF1020" s="144">
        <f>IF(N1020="snížená",J1020,0)</f>
        <v>0</v>
      </c>
      <c r="BG1020" s="144">
        <f>IF(N1020="zákl. přenesená",J1020,0)</f>
        <v>0</v>
      </c>
      <c r="BH1020" s="144">
        <f>IF(N1020="sníž. přenesená",J1020,0)</f>
        <v>0</v>
      </c>
      <c r="BI1020" s="144">
        <f>IF(N1020="nulová",J1020,0)</f>
        <v>0</v>
      </c>
      <c r="BJ1020" s="18" t="s">
        <v>83</v>
      </c>
      <c r="BK1020" s="144">
        <f>ROUND(I1020*H1020,2)</f>
        <v>0</v>
      </c>
      <c r="BL1020" s="18" t="s">
        <v>316</v>
      </c>
      <c r="BM1020" s="143" t="s">
        <v>1043</v>
      </c>
    </row>
    <row r="1021" spans="2:65" s="1" customFormat="1">
      <c r="B1021" s="33"/>
      <c r="D1021" s="145" t="s">
        <v>168</v>
      </c>
      <c r="F1021" s="146" t="s">
        <v>1044</v>
      </c>
      <c r="I1021" s="147"/>
      <c r="L1021" s="33"/>
      <c r="M1021" s="148"/>
      <c r="T1021" s="54"/>
      <c r="AT1021" s="18" t="s">
        <v>168</v>
      </c>
      <c r="AU1021" s="18" t="s">
        <v>85</v>
      </c>
    </row>
    <row r="1022" spans="2:65" s="11" customFormat="1" ht="22.9" customHeight="1">
      <c r="B1022" s="120"/>
      <c r="D1022" s="121" t="s">
        <v>75</v>
      </c>
      <c r="E1022" s="130" t="s">
        <v>1045</v>
      </c>
      <c r="F1022" s="130" t="s">
        <v>1046</v>
      </c>
      <c r="I1022" s="123"/>
      <c r="J1022" s="131">
        <f>BK1022</f>
        <v>0</v>
      </c>
      <c r="L1022" s="120"/>
      <c r="M1022" s="125"/>
      <c r="P1022" s="126">
        <f>SUM(P1023:P1024)</f>
        <v>0</v>
      </c>
      <c r="R1022" s="126">
        <f>SUM(R1023:R1024)</f>
        <v>0</v>
      </c>
      <c r="T1022" s="127">
        <f>SUM(T1023:T1024)</f>
        <v>0</v>
      </c>
      <c r="AR1022" s="121" t="s">
        <v>85</v>
      </c>
      <c r="AT1022" s="128" t="s">
        <v>75</v>
      </c>
      <c r="AU1022" s="128" t="s">
        <v>83</v>
      </c>
      <c r="AY1022" s="121" t="s">
        <v>158</v>
      </c>
      <c r="BK1022" s="129">
        <f>SUM(BK1023:BK1024)</f>
        <v>0</v>
      </c>
    </row>
    <row r="1023" spans="2:65" s="1" customFormat="1" ht="24.2" customHeight="1">
      <c r="B1023" s="33"/>
      <c r="C1023" s="132" t="s">
        <v>1047</v>
      </c>
      <c r="D1023" s="132" t="s">
        <v>161</v>
      </c>
      <c r="E1023" s="133" t="s">
        <v>1048</v>
      </c>
      <c r="F1023" s="134" t="s">
        <v>1049</v>
      </c>
      <c r="G1023" s="135" t="s">
        <v>1042</v>
      </c>
      <c r="H1023" s="136">
        <v>1</v>
      </c>
      <c r="I1023" s="137"/>
      <c r="J1023" s="138">
        <f>ROUND(I1023*H1023,2)</f>
        <v>0</v>
      </c>
      <c r="K1023" s="134" t="s">
        <v>240</v>
      </c>
      <c r="L1023" s="33"/>
      <c r="M1023" s="139" t="s">
        <v>19</v>
      </c>
      <c r="N1023" s="140" t="s">
        <v>47</v>
      </c>
      <c r="P1023" s="141">
        <f>O1023*H1023</f>
        <v>0</v>
      </c>
      <c r="Q1023" s="141">
        <v>0</v>
      </c>
      <c r="R1023" s="141">
        <f>Q1023*H1023</f>
        <v>0</v>
      </c>
      <c r="S1023" s="141">
        <v>0</v>
      </c>
      <c r="T1023" s="142">
        <f>S1023*H1023</f>
        <v>0</v>
      </c>
      <c r="AR1023" s="143" t="s">
        <v>316</v>
      </c>
      <c r="AT1023" s="143" t="s">
        <v>161</v>
      </c>
      <c r="AU1023" s="143" t="s">
        <v>85</v>
      </c>
      <c r="AY1023" s="18" t="s">
        <v>158</v>
      </c>
      <c r="BE1023" s="144">
        <f>IF(N1023="základní",J1023,0)</f>
        <v>0</v>
      </c>
      <c r="BF1023" s="144">
        <f>IF(N1023="snížená",J1023,0)</f>
        <v>0</v>
      </c>
      <c r="BG1023" s="144">
        <f>IF(N1023="zákl. přenesená",J1023,0)</f>
        <v>0</v>
      </c>
      <c r="BH1023" s="144">
        <f>IF(N1023="sníž. přenesená",J1023,0)</f>
        <v>0</v>
      </c>
      <c r="BI1023" s="144">
        <f>IF(N1023="nulová",J1023,0)</f>
        <v>0</v>
      </c>
      <c r="BJ1023" s="18" t="s">
        <v>83</v>
      </c>
      <c r="BK1023" s="144">
        <f>ROUND(I1023*H1023,2)</f>
        <v>0</v>
      </c>
      <c r="BL1023" s="18" t="s">
        <v>316</v>
      </c>
      <c r="BM1023" s="143" t="s">
        <v>1050</v>
      </c>
    </row>
    <row r="1024" spans="2:65" s="1" customFormat="1">
      <c r="B1024" s="33"/>
      <c r="D1024" s="145" t="s">
        <v>168</v>
      </c>
      <c r="F1024" s="146" t="s">
        <v>1049</v>
      </c>
      <c r="I1024" s="147"/>
      <c r="L1024" s="33"/>
      <c r="M1024" s="148"/>
      <c r="T1024" s="54"/>
      <c r="AT1024" s="18" t="s">
        <v>168</v>
      </c>
      <c r="AU1024" s="18" t="s">
        <v>85</v>
      </c>
    </row>
    <row r="1025" spans="2:65" s="11" customFormat="1" ht="22.9" customHeight="1">
      <c r="B1025" s="120"/>
      <c r="D1025" s="121" t="s">
        <v>75</v>
      </c>
      <c r="E1025" s="130" t="s">
        <v>1051</v>
      </c>
      <c r="F1025" s="130" t="s">
        <v>1052</v>
      </c>
      <c r="I1025" s="123"/>
      <c r="J1025" s="131">
        <f>BK1025</f>
        <v>0</v>
      </c>
      <c r="L1025" s="120"/>
      <c r="M1025" s="125"/>
      <c r="P1025" s="126">
        <f>SUM(P1026:P1027)</f>
        <v>0</v>
      </c>
      <c r="R1025" s="126">
        <f>SUM(R1026:R1027)</f>
        <v>0</v>
      </c>
      <c r="T1025" s="127">
        <f>SUM(T1026:T1027)</f>
        <v>0</v>
      </c>
      <c r="AR1025" s="121" t="s">
        <v>85</v>
      </c>
      <c r="AT1025" s="128" t="s">
        <v>75</v>
      </c>
      <c r="AU1025" s="128" t="s">
        <v>83</v>
      </c>
      <c r="AY1025" s="121" t="s">
        <v>158</v>
      </c>
      <c r="BK1025" s="129">
        <f>SUM(BK1026:BK1027)</f>
        <v>0</v>
      </c>
    </row>
    <row r="1026" spans="2:65" s="1" customFormat="1" ht="16.5" customHeight="1">
      <c r="B1026" s="33"/>
      <c r="C1026" s="132" t="s">
        <v>1053</v>
      </c>
      <c r="D1026" s="132" t="s">
        <v>161</v>
      </c>
      <c r="E1026" s="133" t="s">
        <v>1054</v>
      </c>
      <c r="F1026" s="134" t="s">
        <v>19</v>
      </c>
      <c r="G1026" s="135" t="s">
        <v>1042</v>
      </c>
      <c r="H1026" s="136">
        <v>1</v>
      </c>
      <c r="I1026" s="137"/>
      <c r="J1026" s="138">
        <f>ROUND(I1026*H1026,2)</f>
        <v>0</v>
      </c>
      <c r="K1026" s="134" t="s">
        <v>240</v>
      </c>
      <c r="L1026" s="33"/>
      <c r="M1026" s="139" t="s">
        <v>19</v>
      </c>
      <c r="N1026" s="140" t="s">
        <v>47</v>
      </c>
      <c r="P1026" s="141">
        <f>O1026*H1026</f>
        <v>0</v>
      </c>
      <c r="Q1026" s="141">
        <v>0</v>
      </c>
      <c r="R1026" s="141">
        <f>Q1026*H1026</f>
        <v>0</v>
      </c>
      <c r="S1026" s="141">
        <v>0</v>
      </c>
      <c r="T1026" s="142">
        <f>S1026*H1026</f>
        <v>0</v>
      </c>
      <c r="AR1026" s="143" t="s">
        <v>316</v>
      </c>
      <c r="AT1026" s="143" t="s">
        <v>161</v>
      </c>
      <c r="AU1026" s="143" t="s">
        <v>85</v>
      </c>
      <c r="AY1026" s="18" t="s">
        <v>158</v>
      </c>
      <c r="BE1026" s="144">
        <f>IF(N1026="základní",J1026,0)</f>
        <v>0</v>
      </c>
      <c r="BF1026" s="144">
        <f>IF(N1026="snížená",J1026,0)</f>
        <v>0</v>
      </c>
      <c r="BG1026" s="144">
        <f>IF(N1026="zákl. přenesená",J1026,0)</f>
        <v>0</v>
      </c>
      <c r="BH1026" s="144">
        <f>IF(N1026="sníž. přenesená",J1026,0)</f>
        <v>0</v>
      </c>
      <c r="BI1026" s="144">
        <f>IF(N1026="nulová",J1026,0)</f>
        <v>0</v>
      </c>
      <c r="BJ1026" s="18" t="s">
        <v>83</v>
      </c>
      <c r="BK1026" s="144">
        <f>ROUND(I1026*H1026,2)</f>
        <v>0</v>
      </c>
      <c r="BL1026" s="18" t="s">
        <v>316</v>
      </c>
      <c r="BM1026" s="143" t="s">
        <v>1055</v>
      </c>
    </row>
    <row r="1027" spans="2:65" s="1" customFormat="1">
      <c r="B1027" s="33"/>
      <c r="D1027" s="145" t="s">
        <v>168</v>
      </c>
      <c r="F1027" s="146" t="s">
        <v>1056</v>
      </c>
      <c r="I1027" s="147"/>
      <c r="L1027" s="33"/>
      <c r="M1027" s="148"/>
      <c r="T1027" s="54"/>
      <c r="AT1027" s="18" t="s">
        <v>168</v>
      </c>
      <c r="AU1027" s="18" t="s">
        <v>85</v>
      </c>
    </row>
    <row r="1028" spans="2:65" s="11" customFormat="1" ht="22.9" customHeight="1">
      <c r="B1028" s="120"/>
      <c r="D1028" s="121" t="s">
        <v>75</v>
      </c>
      <c r="E1028" s="130" t="s">
        <v>1057</v>
      </c>
      <c r="F1028" s="130" t="s">
        <v>1058</v>
      </c>
      <c r="I1028" s="123"/>
      <c r="J1028" s="131">
        <f>BK1028</f>
        <v>0</v>
      </c>
      <c r="L1028" s="120"/>
      <c r="M1028" s="125"/>
      <c r="P1028" s="126">
        <f>SUM(P1029:P1030)</f>
        <v>0</v>
      </c>
      <c r="R1028" s="126">
        <f>SUM(R1029:R1030)</f>
        <v>0</v>
      </c>
      <c r="T1028" s="127">
        <f>SUM(T1029:T1030)</f>
        <v>0</v>
      </c>
      <c r="AR1028" s="121" t="s">
        <v>85</v>
      </c>
      <c r="AT1028" s="128" t="s">
        <v>75</v>
      </c>
      <c r="AU1028" s="128" t="s">
        <v>83</v>
      </c>
      <c r="AY1028" s="121" t="s">
        <v>158</v>
      </c>
      <c r="BK1028" s="129">
        <f>SUM(BK1029:BK1030)</f>
        <v>0</v>
      </c>
    </row>
    <row r="1029" spans="2:65" s="1" customFormat="1" ht="24.2" customHeight="1">
      <c r="B1029" s="33"/>
      <c r="C1029" s="132" t="s">
        <v>1059</v>
      </c>
      <c r="D1029" s="132" t="s">
        <v>161</v>
      </c>
      <c r="E1029" s="133" t="s">
        <v>1060</v>
      </c>
      <c r="F1029" s="134" t="s">
        <v>1061</v>
      </c>
      <c r="G1029" s="135" t="s">
        <v>1042</v>
      </c>
      <c r="H1029" s="136">
        <v>1</v>
      </c>
      <c r="I1029" s="137"/>
      <c r="J1029" s="138">
        <f>ROUND(I1029*H1029,2)</f>
        <v>0</v>
      </c>
      <c r="K1029" s="134" t="s">
        <v>240</v>
      </c>
      <c r="L1029" s="33"/>
      <c r="M1029" s="139" t="s">
        <v>19</v>
      </c>
      <c r="N1029" s="140" t="s">
        <v>47</v>
      </c>
      <c r="P1029" s="141">
        <f>O1029*H1029</f>
        <v>0</v>
      </c>
      <c r="Q1029" s="141">
        <v>0</v>
      </c>
      <c r="R1029" s="141">
        <f>Q1029*H1029</f>
        <v>0</v>
      </c>
      <c r="S1029" s="141">
        <v>0</v>
      </c>
      <c r="T1029" s="142">
        <f>S1029*H1029</f>
        <v>0</v>
      </c>
      <c r="AR1029" s="143" t="s">
        <v>316</v>
      </c>
      <c r="AT1029" s="143" t="s">
        <v>161</v>
      </c>
      <c r="AU1029" s="143" t="s">
        <v>85</v>
      </c>
      <c r="AY1029" s="18" t="s">
        <v>158</v>
      </c>
      <c r="BE1029" s="144">
        <f>IF(N1029="základní",J1029,0)</f>
        <v>0</v>
      </c>
      <c r="BF1029" s="144">
        <f>IF(N1029="snížená",J1029,0)</f>
        <v>0</v>
      </c>
      <c r="BG1029" s="144">
        <f>IF(N1029="zákl. přenesená",J1029,0)</f>
        <v>0</v>
      </c>
      <c r="BH1029" s="144">
        <f>IF(N1029="sníž. přenesená",J1029,0)</f>
        <v>0</v>
      </c>
      <c r="BI1029" s="144">
        <f>IF(N1029="nulová",J1029,0)</f>
        <v>0</v>
      </c>
      <c r="BJ1029" s="18" t="s">
        <v>83</v>
      </c>
      <c r="BK1029" s="144">
        <f>ROUND(I1029*H1029,2)</f>
        <v>0</v>
      </c>
      <c r="BL1029" s="18" t="s">
        <v>316</v>
      </c>
      <c r="BM1029" s="143" t="s">
        <v>1062</v>
      </c>
    </row>
    <row r="1030" spans="2:65" s="1" customFormat="1">
      <c r="B1030" s="33"/>
      <c r="D1030" s="145" t="s">
        <v>168</v>
      </c>
      <c r="F1030" s="146" t="s">
        <v>1061</v>
      </c>
      <c r="I1030" s="147"/>
      <c r="L1030" s="33"/>
      <c r="M1030" s="148"/>
      <c r="T1030" s="54"/>
      <c r="AT1030" s="18" t="s">
        <v>168</v>
      </c>
      <c r="AU1030" s="18" t="s">
        <v>85</v>
      </c>
    </row>
    <row r="1031" spans="2:65" s="11" customFormat="1" ht="22.9" customHeight="1">
      <c r="B1031" s="120"/>
      <c r="D1031" s="121" t="s">
        <v>75</v>
      </c>
      <c r="E1031" s="130" t="s">
        <v>1063</v>
      </c>
      <c r="F1031" s="130" t="s">
        <v>1064</v>
      </c>
      <c r="I1031" s="123"/>
      <c r="J1031" s="131">
        <f>BK1031</f>
        <v>0</v>
      </c>
      <c r="L1031" s="120"/>
      <c r="M1031" s="125"/>
      <c r="P1031" s="126">
        <f>SUM(P1032:P1040)</f>
        <v>0</v>
      </c>
      <c r="R1031" s="126">
        <f>SUM(R1032:R1040)</f>
        <v>0.4</v>
      </c>
      <c r="T1031" s="127">
        <f>SUM(T1032:T1040)</f>
        <v>0</v>
      </c>
      <c r="AR1031" s="121" t="s">
        <v>85</v>
      </c>
      <c r="AT1031" s="128" t="s">
        <v>75</v>
      </c>
      <c r="AU1031" s="128" t="s">
        <v>83</v>
      </c>
      <c r="AY1031" s="121" t="s">
        <v>158</v>
      </c>
      <c r="BK1031" s="129">
        <f>SUM(BK1032:BK1040)</f>
        <v>0</v>
      </c>
    </row>
    <row r="1032" spans="2:65" s="1" customFormat="1" ht="49.15" customHeight="1">
      <c r="B1032" s="33"/>
      <c r="C1032" s="132" t="s">
        <v>1065</v>
      </c>
      <c r="D1032" s="132" t="s">
        <v>161</v>
      </c>
      <c r="E1032" s="133" t="s">
        <v>1066</v>
      </c>
      <c r="F1032" s="134" t="s">
        <v>1067</v>
      </c>
      <c r="G1032" s="135" t="s">
        <v>1068</v>
      </c>
      <c r="H1032" s="136">
        <v>16</v>
      </c>
      <c r="I1032" s="137"/>
      <c r="J1032" s="138">
        <f>ROUND(I1032*H1032,2)</f>
        <v>0</v>
      </c>
      <c r="K1032" s="134" t="s">
        <v>240</v>
      </c>
      <c r="L1032" s="33"/>
      <c r="M1032" s="139" t="s">
        <v>19</v>
      </c>
      <c r="N1032" s="140" t="s">
        <v>47</v>
      </c>
      <c r="P1032" s="141">
        <f>O1032*H1032</f>
        <v>0</v>
      </c>
      <c r="Q1032" s="141">
        <v>2.5000000000000001E-2</v>
      </c>
      <c r="R1032" s="141">
        <f>Q1032*H1032</f>
        <v>0.4</v>
      </c>
      <c r="S1032" s="141">
        <v>0</v>
      </c>
      <c r="T1032" s="142">
        <f>S1032*H1032</f>
        <v>0</v>
      </c>
      <c r="AR1032" s="143" t="s">
        <v>316</v>
      </c>
      <c r="AT1032" s="143" t="s">
        <v>161</v>
      </c>
      <c r="AU1032" s="143" t="s">
        <v>85</v>
      </c>
      <c r="AY1032" s="18" t="s">
        <v>158</v>
      </c>
      <c r="BE1032" s="144">
        <f>IF(N1032="základní",J1032,0)</f>
        <v>0</v>
      </c>
      <c r="BF1032" s="144">
        <f>IF(N1032="snížená",J1032,0)</f>
        <v>0</v>
      </c>
      <c r="BG1032" s="144">
        <f>IF(N1032="zákl. přenesená",J1032,0)</f>
        <v>0</v>
      </c>
      <c r="BH1032" s="144">
        <f>IF(N1032="sníž. přenesená",J1032,0)</f>
        <v>0</v>
      </c>
      <c r="BI1032" s="144">
        <f>IF(N1032="nulová",J1032,0)</f>
        <v>0</v>
      </c>
      <c r="BJ1032" s="18" t="s">
        <v>83</v>
      </c>
      <c r="BK1032" s="144">
        <f>ROUND(I1032*H1032,2)</f>
        <v>0</v>
      </c>
      <c r="BL1032" s="18" t="s">
        <v>316</v>
      </c>
      <c r="BM1032" s="143" t="s">
        <v>1069</v>
      </c>
    </row>
    <row r="1033" spans="2:65" s="1" customFormat="1">
      <c r="B1033" s="33"/>
      <c r="D1033" s="145" t="s">
        <v>168</v>
      </c>
      <c r="F1033" s="146" t="s">
        <v>1067</v>
      </c>
      <c r="I1033" s="147"/>
      <c r="L1033" s="33"/>
      <c r="M1033" s="148"/>
      <c r="T1033" s="54"/>
      <c r="AT1033" s="18" t="s">
        <v>168</v>
      </c>
      <c r="AU1033" s="18" t="s">
        <v>85</v>
      </c>
    </row>
    <row r="1034" spans="2:65" s="12" customFormat="1">
      <c r="B1034" s="151"/>
      <c r="D1034" s="145" t="s">
        <v>172</v>
      </c>
      <c r="E1034" s="152" t="s">
        <v>19</v>
      </c>
      <c r="F1034" s="153" t="s">
        <v>1070</v>
      </c>
      <c r="H1034" s="152" t="s">
        <v>19</v>
      </c>
      <c r="I1034" s="154"/>
      <c r="L1034" s="151"/>
      <c r="M1034" s="155"/>
      <c r="T1034" s="156"/>
      <c r="AT1034" s="152" t="s">
        <v>172</v>
      </c>
      <c r="AU1034" s="152" t="s">
        <v>85</v>
      </c>
      <c r="AV1034" s="12" t="s">
        <v>83</v>
      </c>
      <c r="AW1034" s="12" t="s">
        <v>37</v>
      </c>
      <c r="AX1034" s="12" t="s">
        <v>76</v>
      </c>
      <c r="AY1034" s="152" t="s">
        <v>158</v>
      </c>
    </row>
    <row r="1035" spans="2:65" s="12" customFormat="1">
      <c r="B1035" s="151"/>
      <c r="D1035" s="145" t="s">
        <v>172</v>
      </c>
      <c r="E1035" s="152" t="s">
        <v>19</v>
      </c>
      <c r="F1035" s="153" t="s">
        <v>1071</v>
      </c>
      <c r="H1035" s="152" t="s">
        <v>19</v>
      </c>
      <c r="I1035" s="154"/>
      <c r="L1035" s="151"/>
      <c r="M1035" s="155"/>
      <c r="T1035" s="156"/>
      <c r="AT1035" s="152" t="s">
        <v>172</v>
      </c>
      <c r="AU1035" s="152" t="s">
        <v>85</v>
      </c>
      <c r="AV1035" s="12" t="s">
        <v>83</v>
      </c>
      <c r="AW1035" s="12" t="s">
        <v>37</v>
      </c>
      <c r="AX1035" s="12" t="s">
        <v>76</v>
      </c>
      <c r="AY1035" s="152" t="s">
        <v>158</v>
      </c>
    </row>
    <row r="1036" spans="2:65" s="13" customFormat="1">
      <c r="B1036" s="157"/>
      <c r="D1036" s="145" t="s">
        <v>172</v>
      </c>
      <c r="E1036" s="158" t="s">
        <v>19</v>
      </c>
      <c r="F1036" s="159" t="s">
        <v>1072</v>
      </c>
      <c r="H1036" s="160">
        <v>16</v>
      </c>
      <c r="I1036" s="161"/>
      <c r="L1036" s="157"/>
      <c r="M1036" s="162"/>
      <c r="T1036" s="163"/>
      <c r="AT1036" s="158" t="s">
        <v>172</v>
      </c>
      <c r="AU1036" s="158" t="s">
        <v>85</v>
      </c>
      <c r="AV1036" s="13" t="s">
        <v>85</v>
      </c>
      <c r="AW1036" s="13" t="s">
        <v>37</v>
      </c>
      <c r="AX1036" s="13" t="s">
        <v>76</v>
      </c>
      <c r="AY1036" s="158" t="s">
        <v>158</v>
      </c>
    </row>
    <row r="1037" spans="2:65" s="15" customFormat="1">
      <c r="B1037" s="171"/>
      <c r="D1037" s="145" t="s">
        <v>172</v>
      </c>
      <c r="E1037" s="172" t="s">
        <v>19</v>
      </c>
      <c r="F1037" s="173" t="s">
        <v>188</v>
      </c>
      <c r="H1037" s="174">
        <v>16</v>
      </c>
      <c r="I1037" s="175"/>
      <c r="L1037" s="171"/>
      <c r="M1037" s="176"/>
      <c r="T1037" s="177"/>
      <c r="AT1037" s="172" t="s">
        <v>172</v>
      </c>
      <c r="AU1037" s="172" t="s">
        <v>85</v>
      </c>
      <c r="AV1037" s="15" t="s">
        <v>166</v>
      </c>
      <c r="AW1037" s="15" t="s">
        <v>37</v>
      </c>
      <c r="AX1037" s="15" t="s">
        <v>83</v>
      </c>
      <c r="AY1037" s="172" t="s">
        <v>158</v>
      </c>
    </row>
    <row r="1038" spans="2:65" s="1" customFormat="1" ht="24.2" customHeight="1">
      <c r="B1038" s="33"/>
      <c r="C1038" s="132" t="s">
        <v>1073</v>
      </c>
      <c r="D1038" s="132" t="s">
        <v>161</v>
      </c>
      <c r="E1038" s="133" t="s">
        <v>1074</v>
      </c>
      <c r="F1038" s="134" t="s">
        <v>1075</v>
      </c>
      <c r="G1038" s="135" t="s">
        <v>221</v>
      </c>
      <c r="H1038" s="136">
        <v>0.4</v>
      </c>
      <c r="I1038" s="137"/>
      <c r="J1038" s="138">
        <f>ROUND(I1038*H1038,2)</f>
        <v>0</v>
      </c>
      <c r="K1038" s="134" t="s">
        <v>165</v>
      </c>
      <c r="L1038" s="33"/>
      <c r="M1038" s="139" t="s">
        <v>19</v>
      </c>
      <c r="N1038" s="140" t="s">
        <v>47</v>
      </c>
      <c r="P1038" s="141">
        <f>O1038*H1038</f>
        <v>0</v>
      </c>
      <c r="Q1038" s="141">
        <v>0</v>
      </c>
      <c r="R1038" s="141">
        <f>Q1038*H1038</f>
        <v>0</v>
      </c>
      <c r="S1038" s="141">
        <v>0</v>
      </c>
      <c r="T1038" s="142">
        <f>S1038*H1038</f>
        <v>0</v>
      </c>
      <c r="AR1038" s="143" t="s">
        <v>316</v>
      </c>
      <c r="AT1038" s="143" t="s">
        <v>161</v>
      </c>
      <c r="AU1038" s="143" t="s">
        <v>85</v>
      </c>
      <c r="AY1038" s="18" t="s">
        <v>158</v>
      </c>
      <c r="BE1038" s="144">
        <f>IF(N1038="základní",J1038,0)</f>
        <v>0</v>
      </c>
      <c r="BF1038" s="144">
        <f>IF(N1038="snížená",J1038,0)</f>
        <v>0</v>
      </c>
      <c r="BG1038" s="144">
        <f>IF(N1038="zákl. přenesená",J1038,0)</f>
        <v>0</v>
      </c>
      <c r="BH1038" s="144">
        <f>IF(N1038="sníž. přenesená",J1038,0)</f>
        <v>0</v>
      </c>
      <c r="BI1038" s="144">
        <f>IF(N1038="nulová",J1038,0)</f>
        <v>0</v>
      </c>
      <c r="BJ1038" s="18" t="s">
        <v>83</v>
      </c>
      <c r="BK1038" s="144">
        <f>ROUND(I1038*H1038,2)</f>
        <v>0</v>
      </c>
      <c r="BL1038" s="18" t="s">
        <v>316</v>
      </c>
      <c r="BM1038" s="143" t="s">
        <v>1076</v>
      </c>
    </row>
    <row r="1039" spans="2:65" s="1" customFormat="1">
      <c r="B1039" s="33"/>
      <c r="D1039" s="145" t="s">
        <v>168</v>
      </c>
      <c r="F1039" s="146" t="s">
        <v>1077</v>
      </c>
      <c r="I1039" s="147"/>
      <c r="L1039" s="33"/>
      <c r="M1039" s="148"/>
      <c r="T1039" s="54"/>
      <c r="AT1039" s="18" t="s">
        <v>168</v>
      </c>
      <c r="AU1039" s="18" t="s">
        <v>85</v>
      </c>
    </row>
    <row r="1040" spans="2:65" s="1" customFormat="1">
      <c r="B1040" s="33"/>
      <c r="D1040" s="149" t="s">
        <v>170</v>
      </c>
      <c r="F1040" s="150" t="s">
        <v>1078</v>
      </c>
      <c r="I1040" s="147"/>
      <c r="L1040" s="33"/>
      <c r="M1040" s="148"/>
      <c r="T1040" s="54"/>
      <c r="AT1040" s="18" t="s">
        <v>170</v>
      </c>
      <c r="AU1040" s="18" t="s">
        <v>85</v>
      </c>
    </row>
    <row r="1041" spans="2:65" s="11" customFormat="1" ht="22.9" customHeight="1">
      <c r="B1041" s="120"/>
      <c r="D1041" s="121" t="s">
        <v>75</v>
      </c>
      <c r="E1041" s="130" t="s">
        <v>1079</v>
      </c>
      <c r="F1041" s="130" t="s">
        <v>1080</v>
      </c>
      <c r="I1041" s="123"/>
      <c r="J1041" s="131">
        <f>BK1041</f>
        <v>0</v>
      </c>
      <c r="L1041" s="120"/>
      <c r="M1041" s="125"/>
      <c r="P1041" s="126">
        <f>SUM(P1042:P1157)</f>
        <v>0</v>
      </c>
      <c r="R1041" s="126">
        <f>SUM(R1042:R1157)</f>
        <v>2.4109228034045005</v>
      </c>
      <c r="T1041" s="127">
        <f>SUM(T1042:T1157)</f>
        <v>0.13400000000000001</v>
      </c>
      <c r="AR1041" s="121" t="s">
        <v>85</v>
      </c>
      <c r="AT1041" s="128" t="s">
        <v>75</v>
      </c>
      <c r="AU1041" s="128" t="s">
        <v>83</v>
      </c>
      <c r="AY1041" s="121" t="s">
        <v>158</v>
      </c>
      <c r="BK1041" s="129">
        <f>SUM(BK1042:BK1157)</f>
        <v>0</v>
      </c>
    </row>
    <row r="1042" spans="2:65" s="1" customFormat="1" ht="37.9" customHeight="1">
      <c r="B1042" s="33"/>
      <c r="C1042" s="132" t="s">
        <v>1081</v>
      </c>
      <c r="D1042" s="132" t="s">
        <v>161</v>
      </c>
      <c r="E1042" s="133" t="s">
        <v>1082</v>
      </c>
      <c r="F1042" s="134" t="s">
        <v>1083</v>
      </c>
      <c r="G1042" s="135" t="s">
        <v>164</v>
      </c>
      <c r="H1042" s="136">
        <v>1.43</v>
      </c>
      <c r="I1042" s="137"/>
      <c r="J1042" s="138">
        <f>ROUND(I1042*H1042,2)</f>
        <v>0</v>
      </c>
      <c r="K1042" s="134" t="s">
        <v>165</v>
      </c>
      <c r="L1042" s="33"/>
      <c r="M1042" s="139" t="s">
        <v>19</v>
      </c>
      <c r="N1042" s="140" t="s">
        <v>47</v>
      </c>
      <c r="P1042" s="141">
        <f>O1042*H1042</f>
        <v>0</v>
      </c>
      <c r="Q1042" s="141">
        <v>4.9960400000000002E-2</v>
      </c>
      <c r="R1042" s="141">
        <f>Q1042*H1042</f>
        <v>7.1443372000000005E-2</v>
      </c>
      <c r="S1042" s="141">
        <v>0</v>
      </c>
      <c r="T1042" s="142">
        <f>S1042*H1042</f>
        <v>0</v>
      </c>
      <c r="AR1042" s="143" t="s">
        <v>316</v>
      </c>
      <c r="AT1042" s="143" t="s">
        <v>161</v>
      </c>
      <c r="AU1042" s="143" t="s">
        <v>85</v>
      </c>
      <c r="AY1042" s="18" t="s">
        <v>158</v>
      </c>
      <c r="BE1042" s="144">
        <f>IF(N1042="základní",J1042,0)</f>
        <v>0</v>
      </c>
      <c r="BF1042" s="144">
        <f>IF(N1042="snížená",J1042,0)</f>
        <v>0</v>
      </c>
      <c r="BG1042" s="144">
        <f>IF(N1042="zákl. přenesená",J1042,0)</f>
        <v>0</v>
      </c>
      <c r="BH1042" s="144">
        <f>IF(N1042="sníž. přenesená",J1042,0)</f>
        <v>0</v>
      </c>
      <c r="BI1042" s="144">
        <f>IF(N1042="nulová",J1042,0)</f>
        <v>0</v>
      </c>
      <c r="BJ1042" s="18" t="s">
        <v>83</v>
      </c>
      <c r="BK1042" s="144">
        <f>ROUND(I1042*H1042,2)</f>
        <v>0</v>
      </c>
      <c r="BL1042" s="18" t="s">
        <v>316</v>
      </c>
      <c r="BM1042" s="143" t="s">
        <v>1084</v>
      </c>
    </row>
    <row r="1043" spans="2:65" s="1" customFormat="1">
      <c r="B1043" s="33"/>
      <c r="D1043" s="145" t="s">
        <v>168</v>
      </c>
      <c r="F1043" s="146" t="s">
        <v>1085</v>
      </c>
      <c r="I1043" s="147"/>
      <c r="L1043" s="33"/>
      <c r="M1043" s="148"/>
      <c r="T1043" s="54"/>
      <c r="AT1043" s="18" t="s">
        <v>168</v>
      </c>
      <c r="AU1043" s="18" t="s">
        <v>85</v>
      </c>
    </row>
    <row r="1044" spans="2:65" s="1" customFormat="1">
      <c r="B1044" s="33"/>
      <c r="D1044" s="149" t="s">
        <v>170</v>
      </c>
      <c r="F1044" s="150" t="s">
        <v>1086</v>
      </c>
      <c r="I1044" s="147"/>
      <c r="L1044" s="33"/>
      <c r="M1044" s="148"/>
      <c r="T1044" s="54"/>
      <c r="AT1044" s="18" t="s">
        <v>170</v>
      </c>
      <c r="AU1044" s="18" t="s">
        <v>85</v>
      </c>
    </row>
    <row r="1045" spans="2:65" s="12" customFormat="1">
      <c r="B1045" s="151"/>
      <c r="D1045" s="145" t="s">
        <v>172</v>
      </c>
      <c r="E1045" s="152" t="s">
        <v>19</v>
      </c>
      <c r="F1045" s="153" t="s">
        <v>720</v>
      </c>
      <c r="H1045" s="152" t="s">
        <v>19</v>
      </c>
      <c r="I1045" s="154"/>
      <c r="L1045" s="151"/>
      <c r="M1045" s="155"/>
      <c r="T1045" s="156"/>
      <c r="AT1045" s="152" t="s">
        <v>172</v>
      </c>
      <c r="AU1045" s="152" t="s">
        <v>85</v>
      </c>
      <c r="AV1045" s="12" t="s">
        <v>83</v>
      </c>
      <c r="AW1045" s="12" t="s">
        <v>37</v>
      </c>
      <c r="AX1045" s="12" t="s">
        <v>76</v>
      </c>
      <c r="AY1045" s="152" t="s">
        <v>158</v>
      </c>
    </row>
    <row r="1046" spans="2:65" s="12" customFormat="1">
      <c r="B1046" s="151"/>
      <c r="D1046" s="145" t="s">
        <v>172</v>
      </c>
      <c r="E1046" s="152" t="s">
        <v>19</v>
      </c>
      <c r="F1046" s="153" t="s">
        <v>1087</v>
      </c>
      <c r="H1046" s="152" t="s">
        <v>19</v>
      </c>
      <c r="I1046" s="154"/>
      <c r="L1046" s="151"/>
      <c r="M1046" s="155"/>
      <c r="T1046" s="156"/>
      <c r="AT1046" s="152" t="s">
        <v>172</v>
      </c>
      <c r="AU1046" s="152" t="s">
        <v>85</v>
      </c>
      <c r="AV1046" s="12" t="s">
        <v>83</v>
      </c>
      <c r="AW1046" s="12" t="s">
        <v>37</v>
      </c>
      <c r="AX1046" s="12" t="s">
        <v>76</v>
      </c>
      <c r="AY1046" s="152" t="s">
        <v>158</v>
      </c>
    </row>
    <row r="1047" spans="2:65" s="13" customFormat="1">
      <c r="B1047" s="157"/>
      <c r="D1047" s="145" t="s">
        <v>172</v>
      </c>
      <c r="E1047" s="158" t="s">
        <v>19</v>
      </c>
      <c r="F1047" s="159" t="s">
        <v>1088</v>
      </c>
      <c r="H1047" s="160">
        <v>1.43</v>
      </c>
      <c r="I1047" s="161"/>
      <c r="L1047" s="157"/>
      <c r="M1047" s="162"/>
      <c r="T1047" s="163"/>
      <c r="AT1047" s="158" t="s">
        <v>172</v>
      </c>
      <c r="AU1047" s="158" t="s">
        <v>85</v>
      </c>
      <c r="AV1047" s="13" t="s">
        <v>85</v>
      </c>
      <c r="AW1047" s="13" t="s">
        <v>37</v>
      </c>
      <c r="AX1047" s="13" t="s">
        <v>76</v>
      </c>
      <c r="AY1047" s="158" t="s">
        <v>158</v>
      </c>
    </row>
    <row r="1048" spans="2:65" s="15" customFormat="1">
      <c r="B1048" s="171"/>
      <c r="D1048" s="145" t="s">
        <v>172</v>
      </c>
      <c r="E1048" s="172" t="s">
        <v>19</v>
      </c>
      <c r="F1048" s="173" t="s">
        <v>188</v>
      </c>
      <c r="H1048" s="174">
        <v>1.43</v>
      </c>
      <c r="I1048" s="175"/>
      <c r="L1048" s="171"/>
      <c r="M1048" s="176"/>
      <c r="T1048" s="177"/>
      <c r="AT1048" s="172" t="s">
        <v>172</v>
      </c>
      <c r="AU1048" s="172" t="s">
        <v>85</v>
      </c>
      <c r="AV1048" s="15" t="s">
        <v>166</v>
      </c>
      <c r="AW1048" s="15" t="s">
        <v>37</v>
      </c>
      <c r="AX1048" s="15" t="s">
        <v>83</v>
      </c>
      <c r="AY1048" s="172" t="s">
        <v>158</v>
      </c>
    </row>
    <row r="1049" spans="2:65" s="1" customFormat="1" ht="33" customHeight="1">
      <c r="B1049" s="33"/>
      <c r="C1049" s="132" t="s">
        <v>1089</v>
      </c>
      <c r="D1049" s="132" t="s">
        <v>161</v>
      </c>
      <c r="E1049" s="133" t="s">
        <v>1090</v>
      </c>
      <c r="F1049" s="134" t="s">
        <v>1091</v>
      </c>
      <c r="G1049" s="135" t="s">
        <v>164</v>
      </c>
      <c r="H1049" s="136">
        <v>14.019</v>
      </c>
      <c r="I1049" s="137"/>
      <c r="J1049" s="138">
        <f>ROUND(I1049*H1049,2)</f>
        <v>0</v>
      </c>
      <c r="K1049" s="134" t="s">
        <v>240</v>
      </c>
      <c r="L1049" s="33"/>
      <c r="M1049" s="139" t="s">
        <v>19</v>
      </c>
      <c r="N1049" s="140" t="s">
        <v>47</v>
      </c>
      <c r="P1049" s="141">
        <f>O1049*H1049</f>
        <v>0</v>
      </c>
      <c r="Q1049" s="141">
        <v>4.7867600000000003E-2</v>
      </c>
      <c r="R1049" s="141">
        <f>Q1049*H1049</f>
        <v>0.67105588440000008</v>
      </c>
      <c r="S1049" s="141">
        <v>0</v>
      </c>
      <c r="T1049" s="142">
        <f>S1049*H1049</f>
        <v>0</v>
      </c>
      <c r="AR1049" s="143" t="s">
        <v>316</v>
      </c>
      <c r="AT1049" s="143" t="s">
        <v>161</v>
      </c>
      <c r="AU1049" s="143" t="s">
        <v>85</v>
      </c>
      <c r="AY1049" s="18" t="s">
        <v>158</v>
      </c>
      <c r="BE1049" s="144">
        <f>IF(N1049="základní",J1049,0)</f>
        <v>0</v>
      </c>
      <c r="BF1049" s="144">
        <f>IF(N1049="snížená",J1049,0)</f>
        <v>0</v>
      </c>
      <c r="BG1049" s="144">
        <f>IF(N1049="zákl. přenesená",J1049,0)</f>
        <v>0</v>
      </c>
      <c r="BH1049" s="144">
        <f>IF(N1049="sníž. přenesená",J1049,0)</f>
        <v>0</v>
      </c>
      <c r="BI1049" s="144">
        <f>IF(N1049="nulová",J1049,0)</f>
        <v>0</v>
      </c>
      <c r="BJ1049" s="18" t="s">
        <v>83</v>
      </c>
      <c r="BK1049" s="144">
        <f>ROUND(I1049*H1049,2)</f>
        <v>0</v>
      </c>
      <c r="BL1049" s="18" t="s">
        <v>316</v>
      </c>
      <c r="BM1049" s="143" t="s">
        <v>1092</v>
      </c>
    </row>
    <row r="1050" spans="2:65" s="1" customFormat="1">
      <c r="B1050" s="33"/>
      <c r="D1050" s="145" t="s">
        <v>168</v>
      </c>
      <c r="F1050" s="146" t="s">
        <v>1093</v>
      </c>
      <c r="I1050" s="147"/>
      <c r="L1050" s="33"/>
      <c r="M1050" s="148"/>
      <c r="T1050" s="54"/>
      <c r="AT1050" s="18" t="s">
        <v>168</v>
      </c>
      <c r="AU1050" s="18" t="s">
        <v>85</v>
      </c>
    </row>
    <row r="1051" spans="2:65" s="12" customFormat="1">
      <c r="B1051" s="151"/>
      <c r="D1051" s="145" t="s">
        <v>172</v>
      </c>
      <c r="E1051" s="152" t="s">
        <v>19</v>
      </c>
      <c r="F1051" s="153" t="s">
        <v>720</v>
      </c>
      <c r="H1051" s="152" t="s">
        <v>19</v>
      </c>
      <c r="I1051" s="154"/>
      <c r="L1051" s="151"/>
      <c r="M1051" s="155"/>
      <c r="T1051" s="156"/>
      <c r="AT1051" s="152" t="s">
        <v>172</v>
      </c>
      <c r="AU1051" s="152" t="s">
        <v>85</v>
      </c>
      <c r="AV1051" s="12" t="s">
        <v>83</v>
      </c>
      <c r="AW1051" s="12" t="s">
        <v>37</v>
      </c>
      <c r="AX1051" s="12" t="s">
        <v>76</v>
      </c>
      <c r="AY1051" s="152" t="s">
        <v>158</v>
      </c>
    </row>
    <row r="1052" spans="2:65" s="13" customFormat="1">
      <c r="B1052" s="157"/>
      <c r="D1052" s="145" t="s">
        <v>172</v>
      </c>
      <c r="E1052" s="158" t="s">
        <v>19</v>
      </c>
      <c r="F1052" s="159" t="s">
        <v>1094</v>
      </c>
      <c r="H1052" s="160">
        <v>9.3390000000000004</v>
      </c>
      <c r="I1052" s="161"/>
      <c r="L1052" s="157"/>
      <c r="M1052" s="162"/>
      <c r="T1052" s="163"/>
      <c r="AT1052" s="158" t="s">
        <v>172</v>
      </c>
      <c r="AU1052" s="158" t="s">
        <v>85</v>
      </c>
      <c r="AV1052" s="13" t="s">
        <v>85</v>
      </c>
      <c r="AW1052" s="13" t="s">
        <v>37</v>
      </c>
      <c r="AX1052" s="13" t="s">
        <v>76</v>
      </c>
      <c r="AY1052" s="158" t="s">
        <v>158</v>
      </c>
    </row>
    <row r="1053" spans="2:65" s="13" customFormat="1">
      <c r="B1053" s="157"/>
      <c r="D1053" s="145" t="s">
        <v>172</v>
      </c>
      <c r="E1053" s="158" t="s">
        <v>19</v>
      </c>
      <c r="F1053" s="159" t="s">
        <v>1095</v>
      </c>
      <c r="H1053" s="160">
        <v>4.68</v>
      </c>
      <c r="I1053" s="161"/>
      <c r="L1053" s="157"/>
      <c r="M1053" s="162"/>
      <c r="T1053" s="163"/>
      <c r="AT1053" s="158" t="s">
        <v>172</v>
      </c>
      <c r="AU1053" s="158" t="s">
        <v>85</v>
      </c>
      <c r="AV1053" s="13" t="s">
        <v>85</v>
      </c>
      <c r="AW1053" s="13" t="s">
        <v>37</v>
      </c>
      <c r="AX1053" s="13" t="s">
        <v>76</v>
      </c>
      <c r="AY1053" s="158" t="s">
        <v>158</v>
      </c>
    </row>
    <row r="1054" spans="2:65" s="15" customFormat="1">
      <c r="B1054" s="171"/>
      <c r="D1054" s="145" t="s">
        <v>172</v>
      </c>
      <c r="E1054" s="172" t="s">
        <v>19</v>
      </c>
      <c r="F1054" s="173" t="s">
        <v>188</v>
      </c>
      <c r="H1054" s="174">
        <v>14.019</v>
      </c>
      <c r="I1054" s="175"/>
      <c r="L1054" s="171"/>
      <c r="M1054" s="176"/>
      <c r="T1054" s="177"/>
      <c r="AT1054" s="172" t="s">
        <v>172</v>
      </c>
      <c r="AU1054" s="172" t="s">
        <v>85</v>
      </c>
      <c r="AV1054" s="15" t="s">
        <v>166</v>
      </c>
      <c r="AW1054" s="15" t="s">
        <v>37</v>
      </c>
      <c r="AX1054" s="15" t="s">
        <v>83</v>
      </c>
      <c r="AY1054" s="172" t="s">
        <v>158</v>
      </c>
    </row>
    <row r="1055" spans="2:65" s="1" customFormat="1" ht="21.75" customHeight="1">
      <c r="B1055" s="33"/>
      <c r="C1055" s="132" t="s">
        <v>1096</v>
      </c>
      <c r="D1055" s="132" t="s">
        <v>161</v>
      </c>
      <c r="E1055" s="133" t="s">
        <v>1097</v>
      </c>
      <c r="F1055" s="134" t="s">
        <v>1098</v>
      </c>
      <c r="G1055" s="135" t="s">
        <v>164</v>
      </c>
      <c r="H1055" s="136">
        <v>14.019</v>
      </c>
      <c r="I1055" s="137"/>
      <c r="J1055" s="138">
        <f>ROUND(I1055*H1055,2)</f>
        <v>0</v>
      </c>
      <c r="K1055" s="134" t="s">
        <v>165</v>
      </c>
      <c r="L1055" s="33"/>
      <c r="M1055" s="139" t="s">
        <v>19</v>
      </c>
      <c r="N1055" s="140" t="s">
        <v>47</v>
      </c>
      <c r="P1055" s="141">
        <f>O1055*H1055</f>
        <v>0</v>
      </c>
      <c r="Q1055" s="141">
        <v>2.0000000000000001E-4</v>
      </c>
      <c r="R1055" s="141">
        <f>Q1055*H1055</f>
        <v>2.8038E-3</v>
      </c>
      <c r="S1055" s="141">
        <v>0</v>
      </c>
      <c r="T1055" s="142">
        <f>S1055*H1055</f>
        <v>0</v>
      </c>
      <c r="AR1055" s="143" t="s">
        <v>316</v>
      </c>
      <c r="AT1055" s="143" t="s">
        <v>161</v>
      </c>
      <c r="AU1055" s="143" t="s">
        <v>85</v>
      </c>
      <c r="AY1055" s="18" t="s">
        <v>158</v>
      </c>
      <c r="BE1055" s="144">
        <f>IF(N1055="základní",J1055,0)</f>
        <v>0</v>
      </c>
      <c r="BF1055" s="144">
        <f>IF(N1055="snížená",J1055,0)</f>
        <v>0</v>
      </c>
      <c r="BG1055" s="144">
        <f>IF(N1055="zákl. přenesená",J1055,0)</f>
        <v>0</v>
      </c>
      <c r="BH1055" s="144">
        <f>IF(N1055="sníž. přenesená",J1055,0)</f>
        <v>0</v>
      </c>
      <c r="BI1055" s="144">
        <f>IF(N1055="nulová",J1055,0)</f>
        <v>0</v>
      </c>
      <c r="BJ1055" s="18" t="s">
        <v>83</v>
      </c>
      <c r="BK1055" s="144">
        <f>ROUND(I1055*H1055,2)</f>
        <v>0</v>
      </c>
      <c r="BL1055" s="18" t="s">
        <v>316</v>
      </c>
      <c r="BM1055" s="143" t="s">
        <v>1099</v>
      </c>
    </row>
    <row r="1056" spans="2:65" s="1" customFormat="1">
      <c r="B1056" s="33"/>
      <c r="D1056" s="145" t="s">
        <v>168</v>
      </c>
      <c r="F1056" s="146" t="s">
        <v>1100</v>
      </c>
      <c r="I1056" s="147"/>
      <c r="L1056" s="33"/>
      <c r="M1056" s="148"/>
      <c r="T1056" s="54"/>
      <c r="AT1056" s="18" t="s">
        <v>168</v>
      </c>
      <c r="AU1056" s="18" t="s">
        <v>85</v>
      </c>
    </row>
    <row r="1057" spans="2:65" s="1" customFormat="1">
      <c r="B1057" s="33"/>
      <c r="D1057" s="149" t="s">
        <v>170</v>
      </c>
      <c r="F1057" s="150" t="s">
        <v>1101</v>
      </c>
      <c r="I1057" s="147"/>
      <c r="L1057" s="33"/>
      <c r="M1057" s="148"/>
      <c r="T1057" s="54"/>
      <c r="AT1057" s="18" t="s">
        <v>170</v>
      </c>
      <c r="AU1057" s="18" t="s">
        <v>85</v>
      </c>
    </row>
    <row r="1058" spans="2:65" s="1" customFormat="1" ht="24.2" customHeight="1">
      <c r="B1058" s="33"/>
      <c r="C1058" s="132" t="s">
        <v>1102</v>
      </c>
      <c r="D1058" s="132" t="s">
        <v>161</v>
      </c>
      <c r="E1058" s="133" t="s">
        <v>1103</v>
      </c>
      <c r="F1058" s="134" t="s">
        <v>1104</v>
      </c>
      <c r="G1058" s="135" t="s">
        <v>340</v>
      </c>
      <c r="H1058" s="136">
        <v>57.84</v>
      </c>
      <c r="I1058" s="137"/>
      <c r="J1058" s="138">
        <f>ROUND(I1058*H1058,2)</f>
        <v>0</v>
      </c>
      <c r="K1058" s="134" t="s">
        <v>165</v>
      </c>
      <c r="L1058" s="33"/>
      <c r="M1058" s="139" t="s">
        <v>19</v>
      </c>
      <c r="N1058" s="140" t="s">
        <v>47</v>
      </c>
      <c r="P1058" s="141">
        <f>O1058*H1058</f>
        <v>0</v>
      </c>
      <c r="Q1058" s="141">
        <v>3.6299999999999999E-4</v>
      </c>
      <c r="R1058" s="141">
        <f>Q1058*H1058</f>
        <v>2.0995920000000001E-2</v>
      </c>
      <c r="S1058" s="141">
        <v>0</v>
      </c>
      <c r="T1058" s="142">
        <f>S1058*H1058</f>
        <v>0</v>
      </c>
      <c r="AR1058" s="143" t="s">
        <v>316</v>
      </c>
      <c r="AT1058" s="143" t="s">
        <v>161</v>
      </c>
      <c r="AU1058" s="143" t="s">
        <v>85</v>
      </c>
      <c r="AY1058" s="18" t="s">
        <v>158</v>
      </c>
      <c r="BE1058" s="144">
        <f>IF(N1058="základní",J1058,0)</f>
        <v>0</v>
      </c>
      <c r="BF1058" s="144">
        <f>IF(N1058="snížená",J1058,0)</f>
        <v>0</v>
      </c>
      <c r="BG1058" s="144">
        <f>IF(N1058="zákl. přenesená",J1058,0)</f>
        <v>0</v>
      </c>
      <c r="BH1058" s="144">
        <f>IF(N1058="sníž. přenesená",J1058,0)</f>
        <v>0</v>
      </c>
      <c r="BI1058" s="144">
        <f>IF(N1058="nulová",J1058,0)</f>
        <v>0</v>
      </c>
      <c r="BJ1058" s="18" t="s">
        <v>83</v>
      </c>
      <c r="BK1058" s="144">
        <f>ROUND(I1058*H1058,2)</f>
        <v>0</v>
      </c>
      <c r="BL1058" s="18" t="s">
        <v>316</v>
      </c>
      <c r="BM1058" s="143" t="s">
        <v>1105</v>
      </c>
    </row>
    <row r="1059" spans="2:65" s="1" customFormat="1">
      <c r="B1059" s="33"/>
      <c r="D1059" s="145" t="s">
        <v>168</v>
      </c>
      <c r="F1059" s="146" t="s">
        <v>1106</v>
      </c>
      <c r="I1059" s="147"/>
      <c r="L1059" s="33"/>
      <c r="M1059" s="148"/>
      <c r="T1059" s="54"/>
      <c r="AT1059" s="18" t="s">
        <v>168</v>
      </c>
      <c r="AU1059" s="18" t="s">
        <v>85</v>
      </c>
    </row>
    <row r="1060" spans="2:65" s="1" customFormat="1">
      <c r="B1060" s="33"/>
      <c r="D1060" s="149" t="s">
        <v>170</v>
      </c>
      <c r="F1060" s="150" t="s">
        <v>1107</v>
      </c>
      <c r="I1060" s="147"/>
      <c r="L1060" s="33"/>
      <c r="M1060" s="148"/>
      <c r="T1060" s="54"/>
      <c r="AT1060" s="18" t="s">
        <v>170</v>
      </c>
      <c r="AU1060" s="18" t="s">
        <v>85</v>
      </c>
    </row>
    <row r="1061" spans="2:65" s="12" customFormat="1">
      <c r="B1061" s="151"/>
      <c r="D1061" s="145" t="s">
        <v>172</v>
      </c>
      <c r="E1061" s="152" t="s">
        <v>19</v>
      </c>
      <c r="F1061" s="153" t="s">
        <v>720</v>
      </c>
      <c r="H1061" s="152" t="s">
        <v>19</v>
      </c>
      <c r="I1061" s="154"/>
      <c r="L1061" s="151"/>
      <c r="M1061" s="155"/>
      <c r="T1061" s="156"/>
      <c r="AT1061" s="152" t="s">
        <v>172</v>
      </c>
      <c r="AU1061" s="152" t="s">
        <v>85</v>
      </c>
      <c r="AV1061" s="12" t="s">
        <v>83</v>
      </c>
      <c r="AW1061" s="12" t="s">
        <v>37</v>
      </c>
      <c r="AX1061" s="12" t="s">
        <v>76</v>
      </c>
      <c r="AY1061" s="152" t="s">
        <v>158</v>
      </c>
    </row>
    <row r="1062" spans="2:65" s="12" customFormat="1">
      <c r="B1062" s="151"/>
      <c r="D1062" s="145" t="s">
        <v>172</v>
      </c>
      <c r="E1062" s="152" t="s">
        <v>19</v>
      </c>
      <c r="F1062" s="153" t="s">
        <v>1108</v>
      </c>
      <c r="H1062" s="152" t="s">
        <v>19</v>
      </c>
      <c r="I1062" s="154"/>
      <c r="L1062" s="151"/>
      <c r="M1062" s="155"/>
      <c r="T1062" s="156"/>
      <c r="AT1062" s="152" t="s">
        <v>172</v>
      </c>
      <c r="AU1062" s="152" t="s">
        <v>85</v>
      </c>
      <c r="AV1062" s="12" t="s">
        <v>83</v>
      </c>
      <c r="AW1062" s="12" t="s">
        <v>37</v>
      </c>
      <c r="AX1062" s="12" t="s">
        <v>76</v>
      </c>
      <c r="AY1062" s="152" t="s">
        <v>158</v>
      </c>
    </row>
    <row r="1063" spans="2:65" s="13" customFormat="1">
      <c r="B1063" s="157"/>
      <c r="D1063" s="145" t="s">
        <v>172</v>
      </c>
      <c r="E1063" s="158" t="s">
        <v>19</v>
      </c>
      <c r="F1063" s="159" t="s">
        <v>1109</v>
      </c>
      <c r="H1063" s="160">
        <v>41.58</v>
      </c>
      <c r="I1063" s="161"/>
      <c r="L1063" s="157"/>
      <c r="M1063" s="162"/>
      <c r="T1063" s="163"/>
      <c r="AT1063" s="158" t="s">
        <v>172</v>
      </c>
      <c r="AU1063" s="158" t="s">
        <v>85</v>
      </c>
      <c r="AV1063" s="13" t="s">
        <v>85</v>
      </c>
      <c r="AW1063" s="13" t="s">
        <v>37</v>
      </c>
      <c r="AX1063" s="13" t="s">
        <v>76</v>
      </c>
      <c r="AY1063" s="158" t="s">
        <v>158</v>
      </c>
    </row>
    <row r="1064" spans="2:65" s="13" customFormat="1">
      <c r="B1064" s="157"/>
      <c r="D1064" s="145" t="s">
        <v>172</v>
      </c>
      <c r="E1064" s="158" t="s">
        <v>19</v>
      </c>
      <c r="F1064" s="159" t="s">
        <v>1110</v>
      </c>
      <c r="H1064" s="160">
        <v>10.16</v>
      </c>
      <c r="I1064" s="161"/>
      <c r="L1064" s="157"/>
      <c r="M1064" s="162"/>
      <c r="T1064" s="163"/>
      <c r="AT1064" s="158" t="s">
        <v>172</v>
      </c>
      <c r="AU1064" s="158" t="s">
        <v>85</v>
      </c>
      <c r="AV1064" s="13" t="s">
        <v>85</v>
      </c>
      <c r="AW1064" s="13" t="s">
        <v>37</v>
      </c>
      <c r="AX1064" s="13" t="s">
        <v>76</v>
      </c>
      <c r="AY1064" s="158" t="s">
        <v>158</v>
      </c>
    </row>
    <row r="1065" spans="2:65" s="13" customFormat="1">
      <c r="B1065" s="157"/>
      <c r="D1065" s="145" t="s">
        <v>172</v>
      </c>
      <c r="E1065" s="158" t="s">
        <v>19</v>
      </c>
      <c r="F1065" s="159" t="s">
        <v>1111</v>
      </c>
      <c r="H1065" s="160">
        <v>6.1</v>
      </c>
      <c r="I1065" s="161"/>
      <c r="L1065" s="157"/>
      <c r="M1065" s="162"/>
      <c r="T1065" s="163"/>
      <c r="AT1065" s="158" t="s">
        <v>172</v>
      </c>
      <c r="AU1065" s="158" t="s">
        <v>85</v>
      </c>
      <c r="AV1065" s="13" t="s">
        <v>85</v>
      </c>
      <c r="AW1065" s="13" t="s">
        <v>37</v>
      </c>
      <c r="AX1065" s="13" t="s">
        <v>76</v>
      </c>
      <c r="AY1065" s="158" t="s">
        <v>158</v>
      </c>
    </row>
    <row r="1066" spans="2:65" s="15" customFormat="1">
      <c r="B1066" s="171"/>
      <c r="D1066" s="145" t="s">
        <v>172</v>
      </c>
      <c r="E1066" s="172" t="s">
        <v>19</v>
      </c>
      <c r="F1066" s="173" t="s">
        <v>188</v>
      </c>
      <c r="H1066" s="174">
        <v>57.84</v>
      </c>
      <c r="I1066" s="175"/>
      <c r="L1066" s="171"/>
      <c r="M1066" s="176"/>
      <c r="T1066" s="177"/>
      <c r="AT1066" s="172" t="s">
        <v>172</v>
      </c>
      <c r="AU1066" s="172" t="s">
        <v>85</v>
      </c>
      <c r="AV1066" s="15" t="s">
        <v>166</v>
      </c>
      <c r="AW1066" s="15" t="s">
        <v>37</v>
      </c>
      <c r="AX1066" s="15" t="s">
        <v>83</v>
      </c>
      <c r="AY1066" s="172" t="s">
        <v>158</v>
      </c>
    </row>
    <row r="1067" spans="2:65" s="1" customFormat="1" ht="16.5" customHeight="1">
      <c r="B1067" s="33"/>
      <c r="C1067" s="132" t="s">
        <v>1112</v>
      </c>
      <c r="D1067" s="132" t="s">
        <v>161</v>
      </c>
      <c r="E1067" s="133" t="s">
        <v>1113</v>
      </c>
      <c r="F1067" s="134" t="s">
        <v>1114</v>
      </c>
      <c r="G1067" s="135" t="s">
        <v>340</v>
      </c>
      <c r="H1067" s="136">
        <v>2.4</v>
      </c>
      <c r="I1067" s="137"/>
      <c r="J1067" s="138">
        <f>ROUND(I1067*H1067,2)</f>
        <v>0</v>
      </c>
      <c r="K1067" s="134" t="s">
        <v>165</v>
      </c>
      <c r="L1067" s="33"/>
      <c r="M1067" s="139" t="s">
        <v>19</v>
      </c>
      <c r="N1067" s="140" t="s">
        <v>47</v>
      </c>
      <c r="P1067" s="141">
        <f>O1067*H1067</f>
        <v>0</v>
      </c>
      <c r="Q1067" s="141">
        <v>3.6400000000000001E-4</v>
      </c>
      <c r="R1067" s="141">
        <f>Q1067*H1067</f>
        <v>8.7359999999999998E-4</v>
      </c>
      <c r="S1067" s="141">
        <v>0</v>
      </c>
      <c r="T1067" s="142">
        <f>S1067*H1067</f>
        <v>0</v>
      </c>
      <c r="AR1067" s="143" t="s">
        <v>316</v>
      </c>
      <c r="AT1067" s="143" t="s">
        <v>161</v>
      </c>
      <c r="AU1067" s="143" t="s">
        <v>85</v>
      </c>
      <c r="AY1067" s="18" t="s">
        <v>158</v>
      </c>
      <c r="BE1067" s="144">
        <f>IF(N1067="základní",J1067,0)</f>
        <v>0</v>
      </c>
      <c r="BF1067" s="144">
        <f>IF(N1067="snížená",J1067,0)</f>
        <v>0</v>
      </c>
      <c r="BG1067" s="144">
        <f>IF(N1067="zákl. přenesená",J1067,0)</f>
        <v>0</v>
      </c>
      <c r="BH1067" s="144">
        <f>IF(N1067="sníž. přenesená",J1067,0)</f>
        <v>0</v>
      </c>
      <c r="BI1067" s="144">
        <f>IF(N1067="nulová",J1067,0)</f>
        <v>0</v>
      </c>
      <c r="BJ1067" s="18" t="s">
        <v>83</v>
      </c>
      <c r="BK1067" s="144">
        <f>ROUND(I1067*H1067,2)</f>
        <v>0</v>
      </c>
      <c r="BL1067" s="18" t="s">
        <v>316</v>
      </c>
      <c r="BM1067" s="143" t="s">
        <v>1115</v>
      </c>
    </row>
    <row r="1068" spans="2:65" s="1" customFormat="1">
      <c r="B1068" s="33"/>
      <c r="D1068" s="145" t="s">
        <v>168</v>
      </c>
      <c r="F1068" s="146" t="s">
        <v>1116</v>
      </c>
      <c r="I1068" s="147"/>
      <c r="L1068" s="33"/>
      <c r="M1068" s="148"/>
      <c r="T1068" s="54"/>
      <c r="AT1068" s="18" t="s">
        <v>168</v>
      </c>
      <c r="AU1068" s="18" t="s">
        <v>85</v>
      </c>
    </row>
    <row r="1069" spans="2:65" s="1" customFormat="1">
      <c r="B1069" s="33"/>
      <c r="D1069" s="149" t="s">
        <v>170</v>
      </c>
      <c r="F1069" s="150" t="s">
        <v>1117</v>
      </c>
      <c r="I1069" s="147"/>
      <c r="L1069" s="33"/>
      <c r="M1069" s="148"/>
      <c r="T1069" s="54"/>
      <c r="AT1069" s="18" t="s">
        <v>170</v>
      </c>
      <c r="AU1069" s="18" t="s">
        <v>85</v>
      </c>
    </row>
    <row r="1070" spans="2:65" s="12" customFormat="1">
      <c r="B1070" s="151"/>
      <c r="D1070" s="145" t="s">
        <v>172</v>
      </c>
      <c r="E1070" s="152" t="s">
        <v>19</v>
      </c>
      <c r="F1070" s="153" t="s">
        <v>720</v>
      </c>
      <c r="H1070" s="152" t="s">
        <v>19</v>
      </c>
      <c r="I1070" s="154"/>
      <c r="L1070" s="151"/>
      <c r="M1070" s="155"/>
      <c r="T1070" s="156"/>
      <c r="AT1070" s="152" t="s">
        <v>172</v>
      </c>
      <c r="AU1070" s="152" t="s">
        <v>85</v>
      </c>
      <c r="AV1070" s="12" t="s">
        <v>83</v>
      </c>
      <c r="AW1070" s="12" t="s">
        <v>37</v>
      </c>
      <c r="AX1070" s="12" t="s">
        <v>76</v>
      </c>
      <c r="AY1070" s="152" t="s">
        <v>158</v>
      </c>
    </row>
    <row r="1071" spans="2:65" s="13" customFormat="1">
      <c r="B1071" s="157"/>
      <c r="D1071" s="145" t="s">
        <v>172</v>
      </c>
      <c r="E1071" s="158" t="s">
        <v>19</v>
      </c>
      <c r="F1071" s="159" t="s">
        <v>1118</v>
      </c>
      <c r="H1071" s="160">
        <v>2.4</v>
      </c>
      <c r="I1071" s="161"/>
      <c r="L1071" s="157"/>
      <c r="M1071" s="162"/>
      <c r="T1071" s="163"/>
      <c r="AT1071" s="158" t="s">
        <v>172</v>
      </c>
      <c r="AU1071" s="158" t="s">
        <v>85</v>
      </c>
      <c r="AV1071" s="13" t="s">
        <v>85</v>
      </c>
      <c r="AW1071" s="13" t="s">
        <v>37</v>
      </c>
      <c r="AX1071" s="13" t="s">
        <v>76</v>
      </c>
      <c r="AY1071" s="158" t="s">
        <v>158</v>
      </c>
    </row>
    <row r="1072" spans="2:65" s="15" customFormat="1">
      <c r="B1072" s="171"/>
      <c r="D1072" s="145" t="s">
        <v>172</v>
      </c>
      <c r="E1072" s="172" t="s">
        <v>19</v>
      </c>
      <c r="F1072" s="173" t="s">
        <v>188</v>
      </c>
      <c r="H1072" s="174">
        <v>2.4</v>
      </c>
      <c r="I1072" s="175"/>
      <c r="L1072" s="171"/>
      <c r="M1072" s="176"/>
      <c r="T1072" s="177"/>
      <c r="AT1072" s="172" t="s">
        <v>172</v>
      </c>
      <c r="AU1072" s="172" t="s">
        <v>85</v>
      </c>
      <c r="AV1072" s="15" t="s">
        <v>166</v>
      </c>
      <c r="AW1072" s="15" t="s">
        <v>37</v>
      </c>
      <c r="AX1072" s="15" t="s">
        <v>83</v>
      </c>
      <c r="AY1072" s="172" t="s">
        <v>158</v>
      </c>
    </row>
    <row r="1073" spans="2:65" s="1" customFormat="1" ht="16.5" customHeight="1">
      <c r="B1073" s="33"/>
      <c r="C1073" s="132" t="s">
        <v>1119</v>
      </c>
      <c r="D1073" s="132" t="s">
        <v>161</v>
      </c>
      <c r="E1073" s="133" t="s">
        <v>1120</v>
      </c>
      <c r="F1073" s="134" t="s">
        <v>1121</v>
      </c>
      <c r="G1073" s="135" t="s">
        <v>164</v>
      </c>
      <c r="H1073" s="136">
        <v>14.019</v>
      </c>
      <c r="I1073" s="137"/>
      <c r="J1073" s="138">
        <f>ROUND(I1073*H1073,2)</f>
        <v>0</v>
      </c>
      <c r="K1073" s="134" t="s">
        <v>165</v>
      </c>
      <c r="L1073" s="33"/>
      <c r="M1073" s="139" t="s">
        <v>19</v>
      </c>
      <c r="N1073" s="140" t="s">
        <v>47</v>
      </c>
      <c r="P1073" s="141">
        <f>O1073*H1073</f>
        <v>0</v>
      </c>
      <c r="Q1073" s="141">
        <v>1.4E-3</v>
      </c>
      <c r="R1073" s="141">
        <f>Q1073*H1073</f>
        <v>1.9626600000000001E-2</v>
      </c>
      <c r="S1073" s="141">
        <v>0</v>
      </c>
      <c r="T1073" s="142">
        <f>S1073*H1073</f>
        <v>0</v>
      </c>
      <c r="AR1073" s="143" t="s">
        <v>316</v>
      </c>
      <c r="AT1073" s="143" t="s">
        <v>161</v>
      </c>
      <c r="AU1073" s="143" t="s">
        <v>85</v>
      </c>
      <c r="AY1073" s="18" t="s">
        <v>158</v>
      </c>
      <c r="BE1073" s="144">
        <f>IF(N1073="základní",J1073,0)</f>
        <v>0</v>
      </c>
      <c r="BF1073" s="144">
        <f>IF(N1073="snížená",J1073,0)</f>
        <v>0</v>
      </c>
      <c r="BG1073" s="144">
        <f>IF(N1073="zákl. přenesená",J1073,0)</f>
        <v>0</v>
      </c>
      <c r="BH1073" s="144">
        <f>IF(N1073="sníž. přenesená",J1073,0)</f>
        <v>0</v>
      </c>
      <c r="BI1073" s="144">
        <f>IF(N1073="nulová",J1073,0)</f>
        <v>0</v>
      </c>
      <c r="BJ1073" s="18" t="s">
        <v>83</v>
      </c>
      <c r="BK1073" s="144">
        <f>ROUND(I1073*H1073,2)</f>
        <v>0</v>
      </c>
      <c r="BL1073" s="18" t="s">
        <v>316</v>
      </c>
      <c r="BM1073" s="143" t="s">
        <v>1122</v>
      </c>
    </row>
    <row r="1074" spans="2:65" s="1" customFormat="1">
      <c r="B1074" s="33"/>
      <c r="D1074" s="145" t="s">
        <v>168</v>
      </c>
      <c r="F1074" s="146" t="s">
        <v>1123</v>
      </c>
      <c r="I1074" s="147"/>
      <c r="L1074" s="33"/>
      <c r="M1074" s="148"/>
      <c r="T1074" s="54"/>
      <c r="AT1074" s="18" t="s">
        <v>168</v>
      </c>
      <c r="AU1074" s="18" t="s">
        <v>85</v>
      </c>
    </row>
    <row r="1075" spans="2:65" s="1" customFormat="1">
      <c r="B1075" s="33"/>
      <c r="D1075" s="149" t="s">
        <v>170</v>
      </c>
      <c r="F1075" s="150" t="s">
        <v>1124</v>
      </c>
      <c r="I1075" s="147"/>
      <c r="L1075" s="33"/>
      <c r="M1075" s="148"/>
      <c r="T1075" s="54"/>
      <c r="AT1075" s="18" t="s">
        <v>170</v>
      </c>
      <c r="AU1075" s="18" t="s">
        <v>85</v>
      </c>
    </row>
    <row r="1076" spans="2:65" s="1" customFormat="1" ht="24.2" customHeight="1">
      <c r="B1076" s="33"/>
      <c r="C1076" s="132" t="s">
        <v>1125</v>
      </c>
      <c r="D1076" s="132" t="s">
        <v>161</v>
      </c>
      <c r="E1076" s="133" t="s">
        <v>1126</v>
      </c>
      <c r="F1076" s="134" t="s">
        <v>1127</v>
      </c>
      <c r="G1076" s="135" t="s">
        <v>164</v>
      </c>
      <c r="H1076" s="136">
        <v>9.3390000000000004</v>
      </c>
      <c r="I1076" s="137"/>
      <c r="J1076" s="138">
        <f>ROUND(I1076*H1076,2)</f>
        <v>0</v>
      </c>
      <c r="K1076" s="134" t="s">
        <v>1128</v>
      </c>
      <c r="L1076" s="33"/>
      <c r="M1076" s="139" t="s">
        <v>19</v>
      </c>
      <c r="N1076" s="140" t="s">
        <v>47</v>
      </c>
      <c r="P1076" s="141">
        <f>O1076*H1076</f>
        <v>0</v>
      </c>
      <c r="Q1076" s="141">
        <v>1.84754455E-2</v>
      </c>
      <c r="R1076" s="141">
        <f>Q1076*H1076</f>
        <v>0.17254218552450001</v>
      </c>
      <c r="S1076" s="141">
        <v>0</v>
      </c>
      <c r="T1076" s="142">
        <f>S1076*H1076</f>
        <v>0</v>
      </c>
      <c r="AR1076" s="143" t="s">
        <v>316</v>
      </c>
      <c r="AT1076" s="143" t="s">
        <v>161</v>
      </c>
      <c r="AU1076" s="143" t="s">
        <v>85</v>
      </c>
      <c r="AY1076" s="18" t="s">
        <v>158</v>
      </c>
      <c r="BE1076" s="144">
        <f>IF(N1076="základní",J1076,0)</f>
        <v>0</v>
      </c>
      <c r="BF1076" s="144">
        <f>IF(N1076="snížená",J1076,0)</f>
        <v>0</v>
      </c>
      <c r="BG1076" s="144">
        <f>IF(N1076="zákl. přenesená",J1076,0)</f>
        <v>0</v>
      </c>
      <c r="BH1076" s="144">
        <f>IF(N1076="sníž. přenesená",J1076,0)</f>
        <v>0</v>
      </c>
      <c r="BI1076" s="144">
        <f>IF(N1076="nulová",J1076,0)</f>
        <v>0</v>
      </c>
      <c r="BJ1076" s="18" t="s">
        <v>83</v>
      </c>
      <c r="BK1076" s="144">
        <f>ROUND(I1076*H1076,2)</f>
        <v>0</v>
      </c>
      <c r="BL1076" s="18" t="s">
        <v>316</v>
      </c>
      <c r="BM1076" s="143" t="s">
        <v>1129</v>
      </c>
    </row>
    <row r="1077" spans="2:65" s="1" customFormat="1">
      <c r="B1077" s="33"/>
      <c r="D1077" s="145" t="s">
        <v>168</v>
      </c>
      <c r="F1077" s="146" t="s">
        <v>1130</v>
      </c>
      <c r="I1077" s="147"/>
      <c r="L1077" s="33"/>
      <c r="M1077" s="148"/>
      <c r="T1077" s="54"/>
      <c r="AT1077" s="18" t="s">
        <v>168</v>
      </c>
      <c r="AU1077" s="18" t="s">
        <v>85</v>
      </c>
    </row>
    <row r="1078" spans="2:65" s="12" customFormat="1">
      <c r="B1078" s="151"/>
      <c r="D1078" s="145" t="s">
        <v>172</v>
      </c>
      <c r="E1078" s="152" t="s">
        <v>19</v>
      </c>
      <c r="F1078" s="153" t="s">
        <v>720</v>
      </c>
      <c r="H1078" s="152" t="s">
        <v>19</v>
      </c>
      <c r="I1078" s="154"/>
      <c r="L1078" s="151"/>
      <c r="M1078" s="155"/>
      <c r="T1078" s="156"/>
      <c r="AT1078" s="152" t="s">
        <v>172</v>
      </c>
      <c r="AU1078" s="152" t="s">
        <v>85</v>
      </c>
      <c r="AV1078" s="12" t="s">
        <v>83</v>
      </c>
      <c r="AW1078" s="12" t="s">
        <v>37</v>
      </c>
      <c r="AX1078" s="12" t="s">
        <v>76</v>
      </c>
      <c r="AY1078" s="152" t="s">
        <v>158</v>
      </c>
    </row>
    <row r="1079" spans="2:65" s="12" customFormat="1">
      <c r="B1079" s="151"/>
      <c r="D1079" s="145" t="s">
        <v>172</v>
      </c>
      <c r="E1079" s="152" t="s">
        <v>19</v>
      </c>
      <c r="F1079" s="153" t="s">
        <v>1131</v>
      </c>
      <c r="H1079" s="152" t="s">
        <v>19</v>
      </c>
      <c r="I1079" s="154"/>
      <c r="L1079" s="151"/>
      <c r="M1079" s="155"/>
      <c r="T1079" s="156"/>
      <c r="AT1079" s="152" t="s">
        <v>172</v>
      </c>
      <c r="AU1079" s="152" t="s">
        <v>85</v>
      </c>
      <c r="AV1079" s="12" t="s">
        <v>83</v>
      </c>
      <c r="AW1079" s="12" t="s">
        <v>37</v>
      </c>
      <c r="AX1079" s="12" t="s">
        <v>76</v>
      </c>
      <c r="AY1079" s="152" t="s">
        <v>158</v>
      </c>
    </row>
    <row r="1080" spans="2:65" s="12" customFormat="1">
      <c r="B1080" s="151"/>
      <c r="D1080" s="145" t="s">
        <v>172</v>
      </c>
      <c r="E1080" s="152" t="s">
        <v>19</v>
      </c>
      <c r="F1080" s="153" t="s">
        <v>1132</v>
      </c>
      <c r="H1080" s="152" t="s">
        <v>19</v>
      </c>
      <c r="I1080" s="154"/>
      <c r="L1080" s="151"/>
      <c r="M1080" s="155"/>
      <c r="T1080" s="156"/>
      <c r="AT1080" s="152" t="s">
        <v>172</v>
      </c>
      <c r="AU1080" s="152" t="s">
        <v>85</v>
      </c>
      <c r="AV1080" s="12" t="s">
        <v>83</v>
      </c>
      <c r="AW1080" s="12" t="s">
        <v>37</v>
      </c>
      <c r="AX1080" s="12" t="s">
        <v>76</v>
      </c>
      <c r="AY1080" s="152" t="s">
        <v>158</v>
      </c>
    </row>
    <row r="1081" spans="2:65" s="13" customFormat="1">
      <c r="B1081" s="157"/>
      <c r="D1081" s="145" t="s">
        <v>172</v>
      </c>
      <c r="E1081" s="158" t="s">
        <v>19</v>
      </c>
      <c r="F1081" s="159" t="s">
        <v>1094</v>
      </c>
      <c r="H1081" s="160">
        <v>9.3390000000000004</v>
      </c>
      <c r="I1081" s="161"/>
      <c r="L1081" s="157"/>
      <c r="M1081" s="162"/>
      <c r="T1081" s="163"/>
      <c r="AT1081" s="158" t="s">
        <v>172</v>
      </c>
      <c r="AU1081" s="158" t="s">
        <v>85</v>
      </c>
      <c r="AV1081" s="13" t="s">
        <v>85</v>
      </c>
      <c r="AW1081" s="13" t="s">
        <v>37</v>
      </c>
      <c r="AX1081" s="13" t="s">
        <v>76</v>
      </c>
      <c r="AY1081" s="158" t="s">
        <v>158</v>
      </c>
    </row>
    <row r="1082" spans="2:65" s="15" customFormat="1">
      <c r="B1082" s="171"/>
      <c r="D1082" s="145" t="s">
        <v>172</v>
      </c>
      <c r="E1082" s="172" t="s">
        <v>19</v>
      </c>
      <c r="F1082" s="173" t="s">
        <v>188</v>
      </c>
      <c r="H1082" s="174">
        <v>9.3390000000000004</v>
      </c>
      <c r="I1082" s="175"/>
      <c r="L1082" s="171"/>
      <c r="M1082" s="176"/>
      <c r="T1082" s="177"/>
      <c r="AT1082" s="172" t="s">
        <v>172</v>
      </c>
      <c r="AU1082" s="172" t="s">
        <v>85</v>
      </c>
      <c r="AV1082" s="15" t="s">
        <v>166</v>
      </c>
      <c r="AW1082" s="15" t="s">
        <v>37</v>
      </c>
      <c r="AX1082" s="15" t="s">
        <v>83</v>
      </c>
      <c r="AY1082" s="172" t="s">
        <v>158</v>
      </c>
    </row>
    <row r="1083" spans="2:65" s="1" customFormat="1" ht="24.2" customHeight="1">
      <c r="B1083" s="33"/>
      <c r="C1083" s="132" t="s">
        <v>1133</v>
      </c>
      <c r="D1083" s="132" t="s">
        <v>161</v>
      </c>
      <c r="E1083" s="133" t="s">
        <v>1134</v>
      </c>
      <c r="F1083" s="134" t="s">
        <v>1135</v>
      </c>
      <c r="G1083" s="135" t="s">
        <v>164</v>
      </c>
      <c r="H1083" s="136">
        <v>86.293999999999997</v>
      </c>
      <c r="I1083" s="137"/>
      <c r="J1083" s="138">
        <f>ROUND(I1083*H1083,2)</f>
        <v>0</v>
      </c>
      <c r="K1083" s="134" t="s">
        <v>165</v>
      </c>
      <c r="L1083" s="33"/>
      <c r="M1083" s="139" t="s">
        <v>19</v>
      </c>
      <c r="N1083" s="140" t="s">
        <v>47</v>
      </c>
      <c r="P1083" s="141">
        <f>O1083*H1083</f>
        <v>0</v>
      </c>
      <c r="Q1083" s="141">
        <v>1.450242E-2</v>
      </c>
      <c r="R1083" s="141">
        <f>Q1083*H1083</f>
        <v>1.25147183148</v>
      </c>
      <c r="S1083" s="141">
        <v>0</v>
      </c>
      <c r="T1083" s="142">
        <f>S1083*H1083</f>
        <v>0</v>
      </c>
      <c r="AR1083" s="143" t="s">
        <v>316</v>
      </c>
      <c r="AT1083" s="143" t="s">
        <v>161</v>
      </c>
      <c r="AU1083" s="143" t="s">
        <v>85</v>
      </c>
      <c r="AY1083" s="18" t="s">
        <v>158</v>
      </c>
      <c r="BE1083" s="144">
        <f>IF(N1083="základní",J1083,0)</f>
        <v>0</v>
      </c>
      <c r="BF1083" s="144">
        <f>IF(N1083="snížená",J1083,0)</f>
        <v>0</v>
      </c>
      <c r="BG1083" s="144">
        <f>IF(N1083="zákl. přenesená",J1083,0)</f>
        <v>0</v>
      </c>
      <c r="BH1083" s="144">
        <f>IF(N1083="sníž. přenesená",J1083,0)</f>
        <v>0</v>
      </c>
      <c r="BI1083" s="144">
        <f>IF(N1083="nulová",J1083,0)</f>
        <v>0</v>
      </c>
      <c r="BJ1083" s="18" t="s">
        <v>83</v>
      </c>
      <c r="BK1083" s="144">
        <f>ROUND(I1083*H1083,2)</f>
        <v>0</v>
      </c>
      <c r="BL1083" s="18" t="s">
        <v>316</v>
      </c>
      <c r="BM1083" s="143" t="s">
        <v>1136</v>
      </c>
    </row>
    <row r="1084" spans="2:65" s="1" customFormat="1">
      <c r="B1084" s="33"/>
      <c r="D1084" s="145" t="s">
        <v>168</v>
      </c>
      <c r="F1084" s="146" t="s">
        <v>1137</v>
      </c>
      <c r="I1084" s="147"/>
      <c r="L1084" s="33"/>
      <c r="M1084" s="148"/>
      <c r="T1084" s="54"/>
      <c r="AT1084" s="18" t="s">
        <v>168</v>
      </c>
      <c r="AU1084" s="18" t="s">
        <v>85</v>
      </c>
    </row>
    <row r="1085" spans="2:65" s="1" customFormat="1">
      <c r="B1085" s="33"/>
      <c r="D1085" s="149" t="s">
        <v>170</v>
      </c>
      <c r="F1085" s="150" t="s">
        <v>1138</v>
      </c>
      <c r="I1085" s="147"/>
      <c r="L1085" s="33"/>
      <c r="M1085" s="148"/>
      <c r="T1085" s="54"/>
      <c r="AT1085" s="18" t="s">
        <v>170</v>
      </c>
      <c r="AU1085" s="18" t="s">
        <v>85</v>
      </c>
    </row>
    <row r="1086" spans="2:65" s="12" customFormat="1">
      <c r="B1086" s="151"/>
      <c r="D1086" s="145" t="s">
        <v>172</v>
      </c>
      <c r="E1086" s="152" t="s">
        <v>19</v>
      </c>
      <c r="F1086" s="153" t="s">
        <v>720</v>
      </c>
      <c r="H1086" s="152" t="s">
        <v>19</v>
      </c>
      <c r="I1086" s="154"/>
      <c r="L1086" s="151"/>
      <c r="M1086" s="155"/>
      <c r="T1086" s="156"/>
      <c r="AT1086" s="152" t="s">
        <v>172</v>
      </c>
      <c r="AU1086" s="152" t="s">
        <v>85</v>
      </c>
      <c r="AV1086" s="12" t="s">
        <v>83</v>
      </c>
      <c r="AW1086" s="12" t="s">
        <v>37</v>
      </c>
      <c r="AX1086" s="12" t="s">
        <v>76</v>
      </c>
      <c r="AY1086" s="152" t="s">
        <v>158</v>
      </c>
    </row>
    <row r="1087" spans="2:65" s="12" customFormat="1">
      <c r="B1087" s="151"/>
      <c r="D1087" s="145" t="s">
        <v>172</v>
      </c>
      <c r="E1087" s="152" t="s">
        <v>19</v>
      </c>
      <c r="F1087" s="153" t="s">
        <v>1019</v>
      </c>
      <c r="H1087" s="152" t="s">
        <v>19</v>
      </c>
      <c r="I1087" s="154"/>
      <c r="L1087" s="151"/>
      <c r="M1087" s="155"/>
      <c r="T1087" s="156"/>
      <c r="AT1087" s="152" t="s">
        <v>172</v>
      </c>
      <c r="AU1087" s="152" t="s">
        <v>85</v>
      </c>
      <c r="AV1087" s="12" t="s">
        <v>83</v>
      </c>
      <c r="AW1087" s="12" t="s">
        <v>37</v>
      </c>
      <c r="AX1087" s="12" t="s">
        <v>76</v>
      </c>
      <c r="AY1087" s="152" t="s">
        <v>158</v>
      </c>
    </row>
    <row r="1088" spans="2:65" s="12" customFormat="1">
      <c r="B1088" s="151"/>
      <c r="D1088" s="145" t="s">
        <v>172</v>
      </c>
      <c r="E1088" s="152" t="s">
        <v>19</v>
      </c>
      <c r="F1088" s="153" t="s">
        <v>1139</v>
      </c>
      <c r="H1088" s="152" t="s">
        <v>19</v>
      </c>
      <c r="I1088" s="154"/>
      <c r="L1088" s="151"/>
      <c r="M1088" s="155"/>
      <c r="T1088" s="156"/>
      <c r="AT1088" s="152" t="s">
        <v>172</v>
      </c>
      <c r="AU1088" s="152" t="s">
        <v>85</v>
      </c>
      <c r="AV1088" s="12" t="s">
        <v>83</v>
      </c>
      <c r="AW1088" s="12" t="s">
        <v>37</v>
      </c>
      <c r="AX1088" s="12" t="s">
        <v>76</v>
      </c>
      <c r="AY1088" s="152" t="s">
        <v>158</v>
      </c>
    </row>
    <row r="1089" spans="2:65" s="13" customFormat="1">
      <c r="B1089" s="157"/>
      <c r="D1089" s="145" t="s">
        <v>172</v>
      </c>
      <c r="E1089" s="158" t="s">
        <v>19</v>
      </c>
      <c r="F1089" s="159" t="s">
        <v>722</v>
      </c>
      <c r="H1089" s="160">
        <v>86.293999999999997</v>
      </c>
      <c r="I1089" s="161"/>
      <c r="L1089" s="157"/>
      <c r="M1089" s="162"/>
      <c r="T1089" s="163"/>
      <c r="AT1089" s="158" t="s">
        <v>172</v>
      </c>
      <c r="AU1089" s="158" t="s">
        <v>85</v>
      </c>
      <c r="AV1089" s="13" t="s">
        <v>85</v>
      </c>
      <c r="AW1089" s="13" t="s">
        <v>37</v>
      </c>
      <c r="AX1089" s="13" t="s">
        <v>76</v>
      </c>
      <c r="AY1089" s="158" t="s">
        <v>158</v>
      </c>
    </row>
    <row r="1090" spans="2:65" s="15" customFormat="1">
      <c r="B1090" s="171"/>
      <c r="D1090" s="145" t="s">
        <v>172</v>
      </c>
      <c r="E1090" s="172" t="s">
        <v>19</v>
      </c>
      <c r="F1090" s="173" t="s">
        <v>188</v>
      </c>
      <c r="H1090" s="174">
        <v>86.293999999999997</v>
      </c>
      <c r="I1090" s="175"/>
      <c r="L1090" s="171"/>
      <c r="M1090" s="176"/>
      <c r="T1090" s="177"/>
      <c r="AT1090" s="172" t="s">
        <v>172</v>
      </c>
      <c r="AU1090" s="172" t="s">
        <v>85</v>
      </c>
      <c r="AV1090" s="15" t="s">
        <v>166</v>
      </c>
      <c r="AW1090" s="15" t="s">
        <v>37</v>
      </c>
      <c r="AX1090" s="15" t="s">
        <v>83</v>
      </c>
      <c r="AY1090" s="172" t="s">
        <v>158</v>
      </c>
    </row>
    <row r="1091" spans="2:65" s="1" customFormat="1" ht="16.5" customHeight="1">
      <c r="B1091" s="33"/>
      <c r="C1091" s="132" t="s">
        <v>1140</v>
      </c>
      <c r="D1091" s="132" t="s">
        <v>161</v>
      </c>
      <c r="E1091" s="133" t="s">
        <v>1141</v>
      </c>
      <c r="F1091" s="134" t="s">
        <v>1142</v>
      </c>
      <c r="G1091" s="135" t="s">
        <v>164</v>
      </c>
      <c r="H1091" s="136">
        <v>95.632999999999996</v>
      </c>
      <c r="I1091" s="137"/>
      <c r="J1091" s="138">
        <f>ROUND(I1091*H1091,2)</f>
        <v>0</v>
      </c>
      <c r="K1091" s="134" t="s">
        <v>165</v>
      </c>
      <c r="L1091" s="33"/>
      <c r="M1091" s="139" t="s">
        <v>19</v>
      </c>
      <c r="N1091" s="140" t="s">
        <v>47</v>
      </c>
      <c r="P1091" s="141">
        <f>O1091*H1091</f>
        <v>0</v>
      </c>
      <c r="Q1091" s="141">
        <v>1E-4</v>
      </c>
      <c r="R1091" s="141">
        <f>Q1091*H1091</f>
        <v>9.5633000000000003E-3</v>
      </c>
      <c r="S1091" s="141">
        <v>0</v>
      </c>
      <c r="T1091" s="142">
        <f>S1091*H1091</f>
        <v>0</v>
      </c>
      <c r="AR1091" s="143" t="s">
        <v>316</v>
      </c>
      <c r="AT1091" s="143" t="s">
        <v>161</v>
      </c>
      <c r="AU1091" s="143" t="s">
        <v>85</v>
      </c>
      <c r="AY1091" s="18" t="s">
        <v>158</v>
      </c>
      <c r="BE1091" s="144">
        <f>IF(N1091="základní",J1091,0)</f>
        <v>0</v>
      </c>
      <c r="BF1091" s="144">
        <f>IF(N1091="snížená",J1091,0)</f>
        <v>0</v>
      </c>
      <c r="BG1091" s="144">
        <f>IF(N1091="zákl. přenesená",J1091,0)</f>
        <v>0</v>
      </c>
      <c r="BH1091" s="144">
        <f>IF(N1091="sníž. přenesená",J1091,0)</f>
        <v>0</v>
      </c>
      <c r="BI1091" s="144">
        <f>IF(N1091="nulová",J1091,0)</f>
        <v>0</v>
      </c>
      <c r="BJ1091" s="18" t="s">
        <v>83</v>
      </c>
      <c r="BK1091" s="144">
        <f>ROUND(I1091*H1091,2)</f>
        <v>0</v>
      </c>
      <c r="BL1091" s="18" t="s">
        <v>316</v>
      </c>
      <c r="BM1091" s="143" t="s">
        <v>1143</v>
      </c>
    </row>
    <row r="1092" spans="2:65" s="1" customFormat="1">
      <c r="B1092" s="33"/>
      <c r="D1092" s="145" t="s">
        <v>168</v>
      </c>
      <c r="F1092" s="146" t="s">
        <v>1144</v>
      </c>
      <c r="I1092" s="147"/>
      <c r="L1092" s="33"/>
      <c r="M1092" s="148"/>
      <c r="T1092" s="54"/>
      <c r="AT1092" s="18" t="s">
        <v>168</v>
      </c>
      <c r="AU1092" s="18" t="s">
        <v>85</v>
      </c>
    </row>
    <row r="1093" spans="2:65" s="1" customFormat="1">
      <c r="B1093" s="33"/>
      <c r="D1093" s="149" t="s">
        <v>170</v>
      </c>
      <c r="F1093" s="150" t="s">
        <v>1145</v>
      </c>
      <c r="I1093" s="147"/>
      <c r="L1093" s="33"/>
      <c r="M1093" s="148"/>
      <c r="T1093" s="54"/>
      <c r="AT1093" s="18" t="s">
        <v>170</v>
      </c>
      <c r="AU1093" s="18" t="s">
        <v>85</v>
      </c>
    </row>
    <row r="1094" spans="2:65" s="12" customFormat="1">
      <c r="B1094" s="151"/>
      <c r="D1094" s="145" t="s">
        <v>172</v>
      </c>
      <c r="E1094" s="152" t="s">
        <v>19</v>
      </c>
      <c r="F1094" s="153" t="s">
        <v>720</v>
      </c>
      <c r="H1094" s="152" t="s">
        <v>19</v>
      </c>
      <c r="I1094" s="154"/>
      <c r="L1094" s="151"/>
      <c r="M1094" s="155"/>
      <c r="T1094" s="156"/>
      <c r="AT1094" s="152" t="s">
        <v>172</v>
      </c>
      <c r="AU1094" s="152" t="s">
        <v>85</v>
      </c>
      <c r="AV1094" s="12" t="s">
        <v>83</v>
      </c>
      <c r="AW1094" s="12" t="s">
        <v>37</v>
      </c>
      <c r="AX1094" s="12" t="s">
        <v>76</v>
      </c>
      <c r="AY1094" s="152" t="s">
        <v>158</v>
      </c>
    </row>
    <row r="1095" spans="2:65" s="13" customFormat="1">
      <c r="B1095" s="157"/>
      <c r="D1095" s="145" t="s">
        <v>172</v>
      </c>
      <c r="E1095" s="158" t="s">
        <v>19</v>
      </c>
      <c r="F1095" s="159" t="s">
        <v>1146</v>
      </c>
      <c r="H1095" s="160">
        <v>95.632999999999996</v>
      </c>
      <c r="I1095" s="161"/>
      <c r="L1095" s="157"/>
      <c r="M1095" s="162"/>
      <c r="T1095" s="163"/>
      <c r="AT1095" s="158" t="s">
        <v>172</v>
      </c>
      <c r="AU1095" s="158" t="s">
        <v>85</v>
      </c>
      <c r="AV1095" s="13" t="s">
        <v>85</v>
      </c>
      <c r="AW1095" s="13" t="s">
        <v>37</v>
      </c>
      <c r="AX1095" s="13" t="s">
        <v>76</v>
      </c>
      <c r="AY1095" s="158" t="s">
        <v>158</v>
      </c>
    </row>
    <row r="1096" spans="2:65" s="15" customFormat="1">
      <c r="B1096" s="171"/>
      <c r="D1096" s="145" t="s">
        <v>172</v>
      </c>
      <c r="E1096" s="172" t="s">
        <v>19</v>
      </c>
      <c r="F1096" s="173" t="s">
        <v>188</v>
      </c>
      <c r="H1096" s="174">
        <v>95.632999999999996</v>
      </c>
      <c r="I1096" s="175"/>
      <c r="L1096" s="171"/>
      <c r="M1096" s="176"/>
      <c r="T1096" s="177"/>
      <c r="AT1096" s="172" t="s">
        <v>172</v>
      </c>
      <c r="AU1096" s="172" t="s">
        <v>85</v>
      </c>
      <c r="AV1096" s="15" t="s">
        <v>166</v>
      </c>
      <c r="AW1096" s="15" t="s">
        <v>37</v>
      </c>
      <c r="AX1096" s="15" t="s">
        <v>83</v>
      </c>
      <c r="AY1096" s="172" t="s">
        <v>158</v>
      </c>
    </row>
    <row r="1097" spans="2:65" s="1" customFormat="1" ht="21.75" customHeight="1">
      <c r="B1097" s="33"/>
      <c r="C1097" s="132" t="s">
        <v>1147</v>
      </c>
      <c r="D1097" s="132" t="s">
        <v>161</v>
      </c>
      <c r="E1097" s="133" t="s">
        <v>1148</v>
      </c>
      <c r="F1097" s="134" t="s">
        <v>1149</v>
      </c>
      <c r="G1097" s="135" t="s">
        <v>164</v>
      </c>
      <c r="H1097" s="136">
        <v>2.1</v>
      </c>
      <c r="I1097" s="137"/>
      <c r="J1097" s="138">
        <f>ROUND(I1097*H1097,2)</f>
        <v>0</v>
      </c>
      <c r="K1097" s="134" t="s">
        <v>165</v>
      </c>
      <c r="L1097" s="33"/>
      <c r="M1097" s="139" t="s">
        <v>19</v>
      </c>
      <c r="N1097" s="140" t="s">
        <v>47</v>
      </c>
      <c r="P1097" s="141">
        <f>O1097*H1097</f>
        <v>0</v>
      </c>
      <c r="Q1097" s="141">
        <v>0</v>
      </c>
      <c r="R1097" s="141">
        <f>Q1097*H1097</f>
        <v>0</v>
      </c>
      <c r="S1097" s="141">
        <v>0</v>
      </c>
      <c r="T1097" s="142">
        <f>S1097*H1097</f>
        <v>0</v>
      </c>
      <c r="AR1097" s="143" t="s">
        <v>316</v>
      </c>
      <c r="AT1097" s="143" t="s">
        <v>161</v>
      </c>
      <c r="AU1097" s="143" t="s">
        <v>85</v>
      </c>
      <c r="AY1097" s="18" t="s">
        <v>158</v>
      </c>
      <c r="BE1097" s="144">
        <f>IF(N1097="základní",J1097,0)</f>
        <v>0</v>
      </c>
      <c r="BF1097" s="144">
        <f>IF(N1097="snížená",J1097,0)</f>
        <v>0</v>
      </c>
      <c r="BG1097" s="144">
        <f>IF(N1097="zákl. přenesená",J1097,0)</f>
        <v>0</v>
      </c>
      <c r="BH1097" s="144">
        <f>IF(N1097="sníž. přenesená",J1097,0)</f>
        <v>0</v>
      </c>
      <c r="BI1097" s="144">
        <f>IF(N1097="nulová",J1097,0)</f>
        <v>0</v>
      </c>
      <c r="BJ1097" s="18" t="s">
        <v>83</v>
      </c>
      <c r="BK1097" s="144">
        <f>ROUND(I1097*H1097,2)</f>
        <v>0</v>
      </c>
      <c r="BL1097" s="18" t="s">
        <v>316</v>
      </c>
      <c r="BM1097" s="143" t="s">
        <v>1150</v>
      </c>
    </row>
    <row r="1098" spans="2:65" s="1" customFormat="1">
      <c r="B1098" s="33"/>
      <c r="D1098" s="145" t="s">
        <v>168</v>
      </c>
      <c r="F1098" s="146" t="s">
        <v>1151</v>
      </c>
      <c r="I1098" s="147"/>
      <c r="L1098" s="33"/>
      <c r="M1098" s="148"/>
      <c r="T1098" s="54"/>
      <c r="AT1098" s="18" t="s">
        <v>168</v>
      </c>
      <c r="AU1098" s="18" t="s">
        <v>85</v>
      </c>
    </row>
    <row r="1099" spans="2:65" s="1" customFormat="1">
      <c r="B1099" s="33"/>
      <c r="D1099" s="149" t="s">
        <v>170</v>
      </c>
      <c r="F1099" s="150" t="s">
        <v>1152</v>
      </c>
      <c r="I1099" s="147"/>
      <c r="L1099" s="33"/>
      <c r="M1099" s="148"/>
      <c r="T1099" s="54"/>
      <c r="AT1099" s="18" t="s">
        <v>170</v>
      </c>
      <c r="AU1099" s="18" t="s">
        <v>85</v>
      </c>
    </row>
    <row r="1100" spans="2:65" s="1" customFormat="1" ht="21.75" customHeight="1">
      <c r="B1100" s="33"/>
      <c r="C1100" s="132" t="s">
        <v>1153</v>
      </c>
      <c r="D1100" s="132" t="s">
        <v>161</v>
      </c>
      <c r="E1100" s="133" t="s">
        <v>1154</v>
      </c>
      <c r="F1100" s="134" t="s">
        <v>1155</v>
      </c>
      <c r="G1100" s="135" t="s">
        <v>164</v>
      </c>
      <c r="H1100" s="136">
        <v>95.632999999999996</v>
      </c>
      <c r="I1100" s="137"/>
      <c r="J1100" s="138">
        <f>ROUND(I1100*H1100,2)</f>
        <v>0</v>
      </c>
      <c r="K1100" s="134" t="s">
        <v>165</v>
      </c>
      <c r="L1100" s="33"/>
      <c r="M1100" s="139" t="s">
        <v>19</v>
      </c>
      <c r="N1100" s="140" t="s">
        <v>47</v>
      </c>
      <c r="P1100" s="141">
        <f>O1100*H1100</f>
        <v>0</v>
      </c>
      <c r="Q1100" s="141">
        <v>6.9999999999999999E-4</v>
      </c>
      <c r="R1100" s="141">
        <f>Q1100*H1100</f>
        <v>6.6943099999999992E-2</v>
      </c>
      <c r="S1100" s="141">
        <v>0</v>
      </c>
      <c r="T1100" s="142">
        <f>S1100*H1100</f>
        <v>0</v>
      </c>
      <c r="AR1100" s="143" t="s">
        <v>316</v>
      </c>
      <c r="AT1100" s="143" t="s">
        <v>161</v>
      </c>
      <c r="AU1100" s="143" t="s">
        <v>85</v>
      </c>
      <c r="AY1100" s="18" t="s">
        <v>158</v>
      </c>
      <c r="BE1100" s="144">
        <f>IF(N1100="základní",J1100,0)</f>
        <v>0</v>
      </c>
      <c r="BF1100" s="144">
        <f>IF(N1100="snížená",J1100,0)</f>
        <v>0</v>
      </c>
      <c r="BG1100" s="144">
        <f>IF(N1100="zákl. přenesená",J1100,0)</f>
        <v>0</v>
      </c>
      <c r="BH1100" s="144">
        <f>IF(N1100="sníž. přenesená",J1100,0)</f>
        <v>0</v>
      </c>
      <c r="BI1100" s="144">
        <f>IF(N1100="nulová",J1100,0)</f>
        <v>0</v>
      </c>
      <c r="BJ1100" s="18" t="s">
        <v>83</v>
      </c>
      <c r="BK1100" s="144">
        <f>ROUND(I1100*H1100,2)</f>
        <v>0</v>
      </c>
      <c r="BL1100" s="18" t="s">
        <v>316</v>
      </c>
      <c r="BM1100" s="143" t="s">
        <v>1156</v>
      </c>
    </row>
    <row r="1101" spans="2:65" s="1" customFormat="1">
      <c r="B1101" s="33"/>
      <c r="D1101" s="145" t="s">
        <v>168</v>
      </c>
      <c r="F1101" s="146" t="s">
        <v>1157</v>
      </c>
      <c r="I1101" s="147"/>
      <c r="L1101" s="33"/>
      <c r="M1101" s="148"/>
      <c r="T1101" s="54"/>
      <c r="AT1101" s="18" t="s">
        <v>168</v>
      </c>
      <c r="AU1101" s="18" t="s">
        <v>85</v>
      </c>
    </row>
    <row r="1102" spans="2:65" s="1" customFormat="1">
      <c r="B1102" s="33"/>
      <c r="D1102" s="149" t="s">
        <v>170</v>
      </c>
      <c r="F1102" s="150" t="s">
        <v>1158</v>
      </c>
      <c r="I1102" s="147"/>
      <c r="L1102" s="33"/>
      <c r="M1102" s="148"/>
      <c r="T1102" s="54"/>
      <c r="AT1102" s="18" t="s">
        <v>170</v>
      </c>
      <c r="AU1102" s="18" t="s">
        <v>85</v>
      </c>
    </row>
    <row r="1103" spans="2:65" s="1" customFormat="1" ht="16.5" customHeight="1">
      <c r="B1103" s="33"/>
      <c r="C1103" s="132" t="s">
        <v>1159</v>
      </c>
      <c r="D1103" s="132" t="s">
        <v>161</v>
      </c>
      <c r="E1103" s="133" t="s">
        <v>1160</v>
      </c>
      <c r="F1103" s="134" t="s">
        <v>1161</v>
      </c>
      <c r="G1103" s="135" t="s">
        <v>164</v>
      </c>
      <c r="H1103" s="136">
        <v>86.293999999999997</v>
      </c>
      <c r="I1103" s="137"/>
      <c r="J1103" s="138">
        <f>ROUND(I1103*H1103,2)</f>
        <v>0</v>
      </c>
      <c r="K1103" s="134" t="s">
        <v>165</v>
      </c>
      <c r="L1103" s="33"/>
      <c r="M1103" s="139" t="s">
        <v>19</v>
      </c>
      <c r="N1103" s="140" t="s">
        <v>47</v>
      </c>
      <c r="P1103" s="141">
        <f>O1103*H1103</f>
        <v>0</v>
      </c>
      <c r="Q1103" s="141">
        <v>0</v>
      </c>
      <c r="R1103" s="141">
        <f>Q1103*H1103</f>
        <v>0</v>
      </c>
      <c r="S1103" s="141">
        <v>0</v>
      </c>
      <c r="T1103" s="142">
        <f>S1103*H1103</f>
        <v>0</v>
      </c>
      <c r="AR1103" s="143" t="s">
        <v>316</v>
      </c>
      <c r="AT1103" s="143" t="s">
        <v>161</v>
      </c>
      <c r="AU1103" s="143" t="s">
        <v>85</v>
      </c>
      <c r="AY1103" s="18" t="s">
        <v>158</v>
      </c>
      <c r="BE1103" s="144">
        <f>IF(N1103="základní",J1103,0)</f>
        <v>0</v>
      </c>
      <c r="BF1103" s="144">
        <f>IF(N1103="snížená",J1103,0)</f>
        <v>0</v>
      </c>
      <c r="BG1103" s="144">
        <f>IF(N1103="zákl. přenesená",J1103,0)</f>
        <v>0</v>
      </c>
      <c r="BH1103" s="144">
        <f>IF(N1103="sníž. přenesená",J1103,0)</f>
        <v>0</v>
      </c>
      <c r="BI1103" s="144">
        <f>IF(N1103="nulová",J1103,0)</f>
        <v>0</v>
      </c>
      <c r="BJ1103" s="18" t="s">
        <v>83</v>
      </c>
      <c r="BK1103" s="144">
        <f>ROUND(I1103*H1103,2)</f>
        <v>0</v>
      </c>
      <c r="BL1103" s="18" t="s">
        <v>316</v>
      </c>
      <c r="BM1103" s="143" t="s">
        <v>1162</v>
      </c>
    </row>
    <row r="1104" spans="2:65" s="1" customFormat="1">
      <c r="B1104" s="33"/>
      <c r="D1104" s="145" t="s">
        <v>168</v>
      </c>
      <c r="F1104" s="146" t="s">
        <v>1163</v>
      </c>
      <c r="I1104" s="147"/>
      <c r="L1104" s="33"/>
      <c r="M1104" s="148"/>
      <c r="T1104" s="54"/>
      <c r="AT1104" s="18" t="s">
        <v>168</v>
      </c>
      <c r="AU1104" s="18" t="s">
        <v>85</v>
      </c>
    </row>
    <row r="1105" spans="2:65" s="1" customFormat="1">
      <c r="B1105" s="33"/>
      <c r="D1105" s="149" t="s">
        <v>170</v>
      </c>
      <c r="F1105" s="150" t="s">
        <v>1164</v>
      </c>
      <c r="I1105" s="147"/>
      <c r="L1105" s="33"/>
      <c r="M1105" s="148"/>
      <c r="T1105" s="54"/>
      <c r="AT1105" s="18" t="s">
        <v>170</v>
      </c>
      <c r="AU1105" s="18" t="s">
        <v>85</v>
      </c>
    </row>
    <row r="1106" spans="2:65" s="12" customFormat="1">
      <c r="B1106" s="151"/>
      <c r="D1106" s="145" t="s">
        <v>172</v>
      </c>
      <c r="E1106" s="152" t="s">
        <v>19</v>
      </c>
      <c r="F1106" s="153" t="s">
        <v>720</v>
      </c>
      <c r="H1106" s="152" t="s">
        <v>19</v>
      </c>
      <c r="I1106" s="154"/>
      <c r="L1106" s="151"/>
      <c r="M1106" s="155"/>
      <c r="T1106" s="156"/>
      <c r="AT1106" s="152" t="s">
        <v>172</v>
      </c>
      <c r="AU1106" s="152" t="s">
        <v>85</v>
      </c>
      <c r="AV1106" s="12" t="s">
        <v>83</v>
      </c>
      <c r="AW1106" s="12" t="s">
        <v>37</v>
      </c>
      <c r="AX1106" s="12" t="s">
        <v>76</v>
      </c>
      <c r="AY1106" s="152" t="s">
        <v>158</v>
      </c>
    </row>
    <row r="1107" spans="2:65" s="12" customFormat="1">
      <c r="B1107" s="151"/>
      <c r="D1107" s="145" t="s">
        <v>172</v>
      </c>
      <c r="E1107" s="152" t="s">
        <v>19</v>
      </c>
      <c r="F1107" s="153" t="s">
        <v>1019</v>
      </c>
      <c r="H1107" s="152" t="s">
        <v>19</v>
      </c>
      <c r="I1107" s="154"/>
      <c r="L1107" s="151"/>
      <c r="M1107" s="155"/>
      <c r="T1107" s="156"/>
      <c r="AT1107" s="152" t="s">
        <v>172</v>
      </c>
      <c r="AU1107" s="152" t="s">
        <v>85</v>
      </c>
      <c r="AV1107" s="12" t="s">
        <v>83</v>
      </c>
      <c r="AW1107" s="12" t="s">
        <v>37</v>
      </c>
      <c r="AX1107" s="12" t="s">
        <v>76</v>
      </c>
      <c r="AY1107" s="152" t="s">
        <v>158</v>
      </c>
    </row>
    <row r="1108" spans="2:65" s="12" customFormat="1">
      <c r="B1108" s="151"/>
      <c r="D1108" s="145" t="s">
        <v>172</v>
      </c>
      <c r="E1108" s="152" t="s">
        <v>19</v>
      </c>
      <c r="F1108" s="153" t="s">
        <v>1165</v>
      </c>
      <c r="H1108" s="152" t="s">
        <v>19</v>
      </c>
      <c r="I1108" s="154"/>
      <c r="L1108" s="151"/>
      <c r="M1108" s="155"/>
      <c r="T1108" s="156"/>
      <c r="AT1108" s="152" t="s">
        <v>172</v>
      </c>
      <c r="AU1108" s="152" t="s">
        <v>85</v>
      </c>
      <c r="AV1108" s="12" t="s">
        <v>83</v>
      </c>
      <c r="AW1108" s="12" t="s">
        <v>37</v>
      </c>
      <c r="AX1108" s="12" t="s">
        <v>76</v>
      </c>
      <c r="AY1108" s="152" t="s">
        <v>158</v>
      </c>
    </row>
    <row r="1109" spans="2:65" s="13" customFormat="1">
      <c r="B1109" s="157"/>
      <c r="D1109" s="145" t="s">
        <v>172</v>
      </c>
      <c r="E1109" s="158" t="s">
        <v>19</v>
      </c>
      <c r="F1109" s="159" t="s">
        <v>722</v>
      </c>
      <c r="H1109" s="160">
        <v>86.293999999999997</v>
      </c>
      <c r="I1109" s="161"/>
      <c r="L1109" s="157"/>
      <c r="M1109" s="162"/>
      <c r="T1109" s="163"/>
      <c r="AT1109" s="158" t="s">
        <v>172</v>
      </c>
      <c r="AU1109" s="158" t="s">
        <v>85</v>
      </c>
      <c r="AV1109" s="13" t="s">
        <v>85</v>
      </c>
      <c r="AW1109" s="13" t="s">
        <v>37</v>
      </c>
      <c r="AX1109" s="13" t="s">
        <v>76</v>
      </c>
      <c r="AY1109" s="158" t="s">
        <v>158</v>
      </c>
    </row>
    <row r="1110" spans="2:65" s="15" customFormat="1">
      <c r="B1110" s="171"/>
      <c r="D1110" s="145" t="s">
        <v>172</v>
      </c>
      <c r="E1110" s="172" t="s">
        <v>19</v>
      </c>
      <c r="F1110" s="173" t="s">
        <v>188</v>
      </c>
      <c r="H1110" s="174">
        <v>86.293999999999997</v>
      </c>
      <c r="I1110" s="175"/>
      <c r="L1110" s="171"/>
      <c r="M1110" s="176"/>
      <c r="T1110" s="177"/>
      <c r="AT1110" s="172" t="s">
        <v>172</v>
      </c>
      <c r="AU1110" s="172" t="s">
        <v>85</v>
      </c>
      <c r="AV1110" s="15" t="s">
        <v>166</v>
      </c>
      <c r="AW1110" s="15" t="s">
        <v>37</v>
      </c>
      <c r="AX1110" s="15" t="s">
        <v>83</v>
      </c>
      <c r="AY1110" s="172" t="s">
        <v>158</v>
      </c>
    </row>
    <row r="1111" spans="2:65" s="1" customFormat="1" ht="24.2" customHeight="1">
      <c r="B1111" s="33"/>
      <c r="C1111" s="178" t="s">
        <v>1166</v>
      </c>
      <c r="D1111" s="178" t="s">
        <v>229</v>
      </c>
      <c r="E1111" s="179" t="s">
        <v>1167</v>
      </c>
      <c r="F1111" s="180" t="s">
        <v>1168</v>
      </c>
      <c r="G1111" s="181" t="s">
        <v>164</v>
      </c>
      <c r="H1111" s="182">
        <v>103.553</v>
      </c>
      <c r="I1111" s="183"/>
      <c r="J1111" s="184">
        <f>ROUND(I1111*H1111,2)</f>
        <v>0</v>
      </c>
      <c r="K1111" s="180" t="s">
        <v>165</v>
      </c>
      <c r="L1111" s="185"/>
      <c r="M1111" s="186" t="s">
        <v>19</v>
      </c>
      <c r="N1111" s="187" t="s">
        <v>47</v>
      </c>
      <c r="P1111" s="141">
        <f>O1111*H1111</f>
        <v>0</v>
      </c>
      <c r="Q1111" s="141">
        <v>1.7000000000000001E-4</v>
      </c>
      <c r="R1111" s="141">
        <f>Q1111*H1111</f>
        <v>1.760401E-2</v>
      </c>
      <c r="S1111" s="141">
        <v>0</v>
      </c>
      <c r="T1111" s="142">
        <f>S1111*H1111</f>
        <v>0</v>
      </c>
      <c r="AR1111" s="143" t="s">
        <v>390</v>
      </c>
      <c r="AT1111" s="143" t="s">
        <v>229</v>
      </c>
      <c r="AU1111" s="143" t="s">
        <v>85</v>
      </c>
      <c r="AY1111" s="18" t="s">
        <v>158</v>
      </c>
      <c r="BE1111" s="144">
        <f>IF(N1111="základní",J1111,0)</f>
        <v>0</v>
      </c>
      <c r="BF1111" s="144">
        <f>IF(N1111="snížená",J1111,0)</f>
        <v>0</v>
      </c>
      <c r="BG1111" s="144">
        <f>IF(N1111="zákl. přenesená",J1111,0)</f>
        <v>0</v>
      </c>
      <c r="BH1111" s="144">
        <f>IF(N1111="sníž. přenesená",J1111,0)</f>
        <v>0</v>
      </c>
      <c r="BI1111" s="144">
        <f>IF(N1111="nulová",J1111,0)</f>
        <v>0</v>
      </c>
      <c r="BJ1111" s="18" t="s">
        <v>83</v>
      </c>
      <c r="BK1111" s="144">
        <f>ROUND(I1111*H1111,2)</f>
        <v>0</v>
      </c>
      <c r="BL1111" s="18" t="s">
        <v>316</v>
      </c>
      <c r="BM1111" s="143" t="s">
        <v>1169</v>
      </c>
    </row>
    <row r="1112" spans="2:65" s="1" customFormat="1">
      <c r="B1112" s="33"/>
      <c r="D1112" s="145" t="s">
        <v>168</v>
      </c>
      <c r="F1112" s="146" t="s">
        <v>1168</v>
      </c>
      <c r="I1112" s="147"/>
      <c r="L1112" s="33"/>
      <c r="M1112" s="148"/>
      <c r="T1112" s="54"/>
      <c r="AT1112" s="18" t="s">
        <v>168</v>
      </c>
      <c r="AU1112" s="18" t="s">
        <v>85</v>
      </c>
    </row>
    <row r="1113" spans="2:65" s="12" customFormat="1">
      <c r="B1113" s="151"/>
      <c r="D1113" s="145" t="s">
        <v>172</v>
      </c>
      <c r="E1113" s="152" t="s">
        <v>19</v>
      </c>
      <c r="F1113" s="153" t="s">
        <v>720</v>
      </c>
      <c r="H1113" s="152" t="s">
        <v>19</v>
      </c>
      <c r="I1113" s="154"/>
      <c r="L1113" s="151"/>
      <c r="M1113" s="155"/>
      <c r="T1113" s="156"/>
      <c r="AT1113" s="152" t="s">
        <v>172</v>
      </c>
      <c r="AU1113" s="152" t="s">
        <v>85</v>
      </c>
      <c r="AV1113" s="12" t="s">
        <v>83</v>
      </c>
      <c r="AW1113" s="12" t="s">
        <v>37</v>
      </c>
      <c r="AX1113" s="12" t="s">
        <v>76</v>
      </c>
      <c r="AY1113" s="152" t="s">
        <v>158</v>
      </c>
    </row>
    <row r="1114" spans="2:65" s="12" customFormat="1">
      <c r="B1114" s="151"/>
      <c r="D1114" s="145" t="s">
        <v>172</v>
      </c>
      <c r="E1114" s="152" t="s">
        <v>19</v>
      </c>
      <c r="F1114" s="153" t="s">
        <v>946</v>
      </c>
      <c r="H1114" s="152" t="s">
        <v>19</v>
      </c>
      <c r="I1114" s="154"/>
      <c r="L1114" s="151"/>
      <c r="M1114" s="155"/>
      <c r="T1114" s="156"/>
      <c r="AT1114" s="152" t="s">
        <v>172</v>
      </c>
      <c r="AU1114" s="152" t="s">
        <v>85</v>
      </c>
      <c r="AV1114" s="12" t="s">
        <v>83</v>
      </c>
      <c r="AW1114" s="12" t="s">
        <v>37</v>
      </c>
      <c r="AX1114" s="12" t="s">
        <v>76</v>
      </c>
      <c r="AY1114" s="152" t="s">
        <v>158</v>
      </c>
    </row>
    <row r="1115" spans="2:65" s="12" customFormat="1">
      <c r="B1115" s="151"/>
      <c r="D1115" s="145" t="s">
        <v>172</v>
      </c>
      <c r="E1115" s="152" t="s">
        <v>19</v>
      </c>
      <c r="F1115" s="153" t="s">
        <v>1019</v>
      </c>
      <c r="H1115" s="152" t="s">
        <v>19</v>
      </c>
      <c r="I1115" s="154"/>
      <c r="L1115" s="151"/>
      <c r="M1115" s="155"/>
      <c r="T1115" s="156"/>
      <c r="AT1115" s="152" t="s">
        <v>172</v>
      </c>
      <c r="AU1115" s="152" t="s">
        <v>85</v>
      </c>
      <c r="AV1115" s="12" t="s">
        <v>83</v>
      </c>
      <c r="AW1115" s="12" t="s">
        <v>37</v>
      </c>
      <c r="AX1115" s="12" t="s">
        <v>76</v>
      </c>
      <c r="AY1115" s="152" t="s">
        <v>158</v>
      </c>
    </row>
    <row r="1116" spans="2:65" s="12" customFormat="1">
      <c r="B1116" s="151"/>
      <c r="D1116" s="145" t="s">
        <v>172</v>
      </c>
      <c r="E1116" s="152" t="s">
        <v>19</v>
      </c>
      <c r="F1116" s="153" t="s">
        <v>1165</v>
      </c>
      <c r="H1116" s="152" t="s">
        <v>19</v>
      </c>
      <c r="I1116" s="154"/>
      <c r="L1116" s="151"/>
      <c r="M1116" s="155"/>
      <c r="T1116" s="156"/>
      <c r="AT1116" s="152" t="s">
        <v>172</v>
      </c>
      <c r="AU1116" s="152" t="s">
        <v>85</v>
      </c>
      <c r="AV1116" s="12" t="s">
        <v>83</v>
      </c>
      <c r="AW1116" s="12" t="s">
        <v>37</v>
      </c>
      <c r="AX1116" s="12" t="s">
        <v>76</v>
      </c>
      <c r="AY1116" s="152" t="s">
        <v>158</v>
      </c>
    </row>
    <row r="1117" spans="2:65" s="13" customFormat="1">
      <c r="B1117" s="157"/>
      <c r="D1117" s="145" t="s">
        <v>172</v>
      </c>
      <c r="E1117" s="158" t="s">
        <v>19</v>
      </c>
      <c r="F1117" s="159" t="s">
        <v>722</v>
      </c>
      <c r="H1117" s="160">
        <v>86.293999999999997</v>
      </c>
      <c r="I1117" s="161"/>
      <c r="L1117" s="157"/>
      <c r="M1117" s="162"/>
      <c r="T1117" s="163"/>
      <c r="AT1117" s="158" t="s">
        <v>172</v>
      </c>
      <c r="AU1117" s="158" t="s">
        <v>85</v>
      </c>
      <c r="AV1117" s="13" t="s">
        <v>85</v>
      </c>
      <c r="AW1117" s="13" t="s">
        <v>37</v>
      </c>
      <c r="AX1117" s="13" t="s">
        <v>76</v>
      </c>
      <c r="AY1117" s="158" t="s">
        <v>158</v>
      </c>
    </row>
    <row r="1118" spans="2:65" s="15" customFormat="1">
      <c r="B1118" s="171"/>
      <c r="D1118" s="145" t="s">
        <v>172</v>
      </c>
      <c r="E1118" s="172" t="s">
        <v>19</v>
      </c>
      <c r="F1118" s="173" t="s">
        <v>188</v>
      </c>
      <c r="H1118" s="174">
        <v>86.293999999999997</v>
      </c>
      <c r="I1118" s="175"/>
      <c r="L1118" s="171"/>
      <c r="M1118" s="176"/>
      <c r="T1118" s="177"/>
      <c r="AT1118" s="172" t="s">
        <v>172</v>
      </c>
      <c r="AU1118" s="172" t="s">
        <v>85</v>
      </c>
      <c r="AV1118" s="15" t="s">
        <v>166</v>
      </c>
      <c r="AW1118" s="15" t="s">
        <v>37</v>
      </c>
      <c r="AX1118" s="15" t="s">
        <v>83</v>
      </c>
      <c r="AY1118" s="172" t="s">
        <v>158</v>
      </c>
    </row>
    <row r="1119" spans="2:65" s="13" customFormat="1">
      <c r="B1119" s="157"/>
      <c r="D1119" s="145" t="s">
        <v>172</v>
      </c>
      <c r="F1119" s="159" t="s">
        <v>1170</v>
      </c>
      <c r="H1119" s="160">
        <v>103.553</v>
      </c>
      <c r="I1119" s="161"/>
      <c r="L1119" s="157"/>
      <c r="M1119" s="162"/>
      <c r="T1119" s="163"/>
      <c r="AT1119" s="158" t="s">
        <v>172</v>
      </c>
      <c r="AU1119" s="158" t="s">
        <v>85</v>
      </c>
      <c r="AV1119" s="13" t="s">
        <v>85</v>
      </c>
      <c r="AW1119" s="13" t="s">
        <v>4</v>
      </c>
      <c r="AX1119" s="13" t="s">
        <v>83</v>
      </c>
      <c r="AY1119" s="158" t="s">
        <v>158</v>
      </c>
    </row>
    <row r="1120" spans="2:65" s="1" customFormat="1" ht="21.75" customHeight="1">
      <c r="B1120" s="33"/>
      <c r="C1120" s="132" t="s">
        <v>1171</v>
      </c>
      <c r="D1120" s="132" t="s">
        <v>161</v>
      </c>
      <c r="E1120" s="133" t="s">
        <v>1172</v>
      </c>
      <c r="F1120" s="134" t="s">
        <v>1173</v>
      </c>
      <c r="G1120" s="135" t="s">
        <v>198</v>
      </c>
      <c r="H1120" s="136">
        <v>2</v>
      </c>
      <c r="I1120" s="137"/>
      <c r="J1120" s="138">
        <f>ROUND(I1120*H1120,2)</f>
        <v>0</v>
      </c>
      <c r="K1120" s="134" t="s">
        <v>165</v>
      </c>
      <c r="L1120" s="33"/>
      <c r="M1120" s="139" t="s">
        <v>19</v>
      </c>
      <c r="N1120" s="140" t="s">
        <v>47</v>
      </c>
      <c r="P1120" s="141">
        <f>O1120*H1120</f>
        <v>0</v>
      </c>
      <c r="Q1120" s="141">
        <v>2.2000000000000001E-4</v>
      </c>
      <c r="R1120" s="141">
        <f>Q1120*H1120</f>
        <v>4.4000000000000002E-4</v>
      </c>
      <c r="S1120" s="141">
        <v>0</v>
      </c>
      <c r="T1120" s="142">
        <f>S1120*H1120</f>
        <v>0</v>
      </c>
      <c r="AR1120" s="143" t="s">
        <v>316</v>
      </c>
      <c r="AT1120" s="143" t="s">
        <v>161</v>
      </c>
      <c r="AU1120" s="143" t="s">
        <v>85</v>
      </c>
      <c r="AY1120" s="18" t="s">
        <v>158</v>
      </c>
      <c r="BE1120" s="144">
        <f>IF(N1120="základní",J1120,0)</f>
        <v>0</v>
      </c>
      <c r="BF1120" s="144">
        <f>IF(N1120="snížená",J1120,0)</f>
        <v>0</v>
      </c>
      <c r="BG1120" s="144">
        <f>IF(N1120="zákl. přenesená",J1120,0)</f>
        <v>0</v>
      </c>
      <c r="BH1120" s="144">
        <f>IF(N1120="sníž. přenesená",J1120,0)</f>
        <v>0</v>
      </c>
      <c r="BI1120" s="144">
        <f>IF(N1120="nulová",J1120,0)</f>
        <v>0</v>
      </c>
      <c r="BJ1120" s="18" t="s">
        <v>83</v>
      </c>
      <c r="BK1120" s="144">
        <f>ROUND(I1120*H1120,2)</f>
        <v>0</v>
      </c>
      <c r="BL1120" s="18" t="s">
        <v>316</v>
      </c>
      <c r="BM1120" s="143" t="s">
        <v>1174</v>
      </c>
    </row>
    <row r="1121" spans="2:65" s="1" customFormat="1">
      <c r="B1121" s="33"/>
      <c r="D1121" s="145" t="s">
        <v>168</v>
      </c>
      <c r="F1121" s="146" t="s">
        <v>1175</v>
      </c>
      <c r="I1121" s="147"/>
      <c r="L1121" s="33"/>
      <c r="M1121" s="148"/>
      <c r="T1121" s="54"/>
      <c r="AT1121" s="18" t="s">
        <v>168</v>
      </c>
      <c r="AU1121" s="18" t="s">
        <v>85</v>
      </c>
    </row>
    <row r="1122" spans="2:65" s="1" customFormat="1">
      <c r="B1122" s="33"/>
      <c r="D1122" s="149" t="s">
        <v>170</v>
      </c>
      <c r="F1122" s="150" t="s">
        <v>1176</v>
      </c>
      <c r="I1122" s="147"/>
      <c r="L1122" s="33"/>
      <c r="M1122" s="148"/>
      <c r="T1122" s="54"/>
      <c r="AT1122" s="18" t="s">
        <v>170</v>
      </c>
      <c r="AU1122" s="18" t="s">
        <v>85</v>
      </c>
    </row>
    <row r="1123" spans="2:65" s="12" customFormat="1">
      <c r="B1123" s="151"/>
      <c r="D1123" s="145" t="s">
        <v>172</v>
      </c>
      <c r="E1123" s="152" t="s">
        <v>19</v>
      </c>
      <c r="F1123" s="153" t="s">
        <v>1177</v>
      </c>
      <c r="H1123" s="152" t="s">
        <v>19</v>
      </c>
      <c r="I1123" s="154"/>
      <c r="L1123" s="151"/>
      <c r="M1123" s="155"/>
      <c r="T1123" s="156"/>
      <c r="AT1123" s="152" t="s">
        <v>172</v>
      </c>
      <c r="AU1123" s="152" t="s">
        <v>85</v>
      </c>
      <c r="AV1123" s="12" t="s">
        <v>83</v>
      </c>
      <c r="AW1123" s="12" t="s">
        <v>37</v>
      </c>
      <c r="AX1123" s="12" t="s">
        <v>76</v>
      </c>
      <c r="AY1123" s="152" t="s">
        <v>158</v>
      </c>
    </row>
    <row r="1124" spans="2:65" s="12" customFormat="1">
      <c r="B1124" s="151"/>
      <c r="D1124" s="145" t="s">
        <v>172</v>
      </c>
      <c r="E1124" s="152" t="s">
        <v>19</v>
      </c>
      <c r="F1124" s="153" t="s">
        <v>1178</v>
      </c>
      <c r="H1124" s="152" t="s">
        <v>19</v>
      </c>
      <c r="I1124" s="154"/>
      <c r="L1124" s="151"/>
      <c r="M1124" s="155"/>
      <c r="T1124" s="156"/>
      <c r="AT1124" s="152" t="s">
        <v>172</v>
      </c>
      <c r="AU1124" s="152" t="s">
        <v>85</v>
      </c>
      <c r="AV1124" s="12" t="s">
        <v>83</v>
      </c>
      <c r="AW1124" s="12" t="s">
        <v>37</v>
      </c>
      <c r="AX1124" s="12" t="s">
        <v>76</v>
      </c>
      <c r="AY1124" s="152" t="s">
        <v>158</v>
      </c>
    </row>
    <row r="1125" spans="2:65" s="13" customFormat="1">
      <c r="B1125" s="157"/>
      <c r="D1125" s="145" t="s">
        <v>172</v>
      </c>
      <c r="E1125" s="158" t="s">
        <v>19</v>
      </c>
      <c r="F1125" s="159" t="s">
        <v>1179</v>
      </c>
      <c r="H1125" s="160">
        <v>1</v>
      </c>
      <c r="I1125" s="161"/>
      <c r="L1125" s="157"/>
      <c r="M1125" s="162"/>
      <c r="T1125" s="163"/>
      <c r="AT1125" s="158" t="s">
        <v>172</v>
      </c>
      <c r="AU1125" s="158" t="s">
        <v>85</v>
      </c>
      <c r="AV1125" s="13" t="s">
        <v>85</v>
      </c>
      <c r="AW1125" s="13" t="s">
        <v>37</v>
      </c>
      <c r="AX1125" s="13" t="s">
        <v>76</v>
      </c>
      <c r="AY1125" s="158" t="s">
        <v>158</v>
      </c>
    </row>
    <row r="1126" spans="2:65" s="13" customFormat="1">
      <c r="B1126" s="157"/>
      <c r="D1126" s="145" t="s">
        <v>172</v>
      </c>
      <c r="E1126" s="158" t="s">
        <v>19</v>
      </c>
      <c r="F1126" s="159" t="s">
        <v>1180</v>
      </c>
      <c r="H1126" s="160">
        <v>1</v>
      </c>
      <c r="I1126" s="161"/>
      <c r="L1126" s="157"/>
      <c r="M1126" s="162"/>
      <c r="T1126" s="163"/>
      <c r="AT1126" s="158" t="s">
        <v>172</v>
      </c>
      <c r="AU1126" s="158" t="s">
        <v>85</v>
      </c>
      <c r="AV1126" s="13" t="s">
        <v>85</v>
      </c>
      <c r="AW1126" s="13" t="s">
        <v>37</v>
      </c>
      <c r="AX1126" s="13" t="s">
        <v>76</v>
      </c>
      <c r="AY1126" s="158" t="s">
        <v>158</v>
      </c>
    </row>
    <row r="1127" spans="2:65" s="15" customFormat="1">
      <c r="B1127" s="171"/>
      <c r="D1127" s="145" t="s">
        <v>172</v>
      </c>
      <c r="E1127" s="172" t="s">
        <v>19</v>
      </c>
      <c r="F1127" s="173" t="s">
        <v>188</v>
      </c>
      <c r="H1127" s="174">
        <v>2</v>
      </c>
      <c r="I1127" s="175"/>
      <c r="L1127" s="171"/>
      <c r="M1127" s="176"/>
      <c r="T1127" s="177"/>
      <c r="AT1127" s="172" t="s">
        <v>172</v>
      </c>
      <c r="AU1127" s="172" t="s">
        <v>85</v>
      </c>
      <c r="AV1127" s="15" t="s">
        <v>166</v>
      </c>
      <c r="AW1127" s="15" t="s">
        <v>37</v>
      </c>
      <c r="AX1127" s="15" t="s">
        <v>83</v>
      </c>
      <c r="AY1127" s="172" t="s">
        <v>158</v>
      </c>
    </row>
    <row r="1128" spans="2:65" s="1" customFormat="1" ht="33" customHeight="1">
      <c r="B1128" s="33"/>
      <c r="C1128" s="178" t="s">
        <v>1181</v>
      </c>
      <c r="D1128" s="178" t="s">
        <v>229</v>
      </c>
      <c r="E1128" s="179" t="s">
        <v>1182</v>
      </c>
      <c r="F1128" s="180" t="s">
        <v>1183</v>
      </c>
      <c r="G1128" s="181" t="s">
        <v>198</v>
      </c>
      <c r="H1128" s="182">
        <v>1</v>
      </c>
      <c r="I1128" s="183"/>
      <c r="J1128" s="184">
        <f>ROUND(I1128*H1128,2)</f>
        <v>0</v>
      </c>
      <c r="K1128" s="180" t="s">
        <v>165</v>
      </c>
      <c r="L1128" s="185"/>
      <c r="M1128" s="186" t="s">
        <v>19</v>
      </c>
      <c r="N1128" s="187" t="s">
        <v>47</v>
      </c>
      <c r="P1128" s="141">
        <f>O1128*H1128</f>
        <v>0</v>
      </c>
      <c r="Q1128" s="141">
        <v>1.225E-2</v>
      </c>
      <c r="R1128" s="141">
        <f>Q1128*H1128</f>
        <v>1.225E-2</v>
      </c>
      <c r="S1128" s="141">
        <v>0</v>
      </c>
      <c r="T1128" s="142">
        <f>S1128*H1128</f>
        <v>0</v>
      </c>
      <c r="AR1128" s="143" t="s">
        <v>390</v>
      </c>
      <c r="AT1128" s="143" t="s">
        <v>229</v>
      </c>
      <c r="AU1128" s="143" t="s">
        <v>85</v>
      </c>
      <c r="AY1128" s="18" t="s">
        <v>158</v>
      </c>
      <c r="BE1128" s="144">
        <f>IF(N1128="základní",J1128,0)</f>
        <v>0</v>
      </c>
      <c r="BF1128" s="144">
        <f>IF(N1128="snížená",J1128,0)</f>
        <v>0</v>
      </c>
      <c r="BG1128" s="144">
        <f>IF(N1128="zákl. přenesená",J1128,0)</f>
        <v>0</v>
      </c>
      <c r="BH1128" s="144">
        <f>IF(N1128="sníž. přenesená",J1128,0)</f>
        <v>0</v>
      </c>
      <c r="BI1128" s="144">
        <f>IF(N1128="nulová",J1128,0)</f>
        <v>0</v>
      </c>
      <c r="BJ1128" s="18" t="s">
        <v>83</v>
      </c>
      <c r="BK1128" s="144">
        <f>ROUND(I1128*H1128,2)</f>
        <v>0</v>
      </c>
      <c r="BL1128" s="18" t="s">
        <v>316</v>
      </c>
      <c r="BM1128" s="143" t="s">
        <v>1184</v>
      </c>
    </row>
    <row r="1129" spans="2:65" s="1" customFormat="1">
      <c r="B1129" s="33"/>
      <c r="D1129" s="145" t="s">
        <v>168</v>
      </c>
      <c r="F1129" s="146" t="s">
        <v>1183</v>
      </c>
      <c r="I1129" s="147"/>
      <c r="L1129" s="33"/>
      <c r="M1129" s="148"/>
      <c r="T1129" s="54"/>
      <c r="AT1129" s="18" t="s">
        <v>168</v>
      </c>
      <c r="AU1129" s="18" t="s">
        <v>85</v>
      </c>
    </row>
    <row r="1130" spans="2:65" s="12" customFormat="1">
      <c r="B1130" s="151"/>
      <c r="D1130" s="145" t="s">
        <v>172</v>
      </c>
      <c r="E1130" s="152" t="s">
        <v>19</v>
      </c>
      <c r="F1130" s="153" t="s">
        <v>1177</v>
      </c>
      <c r="H1130" s="152" t="s">
        <v>19</v>
      </c>
      <c r="I1130" s="154"/>
      <c r="L1130" s="151"/>
      <c r="M1130" s="155"/>
      <c r="T1130" s="156"/>
      <c r="AT1130" s="152" t="s">
        <v>172</v>
      </c>
      <c r="AU1130" s="152" t="s">
        <v>85</v>
      </c>
      <c r="AV1130" s="12" t="s">
        <v>83</v>
      </c>
      <c r="AW1130" s="12" t="s">
        <v>37</v>
      </c>
      <c r="AX1130" s="12" t="s">
        <v>76</v>
      </c>
      <c r="AY1130" s="152" t="s">
        <v>158</v>
      </c>
    </row>
    <row r="1131" spans="2:65" s="12" customFormat="1">
      <c r="B1131" s="151"/>
      <c r="D1131" s="145" t="s">
        <v>172</v>
      </c>
      <c r="E1131" s="152" t="s">
        <v>19</v>
      </c>
      <c r="F1131" s="153" t="s">
        <v>1185</v>
      </c>
      <c r="H1131" s="152" t="s">
        <v>19</v>
      </c>
      <c r="I1131" s="154"/>
      <c r="L1131" s="151"/>
      <c r="M1131" s="155"/>
      <c r="T1131" s="156"/>
      <c r="AT1131" s="152" t="s">
        <v>172</v>
      </c>
      <c r="AU1131" s="152" t="s">
        <v>85</v>
      </c>
      <c r="AV1131" s="12" t="s">
        <v>83</v>
      </c>
      <c r="AW1131" s="12" t="s">
        <v>37</v>
      </c>
      <c r="AX1131" s="12" t="s">
        <v>76</v>
      </c>
      <c r="AY1131" s="152" t="s">
        <v>158</v>
      </c>
    </row>
    <row r="1132" spans="2:65" s="12" customFormat="1">
      <c r="B1132" s="151"/>
      <c r="D1132" s="145" t="s">
        <v>172</v>
      </c>
      <c r="E1132" s="152" t="s">
        <v>19</v>
      </c>
      <c r="F1132" s="153" t="s">
        <v>1186</v>
      </c>
      <c r="H1132" s="152" t="s">
        <v>19</v>
      </c>
      <c r="I1132" s="154"/>
      <c r="L1132" s="151"/>
      <c r="M1132" s="155"/>
      <c r="T1132" s="156"/>
      <c r="AT1132" s="152" t="s">
        <v>172</v>
      </c>
      <c r="AU1132" s="152" t="s">
        <v>85</v>
      </c>
      <c r="AV1132" s="12" t="s">
        <v>83</v>
      </c>
      <c r="AW1132" s="12" t="s">
        <v>37</v>
      </c>
      <c r="AX1132" s="12" t="s">
        <v>76</v>
      </c>
      <c r="AY1132" s="152" t="s">
        <v>158</v>
      </c>
    </row>
    <row r="1133" spans="2:65" s="13" customFormat="1">
      <c r="B1133" s="157"/>
      <c r="D1133" s="145" t="s">
        <v>172</v>
      </c>
      <c r="E1133" s="158" t="s">
        <v>19</v>
      </c>
      <c r="F1133" s="159" t="s">
        <v>1179</v>
      </c>
      <c r="H1133" s="160">
        <v>1</v>
      </c>
      <c r="I1133" s="161"/>
      <c r="L1133" s="157"/>
      <c r="M1133" s="162"/>
      <c r="T1133" s="163"/>
      <c r="AT1133" s="158" t="s">
        <v>172</v>
      </c>
      <c r="AU1133" s="158" t="s">
        <v>85</v>
      </c>
      <c r="AV1133" s="13" t="s">
        <v>85</v>
      </c>
      <c r="AW1133" s="13" t="s">
        <v>37</v>
      </c>
      <c r="AX1133" s="13" t="s">
        <v>76</v>
      </c>
      <c r="AY1133" s="158" t="s">
        <v>158</v>
      </c>
    </row>
    <row r="1134" spans="2:65" s="15" customFormat="1">
      <c r="B1134" s="171"/>
      <c r="D1134" s="145" t="s">
        <v>172</v>
      </c>
      <c r="E1134" s="172" t="s">
        <v>19</v>
      </c>
      <c r="F1134" s="173" t="s">
        <v>188</v>
      </c>
      <c r="H1134" s="174">
        <v>1</v>
      </c>
      <c r="I1134" s="175"/>
      <c r="L1134" s="171"/>
      <c r="M1134" s="176"/>
      <c r="T1134" s="177"/>
      <c r="AT1134" s="172" t="s">
        <v>172</v>
      </c>
      <c r="AU1134" s="172" t="s">
        <v>85</v>
      </c>
      <c r="AV1134" s="15" t="s">
        <v>166</v>
      </c>
      <c r="AW1134" s="15" t="s">
        <v>37</v>
      </c>
      <c r="AX1134" s="15" t="s">
        <v>83</v>
      </c>
      <c r="AY1134" s="172" t="s">
        <v>158</v>
      </c>
    </row>
    <row r="1135" spans="2:65" s="1" customFormat="1" ht="33" customHeight="1">
      <c r="B1135" s="33"/>
      <c r="C1135" s="178" t="s">
        <v>1187</v>
      </c>
      <c r="D1135" s="178" t="s">
        <v>229</v>
      </c>
      <c r="E1135" s="179" t="s">
        <v>1188</v>
      </c>
      <c r="F1135" s="180" t="s">
        <v>1189</v>
      </c>
      <c r="G1135" s="181" t="s">
        <v>198</v>
      </c>
      <c r="H1135" s="182">
        <v>1</v>
      </c>
      <c r="I1135" s="183"/>
      <c r="J1135" s="184">
        <f>ROUND(I1135*H1135,2)</f>
        <v>0</v>
      </c>
      <c r="K1135" s="180" t="s">
        <v>165</v>
      </c>
      <c r="L1135" s="185"/>
      <c r="M1135" s="186" t="s">
        <v>19</v>
      </c>
      <c r="N1135" s="187" t="s">
        <v>47</v>
      </c>
      <c r="P1135" s="141">
        <f>O1135*H1135</f>
        <v>0</v>
      </c>
      <c r="Q1135" s="141">
        <v>1.2489999999999999E-2</v>
      </c>
      <c r="R1135" s="141">
        <f>Q1135*H1135</f>
        <v>1.2489999999999999E-2</v>
      </c>
      <c r="S1135" s="141">
        <v>0</v>
      </c>
      <c r="T1135" s="142">
        <f>S1135*H1135</f>
        <v>0</v>
      </c>
      <c r="AR1135" s="143" t="s">
        <v>390</v>
      </c>
      <c r="AT1135" s="143" t="s">
        <v>229</v>
      </c>
      <c r="AU1135" s="143" t="s">
        <v>85</v>
      </c>
      <c r="AY1135" s="18" t="s">
        <v>158</v>
      </c>
      <c r="BE1135" s="144">
        <f>IF(N1135="základní",J1135,0)</f>
        <v>0</v>
      </c>
      <c r="BF1135" s="144">
        <f>IF(N1135="snížená",J1135,0)</f>
        <v>0</v>
      </c>
      <c r="BG1135" s="144">
        <f>IF(N1135="zákl. přenesená",J1135,0)</f>
        <v>0</v>
      </c>
      <c r="BH1135" s="144">
        <f>IF(N1135="sníž. přenesená",J1135,0)</f>
        <v>0</v>
      </c>
      <c r="BI1135" s="144">
        <f>IF(N1135="nulová",J1135,0)</f>
        <v>0</v>
      </c>
      <c r="BJ1135" s="18" t="s">
        <v>83</v>
      </c>
      <c r="BK1135" s="144">
        <f>ROUND(I1135*H1135,2)</f>
        <v>0</v>
      </c>
      <c r="BL1135" s="18" t="s">
        <v>316</v>
      </c>
      <c r="BM1135" s="143" t="s">
        <v>1190</v>
      </c>
    </row>
    <row r="1136" spans="2:65" s="1" customFormat="1">
      <c r="B1136" s="33"/>
      <c r="D1136" s="145" t="s">
        <v>168</v>
      </c>
      <c r="F1136" s="146" t="s">
        <v>1189</v>
      </c>
      <c r="I1136" s="147"/>
      <c r="L1136" s="33"/>
      <c r="M1136" s="148"/>
      <c r="T1136" s="54"/>
      <c r="AT1136" s="18" t="s">
        <v>168</v>
      </c>
      <c r="AU1136" s="18" t="s">
        <v>85</v>
      </c>
    </row>
    <row r="1137" spans="2:65" s="12" customFormat="1">
      <c r="B1137" s="151"/>
      <c r="D1137" s="145" t="s">
        <v>172</v>
      </c>
      <c r="E1137" s="152" t="s">
        <v>19</v>
      </c>
      <c r="F1137" s="153" t="s">
        <v>1177</v>
      </c>
      <c r="H1137" s="152" t="s">
        <v>19</v>
      </c>
      <c r="I1137" s="154"/>
      <c r="L1137" s="151"/>
      <c r="M1137" s="155"/>
      <c r="T1137" s="156"/>
      <c r="AT1137" s="152" t="s">
        <v>172</v>
      </c>
      <c r="AU1137" s="152" t="s">
        <v>85</v>
      </c>
      <c r="AV1137" s="12" t="s">
        <v>83</v>
      </c>
      <c r="AW1137" s="12" t="s">
        <v>37</v>
      </c>
      <c r="AX1137" s="12" t="s">
        <v>76</v>
      </c>
      <c r="AY1137" s="152" t="s">
        <v>158</v>
      </c>
    </row>
    <row r="1138" spans="2:65" s="12" customFormat="1">
      <c r="B1138" s="151"/>
      <c r="D1138" s="145" t="s">
        <v>172</v>
      </c>
      <c r="E1138" s="152" t="s">
        <v>19</v>
      </c>
      <c r="F1138" s="153" t="s">
        <v>1185</v>
      </c>
      <c r="H1138" s="152" t="s">
        <v>19</v>
      </c>
      <c r="I1138" s="154"/>
      <c r="L1138" s="151"/>
      <c r="M1138" s="155"/>
      <c r="T1138" s="156"/>
      <c r="AT1138" s="152" t="s">
        <v>172</v>
      </c>
      <c r="AU1138" s="152" t="s">
        <v>85</v>
      </c>
      <c r="AV1138" s="12" t="s">
        <v>83</v>
      </c>
      <c r="AW1138" s="12" t="s">
        <v>37</v>
      </c>
      <c r="AX1138" s="12" t="s">
        <v>76</v>
      </c>
      <c r="AY1138" s="152" t="s">
        <v>158</v>
      </c>
    </row>
    <row r="1139" spans="2:65" s="12" customFormat="1">
      <c r="B1139" s="151"/>
      <c r="D1139" s="145" t="s">
        <v>172</v>
      </c>
      <c r="E1139" s="152" t="s">
        <v>19</v>
      </c>
      <c r="F1139" s="153" t="s">
        <v>1186</v>
      </c>
      <c r="H1139" s="152" t="s">
        <v>19</v>
      </c>
      <c r="I1139" s="154"/>
      <c r="L1139" s="151"/>
      <c r="M1139" s="155"/>
      <c r="T1139" s="156"/>
      <c r="AT1139" s="152" t="s">
        <v>172</v>
      </c>
      <c r="AU1139" s="152" t="s">
        <v>85</v>
      </c>
      <c r="AV1139" s="12" t="s">
        <v>83</v>
      </c>
      <c r="AW1139" s="12" t="s">
        <v>37</v>
      </c>
      <c r="AX1139" s="12" t="s">
        <v>76</v>
      </c>
      <c r="AY1139" s="152" t="s">
        <v>158</v>
      </c>
    </row>
    <row r="1140" spans="2:65" s="13" customFormat="1">
      <c r="B1140" s="157"/>
      <c r="D1140" s="145" t="s">
        <v>172</v>
      </c>
      <c r="E1140" s="158" t="s">
        <v>19</v>
      </c>
      <c r="F1140" s="159" t="s">
        <v>1191</v>
      </c>
      <c r="H1140" s="160">
        <v>1</v>
      </c>
      <c r="I1140" s="161"/>
      <c r="L1140" s="157"/>
      <c r="M1140" s="162"/>
      <c r="T1140" s="163"/>
      <c r="AT1140" s="158" t="s">
        <v>172</v>
      </c>
      <c r="AU1140" s="158" t="s">
        <v>85</v>
      </c>
      <c r="AV1140" s="13" t="s">
        <v>85</v>
      </c>
      <c r="AW1140" s="13" t="s">
        <v>37</v>
      </c>
      <c r="AX1140" s="13" t="s">
        <v>76</v>
      </c>
      <c r="AY1140" s="158" t="s">
        <v>158</v>
      </c>
    </row>
    <row r="1141" spans="2:65" s="15" customFormat="1">
      <c r="B1141" s="171"/>
      <c r="D1141" s="145" t="s">
        <v>172</v>
      </c>
      <c r="E1141" s="172" t="s">
        <v>19</v>
      </c>
      <c r="F1141" s="173" t="s">
        <v>188</v>
      </c>
      <c r="H1141" s="174">
        <v>1</v>
      </c>
      <c r="I1141" s="175"/>
      <c r="L1141" s="171"/>
      <c r="M1141" s="176"/>
      <c r="T1141" s="177"/>
      <c r="AT1141" s="172" t="s">
        <v>172</v>
      </c>
      <c r="AU1141" s="172" t="s">
        <v>85</v>
      </c>
      <c r="AV1141" s="15" t="s">
        <v>166</v>
      </c>
      <c r="AW1141" s="15" t="s">
        <v>37</v>
      </c>
      <c r="AX1141" s="15" t="s">
        <v>83</v>
      </c>
      <c r="AY1141" s="172" t="s">
        <v>158</v>
      </c>
    </row>
    <row r="1142" spans="2:65" s="1" customFormat="1" ht="24.2" customHeight="1">
      <c r="B1142" s="33"/>
      <c r="C1142" s="132" t="s">
        <v>1192</v>
      </c>
      <c r="D1142" s="132" t="s">
        <v>161</v>
      </c>
      <c r="E1142" s="133" t="s">
        <v>1193</v>
      </c>
      <c r="F1142" s="134" t="s">
        <v>1194</v>
      </c>
      <c r="G1142" s="135" t="s">
        <v>198</v>
      </c>
      <c r="H1142" s="136">
        <v>5</v>
      </c>
      <c r="I1142" s="137"/>
      <c r="J1142" s="138">
        <f>ROUND(I1142*H1142,2)</f>
        <v>0</v>
      </c>
      <c r="K1142" s="134" t="s">
        <v>165</v>
      </c>
      <c r="L1142" s="33"/>
      <c r="M1142" s="139" t="s">
        <v>19</v>
      </c>
      <c r="N1142" s="140" t="s">
        <v>47</v>
      </c>
      <c r="P1142" s="141">
        <f>O1142*H1142</f>
        <v>0</v>
      </c>
      <c r="Q1142" s="141">
        <v>1.3617199999999999E-2</v>
      </c>
      <c r="R1142" s="141">
        <f>Q1142*H1142</f>
        <v>6.8085999999999994E-2</v>
      </c>
      <c r="S1142" s="141">
        <v>0</v>
      </c>
      <c r="T1142" s="142">
        <f>S1142*H1142</f>
        <v>0</v>
      </c>
      <c r="AR1142" s="143" t="s">
        <v>316</v>
      </c>
      <c r="AT1142" s="143" t="s">
        <v>161</v>
      </c>
      <c r="AU1142" s="143" t="s">
        <v>85</v>
      </c>
      <c r="AY1142" s="18" t="s">
        <v>158</v>
      </c>
      <c r="BE1142" s="144">
        <f>IF(N1142="základní",J1142,0)</f>
        <v>0</v>
      </c>
      <c r="BF1142" s="144">
        <f>IF(N1142="snížená",J1142,0)</f>
        <v>0</v>
      </c>
      <c r="BG1142" s="144">
        <f>IF(N1142="zákl. přenesená",J1142,0)</f>
        <v>0</v>
      </c>
      <c r="BH1142" s="144">
        <f>IF(N1142="sníž. přenesená",J1142,0)</f>
        <v>0</v>
      </c>
      <c r="BI1142" s="144">
        <f>IF(N1142="nulová",J1142,0)</f>
        <v>0</v>
      </c>
      <c r="BJ1142" s="18" t="s">
        <v>83</v>
      </c>
      <c r="BK1142" s="144">
        <f>ROUND(I1142*H1142,2)</f>
        <v>0</v>
      </c>
      <c r="BL1142" s="18" t="s">
        <v>316</v>
      </c>
      <c r="BM1142" s="143" t="s">
        <v>1195</v>
      </c>
    </row>
    <row r="1143" spans="2:65" s="1" customFormat="1">
      <c r="B1143" s="33"/>
      <c r="D1143" s="145" t="s">
        <v>168</v>
      </c>
      <c r="F1143" s="146" t="s">
        <v>1196</v>
      </c>
      <c r="I1143" s="147"/>
      <c r="L1143" s="33"/>
      <c r="M1143" s="148"/>
      <c r="T1143" s="54"/>
      <c r="AT1143" s="18" t="s">
        <v>168</v>
      </c>
      <c r="AU1143" s="18" t="s">
        <v>85</v>
      </c>
    </row>
    <row r="1144" spans="2:65" s="1" customFormat="1">
      <c r="B1144" s="33"/>
      <c r="D1144" s="149" t="s">
        <v>170</v>
      </c>
      <c r="F1144" s="150" t="s">
        <v>1197</v>
      </c>
      <c r="I1144" s="147"/>
      <c r="L1144" s="33"/>
      <c r="M1144" s="148"/>
      <c r="T1144" s="54"/>
      <c r="AT1144" s="18" t="s">
        <v>170</v>
      </c>
      <c r="AU1144" s="18" t="s">
        <v>85</v>
      </c>
    </row>
    <row r="1145" spans="2:65" s="12" customFormat="1">
      <c r="B1145" s="151"/>
      <c r="D1145" s="145" t="s">
        <v>172</v>
      </c>
      <c r="E1145" s="152" t="s">
        <v>19</v>
      </c>
      <c r="F1145" s="153" t="s">
        <v>720</v>
      </c>
      <c r="H1145" s="152" t="s">
        <v>19</v>
      </c>
      <c r="I1145" s="154"/>
      <c r="L1145" s="151"/>
      <c r="M1145" s="155"/>
      <c r="T1145" s="156"/>
      <c r="AT1145" s="152" t="s">
        <v>172</v>
      </c>
      <c r="AU1145" s="152" t="s">
        <v>85</v>
      </c>
      <c r="AV1145" s="12" t="s">
        <v>83</v>
      </c>
      <c r="AW1145" s="12" t="s">
        <v>37</v>
      </c>
      <c r="AX1145" s="12" t="s">
        <v>76</v>
      </c>
      <c r="AY1145" s="152" t="s">
        <v>158</v>
      </c>
    </row>
    <row r="1146" spans="2:65" s="12" customFormat="1">
      <c r="B1146" s="151"/>
      <c r="D1146" s="145" t="s">
        <v>172</v>
      </c>
      <c r="E1146" s="152" t="s">
        <v>19</v>
      </c>
      <c r="F1146" s="153" t="s">
        <v>1198</v>
      </c>
      <c r="H1146" s="152" t="s">
        <v>19</v>
      </c>
      <c r="I1146" s="154"/>
      <c r="L1146" s="151"/>
      <c r="M1146" s="155"/>
      <c r="T1146" s="156"/>
      <c r="AT1146" s="152" t="s">
        <v>172</v>
      </c>
      <c r="AU1146" s="152" t="s">
        <v>85</v>
      </c>
      <c r="AV1146" s="12" t="s">
        <v>83</v>
      </c>
      <c r="AW1146" s="12" t="s">
        <v>37</v>
      </c>
      <c r="AX1146" s="12" t="s">
        <v>76</v>
      </c>
      <c r="AY1146" s="152" t="s">
        <v>158</v>
      </c>
    </row>
    <row r="1147" spans="2:65" s="13" customFormat="1">
      <c r="B1147" s="157"/>
      <c r="D1147" s="145" t="s">
        <v>172</v>
      </c>
      <c r="E1147" s="158" t="s">
        <v>19</v>
      </c>
      <c r="F1147" s="159" t="s">
        <v>211</v>
      </c>
      <c r="H1147" s="160">
        <v>5</v>
      </c>
      <c r="I1147" s="161"/>
      <c r="L1147" s="157"/>
      <c r="M1147" s="162"/>
      <c r="T1147" s="163"/>
      <c r="AT1147" s="158" t="s">
        <v>172</v>
      </c>
      <c r="AU1147" s="158" t="s">
        <v>85</v>
      </c>
      <c r="AV1147" s="13" t="s">
        <v>85</v>
      </c>
      <c r="AW1147" s="13" t="s">
        <v>37</v>
      </c>
      <c r="AX1147" s="13" t="s">
        <v>76</v>
      </c>
      <c r="AY1147" s="158" t="s">
        <v>158</v>
      </c>
    </row>
    <row r="1148" spans="2:65" s="15" customFormat="1">
      <c r="B1148" s="171"/>
      <c r="D1148" s="145" t="s">
        <v>172</v>
      </c>
      <c r="E1148" s="172" t="s">
        <v>19</v>
      </c>
      <c r="F1148" s="173" t="s">
        <v>188</v>
      </c>
      <c r="H1148" s="174">
        <v>5</v>
      </c>
      <c r="I1148" s="175"/>
      <c r="L1148" s="171"/>
      <c r="M1148" s="176"/>
      <c r="T1148" s="177"/>
      <c r="AT1148" s="172" t="s">
        <v>172</v>
      </c>
      <c r="AU1148" s="172" t="s">
        <v>85</v>
      </c>
      <c r="AV1148" s="15" t="s">
        <v>166</v>
      </c>
      <c r="AW1148" s="15" t="s">
        <v>37</v>
      </c>
      <c r="AX1148" s="15" t="s">
        <v>83</v>
      </c>
      <c r="AY1148" s="172" t="s">
        <v>158</v>
      </c>
    </row>
    <row r="1149" spans="2:65" s="1" customFormat="1" ht="24.2" customHeight="1">
      <c r="B1149" s="33"/>
      <c r="C1149" s="132" t="s">
        <v>1199</v>
      </c>
      <c r="D1149" s="132" t="s">
        <v>161</v>
      </c>
      <c r="E1149" s="133" t="s">
        <v>1200</v>
      </c>
      <c r="F1149" s="134" t="s">
        <v>1201</v>
      </c>
      <c r="G1149" s="135" t="s">
        <v>198</v>
      </c>
      <c r="H1149" s="136">
        <v>1</v>
      </c>
      <c r="I1149" s="137"/>
      <c r="J1149" s="138">
        <f>ROUND(I1149*H1149,2)</f>
        <v>0</v>
      </c>
      <c r="K1149" s="134" t="s">
        <v>165</v>
      </c>
      <c r="L1149" s="33"/>
      <c r="M1149" s="139" t="s">
        <v>19</v>
      </c>
      <c r="N1149" s="140" t="s">
        <v>47</v>
      </c>
      <c r="P1149" s="141">
        <f>O1149*H1149</f>
        <v>0</v>
      </c>
      <c r="Q1149" s="141">
        <v>1.0609199999999999E-2</v>
      </c>
      <c r="R1149" s="141">
        <f>Q1149*H1149</f>
        <v>1.0609199999999999E-2</v>
      </c>
      <c r="S1149" s="141">
        <v>0.112</v>
      </c>
      <c r="T1149" s="142">
        <f>S1149*H1149</f>
        <v>0.112</v>
      </c>
      <c r="AR1149" s="143" t="s">
        <v>316</v>
      </c>
      <c r="AT1149" s="143" t="s">
        <v>161</v>
      </c>
      <c r="AU1149" s="143" t="s">
        <v>85</v>
      </c>
      <c r="AY1149" s="18" t="s">
        <v>158</v>
      </c>
      <c r="BE1149" s="144">
        <f>IF(N1149="základní",J1149,0)</f>
        <v>0</v>
      </c>
      <c r="BF1149" s="144">
        <f>IF(N1149="snížená",J1149,0)</f>
        <v>0</v>
      </c>
      <c r="BG1149" s="144">
        <f>IF(N1149="zákl. přenesená",J1149,0)</f>
        <v>0</v>
      </c>
      <c r="BH1149" s="144">
        <f>IF(N1149="sníž. přenesená",J1149,0)</f>
        <v>0</v>
      </c>
      <c r="BI1149" s="144">
        <f>IF(N1149="nulová",J1149,0)</f>
        <v>0</v>
      </c>
      <c r="BJ1149" s="18" t="s">
        <v>83</v>
      </c>
      <c r="BK1149" s="144">
        <f>ROUND(I1149*H1149,2)</f>
        <v>0</v>
      </c>
      <c r="BL1149" s="18" t="s">
        <v>316</v>
      </c>
      <c r="BM1149" s="143" t="s">
        <v>1202</v>
      </c>
    </row>
    <row r="1150" spans="2:65" s="1" customFormat="1">
      <c r="B1150" s="33"/>
      <c r="D1150" s="145" t="s">
        <v>168</v>
      </c>
      <c r="F1150" s="146" t="s">
        <v>1203</v>
      </c>
      <c r="I1150" s="147"/>
      <c r="L1150" s="33"/>
      <c r="M1150" s="148"/>
      <c r="T1150" s="54"/>
      <c r="AT1150" s="18" t="s">
        <v>168</v>
      </c>
      <c r="AU1150" s="18" t="s">
        <v>85</v>
      </c>
    </row>
    <row r="1151" spans="2:65" s="1" customFormat="1">
      <c r="B1151" s="33"/>
      <c r="D1151" s="149" t="s">
        <v>170</v>
      </c>
      <c r="F1151" s="150" t="s">
        <v>1204</v>
      </c>
      <c r="I1151" s="147"/>
      <c r="L1151" s="33"/>
      <c r="M1151" s="148"/>
      <c r="T1151" s="54"/>
      <c r="AT1151" s="18" t="s">
        <v>170</v>
      </c>
      <c r="AU1151" s="18" t="s">
        <v>85</v>
      </c>
    </row>
    <row r="1152" spans="2:65" s="1" customFormat="1" ht="24.2" customHeight="1">
      <c r="B1152" s="33"/>
      <c r="C1152" s="132" t="s">
        <v>1205</v>
      </c>
      <c r="D1152" s="132" t="s">
        <v>161</v>
      </c>
      <c r="E1152" s="133" t="s">
        <v>1206</v>
      </c>
      <c r="F1152" s="134" t="s">
        <v>1207</v>
      </c>
      <c r="G1152" s="135" t="s">
        <v>198</v>
      </c>
      <c r="H1152" s="136">
        <v>1</v>
      </c>
      <c r="I1152" s="137"/>
      <c r="J1152" s="138">
        <f>ROUND(I1152*H1152,2)</f>
        <v>0</v>
      </c>
      <c r="K1152" s="134" t="s">
        <v>165</v>
      </c>
      <c r="L1152" s="33"/>
      <c r="M1152" s="139" t="s">
        <v>19</v>
      </c>
      <c r="N1152" s="140" t="s">
        <v>47</v>
      </c>
      <c r="P1152" s="141">
        <f>O1152*H1152</f>
        <v>0</v>
      </c>
      <c r="Q1152" s="141">
        <v>2.124E-3</v>
      </c>
      <c r="R1152" s="141">
        <f>Q1152*H1152</f>
        <v>2.124E-3</v>
      </c>
      <c r="S1152" s="141">
        <v>2.1999999999999999E-2</v>
      </c>
      <c r="T1152" s="142">
        <f>S1152*H1152</f>
        <v>2.1999999999999999E-2</v>
      </c>
      <c r="AR1152" s="143" t="s">
        <v>316</v>
      </c>
      <c r="AT1152" s="143" t="s">
        <v>161</v>
      </c>
      <c r="AU1152" s="143" t="s">
        <v>85</v>
      </c>
      <c r="AY1152" s="18" t="s">
        <v>158</v>
      </c>
      <c r="BE1152" s="144">
        <f>IF(N1152="základní",J1152,0)</f>
        <v>0</v>
      </c>
      <c r="BF1152" s="144">
        <f>IF(N1152="snížená",J1152,0)</f>
        <v>0</v>
      </c>
      <c r="BG1152" s="144">
        <f>IF(N1152="zákl. přenesená",J1152,0)</f>
        <v>0</v>
      </c>
      <c r="BH1152" s="144">
        <f>IF(N1152="sníž. přenesená",J1152,0)</f>
        <v>0</v>
      </c>
      <c r="BI1152" s="144">
        <f>IF(N1152="nulová",J1152,0)</f>
        <v>0</v>
      </c>
      <c r="BJ1152" s="18" t="s">
        <v>83</v>
      </c>
      <c r="BK1152" s="144">
        <f>ROUND(I1152*H1152,2)</f>
        <v>0</v>
      </c>
      <c r="BL1152" s="18" t="s">
        <v>316</v>
      </c>
      <c r="BM1152" s="143" t="s">
        <v>1208</v>
      </c>
    </row>
    <row r="1153" spans="2:65" s="1" customFormat="1">
      <c r="B1153" s="33"/>
      <c r="D1153" s="145" t="s">
        <v>168</v>
      </c>
      <c r="F1153" s="146" t="s">
        <v>1209</v>
      </c>
      <c r="I1153" s="147"/>
      <c r="L1153" s="33"/>
      <c r="M1153" s="148"/>
      <c r="T1153" s="54"/>
      <c r="AT1153" s="18" t="s">
        <v>168</v>
      </c>
      <c r="AU1153" s="18" t="s">
        <v>85</v>
      </c>
    </row>
    <row r="1154" spans="2:65" s="1" customFormat="1">
      <c r="B1154" s="33"/>
      <c r="D1154" s="149" t="s">
        <v>170</v>
      </c>
      <c r="F1154" s="150" t="s">
        <v>1210</v>
      </c>
      <c r="I1154" s="147"/>
      <c r="L1154" s="33"/>
      <c r="M1154" s="148"/>
      <c r="T1154" s="54"/>
      <c r="AT1154" s="18" t="s">
        <v>170</v>
      </c>
      <c r="AU1154" s="18" t="s">
        <v>85</v>
      </c>
    </row>
    <row r="1155" spans="2:65" s="1" customFormat="1" ht="24.2" customHeight="1">
      <c r="B1155" s="33"/>
      <c r="C1155" s="132" t="s">
        <v>1211</v>
      </c>
      <c r="D1155" s="132" t="s">
        <v>161</v>
      </c>
      <c r="E1155" s="133" t="s">
        <v>1212</v>
      </c>
      <c r="F1155" s="134" t="s">
        <v>1213</v>
      </c>
      <c r="G1155" s="135" t="s">
        <v>221</v>
      </c>
      <c r="H1155" s="136">
        <v>2.411</v>
      </c>
      <c r="I1155" s="137"/>
      <c r="J1155" s="138">
        <f>ROUND(I1155*H1155,2)</f>
        <v>0</v>
      </c>
      <c r="K1155" s="134" t="s">
        <v>165</v>
      </c>
      <c r="L1155" s="33"/>
      <c r="M1155" s="139" t="s">
        <v>19</v>
      </c>
      <c r="N1155" s="140" t="s">
        <v>47</v>
      </c>
      <c r="P1155" s="141">
        <f>O1155*H1155</f>
        <v>0</v>
      </c>
      <c r="Q1155" s="141">
        <v>0</v>
      </c>
      <c r="R1155" s="141">
        <f>Q1155*H1155</f>
        <v>0</v>
      </c>
      <c r="S1155" s="141">
        <v>0</v>
      </c>
      <c r="T1155" s="142">
        <f>S1155*H1155</f>
        <v>0</v>
      </c>
      <c r="AR1155" s="143" t="s">
        <v>316</v>
      </c>
      <c r="AT1155" s="143" t="s">
        <v>161</v>
      </c>
      <c r="AU1155" s="143" t="s">
        <v>85</v>
      </c>
      <c r="AY1155" s="18" t="s">
        <v>158</v>
      </c>
      <c r="BE1155" s="144">
        <f>IF(N1155="základní",J1155,0)</f>
        <v>0</v>
      </c>
      <c r="BF1155" s="144">
        <f>IF(N1155="snížená",J1155,0)</f>
        <v>0</v>
      </c>
      <c r="BG1155" s="144">
        <f>IF(N1155="zákl. přenesená",J1155,0)</f>
        <v>0</v>
      </c>
      <c r="BH1155" s="144">
        <f>IF(N1155="sníž. přenesená",J1155,0)</f>
        <v>0</v>
      </c>
      <c r="BI1155" s="144">
        <f>IF(N1155="nulová",J1155,0)</f>
        <v>0</v>
      </c>
      <c r="BJ1155" s="18" t="s">
        <v>83</v>
      </c>
      <c r="BK1155" s="144">
        <f>ROUND(I1155*H1155,2)</f>
        <v>0</v>
      </c>
      <c r="BL1155" s="18" t="s">
        <v>316</v>
      </c>
      <c r="BM1155" s="143" t="s">
        <v>1214</v>
      </c>
    </row>
    <row r="1156" spans="2:65" s="1" customFormat="1">
      <c r="B1156" s="33"/>
      <c r="D1156" s="145" t="s">
        <v>168</v>
      </c>
      <c r="F1156" s="146" t="s">
        <v>1215</v>
      </c>
      <c r="I1156" s="147"/>
      <c r="L1156" s="33"/>
      <c r="M1156" s="148"/>
      <c r="T1156" s="54"/>
      <c r="AT1156" s="18" t="s">
        <v>168</v>
      </c>
      <c r="AU1156" s="18" t="s">
        <v>85</v>
      </c>
    </row>
    <row r="1157" spans="2:65" s="1" customFormat="1">
      <c r="B1157" s="33"/>
      <c r="D1157" s="149" t="s">
        <v>170</v>
      </c>
      <c r="F1157" s="150" t="s">
        <v>1216</v>
      </c>
      <c r="I1157" s="147"/>
      <c r="L1157" s="33"/>
      <c r="M1157" s="148"/>
      <c r="T1157" s="54"/>
      <c r="AT1157" s="18" t="s">
        <v>170</v>
      </c>
      <c r="AU1157" s="18" t="s">
        <v>85</v>
      </c>
    </row>
    <row r="1158" spans="2:65" s="11" customFormat="1" ht="22.9" customHeight="1">
      <c r="B1158" s="120"/>
      <c r="D1158" s="121" t="s">
        <v>75</v>
      </c>
      <c r="E1158" s="130" t="s">
        <v>1217</v>
      </c>
      <c r="F1158" s="130" t="s">
        <v>1218</v>
      </c>
      <c r="I1158" s="123"/>
      <c r="J1158" s="131">
        <f>BK1158</f>
        <v>0</v>
      </c>
      <c r="L1158" s="120"/>
      <c r="M1158" s="125"/>
      <c r="P1158" s="126">
        <f>SUM(P1159:P1216)</f>
        <v>0</v>
      </c>
      <c r="R1158" s="126">
        <f>SUM(R1159:R1216)</f>
        <v>0.12435328</v>
      </c>
      <c r="T1158" s="127">
        <f>SUM(T1159:T1216)</f>
        <v>0</v>
      </c>
      <c r="AR1158" s="121" t="s">
        <v>85</v>
      </c>
      <c r="AT1158" s="128" t="s">
        <v>75</v>
      </c>
      <c r="AU1158" s="128" t="s">
        <v>83</v>
      </c>
      <c r="AY1158" s="121" t="s">
        <v>158</v>
      </c>
      <c r="BK1158" s="129">
        <f>SUM(BK1159:BK1216)</f>
        <v>0</v>
      </c>
    </row>
    <row r="1159" spans="2:65" s="1" customFormat="1" ht="24.2" customHeight="1">
      <c r="B1159" s="33"/>
      <c r="C1159" s="132" t="s">
        <v>1219</v>
      </c>
      <c r="D1159" s="132" t="s">
        <v>161</v>
      </c>
      <c r="E1159" s="133" t="s">
        <v>1220</v>
      </c>
      <c r="F1159" s="134" t="s">
        <v>1221</v>
      </c>
      <c r="G1159" s="135" t="s">
        <v>198</v>
      </c>
      <c r="H1159" s="136">
        <v>2</v>
      </c>
      <c r="I1159" s="137"/>
      <c r="J1159" s="138">
        <f>ROUND(I1159*H1159,2)</f>
        <v>0</v>
      </c>
      <c r="K1159" s="134" t="s">
        <v>165</v>
      </c>
      <c r="L1159" s="33"/>
      <c r="M1159" s="139" t="s">
        <v>19</v>
      </c>
      <c r="N1159" s="140" t="s">
        <v>47</v>
      </c>
      <c r="P1159" s="141">
        <f>O1159*H1159</f>
        <v>0</v>
      </c>
      <c r="Q1159" s="141">
        <v>0</v>
      </c>
      <c r="R1159" s="141">
        <f>Q1159*H1159</f>
        <v>0</v>
      </c>
      <c r="S1159" s="141">
        <v>0</v>
      </c>
      <c r="T1159" s="142">
        <f>S1159*H1159</f>
        <v>0</v>
      </c>
      <c r="AR1159" s="143" t="s">
        <v>166</v>
      </c>
      <c r="AT1159" s="143" t="s">
        <v>161</v>
      </c>
      <c r="AU1159" s="143" t="s">
        <v>85</v>
      </c>
      <c r="AY1159" s="18" t="s">
        <v>158</v>
      </c>
      <c r="BE1159" s="144">
        <f>IF(N1159="základní",J1159,0)</f>
        <v>0</v>
      </c>
      <c r="BF1159" s="144">
        <f>IF(N1159="snížená",J1159,0)</f>
        <v>0</v>
      </c>
      <c r="BG1159" s="144">
        <f>IF(N1159="zákl. přenesená",J1159,0)</f>
        <v>0</v>
      </c>
      <c r="BH1159" s="144">
        <f>IF(N1159="sníž. přenesená",J1159,0)</f>
        <v>0</v>
      </c>
      <c r="BI1159" s="144">
        <f>IF(N1159="nulová",J1159,0)</f>
        <v>0</v>
      </c>
      <c r="BJ1159" s="18" t="s">
        <v>83</v>
      </c>
      <c r="BK1159" s="144">
        <f>ROUND(I1159*H1159,2)</f>
        <v>0</v>
      </c>
      <c r="BL1159" s="18" t="s">
        <v>166</v>
      </c>
      <c r="BM1159" s="143" t="s">
        <v>1222</v>
      </c>
    </row>
    <row r="1160" spans="2:65" s="1" customFormat="1">
      <c r="B1160" s="33"/>
      <c r="D1160" s="145" t="s">
        <v>168</v>
      </c>
      <c r="F1160" s="146" t="s">
        <v>1223</v>
      </c>
      <c r="I1160" s="147"/>
      <c r="L1160" s="33"/>
      <c r="M1160" s="148"/>
      <c r="T1160" s="54"/>
      <c r="AT1160" s="18" t="s">
        <v>168</v>
      </c>
      <c r="AU1160" s="18" t="s">
        <v>85</v>
      </c>
    </row>
    <row r="1161" spans="2:65" s="1" customFormat="1">
      <c r="B1161" s="33"/>
      <c r="D1161" s="149" t="s">
        <v>170</v>
      </c>
      <c r="F1161" s="150" t="s">
        <v>1224</v>
      </c>
      <c r="I1161" s="147"/>
      <c r="L1161" s="33"/>
      <c r="M1161" s="148"/>
      <c r="T1161" s="54"/>
      <c r="AT1161" s="18" t="s">
        <v>170</v>
      </c>
      <c r="AU1161" s="18" t="s">
        <v>85</v>
      </c>
    </row>
    <row r="1162" spans="2:65" s="1" customFormat="1" ht="21.75" customHeight="1">
      <c r="B1162" s="33"/>
      <c r="C1162" s="178" t="s">
        <v>1225</v>
      </c>
      <c r="D1162" s="178" t="s">
        <v>229</v>
      </c>
      <c r="E1162" s="179" t="s">
        <v>1226</v>
      </c>
      <c r="F1162" s="180" t="s">
        <v>1227</v>
      </c>
      <c r="G1162" s="181" t="s">
        <v>221</v>
      </c>
      <c r="H1162" s="182">
        <v>1E-3</v>
      </c>
      <c r="I1162" s="183"/>
      <c r="J1162" s="184">
        <f>ROUND(I1162*H1162,2)</f>
        <v>0</v>
      </c>
      <c r="K1162" s="180" t="s">
        <v>165</v>
      </c>
      <c r="L1162" s="185"/>
      <c r="M1162" s="186" t="s">
        <v>19</v>
      </c>
      <c r="N1162" s="187" t="s">
        <v>47</v>
      </c>
      <c r="P1162" s="141">
        <f>O1162*H1162</f>
        <v>0</v>
      </c>
      <c r="Q1162" s="141">
        <v>1</v>
      </c>
      <c r="R1162" s="141">
        <f>Q1162*H1162</f>
        <v>1E-3</v>
      </c>
      <c r="S1162" s="141">
        <v>0</v>
      </c>
      <c r="T1162" s="142">
        <f>S1162*H1162</f>
        <v>0</v>
      </c>
      <c r="AR1162" s="143" t="s">
        <v>232</v>
      </c>
      <c r="AT1162" s="143" t="s">
        <v>229</v>
      </c>
      <c r="AU1162" s="143" t="s">
        <v>85</v>
      </c>
      <c r="AY1162" s="18" t="s">
        <v>158</v>
      </c>
      <c r="BE1162" s="144">
        <f>IF(N1162="základní",J1162,0)</f>
        <v>0</v>
      </c>
      <c r="BF1162" s="144">
        <f>IF(N1162="snížená",J1162,0)</f>
        <v>0</v>
      </c>
      <c r="BG1162" s="144">
        <f>IF(N1162="zákl. přenesená",J1162,0)</f>
        <v>0</v>
      </c>
      <c r="BH1162" s="144">
        <f>IF(N1162="sníž. přenesená",J1162,0)</f>
        <v>0</v>
      </c>
      <c r="BI1162" s="144">
        <f>IF(N1162="nulová",J1162,0)</f>
        <v>0</v>
      </c>
      <c r="BJ1162" s="18" t="s">
        <v>83</v>
      </c>
      <c r="BK1162" s="144">
        <f>ROUND(I1162*H1162,2)</f>
        <v>0</v>
      </c>
      <c r="BL1162" s="18" t="s">
        <v>166</v>
      </c>
      <c r="BM1162" s="143" t="s">
        <v>1228</v>
      </c>
    </row>
    <row r="1163" spans="2:65" s="1" customFormat="1">
      <c r="B1163" s="33"/>
      <c r="D1163" s="145" t="s">
        <v>168</v>
      </c>
      <c r="F1163" s="146" t="s">
        <v>1227</v>
      </c>
      <c r="I1163" s="147"/>
      <c r="L1163" s="33"/>
      <c r="M1163" s="148"/>
      <c r="T1163" s="54"/>
      <c r="AT1163" s="18" t="s">
        <v>168</v>
      </c>
      <c r="AU1163" s="18" t="s">
        <v>85</v>
      </c>
    </row>
    <row r="1164" spans="2:65" s="1" customFormat="1" ht="24.2" customHeight="1">
      <c r="B1164" s="33"/>
      <c r="C1164" s="132" t="s">
        <v>1229</v>
      </c>
      <c r="D1164" s="132" t="s">
        <v>161</v>
      </c>
      <c r="E1164" s="133" t="s">
        <v>1230</v>
      </c>
      <c r="F1164" s="134" t="s">
        <v>1231</v>
      </c>
      <c r="G1164" s="135" t="s">
        <v>340</v>
      </c>
      <c r="H1164" s="136">
        <v>13.6</v>
      </c>
      <c r="I1164" s="137"/>
      <c r="J1164" s="138">
        <f>ROUND(I1164*H1164,2)</f>
        <v>0</v>
      </c>
      <c r="K1164" s="134" t="s">
        <v>165</v>
      </c>
      <c r="L1164" s="33"/>
      <c r="M1164" s="139" t="s">
        <v>19</v>
      </c>
      <c r="N1164" s="140" t="s">
        <v>47</v>
      </c>
      <c r="P1164" s="141">
        <f>O1164*H1164</f>
        <v>0</v>
      </c>
      <c r="Q1164" s="141">
        <v>2.7399999999999998E-3</v>
      </c>
      <c r="R1164" s="141">
        <f>Q1164*H1164</f>
        <v>3.7263999999999999E-2</v>
      </c>
      <c r="S1164" s="141">
        <v>0</v>
      </c>
      <c r="T1164" s="142">
        <f>S1164*H1164</f>
        <v>0</v>
      </c>
      <c r="AR1164" s="143" t="s">
        <v>316</v>
      </c>
      <c r="AT1164" s="143" t="s">
        <v>161</v>
      </c>
      <c r="AU1164" s="143" t="s">
        <v>85</v>
      </c>
      <c r="AY1164" s="18" t="s">
        <v>158</v>
      </c>
      <c r="BE1164" s="144">
        <f>IF(N1164="základní",J1164,0)</f>
        <v>0</v>
      </c>
      <c r="BF1164" s="144">
        <f>IF(N1164="snížená",J1164,0)</f>
        <v>0</v>
      </c>
      <c r="BG1164" s="144">
        <f>IF(N1164="zákl. přenesená",J1164,0)</f>
        <v>0</v>
      </c>
      <c r="BH1164" s="144">
        <f>IF(N1164="sníž. přenesená",J1164,0)</f>
        <v>0</v>
      </c>
      <c r="BI1164" s="144">
        <f>IF(N1164="nulová",J1164,0)</f>
        <v>0</v>
      </c>
      <c r="BJ1164" s="18" t="s">
        <v>83</v>
      </c>
      <c r="BK1164" s="144">
        <f>ROUND(I1164*H1164,2)</f>
        <v>0</v>
      </c>
      <c r="BL1164" s="18" t="s">
        <v>316</v>
      </c>
      <c r="BM1164" s="143" t="s">
        <v>1232</v>
      </c>
    </row>
    <row r="1165" spans="2:65" s="1" customFormat="1">
      <c r="B1165" s="33"/>
      <c r="D1165" s="145" t="s">
        <v>168</v>
      </c>
      <c r="F1165" s="146" t="s">
        <v>1233</v>
      </c>
      <c r="I1165" s="147"/>
      <c r="L1165" s="33"/>
      <c r="M1165" s="148"/>
      <c r="T1165" s="54"/>
      <c r="AT1165" s="18" t="s">
        <v>168</v>
      </c>
      <c r="AU1165" s="18" t="s">
        <v>85</v>
      </c>
    </row>
    <row r="1166" spans="2:65" s="1" customFormat="1">
      <c r="B1166" s="33"/>
      <c r="D1166" s="149" t="s">
        <v>170</v>
      </c>
      <c r="F1166" s="150" t="s">
        <v>1234</v>
      </c>
      <c r="I1166" s="147"/>
      <c r="L1166" s="33"/>
      <c r="M1166" s="148"/>
      <c r="T1166" s="54"/>
      <c r="AT1166" s="18" t="s">
        <v>170</v>
      </c>
      <c r="AU1166" s="18" t="s">
        <v>85</v>
      </c>
    </row>
    <row r="1167" spans="2:65" s="12" customFormat="1">
      <c r="B1167" s="151"/>
      <c r="D1167" s="145" t="s">
        <v>172</v>
      </c>
      <c r="E1167" s="152" t="s">
        <v>19</v>
      </c>
      <c r="F1167" s="153" t="s">
        <v>1235</v>
      </c>
      <c r="H1167" s="152" t="s">
        <v>19</v>
      </c>
      <c r="I1167" s="154"/>
      <c r="L1167" s="151"/>
      <c r="M1167" s="155"/>
      <c r="T1167" s="156"/>
      <c r="AT1167" s="152" t="s">
        <v>172</v>
      </c>
      <c r="AU1167" s="152" t="s">
        <v>85</v>
      </c>
      <c r="AV1167" s="12" t="s">
        <v>83</v>
      </c>
      <c r="AW1167" s="12" t="s">
        <v>37</v>
      </c>
      <c r="AX1167" s="12" t="s">
        <v>76</v>
      </c>
      <c r="AY1167" s="152" t="s">
        <v>158</v>
      </c>
    </row>
    <row r="1168" spans="2:65" s="12" customFormat="1">
      <c r="B1168" s="151"/>
      <c r="D1168" s="145" t="s">
        <v>172</v>
      </c>
      <c r="E1168" s="152" t="s">
        <v>19</v>
      </c>
      <c r="F1168" s="153" t="s">
        <v>1236</v>
      </c>
      <c r="H1168" s="152" t="s">
        <v>19</v>
      </c>
      <c r="I1168" s="154"/>
      <c r="L1168" s="151"/>
      <c r="M1168" s="155"/>
      <c r="T1168" s="156"/>
      <c r="AT1168" s="152" t="s">
        <v>172</v>
      </c>
      <c r="AU1168" s="152" t="s">
        <v>85</v>
      </c>
      <c r="AV1168" s="12" t="s">
        <v>83</v>
      </c>
      <c r="AW1168" s="12" t="s">
        <v>37</v>
      </c>
      <c r="AX1168" s="12" t="s">
        <v>76</v>
      </c>
      <c r="AY1168" s="152" t="s">
        <v>158</v>
      </c>
    </row>
    <row r="1169" spans="2:65" s="12" customFormat="1">
      <c r="B1169" s="151"/>
      <c r="D1169" s="145" t="s">
        <v>172</v>
      </c>
      <c r="E1169" s="152" t="s">
        <v>19</v>
      </c>
      <c r="F1169" s="153" t="s">
        <v>1237</v>
      </c>
      <c r="H1169" s="152" t="s">
        <v>19</v>
      </c>
      <c r="I1169" s="154"/>
      <c r="L1169" s="151"/>
      <c r="M1169" s="155"/>
      <c r="T1169" s="156"/>
      <c r="AT1169" s="152" t="s">
        <v>172</v>
      </c>
      <c r="AU1169" s="152" t="s">
        <v>85</v>
      </c>
      <c r="AV1169" s="12" t="s">
        <v>83</v>
      </c>
      <c r="AW1169" s="12" t="s">
        <v>37</v>
      </c>
      <c r="AX1169" s="12" t="s">
        <v>76</v>
      </c>
      <c r="AY1169" s="152" t="s">
        <v>158</v>
      </c>
    </row>
    <row r="1170" spans="2:65" s="12" customFormat="1">
      <c r="B1170" s="151"/>
      <c r="D1170" s="145" t="s">
        <v>172</v>
      </c>
      <c r="E1170" s="152" t="s">
        <v>19</v>
      </c>
      <c r="F1170" s="153" t="s">
        <v>1238</v>
      </c>
      <c r="H1170" s="152" t="s">
        <v>19</v>
      </c>
      <c r="I1170" s="154"/>
      <c r="L1170" s="151"/>
      <c r="M1170" s="155"/>
      <c r="T1170" s="156"/>
      <c r="AT1170" s="152" t="s">
        <v>172</v>
      </c>
      <c r="AU1170" s="152" t="s">
        <v>85</v>
      </c>
      <c r="AV1170" s="12" t="s">
        <v>83</v>
      </c>
      <c r="AW1170" s="12" t="s">
        <v>37</v>
      </c>
      <c r="AX1170" s="12" t="s">
        <v>76</v>
      </c>
      <c r="AY1170" s="152" t="s">
        <v>158</v>
      </c>
    </row>
    <row r="1171" spans="2:65" s="12" customFormat="1">
      <c r="B1171" s="151"/>
      <c r="D1171" s="145" t="s">
        <v>172</v>
      </c>
      <c r="E1171" s="152" t="s">
        <v>19</v>
      </c>
      <c r="F1171" s="153" t="s">
        <v>1239</v>
      </c>
      <c r="H1171" s="152" t="s">
        <v>19</v>
      </c>
      <c r="I1171" s="154"/>
      <c r="L1171" s="151"/>
      <c r="M1171" s="155"/>
      <c r="T1171" s="156"/>
      <c r="AT1171" s="152" t="s">
        <v>172</v>
      </c>
      <c r="AU1171" s="152" t="s">
        <v>85</v>
      </c>
      <c r="AV1171" s="12" t="s">
        <v>83</v>
      </c>
      <c r="AW1171" s="12" t="s">
        <v>37</v>
      </c>
      <c r="AX1171" s="12" t="s">
        <v>76</v>
      </c>
      <c r="AY1171" s="152" t="s">
        <v>158</v>
      </c>
    </row>
    <row r="1172" spans="2:65" s="13" customFormat="1">
      <c r="B1172" s="157"/>
      <c r="D1172" s="145" t="s">
        <v>172</v>
      </c>
      <c r="E1172" s="158" t="s">
        <v>19</v>
      </c>
      <c r="F1172" s="159" t="s">
        <v>1240</v>
      </c>
      <c r="H1172" s="160">
        <v>13.6</v>
      </c>
      <c r="I1172" s="161"/>
      <c r="L1172" s="157"/>
      <c r="M1172" s="162"/>
      <c r="T1172" s="163"/>
      <c r="AT1172" s="158" t="s">
        <v>172</v>
      </c>
      <c r="AU1172" s="158" t="s">
        <v>85</v>
      </c>
      <c r="AV1172" s="13" t="s">
        <v>85</v>
      </c>
      <c r="AW1172" s="13" t="s">
        <v>37</v>
      </c>
      <c r="AX1172" s="13" t="s">
        <v>76</v>
      </c>
      <c r="AY1172" s="158" t="s">
        <v>158</v>
      </c>
    </row>
    <row r="1173" spans="2:65" s="15" customFormat="1">
      <c r="B1173" s="171"/>
      <c r="D1173" s="145" t="s">
        <v>172</v>
      </c>
      <c r="E1173" s="172" t="s">
        <v>19</v>
      </c>
      <c r="F1173" s="173" t="s">
        <v>188</v>
      </c>
      <c r="H1173" s="174">
        <v>13.6</v>
      </c>
      <c r="I1173" s="175"/>
      <c r="L1173" s="171"/>
      <c r="M1173" s="176"/>
      <c r="T1173" s="177"/>
      <c r="AT1173" s="172" t="s">
        <v>172</v>
      </c>
      <c r="AU1173" s="172" t="s">
        <v>85</v>
      </c>
      <c r="AV1173" s="15" t="s">
        <v>166</v>
      </c>
      <c r="AW1173" s="15" t="s">
        <v>37</v>
      </c>
      <c r="AX1173" s="15" t="s">
        <v>83</v>
      </c>
      <c r="AY1173" s="172" t="s">
        <v>158</v>
      </c>
    </row>
    <row r="1174" spans="2:65" s="1" customFormat="1" ht="33" customHeight="1">
      <c r="B1174" s="33"/>
      <c r="C1174" s="132" t="s">
        <v>1241</v>
      </c>
      <c r="D1174" s="132" t="s">
        <v>161</v>
      </c>
      <c r="E1174" s="133" t="s">
        <v>1242</v>
      </c>
      <c r="F1174" s="134" t="s">
        <v>1243</v>
      </c>
      <c r="G1174" s="135" t="s">
        <v>340</v>
      </c>
      <c r="H1174" s="136">
        <v>7.1</v>
      </c>
      <c r="I1174" s="137"/>
      <c r="J1174" s="138">
        <f>ROUND(I1174*H1174,2)</f>
        <v>0</v>
      </c>
      <c r="K1174" s="134" t="s">
        <v>165</v>
      </c>
      <c r="L1174" s="33"/>
      <c r="M1174" s="139" t="s">
        <v>19</v>
      </c>
      <c r="N1174" s="140" t="s">
        <v>47</v>
      </c>
      <c r="P1174" s="141">
        <f>O1174*H1174</f>
        <v>0</v>
      </c>
      <c r="Q1174" s="141">
        <v>2.0200000000000001E-3</v>
      </c>
      <c r="R1174" s="141">
        <f>Q1174*H1174</f>
        <v>1.4342000000000001E-2</v>
      </c>
      <c r="S1174" s="141">
        <v>0</v>
      </c>
      <c r="T1174" s="142">
        <f>S1174*H1174</f>
        <v>0</v>
      </c>
      <c r="AR1174" s="143" t="s">
        <v>316</v>
      </c>
      <c r="AT1174" s="143" t="s">
        <v>161</v>
      </c>
      <c r="AU1174" s="143" t="s">
        <v>85</v>
      </c>
      <c r="AY1174" s="18" t="s">
        <v>158</v>
      </c>
      <c r="BE1174" s="144">
        <f>IF(N1174="základní",J1174,0)</f>
        <v>0</v>
      </c>
      <c r="BF1174" s="144">
        <f>IF(N1174="snížená",J1174,0)</f>
        <v>0</v>
      </c>
      <c r="BG1174" s="144">
        <f>IF(N1174="zákl. přenesená",J1174,0)</f>
        <v>0</v>
      </c>
      <c r="BH1174" s="144">
        <f>IF(N1174="sníž. přenesená",J1174,0)</f>
        <v>0</v>
      </c>
      <c r="BI1174" s="144">
        <f>IF(N1174="nulová",J1174,0)</f>
        <v>0</v>
      </c>
      <c r="BJ1174" s="18" t="s">
        <v>83</v>
      </c>
      <c r="BK1174" s="144">
        <f>ROUND(I1174*H1174,2)</f>
        <v>0</v>
      </c>
      <c r="BL1174" s="18" t="s">
        <v>316</v>
      </c>
      <c r="BM1174" s="143" t="s">
        <v>1244</v>
      </c>
    </row>
    <row r="1175" spans="2:65" s="1" customFormat="1">
      <c r="B1175" s="33"/>
      <c r="D1175" s="145" t="s">
        <v>168</v>
      </c>
      <c r="F1175" s="146" t="s">
        <v>1245</v>
      </c>
      <c r="I1175" s="147"/>
      <c r="L1175" s="33"/>
      <c r="M1175" s="148"/>
      <c r="T1175" s="54"/>
      <c r="AT1175" s="18" t="s">
        <v>168</v>
      </c>
      <c r="AU1175" s="18" t="s">
        <v>85</v>
      </c>
    </row>
    <row r="1176" spans="2:65" s="1" customFormat="1">
      <c r="B1176" s="33"/>
      <c r="D1176" s="149" t="s">
        <v>170</v>
      </c>
      <c r="F1176" s="150" t="s">
        <v>1246</v>
      </c>
      <c r="I1176" s="147"/>
      <c r="L1176" s="33"/>
      <c r="M1176" s="148"/>
      <c r="T1176" s="54"/>
      <c r="AT1176" s="18" t="s">
        <v>170</v>
      </c>
      <c r="AU1176" s="18" t="s">
        <v>85</v>
      </c>
    </row>
    <row r="1177" spans="2:65" s="12" customFormat="1">
      <c r="B1177" s="151"/>
      <c r="D1177" s="145" t="s">
        <v>172</v>
      </c>
      <c r="E1177" s="152" t="s">
        <v>19</v>
      </c>
      <c r="F1177" s="153" t="s">
        <v>1235</v>
      </c>
      <c r="H1177" s="152" t="s">
        <v>19</v>
      </c>
      <c r="I1177" s="154"/>
      <c r="L1177" s="151"/>
      <c r="M1177" s="155"/>
      <c r="T1177" s="156"/>
      <c r="AT1177" s="152" t="s">
        <v>172</v>
      </c>
      <c r="AU1177" s="152" t="s">
        <v>85</v>
      </c>
      <c r="AV1177" s="12" t="s">
        <v>83</v>
      </c>
      <c r="AW1177" s="12" t="s">
        <v>37</v>
      </c>
      <c r="AX1177" s="12" t="s">
        <v>76</v>
      </c>
      <c r="AY1177" s="152" t="s">
        <v>158</v>
      </c>
    </row>
    <row r="1178" spans="2:65" s="12" customFormat="1">
      <c r="B1178" s="151"/>
      <c r="D1178" s="145" t="s">
        <v>172</v>
      </c>
      <c r="E1178" s="152" t="s">
        <v>19</v>
      </c>
      <c r="F1178" s="153" t="s">
        <v>1247</v>
      </c>
      <c r="H1178" s="152" t="s">
        <v>19</v>
      </c>
      <c r="I1178" s="154"/>
      <c r="L1178" s="151"/>
      <c r="M1178" s="155"/>
      <c r="T1178" s="156"/>
      <c r="AT1178" s="152" t="s">
        <v>172</v>
      </c>
      <c r="AU1178" s="152" t="s">
        <v>85</v>
      </c>
      <c r="AV1178" s="12" t="s">
        <v>83</v>
      </c>
      <c r="AW1178" s="12" t="s">
        <v>37</v>
      </c>
      <c r="AX1178" s="12" t="s">
        <v>76</v>
      </c>
      <c r="AY1178" s="152" t="s">
        <v>158</v>
      </c>
    </row>
    <row r="1179" spans="2:65" s="12" customFormat="1">
      <c r="B1179" s="151"/>
      <c r="D1179" s="145" t="s">
        <v>172</v>
      </c>
      <c r="E1179" s="152" t="s">
        <v>19</v>
      </c>
      <c r="F1179" s="153" t="s">
        <v>1248</v>
      </c>
      <c r="H1179" s="152" t="s">
        <v>19</v>
      </c>
      <c r="I1179" s="154"/>
      <c r="L1179" s="151"/>
      <c r="M1179" s="155"/>
      <c r="T1179" s="156"/>
      <c r="AT1179" s="152" t="s">
        <v>172</v>
      </c>
      <c r="AU1179" s="152" t="s">
        <v>85</v>
      </c>
      <c r="AV1179" s="12" t="s">
        <v>83</v>
      </c>
      <c r="AW1179" s="12" t="s">
        <v>37</v>
      </c>
      <c r="AX1179" s="12" t="s">
        <v>76</v>
      </c>
      <c r="AY1179" s="152" t="s">
        <v>158</v>
      </c>
    </row>
    <row r="1180" spans="2:65" s="13" customFormat="1">
      <c r="B1180" s="157"/>
      <c r="D1180" s="145" t="s">
        <v>172</v>
      </c>
      <c r="E1180" s="158" t="s">
        <v>19</v>
      </c>
      <c r="F1180" s="159" t="s">
        <v>1249</v>
      </c>
      <c r="H1180" s="160">
        <v>6.4</v>
      </c>
      <c r="I1180" s="161"/>
      <c r="L1180" s="157"/>
      <c r="M1180" s="162"/>
      <c r="T1180" s="163"/>
      <c r="AT1180" s="158" t="s">
        <v>172</v>
      </c>
      <c r="AU1180" s="158" t="s">
        <v>85</v>
      </c>
      <c r="AV1180" s="13" t="s">
        <v>85</v>
      </c>
      <c r="AW1180" s="13" t="s">
        <v>37</v>
      </c>
      <c r="AX1180" s="13" t="s">
        <v>76</v>
      </c>
      <c r="AY1180" s="158" t="s">
        <v>158</v>
      </c>
    </row>
    <row r="1181" spans="2:65" s="13" customFormat="1">
      <c r="B1181" s="157"/>
      <c r="D1181" s="145" t="s">
        <v>172</v>
      </c>
      <c r="E1181" s="158" t="s">
        <v>19</v>
      </c>
      <c r="F1181" s="159" t="s">
        <v>1250</v>
      </c>
      <c r="H1181" s="160">
        <v>0.7</v>
      </c>
      <c r="I1181" s="161"/>
      <c r="L1181" s="157"/>
      <c r="M1181" s="162"/>
      <c r="T1181" s="163"/>
      <c r="AT1181" s="158" t="s">
        <v>172</v>
      </c>
      <c r="AU1181" s="158" t="s">
        <v>85</v>
      </c>
      <c r="AV1181" s="13" t="s">
        <v>85</v>
      </c>
      <c r="AW1181" s="13" t="s">
        <v>37</v>
      </c>
      <c r="AX1181" s="13" t="s">
        <v>76</v>
      </c>
      <c r="AY1181" s="158" t="s">
        <v>158</v>
      </c>
    </row>
    <row r="1182" spans="2:65" s="15" customFormat="1">
      <c r="B1182" s="171"/>
      <c r="D1182" s="145" t="s">
        <v>172</v>
      </c>
      <c r="E1182" s="172" t="s">
        <v>19</v>
      </c>
      <c r="F1182" s="173" t="s">
        <v>188</v>
      </c>
      <c r="H1182" s="174">
        <v>7.1</v>
      </c>
      <c r="I1182" s="175"/>
      <c r="L1182" s="171"/>
      <c r="M1182" s="176"/>
      <c r="T1182" s="177"/>
      <c r="AT1182" s="172" t="s">
        <v>172</v>
      </c>
      <c r="AU1182" s="172" t="s">
        <v>85</v>
      </c>
      <c r="AV1182" s="15" t="s">
        <v>166</v>
      </c>
      <c r="AW1182" s="15" t="s">
        <v>37</v>
      </c>
      <c r="AX1182" s="15" t="s">
        <v>83</v>
      </c>
      <c r="AY1182" s="172" t="s">
        <v>158</v>
      </c>
    </row>
    <row r="1183" spans="2:65" s="1" customFormat="1" ht="33" customHeight="1">
      <c r="B1183" s="33"/>
      <c r="C1183" s="132" t="s">
        <v>1251</v>
      </c>
      <c r="D1183" s="132" t="s">
        <v>161</v>
      </c>
      <c r="E1183" s="133" t="s">
        <v>1252</v>
      </c>
      <c r="F1183" s="134" t="s">
        <v>1253</v>
      </c>
      <c r="G1183" s="135" t="s">
        <v>340</v>
      </c>
      <c r="H1183" s="136">
        <v>16.600000000000001</v>
      </c>
      <c r="I1183" s="137"/>
      <c r="J1183" s="138">
        <f>ROUND(I1183*H1183,2)</f>
        <v>0</v>
      </c>
      <c r="K1183" s="134" t="s">
        <v>165</v>
      </c>
      <c r="L1183" s="33"/>
      <c r="M1183" s="139" t="s">
        <v>19</v>
      </c>
      <c r="N1183" s="140" t="s">
        <v>47</v>
      </c>
      <c r="P1183" s="141">
        <f>O1183*H1183</f>
        <v>0</v>
      </c>
      <c r="Q1183" s="141">
        <v>2.9399999999999999E-3</v>
      </c>
      <c r="R1183" s="141">
        <f>Q1183*H1183</f>
        <v>4.8804E-2</v>
      </c>
      <c r="S1183" s="141">
        <v>0</v>
      </c>
      <c r="T1183" s="142">
        <f>S1183*H1183</f>
        <v>0</v>
      </c>
      <c r="AR1183" s="143" t="s">
        <v>316</v>
      </c>
      <c r="AT1183" s="143" t="s">
        <v>161</v>
      </c>
      <c r="AU1183" s="143" t="s">
        <v>85</v>
      </c>
      <c r="AY1183" s="18" t="s">
        <v>158</v>
      </c>
      <c r="BE1183" s="144">
        <f>IF(N1183="základní",J1183,0)</f>
        <v>0</v>
      </c>
      <c r="BF1183" s="144">
        <f>IF(N1183="snížená",J1183,0)</f>
        <v>0</v>
      </c>
      <c r="BG1183" s="144">
        <f>IF(N1183="zákl. přenesená",J1183,0)</f>
        <v>0</v>
      </c>
      <c r="BH1183" s="144">
        <f>IF(N1183="sníž. přenesená",J1183,0)</f>
        <v>0</v>
      </c>
      <c r="BI1183" s="144">
        <f>IF(N1183="nulová",J1183,0)</f>
        <v>0</v>
      </c>
      <c r="BJ1183" s="18" t="s">
        <v>83</v>
      </c>
      <c r="BK1183" s="144">
        <f>ROUND(I1183*H1183,2)</f>
        <v>0</v>
      </c>
      <c r="BL1183" s="18" t="s">
        <v>316</v>
      </c>
      <c r="BM1183" s="143" t="s">
        <v>1254</v>
      </c>
    </row>
    <row r="1184" spans="2:65" s="1" customFormat="1">
      <c r="B1184" s="33"/>
      <c r="D1184" s="145" t="s">
        <v>168</v>
      </c>
      <c r="F1184" s="146" t="s">
        <v>1255</v>
      </c>
      <c r="I1184" s="147"/>
      <c r="L1184" s="33"/>
      <c r="M1184" s="148"/>
      <c r="T1184" s="54"/>
      <c r="AT1184" s="18" t="s">
        <v>168</v>
      </c>
      <c r="AU1184" s="18" t="s">
        <v>85</v>
      </c>
    </row>
    <row r="1185" spans="2:65" s="1" customFormat="1">
      <c r="B1185" s="33"/>
      <c r="D1185" s="149" t="s">
        <v>170</v>
      </c>
      <c r="F1185" s="150" t="s">
        <v>1256</v>
      </c>
      <c r="I1185" s="147"/>
      <c r="L1185" s="33"/>
      <c r="M1185" s="148"/>
      <c r="T1185" s="54"/>
      <c r="AT1185" s="18" t="s">
        <v>170</v>
      </c>
      <c r="AU1185" s="18" t="s">
        <v>85</v>
      </c>
    </row>
    <row r="1186" spans="2:65" s="12" customFormat="1">
      <c r="B1186" s="151"/>
      <c r="D1186" s="145" t="s">
        <v>172</v>
      </c>
      <c r="E1186" s="152" t="s">
        <v>19</v>
      </c>
      <c r="F1186" s="153" t="s">
        <v>1235</v>
      </c>
      <c r="H1186" s="152" t="s">
        <v>19</v>
      </c>
      <c r="I1186" s="154"/>
      <c r="L1186" s="151"/>
      <c r="M1186" s="155"/>
      <c r="T1186" s="156"/>
      <c r="AT1186" s="152" t="s">
        <v>172</v>
      </c>
      <c r="AU1186" s="152" t="s">
        <v>85</v>
      </c>
      <c r="AV1186" s="12" t="s">
        <v>83</v>
      </c>
      <c r="AW1186" s="12" t="s">
        <v>37</v>
      </c>
      <c r="AX1186" s="12" t="s">
        <v>76</v>
      </c>
      <c r="AY1186" s="152" t="s">
        <v>158</v>
      </c>
    </row>
    <row r="1187" spans="2:65" s="12" customFormat="1">
      <c r="B1187" s="151"/>
      <c r="D1187" s="145" t="s">
        <v>172</v>
      </c>
      <c r="E1187" s="152" t="s">
        <v>19</v>
      </c>
      <c r="F1187" s="153" t="s">
        <v>1257</v>
      </c>
      <c r="H1187" s="152" t="s">
        <v>19</v>
      </c>
      <c r="I1187" s="154"/>
      <c r="L1187" s="151"/>
      <c r="M1187" s="155"/>
      <c r="T1187" s="156"/>
      <c r="AT1187" s="152" t="s">
        <v>172</v>
      </c>
      <c r="AU1187" s="152" t="s">
        <v>85</v>
      </c>
      <c r="AV1187" s="12" t="s">
        <v>83</v>
      </c>
      <c r="AW1187" s="12" t="s">
        <v>37</v>
      </c>
      <c r="AX1187" s="12" t="s">
        <v>76</v>
      </c>
      <c r="AY1187" s="152" t="s">
        <v>158</v>
      </c>
    </row>
    <row r="1188" spans="2:65" s="12" customFormat="1">
      <c r="B1188" s="151"/>
      <c r="D1188" s="145" t="s">
        <v>172</v>
      </c>
      <c r="E1188" s="152" t="s">
        <v>19</v>
      </c>
      <c r="F1188" s="153" t="s">
        <v>1258</v>
      </c>
      <c r="H1188" s="152" t="s">
        <v>19</v>
      </c>
      <c r="I1188" s="154"/>
      <c r="L1188" s="151"/>
      <c r="M1188" s="155"/>
      <c r="T1188" s="156"/>
      <c r="AT1188" s="152" t="s">
        <v>172</v>
      </c>
      <c r="AU1188" s="152" t="s">
        <v>85</v>
      </c>
      <c r="AV1188" s="12" t="s">
        <v>83</v>
      </c>
      <c r="AW1188" s="12" t="s">
        <v>37</v>
      </c>
      <c r="AX1188" s="12" t="s">
        <v>76</v>
      </c>
      <c r="AY1188" s="152" t="s">
        <v>158</v>
      </c>
    </row>
    <row r="1189" spans="2:65" s="13" customFormat="1">
      <c r="B1189" s="157"/>
      <c r="D1189" s="145" t="s">
        <v>172</v>
      </c>
      <c r="E1189" s="158" t="s">
        <v>19</v>
      </c>
      <c r="F1189" s="159" t="s">
        <v>1259</v>
      </c>
      <c r="H1189" s="160">
        <v>16.600000000000001</v>
      </c>
      <c r="I1189" s="161"/>
      <c r="L1189" s="157"/>
      <c r="M1189" s="162"/>
      <c r="T1189" s="163"/>
      <c r="AT1189" s="158" t="s">
        <v>172</v>
      </c>
      <c r="AU1189" s="158" t="s">
        <v>85</v>
      </c>
      <c r="AV1189" s="13" t="s">
        <v>85</v>
      </c>
      <c r="AW1189" s="13" t="s">
        <v>37</v>
      </c>
      <c r="AX1189" s="13" t="s">
        <v>76</v>
      </c>
      <c r="AY1189" s="158" t="s">
        <v>158</v>
      </c>
    </row>
    <row r="1190" spans="2:65" s="15" customFormat="1">
      <c r="B1190" s="171"/>
      <c r="D1190" s="145" t="s">
        <v>172</v>
      </c>
      <c r="E1190" s="172" t="s">
        <v>19</v>
      </c>
      <c r="F1190" s="173" t="s">
        <v>188</v>
      </c>
      <c r="H1190" s="174">
        <v>16.600000000000001</v>
      </c>
      <c r="I1190" s="175"/>
      <c r="L1190" s="171"/>
      <c r="M1190" s="176"/>
      <c r="T1190" s="177"/>
      <c r="AT1190" s="172" t="s">
        <v>172</v>
      </c>
      <c r="AU1190" s="172" t="s">
        <v>85</v>
      </c>
      <c r="AV1190" s="15" t="s">
        <v>166</v>
      </c>
      <c r="AW1190" s="15" t="s">
        <v>37</v>
      </c>
      <c r="AX1190" s="15" t="s">
        <v>83</v>
      </c>
      <c r="AY1190" s="172" t="s">
        <v>158</v>
      </c>
    </row>
    <row r="1191" spans="2:65" s="1" customFormat="1" ht="24.2" customHeight="1">
      <c r="B1191" s="33"/>
      <c r="C1191" s="132" t="s">
        <v>1260</v>
      </c>
      <c r="D1191" s="132" t="s">
        <v>161</v>
      </c>
      <c r="E1191" s="133" t="s">
        <v>1261</v>
      </c>
      <c r="F1191" s="134" t="s">
        <v>1262</v>
      </c>
      <c r="G1191" s="135" t="s">
        <v>340</v>
      </c>
      <c r="H1191" s="136">
        <v>10.6</v>
      </c>
      <c r="I1191" s="137"/>
      <c r="J1191" s="138">
        <f>ROUND(I1191*H1191,2)</f>
        <v>0</v>
      </c>
      <c r="K1191" s="134" t="s">
        <v>165</v>
      </c>
      <c r="L1191" s="33"/>
      <c r="M1191" s="139" t="s">
        <v>19</v>
      </c>
      <c r="N1191" s="140" t="s">
        <v>47</v>
      </c>
      <c r="P1191" s="141">
        <f>O1191*H1191</f>
        <v>0</v>
      </c>
      <c r="Q1191" s="141">
        <v>7.6999999999999996E-4</v>
      </c>
      <c r="R1191" s="141">
        <f>Q1191*H1191</f>
        <v>8.1619999999999991E-3</v>
      </c>
      <c r="S1191" s="141">
        <v>0</v>
      </c>
      <c r="T1191" s="142">
        <f>S1191*H1191</f>
        <v>0</v>
      </c>
      <c r="AR1191" s="143" t="s">
        <v>316</v>
      </c>
      <c r="AT1191" s="143" t="s">
        <v>161</v>
      </c>
      <c r="AU1191" s="143" t="s">
        <v>85</v>
      </c>
      <c r="AY1191" s="18" t="s">
        <v>158</v>
      </c>
      <c r="BE1191" s="144">
        <f>IF(N1191="základní",J1191,0)</f>
        <v>0</v>
      </c>
      <c r="BF1191" s="144">
        <f>IF(N1191="snížená",J1191,0)</f>
        <v>0</v>
      </c>
      <c r="BG1191" s="144">
        <f>IF(N1191="zákl. přenesená",J1191,0)</f>
        <v>0</v>
      </c>
      <c r="BH1191" s="144">
        <f>IF(N1191="sníž. přenesená",J1191,0)</f>
        <v>0</v>
      </c>
      <c r="BI1191" s="144">
        <f>IF(N1191="nulová",J1191,0)</f>
        <v>0</v>
      </c>
      <c r="BJ1191" s="18" t="s">
        <v>83</v>
      </c>
      <c r="BK1191" s="144">
        <f>ROUND(I1191*H1191,2)</f>
        <v>0</v>
      </c>
      <c r="BL1191" s="18" t="s">
        <v>316</v>
      </c>
      <c r="BM1191" s="143" t="s">
        <v>1263</v>
      </c>
    </row>
    <row r="1192" spans="2:65" s="1" customFormat="1">
      <c r="B1192" s="33"/>
      <c r="D1192" s="145" t="s">
        <v>168</v>
      </c>
      <c r="F1192" s="146" t="s">
        <v>1264</v>
      </c>
      <c r="I1192" s="147"/>
      <c r="L1192" s="33"/>
      <c r="M1192" s="148"/>
      <c r="T1192" s="54"/>
      <c r="AT1192" s="18" t="s">
        <v>168</v>
      </c>
      <c r="AU1192" s="18" t="s">
        <v>85</v>
      </c>
    </row>
    <row r="1193" spans="2:65" s="1" customFormat="1">
      <c r="B1193" s="33"/>
      <c r="D1193" s="149" t="s">
        <v>170</v>
      </c>
      <c r="F1193" s="150" t="s">
        <v>1265</v>
      </c>
      <c r="I1193" s="147"/>
      <c r="L1193" s="33"/>
      <c r="M1193" s="148"/>
      <c r="T1193" s="54"/>
      <c r="AT1193" s="18" t="s">
        <v>170</v>
      </c>
      <c r="AU1193" s="18" t="s">
        <v>85</v>
      </c>
    </row>
    <row r="1194" spans="2:65" s="12" customFormat="1">
      <c r="B1194" s="151"/>
      <c r="D1194" s="145" t="s">
        <v>172</v>
      </c>
      <c r="E1194" s="152" t="s">
        <v>19</v>
      </c>
      <c r="F1194" s="153" t="s">
        <v>1235</v>
      </c>
      <c r="H1194" s="152" t="s">
        <v>19</v>
      </c>
      <c r="I1194" s="154"/>
      <c r="L1194" s="151"/>
      <c r="M1194" s="155"/>
      <c r="T1194" s="156"/>
      <c r="AT1194" s="152" t="s">
        <v>172</v>
      </c>
      <c r="AU1194" s="152" t="s">
        <v>85</v>
      </c>
      <c r="AV1194" s="12" t="s">
        <v>83</v>
      </c>
      <c r="AW1194" s="12" t="s">
        <v>37</v>
      </c>
      <c r="AX1194" s="12" t="s">
        <v>76</v>
      </c>
      <c r="AY1194" s="152" t="s">
        <v>158</v>
      </c>
    </row>
    <row r="1195" spans="2:65" s="12" customFormat="1">
      <c r="B1195" s="151"/>
      <c r="D1195" s="145" t="s">
        <v>172</v>
      </c>
      <c r="E1195" s="152" t="s">
        <v>19</v>
      </c>
      <c r="F1195" s="153" t="s">
        <v>1266</v>
      </c>
      <c r="H1195" s="152" t="s">
        <v>19</v>
      </c>
      <c r="I1195" s="154"/>
      <c r="L1195" s="151"/>
      <c r="M1195" s="155"/>
      <c r="T1195" s="156"/>
      <c r="AT1195" s="152" t="s">
        <v>172</v>
      </c>
      <c r="AU1195" s="152" t="s">
        <v>85</v>
      </c>
      <c r="AV1195" s="12" t="s">
        <v>83</v>
      </c>
      <c r="AW1195" s="12" t="s">
        <v>37</v>
      </c>
      <c r="AX1195" s="12" t="s">
        <v>76</v>
      </c>
      <c r="AY1195" s="152" t="s">
        <v>158</v>
      </c>
    </row>
    <row r="1196" spans="2:65" s="12" customFormat="1">
      <c r="B1196" s="151"/>
      <c r="D1196" s="145" t="s">
        <v>172</v>
      </c>
      <c r="E1196" s="152" t="s">
        <v>19</v>
      </c>
      <c r="F1196" s="153" t="s">
        <v>1267</v>
      </c>
      <c r="H1196" s="152" t="s">
        <v>19</v>
      </c>
      <c r="I1196" s="154"/>
      <c r="L1196" s="151"/>
      <c r="M1196" s="155"/>
      <c r="T1196" s="156"/>
      <c r="AT1196" s="152" t="s">
        <v>172</v>
      </c>
      <c r="AU1196" s="152" t="s">
        <v>85</v>
      </c>
      <c r="AV1196" s="12" t="s">
        <v>83</v>
      </c>
      <c r="AW1196" s="12" t="s">
        <v>37</v>
      </c>
      <c r="AX1196" s="12" t="s">
        <v>76</v>
      </c>
      <c r="AY1196" s="152" t="s">
        <v>158</v>
      </c>
    </row>
    <row r="1197" spans="2:65" s="12" customFormat="1">
      <c r="B1197" s="151"/>
      <c r="D1197" s="145" t="s">
        <v>172</v>
      </c>
      <c r="E1197" s="152" t="s">
        <v>19</v>
      </c>
      <c r="F1197" s="153" t="s">
        <v>1268</v>
      </c>
      <c r="H1197" s="152" t="s">
        <v>19</v>
      </c>
      <c r="I1197" s="154"/>
      <c r="L1197" s="151"/>
      <c r="M1197" s="155"/>
      <c r="T1197" s="156"/>
      <c r="AT1197" s="152" t="s">
        <v>172</v>
      </c>
      <c r="AU1197" s="152" t="s">
        <v>85</v>
      </c>
      <c r="AV1197" s="12" t="s">
        <v>83</v>
      </c>
      <c r="AW1197" s="12" t="s">
        <v>37</v>
      </c>
      <c r="AX1197" s="12" t="s">
        <v>76</v>
      </c>
      <c r="AY1197" s="152" t="s">
        <v>158</v>
      </c>
    </row>
    <row r="1198" spans="2:65" s="12" customFormat="1">
      <c r="B1198" s="151"/>
      <c r="D1198" s="145" t="s">
        <v>172</v>
      </c>
      <c r="E1198" s="152" t="s">
        <v>19</v>
      </c>
      <c r="F1198" s="153" t="s">
        <v>1269</v>
      </c>
      <c r="H1198" s="152" t="s">
        <v>19</v>
      </c>
      <c r="I1198" s="154"/>
      <c r="L1198" s="151"/>
      <c r="M1198" s="155"/>
      <c r="T1198" s="156"/>
      <c r="AT1198" s="152" t="s">
        <v>172</v>
      </c>
      <c r="AU1198" s="152" t="s">
        <v>85</v>
      </c>
      <c r="AV1198" s="12" t="s">
        <v>83</v>
      </c>
      <c r="AW1198" s="12" t="s">
        <v>37</v>
      </c>
      <c r="AX1198" s="12" t="s">
        <v>76</v>
      </c>
      <c r="AY1198" s="152" t="s">
        <v>158</v>
      </c>
    </row>
    <row r="1199" spans="2:65" s="12" customFormat="1">
      <c r="B1199" s="151"/>
      <c r="D1199" s="145" t="s">
        <v>172</v>
      </c>
      <c r="E1199" s="152" t="s">
        <v>19</v>
      </c>
      <c r="F1199" s="153" t="s">
        <v>1270</v>
      </c>
      <c r="H1199" s="152" t="s">
        <v>19</v>
      </c>
      <c r="I1199" s="154"/>
      <c r="L1199" s="151"/>
      <c r="M1199" s="155"/>
      <c r="T1199" s="156"/>
      <c r="AT1199" s="152" t="s">
        <v>172</v>
      </c>
      <c r="AU1199" s="152" t="s">
        <v>85</v>
      </c>
      <c r="AV1199" s="12" t="s">
        <v>83</v>
      </c>
      <c r="AW1199" s="12" t="s">
        <v>37</v>
      </c>
      <c r="AX1199" s="12" t="s">
        <v>76</v>
      </c>
      <c r="AY1199" s="152" t="s">
        <v>158</v>
      </c>
    </row>
    <row r="1200" spans="2:65" s="13" customFormat="1">
      <c r="B1200" s="157"/>
      <c r="D1200" s="145" t="s">
        <v>172</v>
      </c>
      <c r="E1200" s="158" t="s">
        <v>19</v>
      </c>
      <c r="F1200" s="159" t="s">
        <v>1271</v>
      </c>
      <c r="H1200" s="160">
        <v>10.6</v>
      </c>
      <c r="I1200" s="161"/>
      <c r="L1200" s="157"/>
      <c r="M1200" s="162"/>
      <c r="T1200" s="163"/>
      <c r="AT1200" s="158" t="s">
        <v>172</v>
      </c>
      <c r="AU1200" s="158" t="s">
        <v>85</v>
      </c>
      <c r="AV1200" s="13" t="s">
        <v>85</v>
      </c>
      <c r="AW1200" s="13" t="s">
        <v>37</v>
      </c>
      <c r="AX1200" s="13" t="s">
        <v>76</v>
      </c>
      <c r="AY1200" s="158" t="s">
        <v>158</v>
      </c>
    </row>
    <row r="1201" spans="2:65" s="15" customFormat="1">
      <c r="B1201" s="171"/>
      <c r="D1201" s="145" t="s">
        <v>172</v>
      </c>
      <c r="E1201" s="172" t="s">
        <v>19</v>
      </c>
      <c r="F1201" s="173" t="s">
        <v>188</v>
      </c>
      <c r="H1201" s="174">
        <v>10.6</v>
      </c>
      <c r="I1201" s="175"/>
      <c r="L1201" s="171"/>
      <c r="M1201" s="176"/>
      <c r="T1201" s="177"/>
      <c r="AT1201" s="172" t="s">
        <v>172</v>
      </c>
      <c r="AU1201" s="172" t="s">
        <v>85</v>
      </c>
      <c r="AV1201" s="15" t="s">
        <v>166</v>
      </c>
      <c r="AW1201" s="15" t="s">
        <v>37</v>
      </c>
      <c r="AX1201" s="15" t="s">
        <v>83</v>
      </c>
      <c r="AY1201" s="172" t="s">
        <v>158</v>
      </c>
    </row>
    <row r="1202" spans="2:65" s="1" customFormat="1" ht="24.2" customHeight="1">
      <c r="B1202" s="33"/>
      <c r="C1202" s="132" t="s">
        <v>1272</v>
      </c>
      <c r="D1202" s="132" t="s">
        <v>161</v>
      </c>
      <c r="E1202" s="133" t="s">
        <v>1273</v>
      </c>
      <c r="F1202" s="134" t="s">
        <v>1274</v>
      </c>
      <c r="G1202" s="135" t="s">
        <v>198</v>
      </c>
      <c r="H1202" s="136">
        <v>2</v>
      </c>
      <c r="I1202" s="137"/>
      <c r="J1202" s="138">
        <f>ROUND(I1202*H1202,2)</f>
        <v>0</v>
      </c>
      <c r="K1202" s="134" t="s">
        <v>165</v>
      </c>
      <c r="L1202" s="33"/>
      <c r="M1202" s="139" t="s">
        <v>19</v>
      </c>
      <c r="N1202" s="140" t="s">
        <v>47</v>
      </c>
      <c r="P1202" s="141">
        <f>O1202*H1202</f>
        <v>0</v>
      </c>
      <c r="Q1202" s="141">
        <v>3.0200000000000002E-4</v>
      </c>
      <c r="R1202" s="141">
        <f>Q1202*H1202</f>
        <v>6.0400000000000004E-4</v>
      </c>
      <c r="S1202" s="141">
        <v>0</v>
      </c>
      <c r="T1202" s="142">
        <f>S1202*H1202</f>
        <v>0</v>
      </c>
      <c r="AR1202" s="143" t="s">
        <v>316</v>
      </c>
      <c r="AT1202" s="143" t="s">
        <v>161</v>
      </c>
      <c r="AU1202" s="143" t="s">
        <v>85</v>
      </c>
      <c r="AY1202" s="18" t="s">
        <v>158</v>
      </c>
      <c r="BE1202" s="144">
        <f>IF(N1202="základní",J1202,0)</f>
        <v>0</v>
      </c>
      <c r="BF1202" s="144">
        <f>IF(N1202="snížená",J1202,0)</f>
        <v>0</v>
      </c>
      <c r="BG1202" s="144">
        <f>IF(N1202="zákl. přenesená",J1202,0)</f>
        <v>0</v>
      </c>
      <c r="BH1202" s="144">
        <f>IF(N1202="sníž. přenesená",J1202,0)</f>
        <v>0</v>
      </c>
      <c r="BI1202" s="144">
        <f>IF(N1202="nulová",J1202,0)</f>
        <v>0</v>
      </c>
      <c r="BJ1202" s="18" t="s">
        <v>83</v>
      </c>
      <c r="BK1202" s="144">
        <f>ROUND(I1202*H1202,2)</f>
        <v>0</v>
      </c>
      <c r="BL1202" s="18" t="s">
        <v>316</v>
      </c>
      <c r="BM1202" s="143" t="s">
        <v>1275</v>
      </c>
    </row>
    <row r="1203" spans="2:65" s="1" customFormat="1">
      <c r="B1203" s="33"/>
      <c r="D1203" s="145" t="s">
        <v>168</v>
      </c>
      <c r="F1203" s="146" t="s">
        <v>1276</v>
      </c>
      <c r="I1203" s="147"/>
      <c r="L1203" s="33"/>
      <c r="M1203" s="148"/>
      <c r="T1203" s="54"/>
      <c r="AT1203" s="18" t="s">
        <v>168</v>
      </c>
      <c r="AU1203" s="18" t="s">
        <v>85</v>
      </c>
    </row>
    <row r="1204" spans="2:65" s="1" customFormat="1">
      <c r="B1204" s="33"/>
      <c r="D1204" s="149" t="s">
        <v>170</v>
      </c>
      <c r="F1204" s="150" t="s">
        <v>1277</v>
      </c>
      <c r="I1204" s="147"/>
      <c r="L1204" s="33"/>
      <c r="M1204" s="148"/>
      <c r="T1204" s="54"/>
      <c r="AT1204" s="18" t="s">
        <v>170</v>
      </c>
      <c r="AU1204" s="18" t="s">
        <v>85</v>
      </c>
    </row>
    <row r="1205" spans="2:65" s="1" customFormat="1" ht="24.2" customHeight="1">
      <c r="B1205" s="33"/>
      <c r="C1205" s="132" t="s">
        <v>1278</v>
      </c>
      <c r="D1205" s="132" t="s">
        <v>161</v>
      </c>
      <c r="E1205" s="133" t="s">
        <v>1279</v>
      </c>
      <c r="F1205" s="134" t="s">
        <v>1280</v>
      </c>
      <c r="G1205" s="135" t="s">
        <v>340</v>
      </c>
      <c r="H1205" s="136">
        <v>12.8</v>
      </c>
      <c r="I1205" s="137"/>
      <c r="J1205" s="138">
        <f>ROUND(I1205*H1205,2)</f>
        <v>0</v>
      </c>
      <c r="K1205" s="134" t="s">
        <v>165</v>
      </c>
      <c r="L1205" s="33"/>
      <c r="M1205" s="139" t="s">
        <v>19</v>
      </c>
      <c r="N1205" s="140" t="s">
        <v>47</v>
      </c>
      <c r="P1205" s="141">
        <f>O1205*H1205</f>
        <v>0</v>
      </c>
      <c r="Q1205" s="141">
        <v>1.1076E-3</v>
      </c>
      <c r="R1205" s="141">
        <f>Q1205*H1205</f>
        <v>1.417728E-2</v>
      </c>
      <c r="S1205" s="141">
        <v>0</v>
      </c>
      <c r="T1205" s="142">
        <f>S1205*H1205</f>
        <v>0</v>
      </c>
      <c r="AR1205" s="143" t="s">
        <v>316</v>
      </c>
      <c r="AT1205" s="143" t="s">
        <v>161</v>
      </c>
      <c r="AU1205" s="143" t="s">
        <v>85</v>
      </c>
      <c r="AY1205" s="18" t="s">
        <v>158</v>
      </c>
      <c r="BE1205" s="144">
        <f>IF(N1205="základní",J1205,0)</f>
        <v>0</v>
      </c>
      <c r="BF1205" s="144">
        <f>IF(N1205="snížená",J1205,0)</f>
        <v>0</v>
      </c>
      <c r="BG1205" s="144">
        <f>IF(N1205="zákl. přenesená",J1205,0)</f>
        <v>0</v>
      </c>
      <c r="BH1205" s="144">
        <f>IF(N1205="sníž. přenesená",J1205,0)</f>
        <v>0</v>
      </c>
      <c r="BI1205" s="144">
        <f>IF(N1205="nulová",J1205,0)</f>
        <v>0</v>
      </c>
      <c r="BJ1205" s="18" t="s">
        <v>83</v>
      </c>
      <c r="BK1205" s="144">
        <f>ROUND(I1205*H1205,2)</f>
        <v>0</v>
      </c>
      <c r="BL1205" s="18" t="s">
        <v>316</v>
      </c>
      <c r="BM1205" s="143" t="s">
        <v>1281</v>
      </c>
    </row>
    <row r="1206" spans="2:65" s="1" customFormat="1">
      <c r="B1206" s="33"/>
      <c r="D1206" s="145" t="s">
        <v>168</v>
      </c>
      <c r="F1206" s="146" t="s">
        <v>1282</v>
      </c>
      <c r="I1206" s="147"/>
      <c r="L1206" s="33"/>
      <c r="M1206" s="148"/>
      <c r="T1206" s="54"/>
      <c r="AT1206" s="18" t="s">
        <v>168</v>
      </c>
      <c r="AU1206" s="18" t="s">
        <v>85</v>
      </c>
    </row>
    <row r="1207" spans="2:65" s="1" customFormat="1">
      <c r="B1207" s="33"/>
      <c r="D1207" s="149" t="s">
        <v>170</v>
      </c>
      <c r="F1207" s="150" t="s">
        <v>1283</v>
      </c>
      <c r="I1207" s="147"/>
      <c r="L1207" s="33"/>
      <c r="M1207" s="148"/>
      <c r="T1207" s="54"/>
      <c r="AT1207" s="18" t="s">
        <v>170</v>
      </c>
      <c r="AU1207" s="18" t="s">
        <v>85</v>
      </c>
    </row>
    <row r="1208" spans="2:65" s="12" customFormat="1">
      <c r="B1208" s="151"/>
      <c r="D1208" s="145" t="s">
        <v>172</v>
      </c>
      <c r="E1208" s="152" t="s">
        <v>19</v>
      </c>
      <c r="F1208" s="153" t="s">
        <v>720</v>
      </c>
      <c r="H1208" s="152" t="s">
        <v>19</v>
      </c>
      <c r="I1208" s="154"/>
      <c r="L1208" s="151"/>
      <c r="M1208" s="155"/>
      <c r="T1208" s="156"/>
      <c r="AT1208" s="152" t="s">
        <v>172</v>
      </c>
      <c r="AU1208" s="152" t="s">
        <v>85</v>
      </c>
      <c r="AV1208" s="12" t="s">
        <v>83</v>
      </c>
      <c r="AW1208" s="12" t="s">
        <v>37</v>
      </c>
      <c r="AX1208" s="12" t="s">
        <v>76</v>
      </c>
      <c r="AY1208" s="152" t="s">
        <v>158</v>
      </c>
    </row>
    <row r="1209" spans="2:65" s="12" customFormat="1">
      <c r="B1209" s="151"/>
      <c r="D1209" s="145" t="s">
        <v>172</v>
      </c>
      <c r="E1209" s="152" t="s">
        <v>19</v>
      </c>
      <c r="F1209" s="153" t="s">
        <v>1284</v>
      </c>
      <c r="H1209" s="152" t="s">
        <v>19</v>
      </c>
      <c r="I1209" s="154"/>
      <c r="L1209" s="151"/>
      <c r="M1209" s="155"/>
      <c r="T1209" s="156"/>
      <c r="AT1209" s="152" t="s">
        <v>172</v>
      </c>
      <c r="AU1209" s="152" t="s">
        <v>85</v>
      </c>
      <c r="AV1209" s="12" t="s">
        <v>83</v>
      </c>
      <c r="AW1209" s="12" t="s">
        <v>37</v>
      </c>
      <c r="AX1209" s="12" t="s">
        <v>76</v>
      </c>
      <c r="AY1209" s="152" t="s">
        <v>158</v>
      </c>
    </row>
    <row r="1210" spans="2:65" s="12" customFormat="1">
      <c r="B1210" s="151"/>
      <c r="D1210" s="145" t="s">
        <v>172</v>
      </c>
      <c r="E1210" s="152" t="s">
        <v>19</v>
      </c>
      <c r="F1210" s="153" t="s">
        <v>1285</v>
      </c>
      <c r="H1210" s="152" t="s">
        <v>19</v>
      </c>
      <c r="I1210" s="154"/>
      <c r="L1210" s="151"/>
      <c r="M1210" s="155"/>
      <c r="T1210" s="156"/>
      <c r="AT1210" s="152" t="s">
        <v>172</v>
      </c>
      <c r="AU1210" s="152" t="s">
        <v>85</v>
      </c>
      <c r="AV1210" s="12" t="s">
        <v>83</v>
      </c>
      <c r="AW1210" s="12" t="s">
        <v>37</v>
      </c>
      <c r="AX1210" s="12" t="s">
        <v>76</v>
      </c>
      <c r="AY1210" s="152" t="s">
        <v>158</v>
      </c>
    </row>
    <row r="1211" spans="2:65" s="12" customFormat="1">
      <c r="B1211" s="151"/>
      <c r="D1211" s="145" t="s">
        <v>172</v>
      </c>
      <c r="E1211" s="152" t="s">
        <v>19</v>
      </c>
      <c r="F1211" s="153" t="s">
        <v>1286</v>
      </c>
      <c r="H1211" s="152" t="s">
        <v>19</v>
      </c>
      <c r="I1211" s="154"/>
      <c r="L1211" s="151"/>
      <c r="M1211" s="155"/>
      <c r="T1211" s="156"/>
      <c r="AT1211" s="152" t="s">
        <v>172</v>
      </c>
      <c r="AU1211" s="152" t="s">
        <v>85</v>
      </c>
      <c r="AV1211" s="12" t="s">
        <v>83</v>
      </c>
      <c r="AW1211" s="12" t="s">
        <v>37</v>
      </c>
      <c r="AX1211" s="12" t="s">
        <v>76</v>
      </c>
      <c r="AY1211" s="152" t="s">
        <v>158</v>
      </c>
    </row>
    <row r="1212" spans="2:65" s="13" customFormat="1">
      <c r="B1212" s="157"/>
      <c r="D1212" s="145" t="s">
        <v>172</v>
      </c>
      <c r="E1212" s="158" t="s">
        <v>19</v>
      </c>
      <c r="F1212" s="159" t="s">
        <v>1287</v>
      </c>
      <c r="H1212" s="160">
        <v>12.8</v>
      </c>
      <c r="I1212" s="161"/>
      <c r="L1212" s="157"/>
      <c r="M1212" s="162"/>
      <c r="T1212" s="163"/>
      <c r="AT1212" s="158" t="s">
        <v>172</v>
      </c>
      <c r="AU1212" s="158" t="s">
        <v>85</v>
      </c>
      <c r="AV1212" s="13" t="s">
        <v>85</v>
      </c>
      <c r="AW1212" s="13" t="s">
        <v>37</v>
      </c>
      <c r="AX1212" s="13" t="s">
        <v>76</v>
      </c>
      <c r="AY1212" s="158" t="s">
        <v>158</v>
      </c>
    </row>
    <row r="1213" spans="2:65" s="15" customFormat="1">
      <c r="B1213" s="171"/>
      <c r="D1213" s="145" t="s">
        <v>172</v>
      </c>
      <c r="E1213" s="172" t="s">
        <v>19</v>
      </c>
      <c r="F1213" s="173" t="s">
        <v>188</v>
      </c>
      <c r="H1213" s="174">
        <v>12.8</v>
      </c>
      <c r="I1213" s="175"/>
      <c r="L1213" s="171"/>
      <c r="M1213" s="176"/>
      <c r="T1213" s="177"/>
      <c r="AT1213" s="172" t="s">
        <v>172</v>
      </c>
      <c r="AU1213" s="172" t="s">
        <v>85</v>
      </c>
      <c r="AV1213" s="15" t="s">
        <v>166</v>
      </c>
      <c r="AW1213" s="15" t="s">
        <v>37</v>
      </c>
      <c r="AX1213" s="15" t="s">
        <v>83</v>
      </c>
      <c r="AY1213" s="172" t="s">
        <v>158</v>
      </c>
    </row>
    <row r="1214" spans="2:65" s="1" customFormat="1" ht="33" customHeight="1">
      <c r="B1214" s="33"/>
      <c r="C1214" s="132" t="s">
        <v>1288</v>
      </c>
      <c r="D1214" s="132" t="s">
        <v>161</v>
      </c>
      <c r="E1214" s="133" t="s">
        <v>1289</v>
      </c>
      <c r="F1214" s="134" t="s">
        <v>1290</v>
      </c>
      <c r="G1214" s="135" t="s">
        <v>221</v>
      </c>
      <c r="H1214" s="136">
        <v>0.123</v>
      </c>
      <c r="I1214" s="137"/>
      <c r="J1214" s="138">
        <f>ROUND(I1214*H1214,2)</f>
        <v>0</v>
      </c>
      <c r="K1214" s="134" t="s">
        <v>165</v>
      </c>
      <c r="L1214" s="33"/>
      <c r="M1214" s="139" t="s">
        <v>19</v>
      </c>
      <c r="N1214" s="140" t="s">
        <v>47</v>
      </c>
      <c r="P1214" s="141">
        <f>O1214*H1214</f>
        <v>0</v>
      </c>
      <c r="Q1214" s="141">
        <v>0</v>
      </c>
      <c r="R1214" s="141">
        <f>Q1214*H1214</f>
        <v>0</v>
      </c>
      <c r="S1214" s="141">
        <v>0</v>
      </c>
      <c r="T1214" s="142">
        <f>S1214*H1214</f>
        <v>0</v>
      </c>
      <c r="AR1214" s="143" t="s">
        <v>316</v>
      </c>
      <c r="AT1214" s="143" t="s">
        <v>161</v>
      </c>
      <c r="AU1214" s="143" t="s">
        <v>85</v>
      </c>
      <c r="AY1214" s="18" t="s">
        <v>158</v>
      </c>
      <c r="BE1214" s="144">
        <f>IF(N1214="základní",J1214,0)</f>
        <v>0</v>
      </c>
      <c r="BF1214" s="144">
        <f>IF(N1214="snížená",J1214,0)</f>
        <v>0</v>
      </c>
      <c r="BG1214" s="144">
        <f>IF(N1214="zákl. přenesená",J1214,0)</f>
        <v>0</v>
      </c>
      <c r="BH1214" s="144">
        <f>IF(N1214="sníž. přenesená",J1214,0)</f>
        <v>0</v>
      </c>
      <c r="BI1214" s="144">
        <f>IF(N1214="nulová",J1214,0)</f>
        <v>0</v>
      </c>
      <c r="BJ1214" s="18" t="s">
        <v>83</v>
      </c>
      <c r="BK1214" s="144">
        <f>ROUND(I1214*H1214,2)</f>
        <v>0</v>
      </c>
      <c r="BL1214" s="18" t="s">
        <v>316</v>
      </c>
      <c r="BM1214" s="143" t="s">
        <v>1291</v>
      </c>
    </row>
    <row r="1215" spans="2:65" s="1" customFormat="1">
      <c r="B1215" s="33"/>
      <c r="D1215" s="145" t="s">
        <v>168</v>
      </c>
      <c r="F1215" s="146" t="s">
        <v>1292</v>
      </c>
      <c r="I1215" s="147"/>
      <c r="L1215" s="33"/>
      <c r="M1215" s="148"/>
      <c r="T1215" s="54"/>
      <c r="AT1215" s="18" t="s">
        <v>168</v>
      </c>
      <c r="AU1215" s="18" t="s">
        <v>85</v>
      </c>
    </row>
    <row r="1216" spans="2:65" s="1" customFormat="1">
      <c r="B1216" s="33"/>
      <c r="D1216" s="149" t="s">
        <v>170</v>
      </c>
      <c r="F1216" s="150" t="s">
        <v>1293</v>
      </c>
      <c r="I1216" s="147"/>
      <c r="L1216" s="33"/>
      <c r="M1216" s="148"/>
      <c r="T1216" s="54"/>
      <c r="AT1216" s="18" t="s">
        <v>170</v>
      </c>
      <c r="AU1216" s="18" t="s">
        <v>85</v>
      </c>
    </row>
    <row r="1217" spans="2:65" s="11" customFormat="1" ht="22.9" customHeight="1">
      <c r="B1217" s="120"/>
      <c r="D1217" s="121" t="s">
        <v>75</v>
      </c>
      <c r="E1217" s="130" t="s">
        <v>1294</v>
      </c>
      <c r="F1217" s="130" t="s">
        <v>1295</v>
      </c>
      <c r="I1217" s="123"/>
      <c r="J1217" s="131">
        <f>BK1217</f>
        <v>0</v>
      </c>
      <c r="L1217" s="120"/>
      <c r="M1217" s="125"/>
      <c r="P1217" s="126">
        <f>SUM(P1218:P1322)</f>
        <v>0</v>
      </c>
      <c r="R1217" s="126">
        <f>SUM(R1218:R1322)</f>
        <v>0.31602895870000003</v>
      </c>
      <c r="T1217" s="127">
        <f>SUM(T1218:T1322)</f>
        <v>0</v>
      </c>
      <c r="AR1217" s="121" t="s">
        <v>85</v>
      </c>
      <c r="AT1217" s="128" t="s">
        <v>75</v>
      </c>
      <c r="AU1217" s="128" t="s">
        <v>83</v>
      </c>
      <c r="AY1217" s="121" t="s">
        <v>158</v>
      </c>
      <c r="BK1217" s="129">
        <f>SUM(BK1218:BK1322)</f>
        <v>0</v>
      </c>
    </row>
    <row r="1218" spans="2:65" s="1" customFormat="1" ht="24.2" customHeight="1">
      <c r="B1218" s="33"/>
      <c r="C1218" s="132" t="s">
        <v>1296</v>
      </c>
      <c r="D1218" s="132" t="s">
        <v>161</v>
      </c>
      <c r="E1218" s="133" t="s">
        <v>1297</v>
      </c>
      <c r="F1218" s="134" t="s">
        <v>1298</v>
      </c>
      <c r="G1218" s="135" t="s">
        <v>164</v>
      </c>
      <c r="H1218" s="136">
        <v>1.32</v>
      </c>
      <c r="I1218" s="137"/>
      <c r="J1218" s="138">
        <f>ROUND(I1218*H1218,2)</f>
        <v>0</v>
      </c>
      <c r="K1218" s="134" t="s">
        <v>165</v>
      </c>
      <c r="L1218" s="33"/>
      <c r="M1218" s="139" t="s">
        <v>19</v>
      </c>
      <c r="N1218" s="140" t="s">
        <v>47</v>
      </c>
      <c r="P1218" s="141">
        <f>O1218*H1218</f>
        <v>0</v>
      </c>
      <c r="Q1218" s="141">
        <v>2.5999999999999998E-4</v>
      </c>
      <c r="R1218" s="141">
        <f>Q1218*H1218</f>
        <v>3.4319999999999999E-4</v>
      </c>
      <c r="S1218" s="141">
        <v>0</v>
      </c>
      <c r="T1218" s="142">
        <f>S1218*H1218</f>
        <v>0</v>
      </c>
      <c r="AR1218" s="143" t="s">
        <v>316</v>
      </c>
      <c r="AT1218" s="143" t="s">
        <v>161</v>
      </c>
      <c r="AU1218" s="143" t="s">
        <v>85</v>
      </c>
      <c r="AY1218" s="18" t="s">
        <v>158</v>
      </c>
      <c r="BE1218" s="144">
        <f>IF(N1218="základní",J1218,0)</f>
        <v>0</v>
      </c>
      <c r="BF1218" s="144">
        <f>IF(N1218="snížená",J1218,0)</f>
        <v>0</v>
      </c>
      <c r="BG1218" s="144">
        <f>IF(N1218="zákl. přenesená",J1218,0)</f>
        <v>0</v>
      </c>
      <c r="BH1218" s="144">
        <f>IF(N1218="sníž. přenesená",J1218,0)</f>
        <v>0</v>
      </c>
      <c r="BI1218" s="144">
        <f>IF(N1218="nulová",J1218,0)</f>
        <v>0</v>
      </c>
      <c r="BJ1218" s="18" t="s">
        <v>83</v>
      </c>
      <c r="BK1218" s="144">
        <f>ROUND(I1218*H1218,2)</f>
        <v>0</v>
      </c>
      <c r="BL1218" s="18" t="s">
        <v>316</v>
      </c>
      <c r="BM1218" s="143" t="s">
        <v>1299</v>
      </c>
    </row>
    <row r="1219" spans="2:65" s="1" customFormat="1">
      <c r="B1219" s="33"/>
      <c r="D1219" s="145" t="s">
        <v>168</v>
      </c>
      <c r="F1219" s="146" t="s">
        <v>1300</v>
      </c>
      <c r="I1219" s="147"/>
      <c r="L1219" s="33"/>
      <c r="M1219" s="148"/>
      <c r="T1219" s="54"/>
      <c r="AT1219" s="18" t="s">
        <v>168</v>
      </c>
      <c r="AU1219" s="18" t="s">
        <v>85</v>
      </c>
    </row>
    <row r="1220" spans="2:65" s="1" customFormat="1">
      <c r="B1220" s="33"/>
      <c r="D1220" s="149" t="s">
        <v>170</v>
      </c>
      <c r="F1220" s="150" t="s">
        <v>1301</v>
      </c>
      <c r="I1220" s="147"/>
      <c r="L1220" s="33"/>
      <c r="M1220" s="148"/>
      <c r="T1220" s="54"/>
      <c r="AT1220" s="18" t="s">
        <v>170</v>
      </c>
      <c r="AU1220" s="18" t="s">
        <v>85</v>
      </c>
    </row>
    <row r="1221" spans="2:65" s="12" customFormat="1">
      <c r="B1221" s="151"/>
      <c r="D1221" s="145" t="s">
        <v>172</v>
      </c>
      <c r="E1221" s="152" t="s">
        <v>19</v>
      </c>
      <c r="F1221" s="153" t="s">
        <v>202</v>
      </c>
      <c r="H1221" s="152" t="s">
        <v>19</v>
      </c>
      <c r="I1221" s="154"/>
      <c r="L1221" s="151"/>
      <c r="M1221" s="155"/>
      <c r="T1221" s="156"/>
      <c r="AT1221" s="152" t="s">
        <v>172</v>
      </c>
      <c r="AU1221" s="152" t="s">
        <v>85</v>
      </c>
      <c r="AV1221" s="12" t="s">
        <v>83</v>
      </c>
      <c r="AW1221" s="12" t="s">
        <v>37</v>
      </c>
      <c r="AX1221" s="12" t="s">
        <v>76</v>
      </c>
      <c r="AY1221" s="152" t="s">
        <v>158</v>
      </c>
    </row>
    <row r="1222" spans="2:65" s="12" customFormat="1">
      <c r="B1222" s="151"/>
      <c r="D1222" s="145" t="s">
        <v>172</v>
      </c>
      <c r="E1222" s="152" t="s">
        <v>19</v>
      </c>
      <c r="F1222" s="153" t="s">
        <v>1302</v>
      </c>
      <c r="H1222" s="152" t="s">
        <v>19</v>
      </c>
      <c r="I1222" s="154"/>
      <c r="L1222" s="151"/>
      <c r="M1222" s="155"/>
      <c r="T1222" s="156"/>
      <c r="AT1222" s="152" t="s">
        <v>172</v>
      </c>
      <c r="AU1222" s="152" t="s">
        <v>85</v>
      </c>
      <c r="AV1222" s="12" t="s">
        <v>83</v>
      </c>
      <c r="AW1222" s="12" t="s">
        <v>37</v>
      </c>
      <c r="AX1222" s="12" t="s">
        <v>76</v>
      </c>
      <c r="AY1222" s="152" t="s">
        <v>158</v>
      </c>
    </row>
    <row r="1223" spans="2:65" s="13" customFormat="1">
      <c r="B1223" s="157"/>
      <c r="D1223" s="145" t="s">
        <v>172</v>
      </c>
      <c r="E1223" s="158" t="s">
        <v>19</v>
      </c>
      <c r="F1223" s="159" t="s">
        <v>1303</v>
      </c>
      <c r="H1223" s="160">
        <v>1.32</v>
      </c>
      <c r="I1223" s="161"/>
      <c r="L1223" s="157"/>
      <c r="M1223" s="162"/>
      <c r="T1223" s="163"/>
      <c r="AT1223" s="158" t="s">
        <v>172</v>
      </c>
      <c r="AU1223" s="158" t="s">
        <v>85</v>
      </c>
      <c r="AV1223" s="13" t="s">
        <v>85</v>
      </c>
      <c r="AW1223" s="13" t="s">
        <v>37</v>
      </c>
      <c r="AX1223" s="13" t="s">
        <v>76</v>
      </c>
      <c r="AY1223" s="158" t="s">
        <v>158</v>
      </c>
    </row>
    <row r="1224" spans="2:65" s="15" customFormat="1">
      <c r="B1224" s="171"/>
      <c r="D1224" s="145" t="s">
        <v>172</v>
      </c>
      <c r="E1224" s="172" t="s">
        <v>19</v>
      </c>
      <c r="F1224" s="173" t="s">
        <v>188</v>
      </c>
      <c r="H1224" s="174">
        <v>1.32</v>
      </c>
      <c r="I1224" s="175"/>
      <c r="L1224" s="171"/>
      <c r="M1224" s="176"/>
      <c r="T1224" s="177"/>
      <c r="AT1224" s="172" t="s">
        <v>172</v>
      </c>
      <c r="AU1224" s="172" t="s">
        <v>85</v>
      </c>
      <c r="AV1224" s="15" t="s">
        <v>166</v>
      </c>
      <c r="AW1224" s="15" t="s">
        <v>37</v>
      </c>
      <c r="AX1224" s="15" t="s">
        <v>83</v>
      </c>
      <c r="AY1224" s="172" t="s">
        <v>158</v>
      </c>
    </row>
    <row r="1225" spans="2:65" s="1" customFormat="1" ht="62.65" customHeight="1">
      <c r="B1225" s="33"/>
      <c r="C1225" s="178" t="s">
        <v>1304</v>
      </c>
      <c r="D1225" s="178" t="s">
        <v>229</v>
      </c>
      <c r="E1225" s="179" t="s">
        <v>1305</v>
      </c>
      <c r="F1225" s="180" t="s">
        <v>1306</v>
      </c>
      <c r="G1225" s="181" t="s">
        <v>1307</v>
      </c>
      <c r="H1225" s="182">
        <v>1</v>
      </c>
      <c r="I1225" s="183"/>
      <c r="J1225" s="184">
        <f>ROUND(I1225*H1225,2)</f>
        <v>0</v>
      </c>
      <c r="K1225" s="180" t="s">
        <v>240</v>
      </c>
      <c r="L1225" s="185"/>
      <c r="M1225" s="186" t="s">
        <v>19</v>
      </c>
      <c r="N1225" s="187" t="s">
        <v>47</v>
      </c>
      <c r="P1225" s="141">
        <f>O1225*H1225</f>
        <v>0</v>
      </c>
      <c r="Q1225" s="141">
        <v>3.4720000000000001E-2</v>
      </c>
      <c r="R1225" s="141">
        <f>Q1225*H1225</f>
        <v>3.4720000000000001E-2</v>
      </c>
      <c r="S1225" s="141">
        <v>0</v>
      </c>
      <c r="T1225" s="142">
        <f>S1225*H1225</f>
        <v>0</v>
      </c>
      <c r="AR1225" s="143" t="s">
        <v>390</v>
      </c>
      <c r="AT1225" s="143" t="s">
        <v>229</v>
      </c>
      <c r="AU1225" s="143" t="s">
        <v>85</v>
      </c>
      <c r="AY1225" s="18" t="s">
        <v>158</v>
      </c>
      <c r="BE1225" s="144">
        <f>IF(N1225="základní",J1225,0)</f>
        <v>0</v>
      </c>
      <c r="BF1225" s="144">
        <f>IF(N1225="snížená",J1225,0)</f>
        <v>0</v>
      </c>
      <c r="BG1225" s="144">
        <f>IF(N1225="zákl. přenesená",J1225,0)</f>
        <v>0</v>
      </c>
      <c r="BH1225" s="144">
        <f>IF(N1225="sníž. přenesená",J1225,0)</f>
        <v>0</v>
      </c>
      <c r="BI1225" s="144">
        <f>IF(N1225="nulová",J1225,0)</f>
        <v>0</v>
      </c>
      <c r="BJ1225" s="18" t="s">
        <v>83</v>
      </c>
      <c r="BK1225" s="144">
        <f>ROUND(I1225*H1225,2)</f>
        <v>0</v>
      </c>
      <c r="BL1225" s="18" t="s">
        <v>316</v>
      </c>
      <c r="BM1225" s="143" t="s">
        <v>1308</v>
      </c>
    </row>
    <row r="1226" spans="2:65" s="1" customFormat="1">
      <c r="B1226" s="33"/>
      <c r="D1226" s="145" t="s">
        <v>168</v>
      </c>
      <c r="F1226" s="146" t="s">
        <v>1309</v>
      </c>
      <c r="I1226" s="147"/>
      <c r="L1226" s="33"/>
      <c r="M1226" s="148"/>
      <c r="T1226" s="54"/>
      <c r="AT1226" s="18" t="s">
        <v>168</v>
      </c>
      <c r="AU1226" s="18" t="s">
        <v>85</v>
      </c>
    </row>
    <row r="1227" spans="2:65" s="12" customFormat="1">
      <c r="B1227" s="151"/>
      <c r="D1227" s="145" t="s">
        <v>172</v>
      </c>
      <c r="E1227" s="152" t="s">
        <v>19</v>
      </c>
      <c r="F1227" s="153" t="s">
        <v>202</v>
      </c>
      <c r="H1227" s="152" t="s">
        <v>19</v>
      </c>
      <c r="I1227" s="154"/>
      <c r="L1227" s="151"/>
      <c r="M1227" s="155"/>
      <c r="T1227" s="156"/>
      <c r="AT1227" s="152" t="s">
        <v>172</v>
      </c>
      <c r="AU1227" s="152" t="s">
        <v>85</v>
      </c>
      <c r="AV1227" s="12" t="s">
        <v>83</v>
      </c>
      <c r="AW1227" s="12" t="s">
        <v>37</v>
      </c>
      <c r="AX1227" s="12" t="s">
        <v>76</v>
      </c>
      <c r="AY1227" s="152" t="s">
        <v>158</v>
      </c>
    </row>
    <row r="1228" spans="2:65" s="12" customFormat="1">
      <c r="B1228" s="151"/>
      <c r="D1228" s="145" t="s">
        <v>172</v>
      </c>
      <c r="E1228" s="152" t="s">
        <v>19</v>
      </c>
      <c r="F1228" s="153" t="s">
        <v>1310</v>
      </c>
      <c r="H1228" s="152" t="s">
        <v>19</v>
      </c>
      <c r="I1228" s="154"/>
      <c r="L1228" s="151"/>
      <c r="M1228" s="155"/>
      <c r="T1228" s="156"/>
      <c r="AT1228" s="152" t="s">
        <v>172</v>
      </c>
      <c r="AU1228" s="152" t="s">
        <v>85</v>
      </c>
      <c r="AV1228" s="12" t="s">
        <v>83</v>
      </c>
      <c r="AW1228" s="12" t="s">
        <v>37</v>
      </c>
      <c r="AX1228" s="12" t="s">
        <v>76</v>
      </c>
      <c r="AY1228" s="152" t="s">
        <v>158</v>
      </c>
    </row>
    <row r="1229" spans="2:65" s="12" customFormat="1">
      <c r="B1229" s="151"/>
      <c r="D1229" s="145" t="s">
        <v>172</v>
      </c>
      <c r="E1229" s="152" t="s">
        <v>19</v>
      </c>
      <c r="F1229" s="153" t="s">
        <v>1311</v>
      </c>
      <c r="H1229" s="152" t="s">
        <v>19</v>
      </c>
      <c r="I1229" s="154"/>
      <c r="L1229" s="151"/>
      <c r="M1229" s="155"/>
      <c r="T1229" s="156"/>
      <c r="AT1229" s="152" t="s">
        <v>172</v>
      </c>
      <c r="AU1229" s="152" t="s">
        <v>85</v>
      </c>
      <c r="AV1229" s="12" t="s">
        <v>83</v>
      </c>
      <c r="AW1229" s="12" t="s">
        <v>37</v>
      </c>
      <c r="AX1229" s="12" t="s">
        <v>76</v>
      </c>
      <c r="AY1229" s="152" t="s">
        <v>158</v>
      </c>
    </row>
    <row r="1230" spans="2:65" s="12" customFormat="1">
      <c r="B1230" s="151"/>
      <c r="D1230" s="145" t="s">
        <v>172</v>
      </c>
      <c r="E1230" s="152" t="s">
        <v>19</v>
      </c>
      <c r="F1230" s="153" t="s">
        <v>1312</v>
      </c>
      <c r="H1230" s="152" t="s">
        <v>19</v>
      </c>
      <c r="I1230" s="154"/>
      <c r="L1230" s="151"/>
      <c r="M1230" s="155"/>
      <c r="T1230" s="156"/>
      <c r="AT1230" s="152" t="s">
        <v>172</v>
      </c>
      <c r="AU1230" s="152" t="s">
        <v>85</v>
      </c>
      <c r="AV1230" s="12" t="s">
        <v>83</v>
      </c>
      <c r="AW1230" s="12" t="s">
        <v>37</v>
      </c>
      <c r="AX1230" s="12" t="s">
        <v>76</v>
      </c>
      <c r="AY1230" s="152" t="s">
        <v>158</v>
      </c>
    </row>
    <row r="1231" spans="2:65" s="13" customFormat="1">
      <c r="B1231" s="157"/>
      <c r="D1231" s="145" t="s">
        <v>172</v>
      </c>
      <c r="E1231" s="158" t="s">
        <v>19</v>
      </c>
      <c r="F1231" s="159" t="s">
        <v>1313</v>
      </c>
      <c r="H1231" s="160">
        <v>1</v>
      </c>
      <c r="I1231" s="161"/>
      <c r="L1231" s="157"/>
      <c r="M1231" s="162"/>
      <c r="T1231" s="163"/>
      <c r="AT1231" s="158" t="s">
        <v>172</v>
      </c>
      <c r="AU1231" s="158" t="s">
        <v>85</v>
      </c>
      <c r="AV1231" s="13" t="s">
        <v>85</v>
      </c>
      <c r="AW1231" s="13" t="s">
        <v>37</v>
      </c>
      <c r="AX1231" s="13" t="s">
        <v>76</v>
      </c>
      <c r="AY1231" s="158" t="s">
        <v>158</v>
      </c>
    </row>
    <row r="1232" spans="2:65" s="15" customFormat="1">
      <c r="B1232" s="171"/>
      <c r="D1232" s="145" t="s">
        <v>172</v>
      </c>
      <c r="E1232" s="172" t="s">
        <v>19</v>
      </c>
      <c r="F1232" s="173" t="s">
        <v>188</v>
      </c>
      <c r="H1232" s="174">
        <v>1</v>
      </c>
      <c r="I1232" s="175"/>
      <c r="L1232" s="171"/>
      <c r="M1232" s="176"/>
      <c r="T1232" s="177"/>
      <c r="AT1232" s="172" t="s">
        <v>172</v>
      </c>
      <c r="AU1232" s="172" t="s">
        <v>85</v>
      </c>
      <c r="AV1232" s="15" t="s">
        <v>166</v>
      </c>
      <c r="AW1232" s="15" t="s">
        <v>37</v>
      </c>
      <c r="AX1232" s="15" t="s">
        <v>83</v>
      </c>
      <c r="AY1232" s="172" t="s">
        <v>158</v>
      </c>
    </row>
    <row r="1233" spans="2:65" s="1" customFormat="1" ht="24.2" customHeight="1">
      <c r="B1233" s="33"/>
      <c r="C1233" s="132" t="s">
        <v>1314</v>
      </c>
      <c r="D1233" s="132" t="s">
        <v>161</v>
      </c>
      <c r="E1233" s="133" t="s">
        <v>1297</v>
      </c>
      <c r="F1233" s="134" t="s">
        <v>1298</v>
      </c>
      <c r="G1233" s="135" t="s">
        <v>164</v>
      </c>
      <c r="H1233" s="136">
        <v>0.72</v>
      </c>
      <c r="I1233" s="137"/>
      <c r="J1233" s="138">
        <f>ROUND(I1233*H1233,2)</f>
        <v>0</v>
      </c>
      <c r="K1233" s="134" t="s">
        <v>165</v>
      </c>
      <c r="L1233" s="33"/>
      <c r="M1233" s="139" t="s">
        <v>19</v>
      </c>
      <c r="N1233" s="140" t="s">
        <v>47</v>
      </c>
      <c r="P1233" s="141">
        <f>O1233*H1233</f>
        <v>0</v>
      </c>
      <c r="Q1233" s="141">
        <v>2.5999999999999998E-4</v>
      </c>
      <c r="R1233" s="141">
        <f>Q1233*H1233</f>
        <v>1.8719999999999997E-4</v>
      </c>
      <c r="S1233" s="141">
        <v>0</v>
      </c>
      <c r="T1233" s="142">
        <f>S1233*H1233</f>
        <v>0</v>
      </c>
      <c r="AR1233" s="143" t="s">
        <v>316</v>
      </c>
      <c r="AT1233" s="143" t="s">
        <v>161</v>
      </c>
      <c r="AU1233" s="143" t="s">
        <v>85</v>
      </c>
      <c r="AY1233" s="18" t="s">
        <v>158</v>
      </c>
      <c r="BE1233" s="144">
        <f>IF(N1233="základní",J1233,0)</f>
        <v>0</v>
      </c>
      <c r="BF1233" s="144">
        <f>IF(N1233="snížená",J1233,0)</f>
        <v>0</v>
      </c>
      <c r="BG1233" s="144">
        <f>IF(N1233="zákl. přenesená",J1233,0)</f>
        <v>0</v>
      </c>
      <c r="BH1233" s="144">
        <f>IF(N1233="sníž. přenesená",J1233,0)</f>
        <v>0</v>
      </c>
      <c r="BI1233" s="144">
        <f>IF(N1233="nulová",J1233,0)</f>
        <v>0</v>
      </c>
      <c r="BJ1233" s="18" t="s">
        <v>83</v>
      </c>
      <c r="BK1233" s="144">
        <f>ROUND(I1233*H1233,2)</f>
        <v>0</v>
      </c>
      <c r="BL1233" s="18" t="s">
        <v>316</v>
      </c>
      <c r="BM1233" s="143" t="s">
        <v>1315</v>
      </c>
    </row>
    <row r="1234" spans="2:65" s="1" customFormat="1">
      <c r="B1234" s="33"/>
      <c r="D1234" s="145" t="s">
        <v>168</v>
      </c>
      <c r="F1234" s="146" t="s">
        <v>1300</v>
      </c>
      <c r="I1234" s="147"/>
      <c r="L1234" s="33"/>
      <c r="M1234" s="148"/>
      <c r="T1234" s="54"/>
      <c r="AT1234" s="18" t="s">
        <v>168</v>
      </c>
      <c r="AU1234" s="18" t="s">
        <v>85</v>
      </c>
    </row>
    <row r="1235" spans="2:65" s="1" customFormat="1">
      <c r="B1235" s="33"/>
      <c r="D1235" s="149" t="s">
        <v>170</v>
      </c>
      <c r="F1235" s="150" t="s">
        <v>1301</v>
      </c>
      <c r="I1235" s="147"/>
      <c r="L1235" s="33"/>
      <c r="M1235" s="148"/>
      <c r="T1235" s="54"/>
      <c r="AT1235" s="18" t="s">
        <v>170</v>
      </c>
      <c r="AU1235" s="18" t="s">
        <v>85</v>
      </c>
    </row>
    <row r="1236" spans="2:65" s="12" customFormat="1">
      <c r="B1236" s="151"/>
      <c r="D1236" s="145" t="s">
        <v>172</v>
      </c>
      <c r="E1236" s="152" t="s">
        <v>19</v>
      </c>
      <c r="F1236" s="153" t="s">
        <v>202</v>
      </c>
      <c r="H1236" s="152" t="s">
        <v>19</v>
      </c>
      <c r="I1236" s="154"/>
      <c r="L1236" s="151"/>
      <c r="M1236" s="155"/>
      <c r="T1236" s="156"/>
      <c r="AT1236" s="152" t="s">
        <v>172</v>
      </c>
      <c r="AU1236" s="152" t="s">
        <v>85</v>
      </c>
      <c r="AV1236" s="12" t="s">
        <v>83</v>
      </c>
      <c r="AW1236" s="12" t="s">
        <v>37</v>
      </c>
      <c r="AX1236" s="12" t="s">
        <v>76</v>
      </c>
      <c r="AY1236" s="152" t="s">
        <v>158</v>
      </c>
    </row>
    <row r="1237" spans="2:65" s="12" customFormat="1">
      <c r="B1237" s="151"/>
      <c r="D1237" s="145" t="s">
        <v>172</v>
      </c>
      <c r="E1237" s="152" t="s">
        <v>19</v>
      </c>
      <c r="F1237" s="153" t="s">
        <v>1316</v>
      </c>
      <c r="H1237" s="152" t="s">
        <v>19</v>
      </c>
      <c r="I1237" s="154"/>
      <c r="L1237" s="151"/>
      <c r="M1237" s="155"/>
      <c r="T1237" s="156"/>
      <c r="AT1237" s="152" t="s">
        <v>172</v>
      </c>
      <c r="AU1237" s="152" t="s">
        <v>85</v>
      </c>
      <c r="AV1237" s="12" t="s">
        <v>83</v>
      </c>
      <c r="AW1237" s="12" t="s">
        <v>37</v>
      </c>
      <c r="AX1237" s="12" t="s">
        <v>76</v>
      </c>
      <c r="AY1237" s="152" t="s">
        <v>158</v>
      </c>
    </row>
    <row r="1238" spans="2:65" s="13" customFormat="1">
      <c r="B1238" s="157"/>
      <c r="D1238" s="145" t="s">
        <v>172</v>
      </c>
      <c r="E1238" s="158" t="s">
        <v>19</v>
      </c>
      <c r="F1238" s="159" t="s">
        <v>1317</v>
      </c>
      <c r="H1238" s="160">
        <v>0.72</v>
      </c>
      <c r="I1238" s="161"/>
      <c r="L1238" s="157"/>
      <c r="M1238" s="162"/>
      <c r="T1238" s="163"/>
      <c r="AT1238" s="158" t="s">
        <v>172</v>
      </c>
      <c r="AU1238" s="158" t="s">
        <v>85</v>
      </c>
      <c r="AV1238" s="13" t="s">
        <v>85</v>
      </c>
      <c r="AW1238" s="13" t="s">
        <v>37</v>
      </c>
      <c r="AX1238" s="13" t="s">
        <v>76</v>
      </c>
      <c r="AY1238" s="158" t="s">
        <v>158</v>
      </c>
    </row>
    <row r="1239" spans="2:65" s="15" customFormat="1">
      <c r="B1239" s="171"/>
      <c r="D1239" s="145" t="s">
        <v>172</v>
      </c>
      <c r="E1239" s="172" t="s">
        <v>19</v>
      </c>
      <c r="F1239" s="173" t="s">
        <v>188</v>
      </c>
      <c r="H1239" s="174">
        <v>0.72</v>
      </c>
      <c r="I1239" s="175"/>
      <c r="L1239" s="171"/>
      <c r="M1239" s="176"/>
      <c r="T1239" s="177"/>
      <c r="AT1239" s="172" t="s">
        <v>172</v>
      </c>
      <c r="AU1239" s="172" t="s">
        <v>85</v>
      </c>
      <c r="AV1239" s="15" t="s">
        <v>166</v>
      </c>
      <c r="AW1239" s="15" t="s">
        <v>37</v>
      </c>
      <c r="AX1239" s="15" t="s">
        <v>83</v>
      </c>
      <c r="AY1239" s="172" t="s">
        <v>158</v>
      </c>
    </row>
    <row r="1240" spans="2:65" s="1" customFormat="1" ht="62.65" customHeight="1">
      <c r="B1240" s="33"/>
      <c r="C1240" s="178" t="s">
        <v>1318</v>
      </c>
      <c r="D1240" s="178" t="s">
        <v>229</v>
      </c>
      <c r="E1240" s="179" t="s">
        <v>1319</v>
      </c>
      <c r="F1240" s="180" t="s">
        <v>1320</v>
      </c>
      <c r="G1240" s="181" t="s">
        <v>1307</v>
      </c>
      <c r="H1240" s="182">
        <v>1</v>
      </c>
      <c r="I1240" s="183"/>
      <c r="J1240" s="184">
        <f>ROUND(I1240*H1240,2)</f>
        <v>0</v>
      </c>
      <c r="K1240" s="180" t="s">
        <v>240</v>
      </c>
      <c r="L1240" s="185"/>
      <c r="M1240" s="186" t="s">
        <v>19</v>
      </c>
      <c r="N1240" s="187" t="s">
        <v>47</v>
      </c>
      <c r="P1240" s="141">
        <f>O1240*H1240</f>
        <v>0</v>
      </c>
      <c r="Q1240" s="141">
        <v>4.0280000000000003E-2</v>
      </c>
      <c r="R1240" s="141">
        <f>Q1240*H1240</f>
        <v>4.0280000000000003E-2</v>
      </c>
      <c r="S1240" s="141">
        <v>0</v>
      </c>
      <c r="T1240" s="142">
        <f>S1240*H1240</f>
        <v>0</v>
      </c>
      <c r="AR1240" s="143" t="s">
        <v>390</v>
      </c>
      <c r="AT1240" s="143" t="s">
        <v>229</v>
      </c>
      <c r="AU1240" s="143" t="s">
        <v>85</v>
      </c>
      <c r="AY1240" s="18" t="s">
        <v>158</v>
      </c>
      <c r="BE1240" s="144">
        <f>IF(N1240="základní",J1240,0)</f>
        <v>0</v>
      </c>
      <c r="BF1240" s="144">
        <f>IF(N1240="snížená",J1240,0)</f>
        <v>0</v>
      </c>
      <c r="BG1240" s="144">
        <f>IF(N1240="zákl. přenesená",J1240,0)</f>
        <v>0</v>
      </c>
      <c r="BH1240" s="144">
        <f>IF(N1240="sníž. přenesená",J1240,0)</f>
        <v>0</v>
      </c>
      <c r="BI1240" s="144">
        <f>IF(N1240="nulová",J1240,0)</f>
        <v>0</v>
      </c>
      <c r="BJ1240" s="18" t="s">
        <v>83</v>
      </c>
      <c r="BK1240" s="144">
        <f>ROUND(I1240*H1240,2)</f>
        <v>0</v>
      </c>
      <c r="BL1240" s="18" t="s">
        <v>316</v>
      </c>
      <c r="BM1240" s="143" t="s">
        <v>1321</v>
      </c>
    </row>
    <row r="1241" spans="2:65" s="1" customFormat="1">
      <c r="B1241" s="33"/>
      <c r="D1241" s="145" t="s">
        <v>168</v>
      </c>
      <c r="F1241" s="146" t="s">
        <v>1320</v>
      </c>
      <c r="I1241" s="147"/>
      <c r="L1241" s="33"/>
      <c r="M1241" s="148"/>
      <c r="T1241" s="54"/>
      <c r="AT1241" s="18" t="s">
        <v>168</v>
      </c>
      <c r="AU1241" s="18" t="s">
        <v>85</v>
      </c>
    </row>
    <row r="1242" spans="2:65" s="12" customFormat="1">
      <c r="B1242" s="151"/>
      <c r="D1242" s="145" t="s">
        <v>172</v>
      </c>
      <c r="E1242" s="152" t="s">
        <v>19</v>
      </c>
      <c r="F1242" s="153" t="s">
        <v>202</v>
      </c>
      <c r="H1242" s="152" t="s">
        <v>19</v>
      </c>
      <c r="I1242" s="154"/>
      <c r="L1242" s="151"/>
      <c r="M1242" s="155"/>
      <c r="T1242" s="156"/>
      <c r="AT1242" s="152" t="s">
        <v>172</v>
      </c>
      <c r="AU1242" s="152" t="s">
        <v>85</v>
      </c>
      <c r="AV1242" s="12" t="s">
        <v>83</v>
      </c>
      <c r="AW1242" s="12" t="s">
        <v>37</v>
      </c>
      <c r="AX1242" s="12" t="s">
        <v>76</v>
      </c>
      <c r="AY1242" s="152" t="s">
        <v>158</v>
      </c>
    </row>
    <row r="1243" spans="2:65" s="12" customFormat="1">
      <c r="B1243" s="151"/>
      <c r="D1243" s="145" t="s">
        <v>172</v>
      </c>
      <c r="E1243" s="152" t="s">
        <v>19</v>
      </c>
      <c r="F1243" s="153" t="s">
        <v>1322</v>
      </c>
      <c r="H1243" s="152" t="s">
        <v>19</v>
      </c>
      <c r="I1243" s="154"/>
      <c r="L1243" s="151"/>
      <c r="M1243" s="155"/>
      <c r="T1243" s="156"/>
      <c r="AT1243" s="152" t="s">
        <v>172</v>
      </c>
      <c r="AU1243" s="152" t="s">
        <v>85</v>
      </c>
      <c r="AV1243" s="12" t="s">
        <v>83</v>
      </c>
      <c r="AW1243" s="12" t="s">
        <v>37</v>
      </c>
      <c r="AX1243" s="12" t="s">
        <v>76</v>
      </c>
      <c r="AY1243" s="152" t="s">
        <v>158</v>
      </c>
    </row>
    <row r="1244" spans="2:65" s="12" customFormat="1">
      <c r="B1244" s="151"/>
      <c r="D1244" s="145" t="s">
        <v>172</v>
      </c>
      <c r="E1244" s="152" t="s">
        <v>19</v>
      </c>
      <c r="F1244" s="153" t="s">
        <v>1323</v>
      </c>
      <c r="H1244" s="152" t="s">
        <v>19</v>
      </c>
      <c r="I1244" s="154"/>
      <c r="L1244" s="151"/>
      <c r="M1244" s="155"/>
      <c r="T1244" s="156"/>
      <c r="AT1244" s="152" t="s">
        <v>172</v>
      </c>
      <c r="AU1244" s="152" t="s">
        <v>85</v>
      </c>
      <c r="AV1244" s="12" t="s">
        <v>83</v>
      </c>
      <c r="AW1244" s="12" t="s">
        <v>37</v>
      </c>
      <c r="AX1244" s="12" t="s">
        <v>76</v>
      </c>
      <c r="AY1244" s="152" t="s">
        <v>158</v>
      </c>
    </row>
    <row r="1245" spans="2:65" s="13" customFormat="1">
      <c r="B1245" s="157"/>
      <c r="D1245" s="145" t="s">
        <v>172</v>
      </c>
      <c r="E1245" s="158" t="s">
        <v>19</v>
      </c>
      <c r="F1245" s="159" t="s">
        <v>1324</v>
      </c>
      <c r="H1245" s="160">
        <v>1</v>
      </c>
      <c r="I1245" s="161"/>
      <c r="L1245" s="157"/>
      <c r="M1245" s="162"/>
      <c r="T1245" s="163"/>
      <c r="AT1245" s="158" t="s">
        <v>172</v>
      </c>
      <c r="AU1245" s="158" t="s">
        <v>85</v>
      </c>
      <c r="AV1245" s="13" t="s">
        <v>85</v>
      </c>
      <c r="AW1245" s="13" t="s">
        <v>37</v>
      </c>
      <c r="AX1245" s="13" t="s">
        <v>76</v>
      </c>
      <c r="AY1245" s="158" t="s">
        <v>158</v>
      </c>
    </row>
    <row r="1246" spans="2:65" s="15" customFormat="1">
      <c r="B1246" s="171"/>
      <c r="D1246" s="145" t="s">
        <v>172</v>
      </c>
      <c r="E1246" s="172" t="s">
        <v>19</v>
      </c>
      <c r="F1246" s="173" t="s">
        <v>188</v>
      </c>
      <c r="H1246" s="174">
        <v>1</v>
      </c>
      <c r="I1246" s="175"/>
      <c r="L1246" s="171"/>
      <c r="M1246" s="176"/>
      <c r="T1246" s="177"/>
      <c r="AT1246" s="172" t="s">
        <v>172</v>
      </c>
      <c r="AU1246" s="172" t="s">
        <v>85</v>
      </c>
      <c r="AV1246" s="15" t="s">
        <v>166</v>
      </c>
      <c r="AW1246" s="15" t="s">
        <v>37</v>
      </c>
      <c r="AX1246" s="15" t="s">
        <v>83</v>
      </c>
      <c r="AY1246" s="172" t="s">
        <v>158</v>
      </c>
    </row>
    <row r="1247" spans="2:65" s="1" customFormat="1" ht="24.2" customHeight="1">
      <c r="B1247" s="33"/>
      <c r="C1247" s="132" t="s">
        <v>1325</v>
      </c>
      <c r="D1247" s="132" t="s">
        <v>161</v>
      </c>
      <c r="E1247" s="133" t="s">
        <v>1326</v>
      </c>
      <c r="F1247" s="134" t="s">
        <v>1327</v>
      </c>
      <c r="G1247" s="135" t="s">
        <v>164</v>
      </c>
      <c r="H1247" s="136">
        <v>4</v>
      </c>
      <c r="I1247" s="137"/>
      <c r="J1247" s="138">
        <f>ROUND(I1247*H1247,2)</f>
        <v>0</v>
      </c>
      <c r="K1247" s="134" t="s">
        <v>165</v>
      </c>
      <c r="L1247" s="33"/>
      <c r="M1247" s="139" t="s">
        <v>19</v>
      </c>
      <c r="N1247" s="140" t="s">
        <v>47</v>
      </c>
      <c r="P1247" s="141">
        <f>O1247*H1247</f>
        <v>0</v>
      </c>
      <c r="Q1247" s="141">
        <v>2.5000000000000001E-4</v>
      </c>
      <c r="R1247" s="141">
        <f>Q1247*H1247</f>
        <v>1E-3</v>
      </c>
      <c r="S1247" s="141">
        <v>0</v>
      </c>
      <c r="T1247" s="142">
        <f>S1247*H1247</f>
        <v>0</v>
      </c>
      <c r="AR1247" s="143" t="s">
        <v>316</v>
      </c>
      <c r="AT1247" s="143" t="s">
        <v>161</v>
      </c>
      <c r="AU1247" s="143" t="s">
        <v>85</v>
      </c>
      <c r="AY1247" s="18" t="s">
        <v>158</v>
      </c>
      <c r="BE1247" s="144">
        <f>IF(N1247="základní",J1247,0)</f>
        <v>0</v>
      </c>
      <c r="BF1247" s="144">
        <f>IF(N1247="snížená",J1247,0)</f>
        <v>0</v>
      </c>
      <c r="BG1247" s="144">
        <f>IF(N1247="zákl. přenesená",J1247,0)</f>
        <v>0</v>
      </c>
      <c r="BH1247" s="144">
        <f>IF(N1247="sníž. přenesená",J1247,0)</f>
        <v>0</v>
      </c>
      <c r="BI1247" s="144">
        <f>IF(N1247="nulová",J1247,0)</f>
        <v>0</v>
      </c>
      <c r="BJ1247" s="18" t="s">
        <v>83</v>
      </c>
      <c r="BK1247" s="144">
        <f>ROUND(I1247*H1247,2)</f>
        <v>0</v>
      </c>
      <c r="BL1247" s="18" t="s">
        <v>316</v>
      </c>
      <c r="BM1247" s="143" t="s">
        <v>1328</v>
      </c>
    </row>
    <row r="1248" spans="2:65" s="1" customFormat="1">
      <c r="B1248" s="33"/>
      <c r="D1248" s="145" t="s">
        <v>168</v>
      </c>
      <c r="F1248" s="146" t="s">
        <v>1329</v>
      </c>
      <c r="I1248" s="147"/>
      <c r="L1248" s="33"/>
      <c r="M1248" s="148"/>
      <c r="T1248" s="54"/>
      <c r="AT1248" s="18" t="s">
        <v>168</v>
      </c>
      <c r="AU1248" s="18" t="s">
        <v>85</v>
      </c>
    </row>
    <row r="1249" spans="2:65" s="1" customFormat="1">
      <c r="B1249" s="33"/>
      <c r="D1249" s="149" t="s">
        <v>170</v>
      </c>
      <c r="F1249" s="150" t="s">
        <v>1330</v>
      </c>
      <c r="I1249" s="147"/>
      <c r="L1249" s="33"/>
      <c r="M1249" s="148"/>
      <c r="T1249" s="54"/>
      <c r="AT1249" s="18" t="s">
        <v>170</v>
      </c>
      <c r="AU1249" s="18" t="s">
        <v>85</v>
      </c>
    </row>
    <row r="1250" spans="2:65" s="12" customFormat="1">
      <c r="B1250" s="151"/>
      <c r="D1250" s="145" t="s">
        <v>172</v>
      </c>
      <c r="E1250" s="152" t="s">
        <v>19</v>
      </c>
      <c r="F1250" s="153" t="s">
        <v>202</v>
      </c>
      <c r="H1250" s="152" t="s">
        <v>19</v>
      </c>
      <c r="I1250" s="154"/>
      <c r="L1250" s="151"/>
      <c r="M1250" s="155"/>
      <c r="T1250" s="156"/>
      <c r="AT1250" s="152" t="s">
        <v>172</v>
      </c>
      <c r="AU1250" s="152" t="s">
        <v>85</v>
      </c>
      <c r="AV1250" s="12" t="s">
        <v>83</v>
      </c>
      <c r="AW1250" s="12" t="s">
        <v>37</v>
      </c>
      <c r="AX1250" s="12" t="s">
        <v>76</v>
      </c>
      <c r="AY1250" s="152" t="s">
        <v>158</v>
      </c>
    </row>
    <row r="1251" spans="2:65" s="12" customFormat="1">
      <c r="B1251" s="151"/>
      <c r="D1251" s="145" t="s">
        <v>172</v>
      </c>
      <c r="E1251" s="152" t="s">
        <v>19</v>
      </c>
      <c r="F1251" s="153" t="s">
        <v>1331</v>
      </c>
      <c r="H1251" s="152" t="s">
        <v>19</v>
      </c>
      <c r="I1251" s="154"/>
      <c r="L1251" s="151"/>
      <c r="M1251" s="155"/>
      <c r="T1251" s="156"/>
      <c r="AT1251" s="152" t="s">
        <v>172</v>
      </c>
      <c r="AU1251" s="152" t="s">
        <v>85</v>
      </c>
      <c r="AV1251" s="12" t="s">
        <v>83</v>
      </c>
      <c r="AW1251" s="12" t="s">
        <v>37</v>
      </c>
      <c r="AX1251" s="12" t="s">
        <v>76</v>
      </c>
      <c r="AY1251" s="152" t="s">
        <v>158</v>
      </c>
    </row>
    <row r="1252" spans="2:65" s="13" customFormat="1">
      <c r="B1252" s="157"/>
      <c r="D1252" s="145" t="s">
        <v>172</v>
      </c>
      <c r="E1252" s="158" t="s">
        <v>19</v>
      </c>
      <c r="F1252" s="159" t="s">
        <v>1332</v>
      </c>
      <c r="H1252" s="160">
        <v>4</v>
      </c>
      <c r="I1252" s="161"/>
      <c r="L1252" s="157"/>
      <c r="M1252" s="162"/>
      <c r="T1252" s="163"/>
      <c r="AT1252" s="158" t="s">
        <v>172</v>
      </c>
      <c r="AU1252" s="158" t="s">
        <v>85</v>
      </c>
      <c r="AV1252" s="13" t="s">
        <v>85</v>
      </c>
      <c r="AW1252" s="13" t="s">
        <v>37</v>
      </c>
      <c r="AX1252" s="13" t="s">
        <v>76</v>
      </c>
      <c r="AY1252" s="158" t="s">
        <v>158</v>
      </c>
    </row>
    <row r="1253" spans="2:65" s="15" customFormat="1">
      <c r="B1253" s="171"/>
      <c r="D1253" s="145" t="s">
        <v>172</v>
      </c>
      <c r="E1253" s="172" t="s">
        <v>19</v>
      </c>
      <c r="F1253" s="173" t="s">
        <v>188</v>
      </c>
      <c r="H1253" s="174">
        <v>4</v>
      </c>
      <c r="I1253" s="175"/>
      <c r="L1253" s="171"/>
      <c r="M1253" s="176"/>
      <c r="T1253" s="177"/>
      <c r="AT1253" s="172" t="s">
        <v>172</v>
      </c>
      <c r="AU1253" s="172" t="s">
        <v>85</v>
      </c>
      <c r="AV1253" s="15" t="s">
        <v>166</v>
      </c>
      <c r="AW1253" s="15" t="s">
        <v>37</v>
      </c>
      <c r="AX1253" s="15" t="s">
        <v>83</v>
      </c>
      <c r="AY1253" s="172" t="s">
        <v>158</v>
      </c>
    </row>
    <row r="1254" spans="2:65" s="1" customFormat="1" ht="76.349999999999994" customHeight="1">
      <c r="B1254" s="33"/>
      <c r="C1254" s="178" t="s">
        <v>1333</v>
      </c>
      <c r="D1254" s="178" t="s">
        <v>229</v>
      </c>
      <c r="E1254" s="179" t="s">
        <v>1334</v>
      </c>
      <c r="F1254" s="180" t="s">
        <v>1335</v>
      </c>
      <c r="G1254" s="181" t="s">
        <v>1307</v>
      </c>
      <c r="H1254" s="182">
        <v>4</v>
      </c>
      <c r="I1254" s="183"/>
      <c r="J1254" s="184">
        <f>ROUND(I1254*H1254,2)</f>
        <v>0</v>
      </c>
      <c r="K1254" s="180" t="s">
        <v>240</v>
      </c>
      <c r="L1254" s="185"/>
      <c r="M1254" s="186" t="s">
        <v>19</v>
      </c>
      <c r="N1254" s="187" t="s">
        <v>47</v>
      </c>
      <c r="P1254" s="141">
        <f>O1254*H1254</f>
        <v>0</v>
      </c>
      <c r="Q1254" s="141">
        <v>3.6420000000000001E-2</v>
      </c>
      <c r="R1254" s="141">
        <f>Q1254*H1254</f>
        <v>0.14568</v>
      </c>
      <c r="S1254" s="141">
        <v>0</v>
      </c>
      <c r="T1254" s="142">
        <f>S1254*H1254</f>
        <v>0</v>
      </c>
      <c r="AR1254" s="143" t="s">
        <v>390</v>
      </c>
      <c r="AT1254" s="143" t="s">
        <v>229</v>
      </c>
      <c r="AU1254" s="143" t="s">
        <v>85</v>
      </c>
      <c r="AY1254" s="18" t="s">
        <v>158</v>
      </c>
      <c r="BE1254" s="144">
        <f>IF(N1254="základní",J1254,0)</f>
        <v>0</v>
      </c>
      <c r="BF1254" s="144">
        <f>IF(N1254="snížená",J1254,0)</f>
        <v>0</v>
      </c>
      <c r="BG1254" s="144">
        <f>IF(N1254="zákl. přenesená",J1254,0)</f>
        <v>0</v>
      </c>
      <c r="BH1254" s="144">
        <f>IF(N1254="sníž. přenesená",J1254,0)</f>
        <v>0</v>
      </c>
      <c r="BI1254" s="144">
        <f>IF(N1254="nulová",J1254,0)</f>
        <v>0</v>
      </c>
      <c r="BJ1254" s="18" t="s">
        <v>83</v>
      </c>
      <c r="BK1254" s="144">
        <f>ROUND(I1254*H1254,2)</f>
        <v>0</v>
      </c>
      <c r="BL1254" s="18" t="s">
        <v>316</v>
      </c>
      <c r="BM1254" s="143" t="s">
        <v>1336</v>
      </c>
    </row>
    <row r="1255" spans="2:65" s="1" customFormat="1">
      <c r="B1255" s="33"/>
      <c r="D1255" s="145" t="s">
        <v>168</v>
      </c>
      <c r="F1255" s="146" t="s">
        <v>1335</v>
      </c>
      <c r="I1255" s="147"/>
      <c r="L1255" s="33"/>
      <c r="M1255" s="148"/>
      <c r="T1255" s="54"/>
      <c r="AT1255" s="18" t="s">
        <v>168</v>
      </c>
      <c r="AU1255" s="18" t="s">
        <v>85</v>
      </c>
    </row>
    <row r="1256" spans="2:65" s="12" customFormat="1">
      <c r="B1256" s="151"/>
      <c r="D1256" s="145" t="s">
        <v>172</v>
      </c>
      <c r="E1256" s="152" t="s">
        <v>19</v>
      </c>
      <c r="F1256" s="153" t="s">
        <v>202</v>
      </c>
      <c r="H1256" s="152" t="s">
        <v>19</v>
      </c>
      <c r="I1256" s="154"/>
      <c r="L1256" s="151"/>
      <c r="M1256" s="155"/>
      <c r="T1256" s="156"/>
      <c r="AT1256" s="152" t="s">
        <v>172</v>
      </c>
      <c r="AU1256" s="152" t="s">
        <v>85</v>
      </c>
      <c r="AV1256" s="12" t="s">
        <v>83</v>
      </c>
      <c r="AW1256" s="12" t="s">
        <v>37</v>
      </c>
      <c r="AX1256" s="12" t="s">
        <v>76</v>
      </c>
      <c r="AY1256" s="152" t="s">
        <v>158</v>
      </c>
    </row>
    <row r="1257" spans="2:65" s="12" customFormat="1">
      <c r="B1257" s="151"/>
      <c r="D1257" s="145" t="s">
        <v>172</v>
      </c>
      <c r="E1257" s="152" t="s">
        <v>19</v>
      </c>
      <c r="F1257" s="153" t="s">
        <v>1337</v>
      </c>
      <c r="H1257" s="152" t="s">
        <v>19</v>
      </c>
      <c r="I1257" s="154"/>
      <c r="L1257" s="151"/>
      <c r="M1257" s="155"/>
      <c r="T1257" s="156"/>
      <c r="AT1257" s="152" t="s">
        <v>172</v>
      </c>
      <c r="AU1257" s="152" t="s">
        <v>85</v>
      </c>
      <c r="AV1257" s="12" t="s">
        <v>83</v>
      </c>
      <c r="AW1257" s="12" t="s">
        <v>37</v>
      </c>
      <c r="AX1257" s="12" t="s">
        <v>76</v>
      </c>
      <c r="AY1257" s="152" t="s">
        <v>158</v>
      </c>
    </row>
    <row r="1258" spans="2:65" s="12" customFormat="1">
      <c r="B1258" s="151"/>
      <c r="D1258" s="145" t="s">
        <v>172</v>
      </c>
      <c r="E1258" s="152" t="s">
        <v>19</v>
      </c>
      <c r="F1258" s="153" t="s">
        <v>1323</v>
      </c>
      <c r="H1258" s="152" t="s">
        <v>19</v>
      </c>
      <c r="I1258" s="154"/>
      <c r="L1258" s="151"/>
      <c r="M1258" s="155"/>
      <c r="T1258" s="156"/>
      <c r="AT1258" s="152" t="s">
        <v>172</v>
      </c>
      <c r="AU1258" s="152" t="s">
        <v>85</v>
      </c>
      <c r="AV1258" s="12" t="s">
        <v>83</v>
      </c>
      <c r="AW1258" s="12" t="s">
        <v>37</v>
      </c>
      <c r="AX1258" s="12" t="s">
        <v>76</v>
      </c>
      <c r="AY1258" s="152" t="s">
        <v>158</v>
      </c>
    </row>
    <row r="1259" spans="2:65" s="13" customFormat="1">
      <c r="B1259" s="157"/>
      <c r="D1259" s="145" t="s">
        <v>172</v>
      </c>
      <c r="E1259" s="158" t="s">
        <v>19</v>
      </c>
      <c r="F1259" s="159" t="s">
        <v>1338</v>
      </c>
      <c r="H1259" s="160">
        <v>4</v>
      </c>
      <c r="I1259" s="161"/>
      <c r="L1259" s="157"/>
      <c r="M1259" s="162"/>
      <c r="T1259" s="163"/>
      <c r="AT1259" s="158" t="s">
        <v>172</v>
      </c>
      <c r="AU1259" s="158" t="s">
        <v>85</v>
      </c>
      <c r="AV1259" s="13" t="s">
        <v>85</v>
      </c>
      <c r="AW1259" s="13" t="s">
        <v>37</v>
      </c>
      <c r="AX1259" s="13" t="s">
        <v>76</v>
      </c>
      <c r="AY1259" s="158" t="s">
        <v>158</v>
      </c>
    </row>
    <row r="1260" spans="2:65" s="15" customFormat="1">
      <c r="B1260" s="171"/>
      <c r="D1260" s="145" t="s">
        <v>172</v>
      </c>
      <c r="E1260" s="172" t="s">
        <v>19</v>
      </c>
      <c r="F1260" s="173" t="s">
        <v>188</v>
      </c>
      <c r="H1260" s="174">
        <v>4</v>
      </c>
      <c r="I1260" s="175"/>
      <c r="L1260" s="171"/>
      <c r="M1260" s="176"/>
      <c r="T1260" s="177"/>
      <c r="AT1260" s="172" t="s">
        <v>172</v>
      </c>
      <c r="AU1260" s="172" t="s">
        <v>85</v>
      </c>
      <c r="AV1260" s="15" t="s">
        <v>166</v>
      </c>
      <c r="AW1260" s="15" t="s">
        <v>37</v>
      </c>
      <c r="AX1260" s="15" t="s">
        <v>83</v>
      </c>
      <c r="AY1260" s="172" t="s">
        <v>158</v>
      </c>
    </row>
    <row r="1261" spans="2:65" s="1" customFormat="1" ht="24.2" customHeight="1">
      <c r="B1261" s="33"/>
      <c r="C1261" s="132" t="s">
        <v>1339</v>
      </c>
      <c r="D1261" s="132" t="s">
        <v>161</v>
      </c>
      <c r="E1261" s="133" t="s">
        <v>1340</v>
      </c>
      <c r="F1261" s="134" t="s">
        <v>1341</v>
      </c>
      <c r="G1261" s="135" t="s">
        <v>340</v>
      </c>
      <c r="H1261" s="136">
        <v>6.6</v>
      </c>
      <c r="I1261" s="137"/>
      <c r="J1261" s="138">
        <f>ROUND(I1261*H1261,2)</f>
        <v>0</v>
      </c>
      <c r="K1261" s="134" t="s">
        <v>165</v>
      </c>
      <c r="L1261" s="33"/>
      <c r="M1261" s="139" t="s">
        <v>19</v>
      </c>
      <c r="N1261" s="140" t="s">
        <v>47</v>
      </c>
      <c r="P1261" s="141">
        <f>O1261*H1261</f>
        <v>0</v>
      </c>
      <c r="Q1261" s="141">
        <v>0</v>
      </c>
      <c r="R1261" s="141">
        <f>Q1261*H1261</f>
        <v>0</v>
      </c>
      <c r="S1261" s="141">
        <v>0</v>
      </c>
      <c r="T1261" s="142">
        <f>S1261*H1261</f>
        <v>0</v>
      </c>
      <c r="AR1261" s="143" t="s">
        <v>316</v>
      </c>
      <c r="AT1261" s="143" t="s">
        <v>161</v>
      </c>
      <c r="AU1261" s="143" t="s">
        <v>85</v>
      </c>
      <c r="AY1261" s="18" t="s">
        <v>158</v>
      </c>
      <c r="BE1261" s="144">
        <f>IF(N1261="základní",J1261,0)</f>
        <v>0</v>
      </c>
      <c r="BF1261" s="144">
        <f>IF(N1261="snížená",J1261,0)</f>
        <v>0</v>
      </c>
      <c r="BG1261" s="144">
        <f>IF(N1261="zákl. přenesená",J1261,0)</f>
        <v>0</v>
      </c>
      <c r="BH1261" s="144">
        <f>IF(N1261="sníž. přenesená",J1261,0)</f>
        <v>0</v>
      </c>
      <c r="BI1261" s="144">
        <f>IF(N1261="nulová",J1261,0)</f>
        <v>0</v>
      </c>
      <c r="BJ1261" s="18" t="s">
        <v>83</v>
      </c>
      <c r="BK1261" s="144">
        <f>ROUND(I1261*H1261,2)</f>
        <v>0</v>
      </c>
      <c r="BL1261" s="18" t="s">
        <v>316</v>
      </c>
      <c r="BM1261" s="143" t="s">
        <v>1342</v>
      </c>
    </row>
    <row r="1262" spans="2:65" s="1" customFormat="1">
      <c r="B1262" s="33"/>
      <c r="D1262" s="145" t="s">
        <v>168</v>
      </c>
      <c r="F1262" s="146" t="s">
        <v>1343</v>
      </c>
      <c r="I1262" s="147"/>
      <c r="L1262" s="33"/>
      <c r="M1262" s="148"/>
      <c r="T1262" s="54"/>
      <c r="AT1262" s="18" t="s">
        <v>168</v>
      </c>
      <c r="AU1262" s="18" t="s">
        <v>85</v>
      </c>
    </row>
    <row r="1263" spans="2:65" s="1" customFormat="1">
      <c r="B1263" s="33"/>
      <c r="D1263" s="149" t="s">
        <v>170</v>
      </c>
      <c r="F1263" s="150" t="s">
        <v>1344</v>
      </c>
      <c r="I1263" s="147"/>
      <c r="L1263" s="33"/>
      <c r="M1263" s="148"/>
      <c r="T1263" s="54"/>
      <c r="AT1263" s="18" t="s">
        <v>170</v>
      </c>
      <c r="AU1263" s="18" t="s">
        <v>85</v>
      </c>
    </row>
    <row r="1264" spans="2:65" s="12" customFormat="1">
      <c r="B1264" s="151"/>
      <c r="D1264" s="145" t="s">
        <v>172</v>
      </c>
      <c r="E1264" s="152" t="s">
        <v>19</v>
      </c>
      <c r="F1264" s="153" t="s">
        <v>202</v>
      </c>
      <c r="H1264" s="152" t="s">
        <v>19</v>
      </c>
      <c r="I1264" s="154"/>
      <c r="L1264" s="151"/>
      <c r="M1264" s="155"/>
      <c r="T1264" s="156"/>
      <c r="AT1264" s="152" t="s">
        <v>172</v>
      </c>
      <c r="AU1264" s="152" t="s">
        <v>85</v>
      </c>
      <c r="AV1264" s="12" t="s">
        <v>83</v>
      </c>
      <c r="AW1264" s="12" t="s">
        <v>37</v>
      </c>
      <c r="AX1264" s="12" t="s">
        <v>76</v>
      </c>
      <c r="AY1264" s="152" t="s">
        <v>158</v>
      </c>
    </row>
    <row r="1265" spans="2:65" s="12" customFormat="1">
      <c r="B1265" s="151"/>
      <c r="D1265" s="145" t="s">
        <v>172</v>
      </c>
      <c r="E1265" s="152" t="s">
        <v>19</v>
      </c>
      <c r="F1265" s="153" t="s">
        <v>1345</v>
      </c>
      <c r="H1265" s="152" t="s">
        <v>19</v>
      </c>
      <c r="I1265" s="154"/>
      <c r="L1265" s="151"/>
      <c r="M1265" s="155"/>
      <c r="T1265" s="156"/>
      <c r="AT1265" s="152" t="s">
        <v>172</v>
      </c>
      <c r="AU1265" s="152" t="s">
        <v>85</v>
      </c>
      <c r="AV1265" s="12" t="s">
        <v>83</v>
      </c>
      <c r="AW1265" s="12" t="s">
        <v>37</v>
      </c>
      <c r="AX1265" s="12" t="s">
        <v>76</v>
      </c>
      <c r="AY1265" s="152" t="s">
        <v>158</v>
      </c>
    </row>
    <row r="1266" spans="2:65" s="13" customFormat="1">
      <c r="B1266" s="157"/>
      <c r="D1266" s="145" t="s">
        <v>172</v>
      </c>
      <c r="E1266" s="158" t="s">
        <v>19</v>
      </c>
      <c r="F1266" s="159" t="s">
        <v>1346</v>
      </c>
      <c r="H1266" s="160">
        <v>6</v>
      </c>
      <c r="I1266" s="161"/>
      <c r="L1266" s="157"/>
      <c r="M1266" s="162"/>
      <c r="T1266" s="163"/>
      <c r="AT1266" s="158" t="s">
        <v>172</v>
      </c>
      <c r="AU1266" s="158" t="s">
        <v>85</v>
      </c>
      <c r="AV1266" s="13" t="s">
        <v>85</v>
      </c>
      <c r="AW1266" s="13" t="s">
        <v>37</v>
      </c>
      <c r="AX1266" s="13" t="s">
        <v>76</v>
      </c>
      <c r="AY1266" s="158" t="s">
        <v>158</v>
      </c>
    </row>
    <row r="1267" spans="2:65" s="13" customFormat="1">
      <c r="B1267" s="157"/>
      <c r="D1267" s="145" t="s">
        <v>172</v>
      </c>
      <c r="E1267" s="158" t="s">
        <v>19</v>
      </c>
      <c r="F1267" s="159" t="s">
        <v>1347</v>
      </c>
      <c r="H1267" s="160">
        <v>0.6</v>
      </c>
      <c r="I1267" s="161"/>
      <c r="L1267" s="157"/>
      <c r="M1267" s="162"/>
      <c r="T1267" s="163"/>
      <c r="AT1267" s="158" t="s">
        <v>172</v>
      </c>
      <c r="AU1267" s="158" t="s">
        <v>85</v>
      </c>
      <c r="AV1267" s="13" t="s">
        <v>85</v>
      </c>
      <c r="AW1267" s="13" t="s">
        <v>37</v>
      </c>
      <c r="AX1267" s="13" t="s">
        <v>76</v>
      </c>
      <c r="AY1267" s="158" t="s">
        <v>158</v>
      </c>
    </row>
    <row r="1268" spans="2:65" s="15" customFormat="1">
      <c r="B1268" s="171"/>
      <c r="D1268" s="145" t="s">
        <v>172</v>
      </c>
      <c r="E1268" s="172" t="s">
        <v>19</v>
      </c>
      <c r="F1268" s="173" t="s">
        <v>188</v>
      </c>
      <c r="H1268" s="174">
        <v>6.6</v>
      </c>
      <c r="I1268" s="175"/>
      <c r="L1268" s="171"/>
      <c r="M1268" s="176"/>
      <c r="T1268" s="177"/>
      <c r="AT1268" s="172" t="s">
        <v>172</v>
      </c>
      <c r="AU1268" s="172" t="s">
        <v>85</v>
      </c>
      <c r="AV1268" s="15" t="s">
        <v>166</v>
      </c>
      <c r="AW1268" s="15" t="s">
        <v>37</v>
      </c>
      <c r="AX1268" s="15" t="s">
        <v>83</v>
      </c>
      <c r="AY1268" s="172" t="s">
        <v>158</v>
      </c>
    </row>
    <row r="1269" spans="2:65" s="1" customFormat="1" ht="24.2" customHeight="1">
      <c r="B1269" s="33"/>
      <c r="C1269" s="178" t="s">
        <v>1348</v>
      </c>
      <c r="D1269" s="178" t="s">
        <v>229</v>
      </c>
      <c r="E1269" s="179" t="s">
        <v>1349</v>
      </c>
      <c r="F1269" s="180" t="s">
        <v>1350</v>
      </c>
      <c r="G1269" s="181" t="s">
        <v>340</v>
      </c>
      <c r="H1269" s="182">
        <v>6.6</v>
      </c>
      <c r="I1269" s="183"/>
      <c r="J1269" s="184">
        <f>ROUND(I1269*H1269,2)</f>
        <v>0</v>
      </c>
      <c r="K1269" s="180" t="s">
        <v>165</v>
      </c>
      <c r="L1269" s="185"/>
      <c r="M1269" s="186" t="s">
        <v>19</v>
      </c>
      <c r="N1269" s="187" t="s">
        <v>47</v>
      </c>
      <c r="P1269" s="141">
        <f>O1269*H1269</f>
        <v>0</v>
      </c>
      <c r="Q1269" s="141">
        <v>4.0000000000000001E-3</v>
      </c>
      <c r="R1269" s="141">
        <f>Q1269*H1269</f>
        <v>2.64E-2</v>
      </c>
      <c r="S1269" s="141">
        <v>0</v>
      </c>
      <c r="T1269" s="142">
        <f>S1269*H1269</f>
        <v>0</v>
      </c>
      <c r="AR1269" s="143" t="s">
        <v>390</v>
      </c>
      <c r="AT1269" s="143" t="s">
        <v>229</v>
      </c>
      <c r="AU1269" s="143" t="s">
        <v>85</v>
      </c>
      <c r="AY1269" s="18" t="s">
        <v>158</v>
      </c>
      <c r="BE1269" s="144">
        <f>IF(N1269="základní",J1269,0)</f>
        <v>0</v>
      </c>
      <c r="BF1269" s="144">
        <f>IF(N1269="snížená",J1269,0)</f>
        <v>0</v>
      </c>
      <c r="BG1269" s="144">
        <f>IF(N1269="zákl. přenesená",J1269,0)</f>
        <v>0</v>
      </c>
      <c r="BH1269" s="144">
        <f>IF(N1269="sníž. přenesená",J1269,0)</f>
        <v>0</v>
      </c>
      <c r="BI1269" s="144">
        <f>IF(N1269="nulová",J1269,0)</f>
        <v>0</v>
      </c>
      <c r="BJ1269" s="18" t="s">
        <v>83</v>
      </c>
      <c r="BK1269" s="144">
        <f>ROUND(I1269*H1269,2)</f>
        <v>0</v>
      </c>
      <c r="BL1269" s="18" t="s">
        <v>316</v>
      </c>
      <c r="BM1269" s="143" t="s">
        <v>1351</v>
      </c>
    </row>
    <row r="1270" spans="2:65" s="1" customFormat="1">
      <c r="B1270" s="33"/>
      <c r="D1270" s="145" t="s">
        <v>168</v>
      </c>
      <c r="F1270" s="146" t="s">
        <v>1350</v>
      </c>
      <c r="I1270" s="147"/>
      <c r="L1270" s="33"/>
      <c r="M1270" s="148"/>
      <c r="T1270" s="54"/>
      <c r="AT1270" s="18" t="s">
        <v>168</v>
      </c>
      <c r="AU1270" s="18" t="s">
        <v>85</v>
      </c>
    </row>
    <row r="1271" spans="2:65" s="12" customFormat="1">
      <c r="B1271" s="151"/>
      <c r="D1271" s="145" t="s">
        <v>172</v>
      </c>
      <c r="E1271" s="152" t="s">
        <v>19</v>
      </c>
      <c r="F1271" s="153" t="s">
        <v>202</v>
      </c>
      <c r="H1271" s="152" t="s">
        <v>19</v>
      </c>
      <c r="I1271" s="154"/>
      <c r="L1271" s="151"/>
      <c r="M1271" s="155"/>
      <c r="T1271" s="156"/>
      <c r="AT1271" s="152" t="s">
        <v>172</v>
      </c>
      <c r="AU1271" s="152" t="s">
        <v>85</v>
      </c>
      <c r="AV1271" s="12" t="s">
        <v>83</v>
      </c>
      <c r="AW1271" s="12" t="s">
        <v>37</v>
      </c>
      <c r="AX1271" s="12" t="s">
        <v>76</v>
      </c>
      <c r="AY1271" s="152" t="s">
        <v>158</v>
      </c>
    </row>
    <row r="1272" spans="2:65" s="12" customFormat="1">
      <c r="B1272" s="151"/>
      <c r="D1272" s="145" t="s">
        <v>172</v>
      </c>
      <c r="E1272" s="152" t="s">
        <v>19</v>
      </c>
      <c r="F1272" s="153" t="s">
        <v>1352</v>
      </c>
      <c r="H1272" s="152" t="s">
        <v>19</v>
      </c>
      <c r="I1272" s="154"/>
      <c r="L1272" s="151"/>
      <c r="M1272" s="155"/>
      <c r="T1272" s="156"/>
      <c r="AT1272" s="152" t="s">
        <v>172</v>
      </c>
      <c r="AU1272" s="152" t="s">
        <v>85</v>
      </c>
      <c r="AV1272" s="12" t="s">
        <v>83</v>
      </c>
      <c r="AW1272" s="12" t="s">
        <v>37</v>
      </c>
      <c r="AX1272" s="12" t="s">
        <v>76</v>
      </c>
      <c r="AY1272" s="152" t="s">
        <v>158</v>
      </c>
    </row>
    <row r="1273" spans="2:65" s="12" customFormat="1">
      <c r="B1273" s="151"/>
      <c r="D1273" s="145" t="s">
        <v>172</v>
      </c>
      <c r="E1273" s="152" t="s">
        <v>19</v>
      </c>
      <c r="F1273" s="153" t="s">
        <v>1353</v>
      </c>
      <c r="H1273" s="152" t="s">
        <v>19</v>
      </c>
      <c r="I1273" s="154"/>
      <c r="L1273" s="151"/>
      <c r="M1273" s="155"/>
      <c r="T1273" s="156"/>
      <c r="AT1273" s="152" t="s">
        <v>172</v>
      </c>
      <c r="AU1273" s="152" t="s">
        <v>85</v>
      </c>
      <c r="AV1273" s="12" t="s">
        <v>83</v>
      </c>
      <c r="AW1273" s="12" t="s">
        <v>37</v>
      </c>
      <c r="AX1273" s="12" t="s">
        <v>76</v>
      </c>
      <c r="AY1273" s="152" t="s">
        <v>158</v>
      </c>
    </row>
    <row r="1274" spans="2:65" s="13" customFormat="1">
      <c r="B1274" s="157"/>
      <c r="D1274" s="145" t="s">
        <v>172</v>
      </c>
      <c r="E1274" s="158" t="s">
        <v>19</v>
      </c>
      <c r="F1274" s="159" t="s">
        <v>1346</v>
      </c>
      <c r="H1274" s="160">
        <v>6</v>
      </c>
      <c r="I1274" s="161"/>
      <c r="L1274" s="157"/>
      <c r="M1274" s="162"/>
      <c r="T1274" s="163"/>
      <c r="AT1274" s="158" t="s">
        <v>172</v>
      </c>
      <c r="AU1274" s="158" t="s">
        <v>85</v>
      </c>
      <c r="AV1274" s="13" t="s">
        <v>85</v>
      </c>
      <c r="AW1274" s="13" t="s">
        <v>37</v>
      </c>
      <c r="AX1274" s="13" t="s">
        <v>76</v>
      </c>
      <c r="AY1274" s="158" t="s">
        <v>158</v>
      </c>
    </row>
    <row r="1275" spans="2:65" s="13" customFormat="1">
      <c r="B1275" s="157"/>
      <c r="D1275" s="145" t="s">
        <v>172</v>
      </c>
      <c r="E1275" s="158" t="s">
        <v>19</v>
      </c>
      <c r="F1275" s="159" t="s">
        <v>1354</v>
      </c>
      <c r="H1275" s="160">
        <v>0.6</v>
      </c>
      <c r="I1275" s="161"/>
      <c r="L1275" s="157"/>
      <c r="M1275" s="162"/>
      <c r="T1275" s="163"/>
      <c r="AT1275" s="158" t="s">
        <v>172</v>
      </c>
      <c r="AU1275" s="158" t="s">
        <v>85</v>
      </c>
      <c r="AV1275" s="13" t="s">
        <v>85</v>
      </c>
      <c r="AW1275" s="13" t="s">
        <v>37</v>
      </c>
      <c r="AX1275" s="13" t="s">
        <v>76</v>
      </c>
      <c r="AY1275" s="158" t="s">
        <v>158</v>
      </c>
    </row>
    <row r="1276" spans="2:65" s="15" customFormat="1">
      <c r="B1276" s="171"/>
      <c r="D1276" s="145" t="s">
        <v>172</v>
      </c>
      <c r="E1276" s="172" t="s">
        <v>19</v>
      </c>
      <c r="F1276" s="173" t="s">
        <v>188</v>
      </c>
      <c r="H1276" s="174">
        <v>6.6</v>
      </c>
      <c r="I1276" s="175"/>
      <c r="L1276" s="171"/>
      <c r="M1276" s="176"/>
      <c r="T1276" s="177"/>
      <c r="AT1276" s="172" t="s">
        <v>172</v>
      </c>
      <c r="AU1276" s="172" t="s">
        <v>85</v>
      </c>
      <c r="AV1276" s="15" t="s">
        <v>166</v>
      </c>
      <c r="AW1276" s="15" t="s">
        <v>37</v>
      </c>
      <c r="AX1276" s="15" t="s">
        <v>83</v>
      </c>
      <c r="AY1276" s="172" t="s">
        <v>158</v>
      </c>
    </row>
    <row r="1277" spans="2:65" s="1" customFormat="1" ht="24.2" customHeight="1">
      <c r="B1277" s="33"/>
      <c r="C1277" s="132" t="s">
        <v>1355</v>
      </c>
      <c r="D1277" s="132" t="s">
        <v>161</v>
      </c>
      <c r="E1277" s="133" t="s">
        <v>1356</v>
      </c>
      <c r="F1277" s="134" t="s">
        <v>1357</v>
      </c>
      <c r="G1277" s="135" t="s">
        <v>198</v>
      </c>
      <c r="H1277" s="136">
        <v>2</v>
      </c>
      <c r="I1277" s="137"/>
      <c r="J1277" s="138">
        <f>ROUND(I1277*H1277,2)</f>
        <v>0</v>
      </c>
      <c r="K1277" s="134" t="s">
        <v>165</v>
      </c>
      <c r="L1277" s="33"/>
      <c r="M1277" s="139" t="s">
        <v>19</v>
      </c>
      <c r="N1277" s="140" t="s">
        <v>47</v>
      </c>
      <c r="P1277" s="141">
        <f>O1277*H1277</f>
        <v>0</v>
      </c>
      <c r="Q1277" s="141">
        <v>0</v>
      </c>
      <c r="R1277" s="141">
        <f>Q1277*H1277</f>
        <v>0</v>
      </c>
      <c r="S1277" s="141">
        <v>0</v>
      </c>
      <c r="T1277" s="142">
        <f>S1277*H1277</f>
        <v>0</v>
      </c>
      <c r="AR1277" s="143" t="s">
        <v>316</v>
      </c>
      <c r="AT1277" s="143" t="s">
        <v>161</v>
      </c>
      <c r="AU1277" s="143" t="s">
        <v>85</v>
      </c>
      <c r="AY1277" s="18" t="s">
        <v>158</v>
      </c>
      <c r="BE1277" s="144">
        <f>IF(N1277="základní",J1277,0)</f>
        <v>0</v>
      </c>
      <c r="BF1277" s="144">
        <f>IF(N1277="snížená",J1277,0)</f>
        <v>0</v>
      </c>
      <c r="BG1277" s="144">
        <f>IF(N1277="zákl. přenesená",J1277,0)</f>
        <v>0</v>
      </c>
      <c r="BH1277" s="144">
        <f>IF(N1277="sníž. přenesená",J1277,0)</f>
        <v>0</v>
      </c>
      <c r="BI1277" s="144">
        <f>IF(N1277="nulová",J1277,0)</f>
        <v>0</v>
      </c>
      <c r="BJ1277" s="18" t="s">
        <v>83</v>
      </c>
      <c r="BK1277" s="144">
        <f>ROUND(I1277*H1277,2)</f>
        <v>0</v>
      </c>
      <c r="BL1277" s="18" t="s">
        <v>316</v>
      </c>
      <c r="BM1277" s="143" t="s">
        <v>1358</v>
      </c>
    </row>
    <row r="1278" spans="2:65" s="1" customFormat="1">
      <c r="B1278" s="33"/>
      <c r="D1278" s="145" t="s">
        <v>168</v>
      </c>
      <c r="F1278" s="146" t="s">
        <v>1359</v>
      </c>
      <c r="I1278" s="147"/>
      <c r="L1278" s="33"/>
      <c r="M1278" s="148"/>
      <c r="T1278" s="54"/>
      <c r="AT1278" s="18" t="s">
        <v>168</v>
      </c>
      <c r="AU1278" s="18" t="s">
        <v>85</v>
      </c>
    </row>
    <row r="1279" spans="2:65" s="1" customFormat="1">
      <c r="B1279" s="33"/>
      <c r="D1279" s="149" t="s">
        <v>170</v>
      </c>
      <c r="F1279" s="150" t="s">
        <v>1360</v>
      </c>
      <c r="I1279" s="147"/>
      <c r="L1279" s="33"/>
      <c r="M1279" s="148"/>
      <c r="T1279" s="54"/>
      <c r="AT1279" s="18" t="s">
        <v>170</v>
      </c>
      <c r="AU1279" s="18" t="s">
        <v>85</v>
      </c>
    </row>
    <row r="1280" spans="2:65" s="12" customFormat="1">
      <c r="B1280" s="151"/>
      <c r="D1280" s="145" t="s">
        <v>172</v>
      </c>
      <c r="E1280" s="152" t="s">
        <v>19</v>
      </c>
      <c r="F1280" s="153" t="s">
        <v>1361</v>
      </c>
      <c r="H1280" s="152" t="s">
        <v>19</v>
      </c>
      <c r="I1280" s="154"/>
      <c r="L1280" s="151"/>
      <c r="M1280" s="155"/>
      <c r="T1280" s="156"/>
      <c r="AT1280" s="152" t="s">
        <v>172</v>
      </c>
      <c r="AU1280" s="152" t="s">
        <v>85</v>
      </c>
      <c r="AV1280" s="12" t="s">
        <v>83</v>
      </c>
      <c r="AW1280" s="12" t="s">
        <v>37</v>
      </c>
      <c r="AX1280" s="12" t="s">
        <v>76</v>
      </c>
      <c r="AY1280" s="152" t="s">
        <v>158</v>
      </c>
    </row>
    <row r="1281" spans="2:65" s="12" customFormat="1">
      <c r="B1281" s="151"/>
      <c r="D1281" s="145" t="s">
        <v>172</v>
      </c>
      <c r="E1281" s="152" t="s">
        <v>19</v>
      </c>
      <c r="F1281" s="153" t="s">
        <v>1362</v>
      </c>
      <c r="H1281" s="152" t="s">
        <v>19</v>
      </c>
      <c r="I1281" s="154"/>
      <c r="L1281" s="151"/>
      <c r="M1281" s="155"/>
      <c r="T1281" s="156"/>
      <c r="AT1281" s="152" t="s">
        <v>172</v>
      </c>
      <c r="AU1281" s="152" t="s">
        <v>85</v>
      </c>
      <c r="AV1281" s="12" t="s">
        <v>83</v>
      </c>
      <c r="AW1281" s="12" t="s">
        <v>37</v>
      </c>
      <c r="AX1281" s="12" t="s">
        <v>76</v>
      </c>
      <c r="AY1281" s="152" t="s">
        <v>158</v>
      </c>
    </row>
    <row r="1282" spans="2:65" s="13" customFormat="1">
      <c r="B1282" s="157"/>
      <c r="D1282" s="145" t="s">
        <v>172</v>
      </c>
      <c r="E1282" s="158" t="s">
        <v>19</v>
      </c>
      <c r="F1282" s="159" t="s">
        <v>1363</v>
      </c>
      <c r="H1282" s="160">
        <v>1</v>
      </c>
      <c r="I1282" s="161"/>
      <c r="L1282" s="157"/>
      <c r="M1282" s="162"/>
      <c r="T1282" s="163"/>
      <c r="AT1282" s="158" t="s">
        <v>172</v>
      </c>
      <c r="AU1282" s="158" t="s">
        <v>85</v>
      </c>
      <c r="AV1282" s="13" t="s">
        <v>85</v>
      </c>
      <c r="AW1282" s="13" t="s">
        <v>37</v>
      </c>
      <c r="AX1282" s="13" t="s">
        <v>76</v>
      </c>
      <c r="AY1282" s="158" t="s">
        <v>158</v>
      </c>
    </row>
    <row r="1283" spans="2:65" s="13" customFormat="1">
      <c r="B1283" s="157"/>
      <c r="D1283" s="145" t="s">
        <v>172</v>
      </c>
      <c r="E1283" s="158" t="s">
        <v>19</v>
      </c>
      <c r="F1283" s="159" t="s">
        <v>1364</v>
      </c>
      <c r="H1283" s="160">
        <v>1</v>
      </c>
      <c r="I1283" s="161"/>
      <c r="L1283" s="157"/>
      <c r="M1283" s="162"/>
      <c r="T1283" s="163"/>
      <c r="AT1283" s="158" t="s">
        <v>172</v>
      </c>
      <c r="AU1283" s="158" t="s">
        <v>85</v>
      </c>
      <c r="AV1283" s="13" t="s">
        <v>85</v>
      </c>
      <c r="AW1283" s="13" t="s">
        <v>37</v>
      </c>
      <c r="AX1283" s="13" t="s">
        <v>76</v>
      </c>
      <c r="AY1283" s="158" t="s">
        <v>158</v>
      </c>
    </row>
    <row r="1284" spans="2:65" s="15" customFormat="1">
      <c r="B1284" s="171"/>
      <c r="D1284" s="145" t="s">
        <v>172</v>
      </c>
      <c r="E1284" s="172" t="s">
        <v>19</v>
      </c>
      <c r="F1284" s="173" t="s">
        <v>188</v>
      </c>
      <c r="H1284" s="174">
        <v>2</v>
      </c>
      <c r="I1284" s="175"/>
      <c r="L1284" s="171"/>
      <c r="M1284" s="176"/>
      <c r="T1284" s="177"/>
      <c r="AT1284" s="172" t="s">
        <v>172</v>
      </c>
      <c r="AU1284" s="172" t="s">
        <v>85</v>
      </c>
      <c r="AV1284" s="15" t="s">
        <v>166</v>
      </c>
      <c r="AW1284" s="15" t="s">
        <v>37</v>
      </c>
      <c r="AX1284" s="15" t="s">
        <v>83</v>
      </c>
      <c r="AY1284" s="172" t="s">
        <v>158</v>
      </c>
    </row>
    <row r="1285" spans="2:65" s="1" customFormat="1" ht="24.2" customHeight="1">
      <c r="B1285" s="33"/>
      <c r="C1285" s="178" t="s">
        <v>1365</v>
      </c>
      <c r="D1285" s="178" t="s">
        <v>229</v>
      </c>
      <c r="E1285" s="179" t="s">
        <v>1366</v>
      </c>
      <c r="F1285" s="180" t="s">
        <v>1367</v>
      </c>
      <c r="G1285" s="181" t="s">
        <v>198</v>
      </c>
      <c r="H1285" s="182">
        <v>1</v>
      </c>
      <c r="I1285" s="183"/>
      <c r="J1285" s="184">
        <f>ROUND(I1285*H1285,2)</f>
        <v>0</v>
      </c>
      <c r="K1285" s="180" t="s">
        <v>165</v>
      </c>
      <c r="L1285" s="185"/>
      <c r="M1285" s="186" t="s">
        <v>19</v>
      </c>
      <c r="N1285" s="187" t="s">
        <v>47</v>
      </c>
      <c r="P1285" s="141">
        <f>O1285*H1285</f>
        <v>0</v>
      </c>
      <c r="Q1285" s="141">
        <v>1.7500000000000002E-2</v>
      </c>
      <c r="R1285" s="141">
        <f>Q1285*H1285</f>
        <v>1.7500000000000002E-2</v>
      </c>
      <c r="S1285" s="141">
        <v>0</v>
      </c>
      <c r="T1285" s="142">
        <f>S1285*H1285</f>
        <v>0</v>
      </c>
      <c r="AR1285" s="143" t="s">
        <v>390</v>
      </c>
      <c r="AT1285" s="143" t="s">
        <v>229</v>
      </c>
      <c r="AU1285" s="143" t="s">
        <v>85</v>
      </c>
      <c r="AY1285" s="18" t="s">
        <v>158</v>
      </c>
      <c r="BE1285" s="144">
        <f>IF(N1285="základní",J1285,0)</f>
        <v>0</v>
      </c>
      <c r="BF1285" s="144">
        <f>IF(N1285="snížená",J1285,0)</f>
        <v>0</v>
      </c>
      <c r="BG1285" s="144">
        <f>IF(N1285="zákl. přenesená",J1285,0)</f>
        <v>0</v>
      </c>
      <c r="BH1285" s="144">
        <f>IF(N1285="sníž. přenesená",J1285,0)</f>
        <v>0</v>
      </c>
      <c r="BI1285" s="144">
        <f>IF(N1285="nulová",J1285,0)</f>
        <v>0</v>
      </c>
      <c r="BJ1285" s="18" t="s">
        <v>83</v>
      </c>
      <c r="BK1285" s="144">
        <f>ROUND(I1285*H1285,2)</f>
        <v>0</v>
      </c>
      <c r="BL1285" s="18" t="s">
        <v>316</v>
      </c>
      <c r="BM1285" s="143" t="s">
        <v>1368</v>
      </c>
    </row>
    <row r="1286" spans="2:65" s="1" customFormat="1">
      <c r="B1286" s="33"/>
      <c r="D1286" s="145" t="s">
        <v>168</v>
      </c>
      <c r="F1286" s="146" t="s">
        <v>1367</v>
      </c>
      <c r="I1286" s="147"/>
      <c r="L1286" s="33"/>
      <c r="M1286" s="148"/>
      <c r="T1286" s="54"/>
      <c r="AT1286" s="18" t="s">
        <v>168</v>
      </c>
      <c r="AU1286" s="18" t="s">
        <v>85</v>
      </c>
    </row>
    <row r="1287" spans="2:65" s="12" customFormat="1">
      <c r="B1287" s="151"/>
      <c r="D1287" s="145" t="s">
        <v>172</v>
      </c>
      <c r="E1287" s="152" t="s">
        <v>19</v>
      </c>
      <c r="F1287" s="153" t="s">
        <v>1369</v>
      </c>
      <c r="H1287" s="152" t="s">
        <v>19</v>
      </c>
      <c r="I1287" s="154"/>
      <c r="L1287" s="151"/>
      <c r="M1287" s="155"/>
      <c r="T1287" s="156"/>
      <c r="AT1287" s="152" t="s">
        <v>172</v>
      </c>
      <c r="AU1287" s="152" t="s">
        <v>85</v>
      </c>
      <c r="AV1287" s="12" t="s">
        <v>83</v>
      </c>
      <c r="AW1287" s="12" t="s">
        <v>37</v>
      </c>
      <c r="AX1287" s="12" t="s">
        <v>76</v>
      </c>
      <c r="AY1287" s="152" t="s">
        <v>158</v>
      </c>
    </row>
    <row r="1288" spans="2:65" s="12" customFormat="1">
      <c r="B1288" s="151"/>
      <c r="D1288" s="145" t="s">
        <v>172</v>
      </c>
      <c r="E1288" s="152" t="s">
        <v>19</v>
      </c>
      <c r="F1288" s="153" t="s">
        <v>1370</v>
      </c>
      <c r="H1288" s="152" t="s">
        <v>19</v>
      </c>
      <c r="I1288" s="154"/>
      <c r="L1288" s="151"/>
      <c r="M1288" s="155"/>
      <c r="T1288" s="156"/>
      <c r="AT1288" s="152" t="s">
        <v>172</v>
      </c>
      <c r="AU1288" s="152" t="s">
        <v>85</v>
      </c>
      <c r="AV1288" s="12" t="s">
        <v>83</v>
      </c>
      <c r="AW1288" s="12" t="s">
        <v>37</v>
      </c>
      <c r="AX1288" s="12" t="s">
        <v>76</v>
      </c>
      <c r="AY1288" s="152" t="s">
        <v>158</v>
      </c>
    </row>
    <row r="1289" spans="2:65" s="12" customFormat="1">
      <c r="B1289" s="151"/>
      <c r="D1289" s="145" t="s">
        <v>172</v>
      </c>
      <c r="E1289" s="152" t="s">
        <v>19</v>
      </c>
      <c r="F1289" s="153" t="s">
        <v>1371</v>
      </c>
      <c r="H1289" s="152" t="s">
        <v>19</v>
      </c>
      <c r="I1289" s="154"/>
      <c r="L1289" s="151"/>
      <c r="M1289" s="155"/>
      <c r="T1289" s="156"/>
      <c r="AT1289" s="152" t="s">
        <v>172</v>
      </c>
      <c r="AU1289" s="152" t="s">
        <v>85</v>
      </c>
      <c r="AV1289" s="12" t="s">
        <v>83</v>
      </c>
      <c r="AW1289" s="12" t="s">
        <v>37</v>
      </c>
      <c r="AX1289" s="12" t="s">
        <v>76</v>
      </c>
      <c r="AY1289" s="152" t="s">
        <v>158</v>
      </c>
    </row>
    <row r="1290" spans="2:65" s="12" customFormat="1">
      <c r="B1290" s="151"/>
      <c r="D1290" s="145" t="s">
        <v>172</v>
      </c>
      <c r="E1290" s="152" t="s">
        <v>19</v>
      </c>
      <c r="F1290" s="153" t="s">
        <v>1372</v>
      </c>
      <c r="H1290" s="152" t="s">
        <v>19</v>
      </c>
      <c r="I1290" s="154"/>
      <c r="L1290" s="151"/>
      <c r="M1290" s="155"/>
      <c r="T1290" s="156"/>
      <c r="AT1290" s="152" t="s">
        <v>172</v>
      </c>
      <c r="AU1290" s="152" t="s">
        <v>85</v>
      </c>
      <c r="AV1290" s="12" t="s">
        <v>83</v>
      </c>
      <c r="AW1290" s="12" t="s">
        <v>37</v>
      </c>
      <c r="AX1290" s="12" t="s">
        <v>76</v>
      </c>
      <c r="AY1290" s="152" t="s">
        <v>158</v>
      </c>
    </row>
    <row r="1291" spans="2:65" s="12" customFormat="1">
      <c r="B1291" s="151"/>
      <c r="D1291" s="145" t="s">
        <v>172</v>
      </c>
      <c r="E1291" s="152" t="s">
        <v>19</v>
      </c>
      <c r="F1291" s="153" t="s">
        <v>1373</v>
      </c>
      <c r="H1291" s="152" t="s">
        <v>19</v>
      </c>
      <c r="I1291" s="154"/>
      <c r="L1291" s="151"/>
      <c r="M1291" s="155"/>
      <c r="T1291" s="156"/>
      <c r="AT1291" s="152" t="s">
        <v>172</v>
      </c>
      <c r="AU1291" s="152" t="s">
        <v>85</v>
      </c>
      <c r="AV1291" s="12" t="s">
        <v>83</v>
      </c>
      <c r="AW1291" s="12" t="s">
        <v>37</v>
      </c>
      <c r="AX1291" s="12" t="s">
        <v>76</v>
      </c>
      <c r="AY1291" s="152" t="s">
        <v>158</v>
      </c>
    </row>
    <row r="1292" spans="2:65" s="12" customFormat="1">
      <c r="B1292" s="151"/>
      <c r="D1292" s="145" t="s">
        <v>172</v>
      </c>
      <c r="E1292" s="152" t="s">
        <v>19</v>
      </c>
      <c r="F1292" s="153" t="s">
        <v>1374</v>
      </c>
      <c r="H1292" s="152" t="s">
        <v>19</v>
      </c>
      <c r="I1292" s="154"/>
      <c r="L1292" s="151"/>
      <c r="M1292" s="155"/>
      <c r="T1292" s="156"/>
      <c r="AT1292" s="152" t="s">
        <v>172</v>
      </c>
      <c r="AU1292" s="152" t="s">
        <v>85</v>
      </c>
      <c r="AV1292" s="12" t="s">
        <v>83</v>
      </c>
      <c r="AW1292" s="12" t="s">
        <v>37</v>
      </c>
      <c r="AX1292" s="12" t="s">
        <v>76</v>
      </c>
      <c r="AY1292" s="152" t="s">
        <v>158</v>
      </c>
    </row>
    <row r="1293" spans="2:65" s="13" customFormat="1">
      <c r="B1293" s="157"/>
      <c r="D1293" s="145" t="s">
        <v>172</v>
      </c>
      <c r="E1293" s="158" t="s">
        <v>19</v>
      </c>
      <c r="F1293" s="159" t="s">
        <v>1363</v>
      </c>
      <c r="H1293" s="160">
        <v>1</v>
      </c>
      <c r="I1293" s="161"/>
      <c r="L1293" s="157"/>
      <c r="M1293" s="162"/>
      <c r="T1293" s="163"/>
      <c r="AT1293" s="158" t="s">
        <v>172</v>
      </c>
      <c r="AU1293" s="158" t="s">
        <v>85</v>
      </c>
      <c r="AV1293" s="13" t="s">
        <v>85</v>
      </c>
      <c r="AW1293" s="13" t="s">
        <v>37</v>
      </c>
      <c r="AX1293" s="13" t="s">
        <v>76</v>
      </c>
      <c r="AY1293" s="158" t="s">
        <v>158</v>
      </c>
    </row>
    <row r="1294" spans="2:65" s="15" customFormat="1">
      <c r="B1294" s="171"/>
      <c r="D1294" s="145" t="s">
        <v>172</v>
      </c>
      <c r="E1294" s="172" t="s">
        <v>19</v>
      </c>
      <c r="F1294" s="173" t="s">
        <v>188</v>
      </c>
      <c r="H1294" s="174">
        <v>1</v>
      </c>
      <c r="I1294" s="175"/>
      <c r="L1294" s="171"/>
      <c r="M1294" s="176"/>
      <c r="T1294" s="177"/>
      <c r="AT1294" s="172" t="s">
        <v>172</v>
      </c>
      <c r="AU1294" s="172" t="s">
        <v>85</v>
      </c>
      <c r="AV1294" s="15" t="s">
        <v>166</v>
      </c>
      <c r="AW1294" s="15" t="s">
        <v>37</v>
      </c>
      <c r="AX1294" s="15" t="s">
        <v>83</v>
      </c>
      <c r="AY1294" s="172" t="s">
        <v>158</v>
      </c>
    </row>
    <row r="1295" spans="2:65" s="1" customFormat="1" ht="24.2" customHeight="1">
      <c r="B1295" s="33"/>
      <c r="C1295" s="178" t="s">
        <v>1375</v>
      </c>
      <c r="D1295" s="178" t="s">
        <v>229</v>
      </c>
      <c r="E1295" s="179" t="s">
        <v>1376</v>
      </c>
      <c r="F1295" s="180" t="s">
        <v>1377</v>
      </c>
      <c r="G1295" s="181" t="s">
        <v>198</v>
      </c>
      <c r="H1295" s="182">
        <v>1</v>
      </c>
      <c r="I1295" s="183"/>
      <c r="J1295" s="184">
        <f>ROUND(I1295*H1295,2)</f>
        <v>0</v>
      </c>
      <c r="K1295" s="180" t="s">
        <v>165</v>
      </c>
      <c r="L1295" s="185"/>
      <c r="M1295" s="186" t="s">
        <v>19</v>
      </c>
      <c r="N1295" s="187" t="s">
        <v>47</v>
      </c>
      <c r="P1295" s="141">
        <f>O1295*H1295</f>
        <v>0</v>
      </c>
      <c r="Q1295" s="141">
        <v>1.95E-2</v>
      </c>
      <c r="R1295" s="141">
        <f>Q1295*H1295</f>
        <v>1.95E-2</v>
      </c>
      <c r="S1295" s="141">
        <v>0</v>
      </c>
      <c r="T1295" s="142">
        <f>S1295*H1295</f>
        <v>0</v>
      </c>
      <c r="AR1295" s="143" t="s">
        <v>390</v>
      </c>
      <c r="AT1295" s="143" t="s">
        <v>229</v>
      </c>
      <c r="AU1295" s="143" t="s">
        <v>85</v>
      </c>
      <c r="AY1295" s="18" t="s">
        <v>158</v>
      </c>
      <c r="BE1295" s="144">
        <f>IF(N1295="základní",J1295,0)</f>
        <v>0</v>
      </c>
      <c r="BF1295" s="144">
        <f>IF(N1295="snížená",J1295,0)</f>
        <v>0</v>
      </c>
      <c r="BG1295" s="144">
        <f>IF(N1295="zákl. přenesená",J1295,0)</f>
        <v>0</v>
      </c>
      <c r="BH1295" s="144">
        <f>IF(N1295="sníž. přenesená",J1295,0)</f>
        <v>0</v>
      </c>
      <c r="BI1295" s="144">
        <f>IF(N1295="nulová",J1295,0)</f>
        <v>0</v>
      </c>
      <c r="BJ1295" s="18" t="s">
        <v>83</v>
      </c>
      <c r="BK1295" s="144">
        <f>ROUND(I1295*H1295,2)</f>
        <v>0</v>
      </c>
      <c r="BL1295" s="18" t="s">
        <v>316</v>
      </c>
      <c r="BM1295" s="143" t="s">
        <v>1378</v>
      </c>
    </row>
    <row r="1296" spans="2:65" s="1" customFormat="1">
      <c r="B1296" s="33"/>
      <c r="D1296" s="145" t="s">
        <v>168</v>
      </c>
      <c r="F1296" s="146" t="s">
        <v>1377</v>
      </c>
      <c r="I1296" s="147"/>
      <c r="L1296" s="33"/>
      <c r="M1296" s="148"/>
      <c r="T1296" s="54"/>
      <c r="AT1296" s="18" t="s">
        <v>168</v>
      </c>
      <c r="AU1296" s="18" t="s">
        <v>85</v>
      </c>
    </row>
    <row r="1297" spans="2:65" s="12" customFormat="1">
      <c r="B1297" s="151"/>
      <c r="D1297" s="145" t="s">
        <v>172</v>
      </c>
      <c r="E1297" s="152" t="s">
        <v>19</v>
      </c>
      <c r="F1297" s="153" t="s">
        <v>1369</v>
      </c>
      <c r="H1297" s="152" t="s">
        <v>19</v>
      </c>
      <c r="I1297" s="154"/>
      <c r="L1297" s="151"/>
      <c r="M1297" s="155"/>
      <c r="T1297" s="156"/>
      <c r="AT1297" s="152" t="s">
        <v>172</v>
      </c>
      <c r="AU1297" s="152" t="s">
        <v>85</v>
      </c>
      <c r="AV1297" s="12" t="s">
        <v>83</v>
      </c>
      <c r="AW1297" s="12" t="s">
        <v>37</v>
      </c>
      <c r="AX1297" s="12" t="s">
        <v>76</v>
      </c>
      <c r="AY1297" s="152" t="s">
        <v>158</v>
      </c>
    </row>
    <row r="1298" spans="2:65" s="12" customFormat="1">
      <c r="B1298" s="151"/>
      <c r="D1298" s="145" t="s">
        <v>172</v>
      </c>
      <c r="E1298" s="152" t="s">
        <v>19</v>
      </c>
      <c r="F1298" s="153" t="s">
        <v>1370</v>
      </c>
      <c r="H1298" s="152" t="s">
        <v>19</v>
      </c>
      <c r="I1298" s="154"/>
      <c r="L1298" s="151"/>
      <c r="M1298" s="155"/>
      <c r="T1298" s="156"/>
      <c r="AT1298" s="152" t="s">
        <v>172</v>
      </c>
      <c r="AU1298" s="152" t="s">
        <v>85</v>
      </c>
      <c r="AV1298" s="12" t="s">
        <v>83</v>
      </c>
      <c r="AW1298" s="12" t="s">
        <v>37</v>
      </c>
      <c r="AX1298" s="12" t="s">
        <v>76</v>
      </c>
      <c r="AY1298" s="152" t="s">
        <v>158</v>
      </c>
    </row>
    <row r="1299" spans="2:65" s="12" customFormat="1">
      <c r="B1299" s="151"/>
      <c r="D1299" s="145" t="s">
        <v>172</v>
      </c>
      <c r="E1299" s="152" t="s">
        <v>19</v>
      </c>
      <c r="F1299" s="153" t="s">
        <v>1371</v>
      </c>
      <c r="H1299" s="152" t="s">
        <v>19</v>
      </c>
      <c r="I1299" s="154"/>
      <c r="L1299" s="151"/>
      <c r="M1299" s="155"/>
      <c r="T1299" s="156"/>
      <c r="AT1299" s="152" t="s">
        <v>172</v>
      </c>
      <c r="AU1299" s="152" t="s">
        <v>85</v>
      </c>
      <c r="AV1299" s="12" t="s">
        <v>83</v>
      </c>
      <c r="AW1299" s="12" t="s">
        <v>37</v>
      </c>
      <c r="AX1299" s="12" t="s">
        <v>76</v>
      </c>
      <c r="AY1299" s="152" t="s">
        <v>158</v>
      </c>
    </row>
    <row r="1300" spans="2:65" s="12" customFormat="1">
      <c r="B1300" s="151"/>
      <c r="D1300" s="145" t="s">
        <v>172</v>
      </c>
      <c r="E1300" s="152" t="s">
        <v>19</v>
      </c>
      <c r="F1300" s="153" t="s">
        <v>1379</v>
      </c>
      <c r="H1300" s="152" t="s">
        <v>19</v>
      </c>
      <c r="I1300" s="154"/>
      <c r="L1300" s="151"/>
      <c r="M1300" s="155"/>
      <c r="T1300" s="156"/>
      <c r="AT1300" s="152" t="s">
        <v>172</v>
      </c>
      <c r="AU1300" s="152" t="s">
        <v>85</v>
      </c>
      <c r="AV1300" s="12" t="s">
        <v>83</v>
      </c>
      <c r="AW1300" s="12" t="s">
        <v>37</v>
      </c>
      <c r="AX1300" s="12" t="s">
        <v>76</v>
      </c>
      <c r="AY1300" s="152" t="s">
        <v>158</v>
      </c>
    </row>
    <row r="1301" spans="2:65" s="12" customFormat="1">
      <c r="B1301" s="151"/>
      <c r="D1301" s="145" t="s">
        <v>172</v>
      </c>
      <c r="E1301" s="152" t="s">
        <v>19</v>
      </c>
      <c r="F1301" s="153" t="s">
        <v>1373</v>
      </c>
      <c r="H1301" s="152" t="s">
        <v>19</v>
      </c>
      <c r="I1301" s="154"/>
      <c r="L1301" s="151"/>
      <c r="M1301" s="155"/>
      <c r="T1301" s="156"/>
      <c r="AT1301" s="152" t="s">
        <v>172</v>
      </c>
      <c r="AU1301" s="152" t="s">
        <v>85</v>
      </c>
      <c r="AV1301" s="12" t="s">
        <v>83</v>
      </c>
      <c r="AW1301" s="12" t="s">
        <v>37</v>
      </c>
      <c r="AX1301" s="12" t="s">
        <v>76</v>
      </c>
      <c r="AY1301" s="152" t="s">
        <v>158</v>
      </c>
    </row>
    <row r="1302" spans="2:65" s="12" customFormat="1">
      <c r="B1302" s="151"/>
      <c r="D1302" s="145" t="s">
        <v>172</v>
      </c>
      <c r="E1302" s="152" t="s">
        <v>19</v>
      </c>
      <c r="F1302" s="153" t="s">
        <v>1380</v>
      </c>
      <c r="H1302" s="152" t="s">
        <v>19</v>
      </c>
      <c r="I1302" s="154"/>
      <c r="L1302" s="151"/>
      <c r="M1302" s="155"/>
      <c r="T1302" s="156"/>
      <c r="AT1302" s="152" t="s">
        <v>172</v>
      </c>
      <c r="AU1302" s="152" t="s">
        <v>85</v>
      </c>
      <c r="AV1302" s="12" t="s">
        <v>83</v>
      </c>
      <c r="AW1302" s="12" t="s">
        <v>37</v>
      </c>
      <c r="AX1302" s="12" t="s">
        <v>76</v>
      </c>
      <c r="AY1302" s="152" t="s">
        <v>158</v>
      </c>
    </row>
    <row r="1303" spans="2:65" s="13" customFormat="1">
      <c r="B1303" s="157"/>
      <c r="D1303" s="145" t="s">
        <v>172</v>
      </c>
      <c r="E1303" s="158" t="s">
        <v>19</v>
      </c>
      <c r="F1303" s="159" t="s">
        <v>1364</v>
      </c>
      <c r="H1303" s="160">
        <v>1</v>
      </c>
      <c r="I1303" s="161"/>
      <c r="L1303" s="157"/>
      <c r="M1303" s="162"/>
      <c r="T1303" s="163"/>
      <c r="AT1303" s="158" t="s">
        <v>172</v>
      </c>
      <c r="AU1303" s="158" t="s">
        <v>85</v>
      </c>
      <c r="AV1303" s="13" t="s">
        <v>85</v>
      </c>
      <c r="AW1303" s="13" t="s">
        <v>37</v>
      </c>
      <c r="AX1303" s="13" t="s">
        <v>76</v>
      </c>
      <c r="AY1303" s="158" t="s">
        <v>158</v>
      </c>
    </row>
    <row r="1304" spans="2:65" s="15" customFormat="1">
      <c r="B1304" s="171"/>
      <c r="D1304" s="145" t="s">
        <v>172</v>
      </c>
      <c r="E1304" s="172" t="s">
        <v>19</v>
      </c>
      <c r="F1304" s="173" t="s">
        <v>188</v>
      </c>
      <c r="H1304" s="174">
        <v>1</v>
      </c>
      <c r="I1304" s="175"/>
      <c r="L1304" s="171"/>
      <c r="M1304" s="176"/>
      <c r="T1304" s="177"/>
      <c r="AT1304" s="172" t="s">
        <v>172</v>
      </c>
      <c r="AU1304" s="172" t="s">
        <v>85</v>
      </c>
      <c r="AV1304" s="15" t="s">
        <v>166</v>
      </c>
      <c r="AW1304" s="15" t="s">
        <v>37</v>
      </c>
      <c r="AX1304" s="15" t="s">
        <v>83</v>
      </c>
      <c r="AY1304" s="172" t="s">
        <v>158</v>
      </c>
    </row>
    <row r="1305" spans="2:65" s="1" customFormat="1" ht="16.5" customHeight="1">
      <c r="B1305" s="33"/>
      <c r="C1305" s="132" t="s">
        <v>1381</v>
      </c>
      <c r="D1305" s="132" t="s">
        <v>161</v>
      </c>
      <c r="E1305" s="133" t="s">
        <v>1382</v>
      </c>
      <c r="F1305" s="134" t="s">
        <v>1383</v>
      </c>
      <c r="G1305" s="135" t="s">
        <v>198</v>
      </c>
      <c r="H1305" s="136">
        <v>1</v>
      </c>
      <c r="I1305" s="137"/>
      <c r="J1305" s="138">
        <f>ROUND(I1305*H1305,2)</f>
        <v>0</v>
      </c>
      <c r="K1305" s="134" t="s">
        <v>165</v>
      </c>
      <c r="L1305" s="33"/>
      <c r="M1305" s="139" t="s">
        <v>19</v>
      </c>
      <c r="N1305" s="140" t="s">
        <v>47</v>
      </c>
      <c r="P1305" s="141">
        <f>O1305*H1305</f>
        <v>0</v>
      </c>
      <c r="Q1305" s="141">
        <v>4.1855869999999999E-4</v>
      </c>
      <c r="R1305" s="141">
        <f>Q1305*H1305</f>
        <v>4.1855869999999999E-4</v>
      </c>
      <c r="S1305" s="141">
        <v>0</v>
      </c>
      <c r="T1305" s="142">
        <f>S1305*H1305</f>
        <v>0</v>
      </c>
      <c r="AR1305" s="143" t="s">
        <v>316</v>
      </c>
      <c r="AT1305" s="143" t="s">
        <v>161</v>
      </c>
      <c r="AU1305" s="143" t="s">
        <v>85</v>
      </c>
      <c r="AY1305" s="18" t="s">
        <v>158</v>
      </c>
      <c r="BE1305" s="144">
        <f>IF(N1305="základní",J1305,0)</f>
        <v>0</v>
      </c>
      <c r="BF1305" s="144">
        <f>IF(N1305="snížená",J1305,0)</f>
        <v>0</v>
      </c>
      <c r="BG1305" s="144">
        <f>IF(N1305="zákl. přenesená",J1305,0)</f>
        <v>0</v>
      </c>
      <c r="BH1305" s="144">
        <f>IF(N1305="sníž. přenesená",J1305,0)</f>
        <v>0</v>
      </c>
      <c r="BI1305" s="144">
        <f>IF(N1305="nulová",J1305,0)</f>
        <v>0</v>
      </c>
      <c r="BJ1305" s="18" t="s">
        <v>83</v>
      </c>
      <c r="BK1305" s="144">
        <f>ROUND(I1305*H1305,2)</f>
        <v>0</v>
      </c>
      <c r="BL1305" s="18" t="s">
        <v>316</v>
      </c>
      <c r="BM1305" s="143" t="s">
        <v>1384</v>
      </c>
    </row>
    <row r="1306" spans="2:65" s="1" customFormat="1">
      <c r="B1306" s="33"/>
      <c r="D1306" s="145" t="s">
        <v>168</v>
      </c>
      <c r="F1306" s="146" t="s">
        <v>1385</v>
      </c>
      <c r="I1306" s="147"/>
      <c r="L1306" s="33"/>
      <c r="M1306" s="148"/>
      <c r="T1306" s="54"/>
      <c r="AT1306" s="18" t="s">
        <v>168</v>
      </c>
      <c r="AU1306" s="18" t="s">
        <v>85</v>
      </c>
    </row>
    <row r="1307" spans="2:65" s="1" customFormat="1">
      <c r="B1307" s="33"/>
      <c r="D1307" s="149" t="s">
        <v>170</v>
      </c>
      <c r="F1307" s="150" t="s">
        <v>1386</v>
      </c>
      <c r="I1307" s="147"/>
      <c r="L1307" s="33"/>
      <c r="M1307" s="148"/>
      <c r="T1307" s="54"/>
      <c r="AT1307" s="18" t="s">
        <v>170</v>
      </c>
      <c r="AU1307" s="18" t="s">
        <v>85</v>
      </c>
    </row>
    <row r="1308" spans="2:65" s="12" customFormat="1">
      <c r="B1308" s="151"/>
      <c r="D1308" s="145" t="s">
        <v>172</v>
      </c>
      <c r="E1308" s="152" t="s">
        <v>19</v>
      </c>
      <c r="F1308" s="153" t="s">
        <v>1387</v>
      </c>
      <c r="H1308" s="152" t="s">
        <v>19</v>
      </c>
      <c r="I1308" s="154"/>
      <c r="L1308" s="151"/>
      <c r="M1308" s="155"/>
      <c r="T1308" s="156"/>
      <c r="AT1308" s="152" t="s">
        <v>172</v>
      </c>
      <c r="AU1308" s="152" t="s">
        <v>85</v>
      </c>
      <c r="AV1308" s="12" t="s">
        <v>83</v>
      </c>
      <c r="AW1308" s="12" t="s">
        <v>37</v>
      </c>
      <c r="AX1308" s="12" t="s">
        <v>76</v>
      </c>
      <c r="AY1308" s="152" t="s">
        <v>158</v>
      </c>
    </row>
    <row r="1309" spans="2:65" s="12" customFormat="1">
      <c r="B1309" s="151"/>
      <c r="D1309" s="145" t="s">
        <v>172</v>
      </c>
      <c r="E1309" s="152" t="s">
        <v>19</v>
      </c>
      <c r="F1309" s="153" t="s">
        <v>1388</v>
      </c>
      <c r="H1309" s="152" t="s">
        <v>19</v>
      </c>
      <c r="I1309" s="154"/>
      <c r="L1309" s="151"/>
      <c r="M1309" s="155"/>
      <c r="T1309" s="156"/>
      <c r="AT1309" s="152" t="s">
        <v>172</v>
      </c>
      <c r="AU1309" s="152" t="s">
        <v>85</v>
      </c>
      <c r="AV1309" s="12" t="s">
        <v>83</v>
      </c>
      <c r="AW1309" s="12" t="s">
        <v>37</v>
      </c>
      <c r="AX1309" s="12" t="s">
        <v>76</v>
      </c>
      <c r="AY1309" s="152" t="s">
        <v>158</v>
      </c>
    </row>
    <row r="1310" spans="2:65" s="12" customFormat="1">
      <c r="B1310" s="151"/>
      <c r="D1310" s="145" t="s">
        <v>172</v>
      </c>
      <c r="E1310" s="152" t="s">
        <v>19</v>
      </c>
      <c r="F1310" s="153" t="s">
        <v>1389</v>
      </c>
      <c r="H1310" s="152" t="s">
        <v>19</v>
      </c>
      <c r="I1310" s="154"/>
      <c r="L1310" s="151"/>
      <c r="M1310" s="155"/>
      <c r="T1310" s="156"/>
      <c r="AT1310" s="152" t="s">
        <v>172</v>
      </c>
      <c r="AU1310" s="152" t="s">
        <v>85</v>
      </c>
      <c r="AV1310" s="12" t="s">
        <v>83</v>
      </c>
      <c r="AW1310" s="12" t="s">
        <v>37</v>
      </c>
      <c r="AX1310" s="12" t="s">
        <v>76</v>
      </c>
      <c r="AY1310" s="152" t="s">
        <v>158</v>
      </c>
    </row>
    <row r="1311" spans="2:65" s="13" customFormat="1">
      <c r="B1311" s="157"/>
      <c r="D1311" s="145" t="s">
        <v>172</v>
      </c>
      <c r="E1311" s="158" t="s">
        <v>19</v>
      </c>
      <c r="F1311" s="159" t="s">
        <v>83</v>
      </c>
      <c r="H1311" s="160">
        <v>1</v>
      </c>
      <c r="I1311" s="161"/>
      <c r="L1311" s="157"/>
      <c r="M1311" s="162"/>
      <c r="T1311" s="163"/>
      <c r="AT1311" s="158" t="s">
        <v>172</v>
      </c>
      <c r="AU1311" s="158" t="s">
        <v>85</v>
      </c>
      <c r="AV1311" s="13" t="s">
        <v>85</v>
      </c>
      <c r="AW1311" s="13" t="s">
        <v>37</v>
      </c>
      <c r="AX1311" s="13" t="s">
        <v>76</v>
      </c>
      <c r="AY1311" s="158" t="s">
        <v>158</v>
      </c>
    </row>
    <row r="1312" spans="2:65" s="15" customFormat="1">
      <c r="B1312" s="171"/>
      <c r="D1312" s="145" t="s">
        <v>172</v>
      </c>
      <c r="E1312" s="172" t="s">
        <v>19</v>
      </c>
      <c r="F1312" s="173" t="s">
        <v>188</v>
      </c>
      <c r="H1312" s="174">
        <v>1</v>
      </c>
      <c r="I1312" s="175"/>
      <c r="L1312" s="171"/>
      <c r="M1312" s="176"/>
      <c r="T1312" s="177"/>
      <c r="AT1312" s="172" t="s">
        <v>172</v>
      </c>
      <c r="AU1312" s="172" t="s">
        <v>85</v>
      </c>
      <c r="AV1312" s="15" t="s">
        <v>166</v>
      </c>
      <c r="AW1312" s="15" t="s">
        <v>37</v>
      </c>
      <c r="AX1312" s="15" t="s">
        <v>83</v>
      </c>
      <c r="AY1312" s="172" t="s">
        <v>158</v>
      </c>
    </row>
    <row r="1313" spans="2:65" s="1" customFormat="1" ht="37.9" customHeight="1">
      <c r="B1313" s="33"/>
      <c r="C1313" s="178" t="s">
        <v>1390</v>
      </c>
      <c r="D1313" s="178" t="s">
        <v>229</v>
      </c>
      <c r="E1313" s="179" t="s">
        <v>1391</v>
      </c>
      <c r="F1313" s="180" t="s">
        <v>1392</v>
      </c>
      <c r="G1313" s="181" t="s">
        <v>198</v>
      </c>
      <c r="H1313" s="182">
        <v>1</v>
      </c>
      <c r="I1313" s="183"/>
      <c r="J1313" s="184">
        <f>ROUND(I1313*H1313,2)</f>
        <v>0</v>
      </c>
      <c r="K1313" s="180" t="s">
        <v>240</v>
      </c>
      <c r="L1313" s="185"/>
      <c r="M1313" s="186" t="s">
        <v>19</v>
      </c>
      <c r="N1313" s="187" t="s">
        <v>47</v>
      </c>
      <c r="P1313" s="141">
        <f>O1313*H1313</f>
        <v>0</v>
      </c>
      <c r="Q1313" s="141">
        <v>0.03</v>
      </c>
      <c r="R1313" s="141">
        <f>Q1313*H1313</f>
        <v>0.03</v>
      </c>
      <c r="S1313" s="141">
        <v>0</v>
      </c>
      <c r="T1313" s="142">
        <f>S1313*H1313</f>
        <v>0</v>
      </c>
      <c r="AR1313" s="143" t="s">
        <v>390</v>
      </c>
      <c r="AT1313" s="143" t="s">
        <v>229</v>
      </c>
      <c r="AU1313" s="143" t="s">
        <v>85</v>
      </c>
      <c r="AY1313" s="18" t="s">
        <v>158</v>
      </c>
      <c r="BE1313" s="144">
        <f>IF(N1313="základní",J1313,0)</f>
        <v>0</v>
      </c>
      <c r="BF1313" s="144">
        <f>IF(N1313="snížená",J1313,0)</f>
        <v>0</v>
      </c>
      <c r="BG1313" s="144">
        <f>IF(N1313="zákl. přenesená",J1313,0)</f>
        <v>0</v>
      </c>
      <c r="BH1313" s="144">
        <f>IF(N1313="sníž. přenesená",J1313,0)</f>
        <v>0</v>
      </c>
      <c r="BI1313" s="144">
        <f>IF(N1313="nulová",J1313,0)</f>
        <v>0</v>
      </c>
      <c r="BJ1313" s="18" t="s">
        <v>83</v>
      </c>
      <c r="BK1313" s="144">
        <f>ROUND(I1313*H1313,2)</f>
        <v>0</v>
      </c>
      <c r="BL1313" s="18" t="s">
        <v>316</v>
      </c>
      <c r="BM1313" s="143" t="s">
        <v>1393</v>
      </c>
    </row>
    <row r="1314" spans="2:65" s="1" customFormat="1">
      <c r="B1314" s="33"/>
      <c r="D1314" s="145" t="s">
        <v>168</v>
      </c>
      <c r="F1314" s="146" t="s">
        <v>1392</v>
      </c>
      <c r="I1314" s="147"/>
      <c r="L1314" s="33"/>
      <c r="M1314" s="148"/>
      <c r="T1314" s="54"/>
      <c r="AT1314" s="18" t="s">
        <v>168</v>
      </c>
      <c r="AU1314" s="18" t="s">
        <v>85</v>
      </c>
    </row>
    <row r="1315" spans="2:65" s="12" customFormat="1">
      <c r="B1315" s="151"/>
      <c r="D1315" s="145" t="s">
        <v>172</v>
      </c>
      <c r="E1315" s="152" t="s">
        <v>19</v>
      </c>
      <c r="F1315" s="153" t="s">
        <v>1387</v>
      </c>
      <c r="H1315" s="152" t="s">
        <v>19</v>
      </c>
      <c r="I1315" s="154"/>
      <c r="L1315" s="151"/>
      <c r="M1315" s="155"/>
      <c r="T1315" s="156"/>
      <c r="AT1315" s="152" t="s">
        <v>172</v>
      </c>
      <c r="AU1315" s="152" t="s">
        <v>85</v>
      </c>
      <c r="AV1315" s="12" t="s">
        <v>83</v>
      </c>
      <c r="AW1315" s="12" t="s">
        <v>37</v>
      </c>
      <c r="AX1315" s="12" t="s">
        <v>76</v>
      </c>
      <c r="AY1315" s="152" t="s">
        <v>158</v>
      </c>
    </row>
    <row r="1316" spans="2:65" s="12" customFormat="1">
      <c r="B1316" s="151"/>
      <c r="D1316" s="145" t="s">
        <v>172</v>
      </c>
      <c r="E1316" s="152" t="s">
        <v>19</v>
      </c>
      <c r="F1316" s="153" t="s">
        <v>1388</v>
      </c>
      <c r="H1316" s="152" t="s">
        <v>19</v>
      </c>
      <c r="I1316" s="154"/>
      <c r="L1316" s="151"/>
      <c r="M1316" s="155"/>
      <c r="T1316" s="156"/>
      <c r="AT1316" s="152" t="s">
        <v>172</v>
      </c>
      <c r="AU1316" s="152" t="s">
        <v>85</v>
      </c>
      <c r="AV1316" s="12" t="s">
        <v>83</v>
      </c>
      <c r="AW1316" s="12" t="s">
        <v>37</v>
      </c>
      <c r="AX1316" s="12" t="s">
        <v>76</v>
      </c>
      <c r="AY1316" s="152" t="s">
        <v>158</v>
      </c>
    </row>
    <row r="1317" spans="2:65" s="12" customFormat="1">
      <c r="B1317" s="151"/>
      <c r="D1317" s="145" t="s">
        <v>172</v>
      </c>
      <c r="E1317" s="152" t="s">
        <v>19</v>
      </c>
      <c r="F1317" s="153" t="s">
        <v>1389</v>
      </c>
      <c r="H1317" s="152" t="s">
        <v>19</v>
      </c>
      <c r="I1317" s="154"/>
      <c r="L1317" s="151"/>
      <c r="M1317" s="155"/>
      <c r="T1317" s="156"/>
      <c r="AT1317" s="152" t="s">
        <v>172</v>
      </c>
      <c r="AU1317" s="152" t="s">
        <v>85</v>
      </c>
      <c r="AV1317" s="12" t="s">
        <v>83</v>
      </c>
      <c r="AW1317" s="12" t="s">
        <v>37</v>
      </c>
      <c r="AX1317" s="12" t="s">
        <v>76</v>
      </c>
      <c r="AY1317" s="152" t="s">
        <v>158</v>
      </c>
    </row>
    <row r="1318" spans="2:65" s="13" customFormat="1">
      <c r="B1318" s="157"/>
      <c r="D1318" s="145" t="s">
        <v>172</v>
      </c>
      <c r="E1318" s="158" t="s">
        <v>19</v>
      </c>
      <c r="F1318" s="159" t="s">
        <v>83</v>
      </c>
      <c r="H1318" s="160">
        <v>1</v>
      </c>
      <c r="I1318" s="161"/>
      <c r="L1318" s="157"/>
      <c r="M1318" s="162"/>
      <c r="T1318" s="163"/>
      <c r="AT1318" s="158" t="s">
        <v>172</v>
      </c>
      <c r="AU1318" s="158" t="s">
        <v>85</v>
      </c>
      <c r="AV1318" s="13" t="s">
        <v>85</v>
      </c>
      <c r="AW1318" s="13" t="s">
        <v>37</v>
      </c>
      <c r="AX1318" s="13" t="s">
        <v>76</v>
      </c>
      <c r="AY1318" s="158" t="s">
        <v>158</v>
      </c>
    </row>
    <row r="1319" spans="2:65" s="15" customFormat="1">
      <c r="B1319" s="171"/>
      <c r="D1319" s="145" t="s">
        <v>172</v>
      </c>
      <c r="E1319" s="172" t="s">
        <v>19</v>
      </c>
      <c r="F1319" s="173" t="s">
        <v>188</v>
      </c>
      <c r="H1319" s="174">
        <v>1</v>
      </c>
      <c r="I1319" s="175"/>
      <c r="L1319" s="171"/>
      <c r="M1319" s="176"/>
      <c r="T1319" s="177"/>
      <c r="AT1319" s="172" t="s">
        <v>172</v>
      </c>
      <c r="AU1319" s="172" t="s">
        <v>85</v>
      </c>
      <c r="AV1319" s="15" t="s">
        <v>166</v>
      </c>
      <c r="AW1319" s="15" t="s">
        <v>37</v>
      </c>
      <c r="AX1319" s="15" t="s">
        <v>83</v>
      </c>
      <c r="AY1319" s="172" t="s">
        <v>158</v>
      </c>
    </row>
    <row r="1320" spans="2:65" s="1" customFormat="1" ht="24.2" customHeight="1">
      <c r="B1320" s="33"/>
      <c r="C1320" s="132" t="s">
        <v>1394</v>
      </c>
      <c r="D1320" s="132" t="s">
        <v>161</v>
      </c>
      <c r="E1320" s="133" t="s">
        <v>1395</v>
      </c>
      <c r="F1320" s="134" t="s">
        <v>1396</v>
      </c>
      <c r="G1320" s="135" t="s">
        <v>221</v>
      </c>
      <c r="H1320" s="136">
        <v>0.316</v>
      </c>
      <c r="I1320" s="137"/>
      <c r="J1320" s="138">
        <f>ROUND(I1320*H1320,2)</f>
        <v>0</v>
      </c>
      <c r="K1320" s="134" t="s">
        <v>165</v>
      </c>
      <c r="L1320" s="33"/>
      <c r="M1320" s="139" t="s">
        <v>19</v>
      </c>
      <c r="N1320" s="140" t="s">
        <v>47</v>
      </c>
      <c r="P1320" s="141">
        <f>O1320*H1320</f>
        <v>0</v>
      </c>
      <c r="Q1320" s="141">
        <v>0</v>
      </c>
      <c r="R1320" s="141">
        <f>Q1320*H1320</f>
        <v>0</v>
      </c>
      <c r="S1320" s="141">
        <v>0</v>
      </c>
      <c r="T1320" s="142">
        <f>S1320*H1320</f>
        <v>0</v>
      </c>
      <c r="AR1320" s="143" t="s">
        <v>316</v>
      </c>
      <c r="AT1320" s="143" t="s">
        <v>161</v>
      </c>
      <c r="AU1320" s="143" t="s">
        <v>85</v>
      </c>
      <c r="AY1320" s="18" t="s">
        <v>158</v>
      </c>
      <c r="BE1320" s="144">
        <f>IF(N1320="základní",J1320,0)</f>
        <v>0</v>
      </c>
      <c r="BF1320" s="144">
        <f>IF(N1320="snížená",J1320,0)</f>
        <v>0</v>
      </c>
      <c r="BG1320" s="144">
        <f>IF(N1320="zákl. přenesená",J1320,0)</f>
        <v>0</v>
      </c>
      <c r="BH1320" s="144">
        <f>IF(N1320="sníž. přenesená",J1320,0)</f>
        <v>0</v>
      </c>
      <c r="BI1320" s="144">
        <f>IF(N1320="nulová",J1320,0)</f>
        <v>0</v>
      </c>
      <c r="BJ1320" s="18" t="s">
        <v>83</v>
      </c>
      <c r="BK1320" s="144">
        <f>ROUND(I1320*H1320,2)</f>
        <v>0</v>
      </c>
      <c r="BL1320" s="18" t="s">
        <v>316</v>
      </c>
      <c r="BM1320" s="143" t="s">
        <v>1397</v>
      </c>
    </row>
    <row r="1321" spans="2:65" s="1" customFormat="1">
      <c r="B1321" s="33"/>
      <c r="D1321" s="145" t="s">
        <v>168</v>
      </c>
      <c r="F1321" s="146" t="s">
        <v>1398</v>
      </c>
      <c r="I1321" s="147"/>
      <c r="L1321" s="33"/>
      <c r="M1321" s="148"/>
      <c r="T1321" s="54"/>
      <c r="AT1321" s="18" t="s">
        <v>168</v>
      </c>
      <c r="AU1321" s="18" t="s">
        <v>85</v>
      </c>
    </row>
    <row r="1322" spans="2:65" s="1" customFormat="1">
      <c r="B1322" s="33"/>
      <c r="D1322" s="149" t="s">
        <v>170</v>
      </c>
      <c r="F1322" s="150" t="s">
        <v>1399</v>
      </c>
      <c r="I1322" s="147"/>
      <c r="L1322" s="33"/>
      <c r="M1322" s="148"/>
      <c r="T1322" s="54"/>
      <c r="AT1322" s="18" t="s">
        <v>170</v>
      </c>
      <c r="AU1322" s="18" t="s">
        <v>85</v>
      </c>
    </row>
    <row r="1323" spans="2:65" s="11" customFormat="1" ht="22.9" customHeight="1">
      <c r="B1323" s="120"/>
      <c r="D1323" s="121" t="s">
        <v>75</v>
      </c>
      <c r="E1323" s="130" t="s">
        <v>1400</v>
      </c>
      <c r="F1323" s="130" t="s">
        <v>1401</v>
      </c>
      <c r="I1323" s="123"/>
      <c r="J1323" s="131">
        <f>BK1323</f>
        <v>0</v>
      </c>
      <c r="L1323" s="120"/>
      <c r="M1323" s="125"/>
      <c r="P1323" s="126">
        <f>SUM(P1324:P1394)</f>
        <v>0</v>
      </c>
      <c r="R1323" s="126">
        <f>SUM(R1324:R1394)</f>
        <v>0.61394723449999999</v>
      </c>
      <c r="T1323" s="127">
        <f>SUM(T1324:T1394)</f>
        <v>0</v>
      </c>
      <c r="AR1323" s="121" t="s">
        <v>85</v>
      </c>
      <c r="AT1323" s="128" t="s">
        <v>75</v>
      </c>
      <c r="AU1323" s="128" t="s">
        <v>83</v>
      </c>
      <c r="AY1323" s="121" t="s">
        <v>158</v>
      </c>
      <c r="BK1323" s="129">
        <f>SUM(BK1324:BK1394)</f>
        <v>0</v>
      </c>
    </row>
    <row r="1324" spans="2:65" s="1" customFormat="1" ht="24.2" customHeight="1">
      <c r="B1324" s="33"/>
      <c r="C1324" s="132" t="s">
        <v>1402</v>
      </c>
      <c r="D1324" s="132" t="s">
        <v>161</v>
      </c>
      <c r="E1324" s="133" t="s">
        <v>1403</v>
      </c>
      <c r="F1324" s="134" t="s">
        <v>1404</v>
      </c>
      <c r="G1324" s="135" t="s">
        <v>198</v>
      </c>
      <c r="H1324" s="136">
        <v>1</v>
      </c>
      <c r="I1324" s="137"/>
      <c r="J1324" s="138">
        <f>ROUND(I1324*H1324,2)</f>
        <v>0</v>
      </c>
      <c r="K1324" s="134" t="s">
        <v>165</v>
      </c>
      <c r="L1324" s="33"/>
      <c r="M1324" s="139" t="s">
        <v>19</v>
      </c>
      <c r="N1324" s="140" t="s">
        <v>47</v>
      </c>
      <c r="P1324" s="141">
        <f>O1324*H1324</f>
        <v>0</v>
      </c>
      <c r="Q1324" s="141">
        <v>5.9000000000000003E-4</v>
      </c>
      <c r="R1324" s="141">
        <f>Q1324*H1324</f>
        <v>5.9000000000000003E-4</v>
      </c>
      <c r="S1324" s="141">
        <v>0</v>
      </c>
      <c r="T1324" s="142">
        <f>S1324*H1324</f>
        <v>0</v>
      </c>
      <c r="AR1324" s="143" t="s">
        <v>316</v>
      </c>
      <c r="AT1324" s="143" t="s">
        <v>161</v>
      </c>
      <c r="AU1324" s="143" t="s">
        <v>85</v>
      </c>
      <c r="AY1324" s="18" t="s">
        <v>158</v>
      </c>
      <c r="BE1324" s="144">
        <f>IF(N1324="základní",J1324,0)</f>
        <v>0</v>
      </c>
      <c r="BF1324" s="144">
        <f>IF(N1324="snížená",J1324,0)</f>
        <v>0</v>
      </c>
      <c r="BG1324" s="144">
        <f>IF(N1324="zákl. přenesená",J1324,0)</f>
        <v>0</v>
      </c>
      <c r="BH1324" s="144">
        <f>IF(N1324="sníž. přenesená",J1324,0)</f>
        <v>0</v>
      </c>
      <c r="BI1324" s="144">
        <f>IF(N1324="nulová",J1324,0)</f>
        <v>0</v>
      </c>
      <c r="BJ1324" s="18" t="s">
        <v>83</v>
      </c>
      <c r="BK1324" s="144">
        <f>ROUND(I1324*H1324,2)</f>
        <v>0</v>
      </c>
      <c r="BL1324" s="18" t="s">
        <v>316</v>
      </c>
      <c r="BM1324" s="143" t="s">
        <v>1405</v>
      </c>
    </row>
    <row r="1325" spans="2:65" s="1" customFormat="1">
      <c r="B1325" s="33"/>
      <c r="D1325" s="145" t="s">
        <v>168</v>
      </c>
      <c r="F1325" s="146" t="s">
        <v>1406</v>
      </c>
      <c r="I1325" s="147"/>
      <c r="L1325" s="33"/>
      <c r="M1325" s="148"/>
      <c r="T1325" s="54"/>
      <c r="AT1325" s="18" t="s">
        <v>168</v>
      </c>
      <c r="AU1325" s="18" t="s">
        <v>85</v>
      </c>
    </row>
    <row r="1326" spans="2:65" s="1" customFormat="1">
      <c r="B1326" s="33"/>
      <c r="D1326" s="149" t="s">
        <v>170</v>
      </c>
      <c r="F1326" s="150" t="s">
        <v>1407</v>
      </c>
      <c r="I1326" s="147"/>
      <c r="L1326" s="33"/>
      <c r="M1326" s="148"/>
      <c r="T1326" s="54"/>
      <c r="AT1326" s="18" t="s">
        <v>170</v>
      </c>
      <c r="AU1326" s="18" t="s">
        <v>85</v>
      </c>
    </row>
    <row r="1327" spans="2:65" s="12" customFormat="1">
      <c r="B1327" s="151"/>
      <c r="D1327" s="145" t="s">
        <v>172</v>
      </c>
      <c r="E1327" s="152" t="s">
        <v>19</v>
      </c>
      <c r="F1327" s="153" t="s">
        <v>1070</v>
      </c>
      <c r="H1327" s="152" t="s">
        <v>19</v>
      </c>
      <c r="I1327" s="154"/>
      <c r="L1327" s="151"/>
      <c r="M1327" s="155"/>
      <c r="T1327" s="156"/>
      <c r="AT1327" s="152" t="s">
        <v>172</v>
      </c>
      <c r="AU1327" s="152" t="s">
        <v>85</v>
      </c>
      <c r="AV1327" s="12" t="s">
        <v>83</v>
      </c>
      <c r="AW1327" s="12" t="s">
        <v>37</v>
      </c>
      <c r="AX1327" s="12" t="s">
        <v>76</v>
      </c>
      <c r="AY1327" s="152" t="s">
        <v>158</v>
      </c>
    </row>
    <row r="1328" spans="2:65" s="12" customFormat="1">
      <c r="B1328" s="151"/>
      <c r="D1328" s="145" t="s">
        <v>172</v>
      </c>
      <c r="E1328" s="152" t="s">
        <v>19</v>
      </c>
      <c r="F1328" s="153" t="s">
        <v>1408</v>
      </c>
      <c r="H1328" s="152" t="s">
        <v>19</v>
      </c>
      <c r="I1328" s="154"/>
      <c r="L1328" s="151"/>
      <c r="M1328" s="155"/>
      <c r="T1328" s="156"/>
      <c r="AT1328" s="152" t="s">
        <v>172</v>
      </c>
      <c r="AU1328" s="152" t="s">
        <v>85</v>
      </c>
      <c r="AV1328" s="12" t="s">
        <v>83</v>
      </c>
      <c r="AW1328" s="12" t="s">
        <v>37</v>
      </c>
      <c r="AX1328" s="12" t="s">
        <v>76</v>
      </c>
      <c r="AY1328" s="152" t="s">
        <v>158</v>
      </c>
    </row>
    <row r="1329" spans="2:65" s="13" customFormat="1">
      <c r="B1329" s="157"/>
      <c r="D1329" s="145" t="s">
        <v>172</v>
      </c>
      <c r="E1329" s="158" t="s">
        <v>19</v>
      </c>
      <c r="F1329" s="159" t="s">
        <v>1409</v>
      </c>
      <c r="H1329" s="160">
        <v>1</v>
      </c>
      <c r="I1329" s="161"/>
      <c r="L1329" s="157"/>
      <c r="M1329" s="162"/>
      <c r="T1329" s="163"/>
      <c r="AT1329" s="158" t="s">
        <v>172</v>
      </c>
      <c r="AU1329" s="158" t="s">
        <v>85</v>
      </c>
      <c r="AV1329" s="13" t="s">
        <v>85</v>
      </c>
      <c r="AW1329" s="13" t="s">
        <v>37</v>
      </c>
      <c r="AX1329" s="13" t="s">
        <v>76</v>
      </c>
      <c r="AY1329" s="158" t="s">
        <v>158</v>
      </c>
    </row>
    <row r="1330" spans="2:65" s="15" customFormat="1">
      <c r="B1330" s="171"/>
      <c r="D1330" s="145" t="s">
        <v>172</v>
      </c>
      <c r="E1330" s="172" t="s">
        <v>19</v>
      </c>
      <c r="F1330" s="173" t="s">
        <v>188</v>
      </c>
      <c r="H1330" s="174">
        <v>1</v>
      </c>
      <c r="I1330" s="175"/>
      <c r="L1330" s="171"/>
      <c r="M1330" s="176"/>
      <c r="T1330" s="177"/>
      <c r="AT1330" s="172" t="s">
        <v>172</v>
      </c>
      <c r="AU1330" s="172" t="s">
        <v>85</v>
      </c>
      <c r="AV1330" s="15" t="s">
        <v>166</v>
      </c>
      <c r="AW1330" s="15" t="s">
        <v>37</v>
      </c>
      <c r="AX1330" s="15" t="s">
        <v>83</v>
      </c>
      <c r="AY1330" s="172" t="s">
        <v>158</v>
      </c>
    </row>
    <row r="1331" spans="2:65" s="1" customFormat="1" ht="78" customHeight="1">
      <c r="B1331" s="33"/>
      <c r="C1331" s="178" t="s">
        <v>1410</v>
      </c>
      <c r="D1331" s="178" t="s">
        <v>229</v>
      </c>
      <c r="E1331" s="179" t="s">
        <v>1411</v>
      </c>
      <c r="F1331" s="180" t="s">
        <v>1412</v>
      </c>
      <c r="G1331" s="181" t="s">
        <v>198</v>
      </c>
      <c r="H1331" s="182">
        <v>1</v>
      </c>
      <c r="I1331" s="183"/>
      <c r="J1331" s="184">
        <f>ROUND(I1331*H1331,2)</f>
        <v>0</v>
      </c>
      <c r="K1331" s="180" t="s">
        <v>240</v>
      </c>
      <c r="L1331" s="185"/>
      <c r="M1331" s="186" t="s">
        <v>19</v>
      </c>
      <c r="N1331" s="187" t="s">
        <v>47</v>
      </c>
      <c r="P1331" s="141">
        <f>O1331*H1331</f>
        <v>0</v>
      </c>
      <c r="Q1331" s="141">
        <v>0.2</v>
      </c>
      <c r="R1331" s="141">
        <f>Q1331*H1331</f>
        <v>0.2</v>
      </c>
      <c r="S1331" s="141">
        <v>0</v>
      </c>
      <c r="T1331" s="142">
        <f>S1331*H1331</f>
        <v>0</v>
      </c>
      <c r="AR1331" s="143" t="s">
        <v>390</v>
      </c>
      <c r="AT1331" s="143" t="s">
        <v>229</v>
      </c>
      <c r="AU1331" s="143" t="s">
        <v>85</v>
      </c>
      <c r="AY1331" s="18" t="s">
        <v>158</v>
      </c>
      <c r="BE1331" s="144">
        <f>IF(N1331="základní",J1331,0)</f>
        <v>0</v>
      </c>
      <c r="BF1331" s="144">
        <f>IF(N1331="snížená",J1331,0)</f>
        <v>0</v>
      </c>
      <c r="BG1331" s="144">
        <f>IF(N1331="zákl. přenesená",J1331,0)</f>
        <v>0</v>
      </c>
      <c r="BH1331" s="144">
        <f>IF(N1331="sníž. přenesená",J1331,0)</f>
        <v>0</v>
      </c>
      <c r="BI1331" s="144">
        <f>IF(N1331="nulová",J1331,0)</f>
        <v>0</v>
      </c>
      <c r="BJ1331" s="18" t="s">
        <v>83</v>
      </c>
      <c r="BK1331" s="144">
        <f>ROUND(I1331*H1331,2)</f>
        <v>0</v>
      </c>
      <c r="BL1331" s="18" t="s">
        <v>316</v>
      </c>
      <c r="BM1331" s="143" t="s">
        <v>1413</v>
      </c>
    </row>
    <row r="1332" spans="2:65" s="1" customFormat="1">
      <c r="B1332" s="33"/>
      <c r="D1332" s="145" t="s">
        <v>168</v>
      </c>
      <c r="F1332" s="146" t="s">
        <v>1412</v>
      </c>
      <c r="I1332" s="147"/>
      <c r="L1332" s="33"/>
      <c r="M1332" s="148"/>
      <c r="T1332" s="54"/>
      <c r="AT1332" s="18" t="s">
        <v>168</v>
      </c>
      <c r="AU1332" s="18" t="s">
        <v>85</v>
      </c>
    </row>
    <row r="1333" spans="2:65" s="12" customFormat="1">
      <c r="B1333" s="151"/>
      <c r="D1333" s="145" t="s">
        <v>172</v>
      </c>
      <c r="E1333" s="152" t="s">
        <v>19</v>
      </c>
      <c r="F1333" s="153" t="s">
        <v>1070</v>
      </c>
      <c r="H1333" s="152" t="s">
        <v>19</v>
      </c>
      <c r="I1333" s="154"/>
      <c r="L1333" s="151"/>
      <c r="M1333" s="155"/>
      <c r="T1333" s="156"/>
      <c r="AT1333" s="152" t="s">
        <v>172</v>
      </c>
      <c r="AU1333" s="152" t="s">
        <v>85</v>
      </c>
      <c r="AV1333" s="12" t="s">
        <v>83</v>
      </c>
      <c r="AW1333" s="12" t="s">
        <v>37</v>
      </c>
      <c r="AX1333" s="12" t="s">
        <v>76</v>
      </c>
      <c r="AY1333" s="152" t="s">
        <v>158</v>
      </c>
    </row>
    <row r="1334" spans="2:65" s="12" customFormat="1">
      <c r="B1334" s="151"/>
      <c r="D1334" s="145" t="s">
        <v>172</v>
      </c>
      <c r="E1334" s="152" t="s">
        <v>19</v>
      </c>
      <c r="F1334" s="153" t="s">
        <v>1414</v>
      </c>
      <c r="H1334" s="152" t="s">
        <v>19</v>
      </c>
      <c r="I1334" s="154"/>
      <c r="L1334" s="151"/>
      <c r="M1334" s="155"/>
      <c r="T1334" s="156"/>
      <c r="AT1334" s="152" t="s">
        <v>172</v>
      </c>
      <c r="AU1334" s="152" t="s">
        <v>85</v>
      </c>
      <c r="AV1334" s="12" t="s">
        <v>83</v>
      </c>
      <c r="AW1334" s="12" t="s">
        <v>37</v>
      </c>
      <c r="AX1334" s="12" t="s">
        <v>76</v>
      </c>
      <c r="AY1334" s="152" t="s">
        <v>158</v>
      </c>
    </row>
    <row r="1335" spans="2:65" s="12" customFormat="1">
      <c r="B1335" s="151"/>
      <c r="D1335" s="145" t="s">
        <v>172</v>
      </c>
      <c r="E1335" s="152" t="s">
        <v>19</v>
      </c>
      <c r="F1335" s="153" t="s">
        <v>1415</v>
      </c>
      <c r="H1335" s="152" t="s">
        <v>19</v>
      </c>
      <c r="I1335" s="154"/>
      <c r="L1335" s="151"/>
      <c r="M1335" s="155"/>
      <c r="T1335" s="156"/>
      <c r="AT1335" s="152" t="s">
        <v>172</v>
      </c>
      <c r="AU1335" s="152" t="s">
        <v>85</v>
      </c>
      <c r="AV1335" s="12" t="s">
        <v>83</v>
      </c>
      <c r="AW1335" s="12" t="s">
        <v>37</v>
      </c>
      <c r="AX1335" s="12" t="s">
        <v>76</v>
      </c>
      <c r="AY1335" s="152" t="s">
        <v>158</v>
      </c>
    </row>
    <row r="1336" spans="2:65" s="12" customFormat="1">
      <c r="B1336" s="151"/>
      <c r="D1336" s="145" t="s">
        <v>172</v>
      </c>
      <c r="E1336" s="152" t="s">
        <v>19</v>
      </c>
      <c r="F1336" s="153" t="s">
        <v>1416</v>
      </c>
      <c r="H1336" s="152" t="s">
        <v>19</v>
      </c>
      <c r="I1336" s="154"/>
      <c r="L1336" s="151"/>
      <c r="M1336" s="155"/>
      <c r="T1336" s="156"/>
      <c r="AT1336" s="152" t="s">
        <v>172</v>
      </c>
      <c r="AU1336" s="152" t="s">
        <v>85</v>
      </c>
      <c r="AV1336" s="12" t="s">
        <v>83</v>
      </c>
      <c r="AW1336" s="12" t="s">
        <v>37</v>
      </c>
      <c r="AX1336" s="12" t="s">
        <v>76</v>
      </c>
      <c r="AY1336" s="152" t="s">
        <v>158</v>
      </c>
    </row>
    <row r="1337" spans="2:65" s="12" customFormat="1">
      <c r="B1337" s="151"/>
      <c r="D1337" s="145" t="s">
        <v>172</v>
      </c>
      <c r="E1337" s="152" t="s">
        <v>19</v>
      </c>
      <c r="F1337" s="153" t="s">
        <v>1417</v>
      </c>
      <c r="H1337" s="152" t="s">
        <v>19</v>
      </c>
      <c r="I1337" s="154"/>
      <c r="L1337" s="151"/>
      <c r="M1337" s="155"/>
      <c r="T1337" s="156"/>
      <c r="AT1337" s="152" t="s">
        <v>172</v>
      </c>
      <c r="AU1337" s="152" t="s">
        <v>85</v>
      </c>
      <c r="AV1337" s="12" t="s">
        <v>83</v>
      </c>
      <c r="AW1337" s="12" t="s">
        <v>37</v>
      </c>
      <c r="AX1337" s="12" t="s">
        <v>76</v>
      </c>
      <c r="AY1337" s="152" t="s">
        <v>158</v>
      </c>
    </row>
    <row r="1338" spans="2:65" s="12" customFormat="1">
      <c r="B1338" s="151"/>
      <c r="D1338" s="145" t="s">
        <v>172</v>
      </c>
      <c r="E1338" s="152" t="s">
        <v>19</v>
      </c>
      <c r="F1338" s="153" t="s">
        <v>1418</v>
      </c>
      <c r="H1338" s="152" t="s">
        <v>19</v>
      </c>
      <c r="I1338" s="154"/>
      <c r="L1338" s="151"/>
      <c r="M1338" s="155"/>
      <c r="T1338" s="156"/>
      <c r="AT1338" s="152" t="s">
        <v>172</v>
      </c>
      <c r="AU1338" s="152" t="s">
        <v>85</v>
      </c>
      <c r="AV1338" s="12" t="s">
        <v>83</v>
      </c>
      <c r="AW1338" s="12" t="s">
        <v>37</v>
      </c>
      <c r="AX1338" s="12" t="s">
        <v>76</v>
      </c>
      <c r="AY1338" s="152" t="s">
        <v>158</v>
      </c>
    </row>
    <row r="1339" spans="2:65" s="12" customFormat="1">
      <c r="B1339" s="151"/>
      <c r="D1339" s="145" t="s">
        <v>172</v>
      </c>
      <c r="E1339" s="152" t="s">
        <v>19</v>
      </c>
      <c r="F1339" s="153" t="s">
        <v>1419</v>
      </c>
      <c r="H1339" s="152" t="s">
        <v>19</v>
      </c>
      <c r="I1339" s="154"/>
      <c r="L1339" s="151"/>
      <c r="M1339" s="155"/>
      <c r="T1339" s="156"/>
      <c r="AT1339" s="152" t="s">
        <v>172</v>
      </c>
      <c r="AU1339" s="152" t="s">
        <v>85</v>
      </c>
      <c r="AV1339" s="12" t="s">
        <v>83</v>
      </c>
      <c r="AW1339" s="12" t="s">
        <v>37</v>
      </c>
      <c r="AX1339" s="12" t="s">
        <v>76</v>
      </c>
      <c r="AY1339" s="152" t="s">
        <v>158</v>
      </c>
    </row>
    <row r="1340" spans="2:65" s="12" customFormat="1">
      <c r="B1340" s="151"/>
      <c r="D1340" s="145" t="s">
        <v>172</v>
      </c>
      <c r="E1340" s="152" t="s">
        <v>19</v>
      </c>
      <c r="F1340" s="153" t="s">
        <v>1420</v>
      </c>
      <c r="H1340" s="152" t="s">
        <v>19</v>
      </c>
      <c r="I1340" s="154"/>
      <c r="L1340" s="151"/>
      <c r="M1340" s="155"/>
      <c r="T1340" s="156"/>
      <c r="AT1340" s="152" t="s">
        <v>172</v>
      </c>
      <c r="AU1340" s="152" t="s">
        <v>85</v>
      </c>
      <c r="AV1340" s="12" t="s">
        <v>83</v>
      </c>
      <c r="AW1340" s="12" t="s">
        <v>37</v>
      </c>
      <c r="AX1340" s="12" t="s">
        <v>76</v>
      </c>
      <c r="AY1340" s="152" t="s">
        <v>158</v>
      </c>
    </row>
    <row r="1341" spans="2:65" s="12" customFormat="1">
      <c r="B1341" s="151"/>
      <c r="D1341" s="145" t="s">
        <v>172</v>
      </c>
      <c r="E1341" s="152" t="s">
        <v>19</v>
      </c>
      <c r="F1341" s="153" t="s">
        <v>1421</v>
      </c>
      <c r="H1341" s="152" t="s">
        <v>19</v>
      </c>
      <c r="I1341" s="154"/>
      <c r="L1341" s="151"/>
      <c r="M1341" s="155"/>
      <c r="T1341" s="156"/>
      <c r="AT1341" s="152" t="s">
        <v>172</v>
      </c>
      <c r="AU1341" s="152" t="s">
        <v>85</v>
      </c>
      <c r="AV1341" s="12" t="s">
        <v>83</v>
      </c>
      <c r="AW1341" s="12" t="s">
        <v>37</v>
      </c>
      <c r="AX1341" s="12" t="s">
        <v>76</v>
      </c>
      <c r="AY1341" s="152" t="s">
        <v>158</v>
      </c>
    </row>
    <row r="1342" spans="2:65" s="13" customFormat="1">
      <c r="B1342" s="157"/>
      <c r="D1342" s="145" t="s">
        <v>172</v>
      </c>
      <c r="E1342" s="158" t="s">
        <v>19</v>
      </c>
      <c r="F1342" s="159" t="s">
        <v>1422</v>
      </c>
      <c r="H1342" s="160">
        <v>1</v>
      </c>
      <c r="I1342" s="161"/>
      <c r="L1342" s="157"/>
      <c r="M1342" s="162"/>
      <c r="T1342" s="163"/>
      <c r="AT1342" s="158" t="s">
        <v>172</v>
      </c>
      <c r="AU1342" s="158" t="s">
        <v>85</v>
      </c>
      <c r="AV1342" s="13" t="s">
        <v>85</v>
      </c>
      <c r="AW1342" s="13" t="s">
        <v>37</v>
      </c>
      <c r="AX1342" s="13" t="s">
        <v>76</v>
      </c>
      <c r="AY1342" s="158" t="s">
        <v>158</v>
      </c>
    </row>
    <row r="1343" spans="2:65" s="15" customFormat="1">
      <c r="B1343" s="171"/>
      <c r="D1343" s="145" t="s">
        <v>172</v>
      </c>
      <c r="E1343" s="172" t="s">
        <v>19</v>
      </c>
      <c r="F1343" s="173" t="s">
        <v>188</v>
      </c>
      <c r="H1343" s="174">
        <v>1</v>
      </c>
      <c r="I1343" s="175"/>
      <c r="L1343" s="171"/>
      <c r="M1343" s="176"/>
      <c r="T1343" s="177"/>
      <c r="AT1343" s="172" t="s">
        <v>172</v>
      </c>
      <c r="AU1343" s="172" t="s">
        <v>85</v>
      </c>
      <c r="AV1343" s="15" t="s">
        <v>166</v>
      </c>
      <c r="AW1343" s="15" t="s">
        <v>37</v>
      </c>
      <c r="AX1343" s="15" t="s">
        <v>83</v>
      </c>
      <c r="AY1343" s="172" t="s">
        <v>158</v>
      </c>
    </row>
    <row r="1344" spans="2:65" s="1" customFormat="1" ht="37.9" customHeight="1">
      <c r="B1344" s="33"/>
      <c r="C1344" s="132" t="s">
        <v>1423</v>
      </c>
      <c r="D1344" s="132" t="s">
        <v>161</v>
      </c>
      <c r="E1344" s="133" t="s">
        <v>1424</v>
      </c>
      <c r="F1344" s="134" t="s">
        <v>1425</v>
      </c>
      <c r="G1344" s="135" t="s">
        <v>164</v>
      </c>
      <c r="H1344" s="136">
        <v>39.228999999999999</v>
      </c>
      <c r="I1344" s="137"/>
      <c r="J1344" s="138">
        <f>ROUND(I1344*H1344,2)</f>
        <v>0</v>
      </c>
      <c r="K1344" s="134" t="s">
        <v>165</v>
      </c>
      <c r="L1344" s="33"/>
      <c r="M1344" s="139" t="s">
        <v>19</v>
      </c>
      <c r="N1344" s="140" t="s">
        <v>47</v>
      </c>
      <c r="P1344" s="141">
        <f>O1344*H1344</f>
        <v>0</v>
      </c>
      <c r="Q1344" s="141">
        <v>2.8049999999999999E-4</v>
      </c>
      <c r="R1344" s="141">
        <f>Q1344*H1344</f>
        <v>1.1003734499999999E-2</v>
      </c>
      <c r="S1344" s="141">
        <v>0</v>
      </c>
      <c r="T1344" s="142">
        <f>S1344*H1344</f>
        <v>0</v>
      </c>
      <c r="AR1344" s="143" t="s">
        <v>316</v>
      </c>
      <c r="AT1344" s="143" t="s">
        <v>161</v>
      </c>
      <c r="AU1344" s="143" t="s">
        <v>85</v>
      </c>
      <c r="AY1344" s="18" t="s">
        <v>158</v>
      </c>
      <c r="BE1344" s="144">
        <f>IF(N1344="základní",J1344,0)</f>
        <v>0</v>
      </c>
      <c r="BF1344" s="144">
        <f>IF(N1344="snížená",J1344,0)</f>
        <v>0</v>
      </c>
      <c r="BG1344" s="144">
        <f>IF(N1344="zákl. přenesená",J1344,0)</f>
        <v>0</v>
      </c>
      <c r="BH1344" s="144">
        <f>IF(N1344="sníž. přenesená",J1344,0)</f>
        <v>0</v>
      </c>
      <c r="BI1344" s="144">
        <f>IF(N1344="nulová",J1344,0)</f>
        <v>0</v>
      </c>
      <c r="BJ1344" s="18" t="s">
        <v>83</v>
      </c>
      <c r="BK1344" s="144">
        <f>ROUND(I1344*H1344,2)</f>
        <v>0</v>
      </c>
      <c r="BL1344" s="18" t="s">
        <v>316</v>
      </c>
      <c r="BM1344" s="143" t="s">
        <v>1426</v>
      </c>
    </row>
    <row r="1345" spans="2:65" s="1" customFormat="1">
      <c r="B1345" s="33"/>
      <c r="D1345" s="145" t="s">
        <v>168</v>
      </c>
      <c r="F1345" s="146" t="s">
        <v>1427</v>
      </c>
      <c r="I1345" s="147"/>
      <c r="L1345" s="33"/>
      <c r="M1345" s="148"/>
      <c r="T1345" s="54"/>
      <c r="AT1345" s="18" t="s">
        <v>168</v>
      </c>
      <c r="AU1345" s="18" t="s">
        <v>85</v>
      </c>
    </row>
    <row r="1346" spans="2:65" s="1" customFormat="1">
      <c r="B1346" s="33"/>
      <c r="D1346" s="149" t="s">
        <v>170</v>
      </c>
      <c r="F1346" s="150" t="s">
        <v>1428</v>
      </c>
      <c r="I1346" s="147"/>
      <c r="L1346" s="33"/>
      <c r="M1346" s="148"/>
      <c r="T1346" s="54"/>
      <c r="AT1346" s="18" t="s">
        <v>170</v>
      </c>
      <c r="AU1346" s="18" t="s">
        <v>85</v>
      </c>
    </row>
    <row r="1347" spans="2:65" s="12" customFormat="1">
      <c r="B1347" s="151"/>
      <c r="D1347" s="145" t="s">
        <v>172</v>
      </c>
      <c r="E1347" s="152" t="s">
        <v>19</v>
      </c>
      <c r="F1347" s="153" t="s">
        <v>1429</v>
      </c>
      <c r="H1347" s="152" t="s">
        <v>19</v>
      </c>
      <c r="I1347" s="154"/>
      <c r="L1347" s="151"/>
      <c r="M1347" s="155"/>
      <c r="T1347" s="156"/>
      <c r="AT1347" s="152" t="s">
        <v>172</v>
      </c>
      <c r="AU1347" s="152" t="s">
        <v>85</v>
      </c>
      <c r="AV1347" s="12" t="s">
        <v>83</v>
      </c>
      <c r="AW1347" s="12" t="s">
        <v>37</v>
      </c>
      <c r="AX1347" s="12" t="s">
        <v>76</v>
      </c>
      <c r="AY1347" s="152" t="s">
        <v>158</v>
      </c>
    </row>
    <row r="1348" spans="2:65" s="12" customFormat="1">
      <c r="B1348" s="151"/>
      <c r="D1348" s="145" t="s">
        <v>172</v>
      </c>
      <c r="E1348" s="152" t="s">
        <v>19</v>
      </c>
      <c r="F1348" s="153" t="s">
        <v>1430</v>
      </c>
      <c r="H1348" s="152" t="s">
        <v>19</v>
      </c>
      <c r="I1348" s="154"/>
      <c r="L1348" s="151"/>
      <c r="M1348" s="155"/>
      <c r="T1348" s="156"/>
      <c r="AT1348" s="152" t="s">
        <v>172</v>
      </c>
      <c r="AU1348" s="152" t="s">
        <v>85</v>
      </c>
      <c r="AV1348" s="12" t="s">
        <v>83</v>
      </c>
      <c r="AW1348" s="12" t="s">
        <v>37</v>
      </c>
      <c r="AX1348" s="12" t="s">
        <v>76</v>
      </c>
      <c r="AY1348" s="152" t="s">
        <v>158</v>
      </c>
    </row>
    <row r="1349" spans="2:65" s="13" customFormat="1">
      <c r="B1349" s="157"/>
      <c r="D1349" s="145" t="s">
        <v>172</v>
      </c>
      <c r="E1349" s="158" t="s">
        <v>19</v>
      </c>
      <c r="F1349" s="159" t="s">
        <v>1431</v>
      </c>
      <c r="H1349" s="160">
        <v>27.779</v>
      </c>
      <c r="I1349" s="161"/>
      <c r="L1349" s="157"/>
      <c r="M1349" s="162"/>
      <c r="T1349" s="163"/>
      <c r="AT1349" s="158" t="s">
        <v>172</v>
      </c>
      <c r="AU1349" s="158" t="s">
        <v>85</v>
      </c>
      <c r="AV1349" s="13" t="s">
        <v>85</v>
      </c>
      <c r="AW1349" s="13" t="s">
        <v>37</v>
      </c>
      <c r="AX1349" s="13" t="s">
        <v>76</v>
      </c>
      <c r="AY1349" s="158" t="s">
        <v>158</v>
      </c>
    </row>
    <row r="1350" spans="2:65" s="13" customFormat="1">
      <c r="B1350" s="157"/>
      <c r="D1350" s="145" t="s">
        <v>172</v>
      </c>
      <c r="E1350" s="158" t="s">
        <v>19</v>
      </c>
      <c r="F1350" s="159" t="s">
        <v>1432</v>
      </c>
      <c r="H1350" s="160">
        <v>11.45</v>
      </c>
      <c r="I1350" s="161"/>
      <c r="L1350" s="157"/>
      <c r="M1350" s="162"/>
      <c r="T1350" s="163"/>
      <c r="AT1350" s="158" t="s">
        <v>172</v>
      </c>
      <c r="AU1350" s="158" t="s">
        <v>85</v>
      </c>
      <c r="AV1350" s="13" t="s">
        <v>85</v>
      </c>
      <c r="AW1350" s="13" t="s">
        <v>37</v>
      </c>
      <c r="AX1350" s="13" t="s">
        <v>76</v>
      </c>
      <c r="AY1350" s="158" t="s">
        <v>158</v>
      </c>
    </row>
    <row r="1351" spans="2:65" s="15" customFormat="1">
      <c r="B1351" s="171"/>
      <c r="D1351" s="145" t="s">
        <v>172</v>
      </c>
      <c r="E1351" s="172" t="s">
        <v>19</v>
      </c>
      <c r="F1351" s="173" t="s">
        <v>188</v>
      </c>
      <c r="H1351" s="174">
        <v>39.228999999999999</v>
      </c>
      <c r="I1351" s="175"/>
      <c r="L1351" s="171"/>
      <c r="M1351" s="176"/>
      <c r="T1351" s="177"/>
      <c r="AT1351" s="172" t="s">
        <v>172</v>
      </c>
      <c r="AU1351" s="172" t="s">
        <v>85</v>
      </c>
      <c r="AV1351" s="15" t="s">
        <v>166</v>
      </c>
      <c r="AW1351" s="15" t="s">
        <v>37</v>
      </c>
      <c r="AX1351" s="15" t="s">
        <v>83</v>
      </c>
      <c r="AY1351" s="172" t="s">
        <v>158</v>
      </c>
    </row>
    <row r="1352" spans="2:65" s="1" customFormat="1" ht="24.2" customHeight="1">
      <c r="B1352" s="33"/>
      <c r="C1352" s="178" t="s">
        <v>1433</v>
      </c>
      <c r="D1352" s="178" t="s">
        <v>229</v>
      </c>
      <c r="E1352" s="179" t="s">
        <v>1434</v>
      </c>
      <c r="F1352" s="180" t="s">
        <v>1435</v>
      </c>
      <c r="G1352" s="181" t="s">
        <v>164</v>
      </c>
      <c r="H1352" s="182">
        <v>47.075000000000003</v>
      </c>
      <c r="I1352" s="183"/>
      <c r="J1352" s="184">
        <f>ROUND(I1352*H1352,2)</f>
        <v>0</v>
      </c>
      <c r="K1352" s="180" t="s">
        <v>165</v>
      </c>
      <c r="L1352" s="185"/>
      <c r="M1352" s="186" t="s">
        <v>19</v>
      </c>
      <c r="N1352" s="187" t="s">
        <v>47</v>
      </c>
      <c r="P1352" s="141">
        <f>O1352*H1352</f>
        <v>0</v>
      </c>
      <c r="Q1352" s="141">
        <v>6.3E-3</v>
      </c>
      <c r="R1352" s="141">
        <f>Q1352*H1352</f>
        <v>0.29657250000000002</v>
      </c>
      <c r="S1352" s="141">
        <v>0</v>
      </c>
      <c r="T1352" s="142">
        <f>S1352*H1352</f>
        <v>0</v>
      </c>
      <c r="AR1352" s="143" t="s">
        <v>390</v>
      </c>
      <c r="AT1352" s="143" t="s">
        <v>229</v>
      </c>
      <c r="AU1352" s="143" t="s">
        <v>85</v>
      </c>
      <c r="AY1352" s="18" t="s">
        <v>158</v>
      </c>
      <c r="BE1352" s="144">
        <f>IF(N1352="základní",J1352,0)</f>
        <v>0</v>
      </c>
      <c r="BF1352" s="144">
        <f>IF(N1352="snížená",J1352,0)</f>
        <v>0</v>
      </c>
      <c r="BG1352" s="144">
        <f>IF(N1352="zákl. přenesená",J1352,0)</f>
        <v>0</v>
      </c>
      <c r="BH1352" s="144">
        <f>IF(N1352="sníž. přenesená",J1352,0)</f>
        <v>0</v>
      </c>
      <c r="BI1352" s="144">
        <f>IF(N1352="nulová",J1352,0)</f>
        <v>0</v>
      </c>
      <c r="BJ1352" s="18" t="s">
        <v>83</v>
      </c>
      <c r="BK1352" s="144">
        <f>ROUND(I1352*H1352,2)</f>
        <v>0</v>
      </c>
      <c r="BL1352" s="18" t="s">
        <v>316</v>
      </c>
      <c r="BM1352" s="143" t="s">
        <v>1436</v>
      </c>
    </row>
    <row r="1353" spans="2:65" s="1" customFormat="1">
      <c r="B1353" s="33"/>
      <c r="D1353" s="145" t="s">
        <v>168</v>
      </c>
      <c r="F1353" s="146" t="s">
        <v>1435</v>
      </c>
      <c r="I1353" s="147"/>
      <c r="L1353" s="33"/>
      <c r="M1353" s="148"/>
      <c r="T1353" s="54"/>
      <c r="AT1353" s="18" t="s">
        <v>168</v>
      </c>
      <c r="AU1353" s="18" t="s">
        <v>85</v>
      </c>
    </row>
    <row r="1354" spans="2:65" s="12" customFormat="1">
      <c r="B1354" s="151"/>
      <c r="D1354" s="145" t="s">
        <v>172</v>
      </c>
      <c r="E1354" s="152" t="s">
        <v>19</v>
      </c>
      <c r="F1354" s="153" t="s">
        <v>1429</v>
      </c>
      <c r="H1354" s="152" t="s">
        <v>19</v>
      </c>
      <c r="I1354" s="154"/>
      <c r="L1354" s="151"/>
      <c r="M1354" s="155"/>
      <c r="T1354" s="156"/>
      <c r="AT1354" s="152" t="s">
        <v>172</v>
      </c>
      <c r="AU1354" s="152" t="s">
        <v>85</v>
      </c>
      <c r="AV1354" s="12" t="s">
        <v>83</v>
      </c>
      <c r="AW1354" s="12" t="s">
        <v>37</v>
      </c>
      <c r="AX1354" s="12" t="s">
        <v>76</v>
      </c>
      <c r="AY1354" s="152" t="s">
        <v>158</v>
      </c>
    </row>
    <row r="1355" spans="2:65" s="12" customFormat="1">
      <c r="B1355" s="151"/>
      <c r="D1355" s="145" t="s">
        <v>172</v>
      </c>
      <c r="E1355" s="152" t="s">
        <v>19</v>
      </c>
      <c r="F1355" s="153" t="s">
        <v>946</v>
      </c>
      <c r="H1355" s="152" t="s">
        <v>19</v>
      </c>
      <c r="I1355" s="154"/>
      <c r="L1355" s="151"/>
      <c r="M1355" s="155"/>
      <c r="T1355" s="156"/>
      <c r="AT1355" s="152" t="s">
        <v>172</v>
      </c>
      <c r="AU1355" s="152" t="s">
        <v>85</v>
      </c>
      <c r="AV1355" s="12" t="s">
        <v>83</v>
      </c>
      <c r="AW1355" s="12" t="s">
        <v>37</v>
      </c>
      <c r="AX1355" s="12" t="s">
        <v>76</v>
      </c>
      <c r="AY1355" s="152" t="s">
        <v>158</v>
      </c>
    </row>
    <row r="1356" spans="2:65" s="12" customFormat="1">
      <c r="B1356" s="151"/>
      <c r="D1356" s="145" t="s">
        <v>172</v>
      </c>
      <c r="E1356" s="152" t="s">
        <v>19</v>
      </c>
      <c r="F1356" s="153" t="s">
        <v>1430</v>
      </c>
      <c r="H1356" s="152" t="s">
        <v>19</v>
      </c>
      <c r="I1356" s="154"/>
      <c r="L1356" s="151"/>
      <c r="M1356" s="155"/>
      <c r="T1356" s="156"/>
      <c r="AT1356" s="152" t="s">
        <v>172</v>
      </c>
      <c r="AU1356" s="152" t="s">
        <v>85</v>
      </c>
      <c r="AV1356" s="12" t="s">
        <v>83</v>
      </c>
      <c r="AW1356" s="12" t="s">
        <v>37</v>
      </c>
      <c r="AX1356" s="12" t="s">
        <v>76</v>
      </c>
      <c r="AY1356" s="152" t="s">
        <v>158</v>
      </c>
    </row>
    <row r="1357" spans="2:65" s="13" customFormat="1">
      <c r="B1357" s="157"/>
      <c r="D1357" s="145" t="s">
        <v>172</v>
      </c>
      <c r="E1357" s="158" t="s">
        <v>19</v>
      </c>
      <c r="F1357" s="159" t="s">
        <v>1431</v>
      </c>
      <c r="H1357" s="160">
        <v>27.779</v>
      </c>
      <c r="I1357" s="161"/>
      <c r="L1357" s="157"/>
      <c r="M1357" s="162"/>
      <c r="T1357" s="163"/>
      <c r="AT1357" s="158" t="s">
        <v>172</v>
      </c>
      <c r="AU1357" s="158" t="s">
        <v>85</v>
      </c>
      <c r="AV1357" s="13" t="s">
        <v>85</v>
      </c>
      <c r="AW1357" s="13" t="s">
        <v>37</v>
      </c>
      <c r="AX1357" s="13" t="s">
        <v>76</v>
      </c>
      <c r="AY1357" s="158" t="s">
        <v>158</v>
      </c>
    </row>
    <row r="1358" spans="2:65" s="13" customFormat="1">
      <c r="B1358" s="157"/>
      <c r="D1358" s="145" t="s">
        <v>172</v>
      </c>
      <c r="E1358" s="158" t="s">
        <v>19</v>
      </c>
      <c r="F1358" s="159" t="s">
        <v>1432</v>
      </c>
      <c r="H1358" s="160">
        <v>11.45</v>
      </c>
      <c r="I1358" s="161"/>
      <c r="L1358" s="157"/>
      <c r="M1358" s="162"/>
      <c r="T1358" s="163"/>
      <c r="AT1358" s="158" t="s">
        <v>172</v>
      </c>
      <c r="AU1358" s="158" t="s">
        <v>85</v>
      </c>
      <c r="AV1358" s="13" t="s">
        <v>85</v>
      </c>
      <c r="AW1358" s="13" t="s">
        <v>37</v>
      </c>
      <c r="AX1358" s="13" t="s">
        <v>76</v>
      </c>
      <c r="AY1358" s="158" t="s">
        <v>158</v>
      </c>
    </row>
    <row r="1359" spans="2:65" s="15" customFormat="1">
      <c r="B1359" s="171"/>
      <c r="D1359" s="145" t="s">
        <v>172</v>
      </c>
      <c r="E1359" s="172" t="s">
        <v>19</v>
      </c>
      <c r="F1359" s="173" t="s">
        <v>188</v>
      </c>
      <c r="H1359" s="174">
        <v>39.228999999999999</v>
      </c>
      <c r="I1359" s="175"/>
      <c r="L1359" s="171"/>
      <c r="M1359" s="176"/>
      <c r="T1359" s="177"/>
      <c r="AT1359" s="172" t="s">
        <v>172</v>
      </c>
      <c r="AU1359" s="172" t="s">
        <v>85</v>
      </c>
      <c r="AV1359" s="15" t="s">
        <v>166</v>
      </c>
      <c r="AW1359" s="15" t="s">
        <v>37</v>
      </c>
      <c r="AX1359" s="15" t="s">
        <v>83</v>
      </c>
      <c r="AY1359" s="172" t="s">
        <v>158</v>
      </c>
    </row>
    <row r="1360" spans="2:65" s="13" customFormat="1">
      <c r="B1360" s="157"/>
      <c r="D1360" s="145" t="s">
        <v>172</v>
      </c>
      <c r="F1360" s="159" t="s">
        <v>1437</v>
      </c>
      <c r="H1360" s="160">
        <v>47.075000000000003</v>
      </c>
      <c r="I1360" s="161"/>
      <c r="L1360" s="157"/>
      <c r="M1360" s="162"/>
      <c r="T1360" s="163"/>
      <c r="AT1360" s="158" t="s">
        <v>172</v>
      </c>
      <c r="AU1360" s="158" t="s">
        <v>85</v>
      </c>
      <c r="AV1360" s="13" t="s">
        <v>85</v>
      </c>
      <c r="AW1360" s="13" t="s">
        <v>4</v>
      </c>
      <c r="AX1360" s="13" t="s">
        <v>83</v>
      </c>
      <c r="AY1360" s="158" t="s">
        <v>158</v>
      </c>
    </row>
    <row r="1361" spans="2:65" s="1" customFormat="1" ht="24.2" customHeight="1">
      <c r="B1361" s="33"/>
      <c r="C1361" s="132" t="s">
        <v>1438</v>
      </c>
      <c r="D1361" s="132" t="s">
        <v>161</v>
      </c>
      <c r="E1361" s="133" t="s">
        <v>1439</v>
      </c>
      <c r="F1361" s="134" t="s">
        <v>1440</v>
      </c>
      <c r="G1361" s="135" t="s">
        <v>1000</v>
      </c>
      <c r="H1361" s="136">
        <v>96.35</v>
      </c>
      <c r="I1361" s="137"/>
      <c r="J1361" s="138">
        <f>ROUND(I1361*H1361,2)</f>
        <v>0</v>
      </c>
      <c r="K1361" s="134" t="s">
        <v>165</v>
      </c>
      <c r="L1361" s="33"/>
      <c r="M1361" s="139" t="s">
        <v>19</v>
      </c>
      <c r="N1361" s="140" t="s">
        <v>47</v>
      </c>
      <c r="P1361" s="141">
        <f>O1361*H1361</f>
        <v>0</v>
      </c>
      <c r="Q1361" s="141">
        <v>6.0000000000000002E-5</v>
      </c>
      <c r="R1361" s="141">
        <f>Q1361*H1361</f>
        <v>5.7809999999999997E-3</v>
      </c>
      <c r="S1361" s="141">
        <v>0</v>
      </c>
      <c r="T1361" s="142">
        <f>S1361*H1361</f>
        <v>0</v>
      </c>
      <c r="AR1361" s="143" t="s">
        <v>316</v>
      </c>
      <c r="AT1361" s="143" t="s">
        <v>161</v>
      </c>
      <c r="AU1361" s="143" t="s">
        <v>85</v>
      </c>
      <c r="AY1361" s="18" t="s">
        <v>158</v>
      </c>
      <c r="BE1361" s="144">
        <f>IF(N1361="základní",J1361,0)</f>
        <v>0</v>
      </c>
      <c r="BF1361" s="144">
        <f>IF(N1361="snížená",J1361,0)</f>
        <v>0</v>
      </c>
      <c r="BG1361" s="144">
        <f>IF(N1361="zákl. přenesená",J1361,0)</f>
        <v>0</v>
      </c>
      <c r="BH1361" s="144">
        <f>IF(N1361="sníž. přenesená",J1361,0)</f>
        <v>0</v>
      </c>
      <c r="BI1361" s="144">
        <f>IF(N1361="nulová",J1361,0)</f>
        <v>0</v>
      </c>
      <c r="BJ1361" s="18" t="s">
        <v>83</v>
      </c>
      <c r="BK1361" s="144">
        <f>ROUND(I1361*H1361,2)</f>
        <v>0</v>
      </c>
      <c r="BL1361" s="18" t="s">
        <v>316</v>
      </c>
      <c r="BM1361" s="143" t="s">
        <v>1441</v>
      </c>
    </row>
    <row r="1362" spans="2:65" s="1" customFormat="1">
      <c r="B1362" s="33"/>
      <c r="D1362" s="145" t="s">
        <v>168</v>
      </c>
      <c r="F1362" s="146" t="s">
        <v>1442</v>
      </c>
      <c r="I1362" s="147"/>
      <c r="L1362" s="33"/>
      <c r="M1362" s="148"/>
      <c r="T1362" s="54"/>
      <c r="AT1362" s="18" t="s">
        <v>168</v>
      </c>
      <c r="AU1362" s="18" t="s">
        <v>85</v>
      </c>
    </row>
    <row r="1363" spans="2:65" s="1" customFormat="1">
      <c r="B1363" s="33"/>
      <c r="D1363" s="149" t="s">
        <v>170</v>
      </c>
      <c r="F1363" s="150" t="s">
        <v>1443</v>
      </c>
      <c r="I1363" s="147"/>
      <c r="L1363" s="33"/>
      <c r="M1363" s="148"/>
      <c r="T1363" s="54"/>
      <c r="AT1363" s="18" t="s">
        <v>170</v>
      </c>
      <c r="AU1363" s="18" t="s">
        <v>85</v>
      </c>
    </row>
    <row r="1364" spans="2:65" s="12" customFormat="1">
      <c r="B1364" s="151"/>
      <c r="D1364" s="145" t="s">
        <v>172</v>
      </c>
      <c r="E1364" s="152" t="s">
        <v>19</v>
      </c>
      <c r="F1364" s="153" t="s">
        <v>202</v>
      </c>
      <c r="H1364" s="152" t="s">
        <v>19</v>
      </c>
      <c r="I1364" s="154"/>
      <c r="L1364" s="151"/>
      <c r="M1364" s="155"/>
      <c r="T1364" s="156"/>
      <c r="AT1364" s="152" t="s">
        <v>172</v>
      </c>
      <c r="AU1364" s="152" t="s">
        <v>85</v>
      </c>
      <c r="AV1364" s="12" t="s">
        <v>83</v>
      </c>
      <c r="AW1364" s="12" t="s">
        <v>37</v>
      </c>
      <c r="AX1364" s="12" t="s">
        <v>76</v>
      </c>
      <c r="AY1364" s="152" t="s">
        <v>158</v>
      </c>
    </row>
    <row r="1365" spans="2:65" s="12" customFormat="1">
      <c r="B1365" s="151"/>
      <c r="D1365" s="145" t="s">
        <v>172</v>
      </c>
      <c r="E1365" s="152" t="s">
        <v>19</v>
      </c>
      <c r="F1365" s="153" t="s">
        <v>1444</v>
      </c>
      <c r="H1365" s="152" t="s">
        <v>19</v>
      </c>
      <c r="I1365" s="154"/>
      <c r="L1365" s="151"/>
      <c r="M1365" s="155"/>
      <c r="T1365" s="156"/>
      <c r="AT1365" s="152" t="s">
        <v>172</v>
      </c>
      <c r="AU1365" s="152" t="s">
        <v>85</v>
      </c>
      <c r="AV1365" s="12" t="s">
        <v>83</v>
      </c>
      <c r="AW1365" s="12" t="s">
        <v>37</v>
      </c>
      <c r="AX1365" s="12" t="s">
        <v>76</v>
      </c>
      <c r="AY1365" s="152" t="s">
        <v>158</v>
      </c>
    </row>
    <row r="1366" spans="2:65" s="13" customFormat="1">
      <c r="B1366" s="157"/>
      <c r="D1366" s="145" t="s">
        <v>172</v>
      </c>
      <c r="E1366" s="158" t="s">
        <v>19</v>
      </c>
      <c r="F1366" s="159" t="s">
        <v>1445</v>
      </c>
      <c r="H1366" s="160">
        <v>71.34</v>
      </c>
      <c r="I1366" s="161"/>
      <c r="L1366" s="157"/>
      <c r="M1366" s="162"/>
      <c r="T1366" s="163"/>
      <c r="AT1366" s="158" t="s">
        <v>172</v>
      </c>
      <c r="AU1366" s="158" t="s">
        <v>85</v>
      </c>
      <c r="AV1366" s="13" t="s">
        <v>85</v>
      </c>
      <c r="AW1366" s="13" t="s">
        <v>37</v>
      </c>
      <c r="AX1366" s="13" t="s">
        <v>76</v>
      </c>
      <c r="AY1366" s="158" t="s">
        <v>158</v>
      </c>
    </row>
    <row r="1367" spans="2:65" s="14" customFormat="1">
      <c r="B1367" s="164"/>
      <c r="D1367" s="145" t="s">
        <v>172</v>
      </c>
      <c r="E1367" s="165" t="s">
        <v>19</v>
      </c>
      <c r="F1367" s="166" t="s">
        <v>182</v>
      </c>
      <c r="H1367" s="167">
        <v>71.34</v>
      </c>
      <c r="I1367" s="168"/>
      <c r="L1367" s="164"/>
      <c r="M1367" s="169"/>
      <c r="T1367" s="170"/>
      <c r="AT1367" s="165" t="s">
        <v>172</v>
      </c>
      <c r="AU1367" s="165" t="s">
        <v>85</v>
      </c>
      <c r="AV1367" s="14" t="s">
        <v>183</v>
      </c>
      <c r="AW1367" s="14" t="s">
        <v>37</v>
      </c>
      <c r="AX1367" s="14" t="s">
        <v>76</v>
      </c>
      <c r="AY1367" s="165" t="s">
        <v>158</v>
      </c>
    </row>
    <row r="1368" spans="2:65" s="12" customFormat="1">
      <c r="B1368" s="151"/>
      <c r="D1368" s="145" t="s">
        <v>172</v>
      </c>
      <c r="E1368" s="152" t="s">
        <v>19</v>
      </c>
      <c r="F1368" s="153" t="s">
        <v>1446</v>
      </c>
      <c r="H1368" s="152" t="s">
        <v>19</v>
      </c>
      <c r="I1368" s="154"/>
      <c r="L1368" s="151"/>
      <c r="M1368" s="155"/>
      <c r="T1368" s="156"/>
      <c r="AT1368" s="152" t="s">
        <v>172</v>
      </c>
      <c r="AU1368" s="152" t="s">
        <v>85</v>
      </c>
      <c r="AV1368" s="12" t="s">
        <v>83</v>
      </c>
      <c r="AW1368" s="12" t="s">
        <v>37</v>
      </c>
      <c r="AX1368" s="12" t="s">
        <v>76</v>
      </c>
      <c r="AY1368" s="152" t="s">
        <v>158</v>
      </c>
    </row>
    <row r="1369" spans="2:65" s="12" customFormat="1">
      <c r="B1369" s="151"/>
      <c r="D1369" s="145" t="s">
        <v>172</v>
      </c>
      <c r="E1369" s="152" t="s">
        <v>19</v>
      </c>
      <c r="F1369" s="153" t="s">
        <v>1447</v>
      </c>
      <c r="H1369" s="152" t="s">
        <v>19</v>
      </c>
      <c r="I1369" s="154"/>
      <c r="L1369" s="151"/>
      <c r="M1369" s="155"/>
      <c r="T1369" s="156"/>
      <c r="AT1369" s="152" t="s">
        <v>172</v>
      </c>
      <c r="AU1369" s="152" t="s">
        <v>85</v>
      </c>
      <c r="AV1369" s="12" t="s">
        <v>83</v>
      </c>
      <c r="AW1369" s="12" t="s">
        <v>37</v>
      </c>
      <c r="AX1369" s="12" t="s">
        <v>76</v>
      </c>
      <c r="AY1369" s="152" t="s">
        <v>158</v>
      </c>
    </row>
    <row r="1370" spans="2:65" s="12" customFormat="1">
      <c r="B1370" s="151"/>
      <c r="D1370" s="145" t="s">
        <v>172</v>
      </c>
      <c r="E1370" s="152" t="s">
        <v>19</v>
      </c>
      <c r="F1370" s="153" t="s">
        <v>1448</v>
      </c>
      <c r="H1370" s="152" t="s">
        <v>19</v>
      </c>
      <c r="I1370" s="154"/>
      <c r="L1370" s="151"/>
      <c r="M1370" s="155"/>
      <c r="T1370" s="156"/>
      <c r="AT1370" s="152" t="s">
        <v>172</v>
      </c>
      <c r="AU1370" s="152" t="s">
        <v>85</v>
      </c>
      <c r="AV1370" s="12" t="s">
        <v>83</v>
      </c>
      <c r="AW1370" s="12" t="s">
        <v>37</v>
      </c>
      <c r="AX1370" s="12" t="s">
        <v>76</v>
      </c>
      <c r="AY1370" s="152" t="s">
        <v>158</v>
      </c>
    </row>
    <row r="1371" spans="2:65" s="13" customFormat="1">
      <c r="B1371" s="157"/>
      <c r="D1371" s="145" t="s">
        <v>172</v>
      </c>
      <c r="E1371" s="158" t="s">
        <v>19</v>
      </c>
      <c r="F1371" s="159" t="s">
        <v>1449</v>
      </c>
      <c r="H1371" s="160">
        <v>25.01</v>
      </c>
      <c r="I1371" s="161"/>
      <c r="L1371" s="157"/>
      <c r="M1371" s="162"/>
      <c r="T1371" s="163"/>
      <c r="AT1371" s="158" t="s">
        <v>172</v>
      </c>
      <c r="AU1371" s="158" t="s">
        <v>85</v>
      </c>
      <c r="AV1371" s="13" t="s">
        <v>85</v>
      </c>
      <c r="AW1371" s="13" t="s">
        <v>37</v>
      </c>
      <c r="AX1371" s="13" t="s">
        <v>76</v>
      </c>
      <c r="AY1371" s="158" t="s">
        <v>158</v>
      </c>
    </row>
    <row r="1372" spans="2:65" s="14" customFormat="1">
      <c r="B1372" s="164"/>
      <c r="D1372" s="145" t="s">
        <v>172</v>
      </c>
      <c r="E1372" s="165" t="s">
        <v>19</v>
      </c>
      <c r="F1372" s="166" t="s">
        <v>182</v>
      </c>
      <c r="H1372" s="167">
        <v>25.01</v>
      </c>
      <c r="I1372" s="168"/>
      <c r="L1372" s="164"/>
      <c r="M1372" s="169"/>
      <c r="T1372" s="170"/>
      <c r="AT1372" s="165" t="s">
        <v>172</v>
      </c>
      <c r="AU1372" s="165" t="s">
        <v>85</v>
      </c>
      <c r="AV1372" s="14" t="s">
        <v>183</v>
      </c>
      <c r="AW1372" s="14" t="s">
        <v>37</v>
      </c>
      <c r="AX1372" s="14" t="s">
        <v>76</v>
      </c>
      <c r="AY1372" s="165" t="s">
        <v>158</v>
      </c>
    </row>
    <row r="1373" spans="2:65" s="15" customFormat="1">
      <c r="B1373" s="171"/>
      <c r="D1373" s="145" t="s">
        <v>172</v>
      </c>
      <c r="E1373" s="172" t="s">
        <v>19</v>
      </c>
      <c r="F1373" s="173" t="s">
        <v>188</v>
      </c>
      <c r="H1373" s="174">
        <v>96.35</v>
      </c>
      <c r="I1373" s="175"/>
      <c r="L1373" s="171"/>
      <c r="M1373" s="176"/>
      <c r="T1373" s="177"/>
      <c r="AT1373" s="172" t="s">
        <v>172</v>
      </c>
      <c r="AU1373" s="172" t="s">
        <v>85</v>
      </c>
      <c r="AV1373" s="15" t="s">
        <v>166</v>
      </c>
      <c r="AW1373" s="15" t="s">
        <v>37</v>
      </c>
      <c r="AX1373" s="15" t="s">
        <v>83</v>
      </c>
      <c r="AY1373" s="172" t="s">
        <v>158</v>
      </c>
    </row>
    <row r="1374" spans="2:65" s="1" customFormat="1" ht="21.75" customHeight="1">
      <c r="B1374" s="33"/>
      <c r="C1374" s="178" t="s">
        <v>1450</v>
      </c>
      <c r="D1374" s="178" t="s">
        <v>229</v>
      </c>
      <c r="E1374" s="179" t="s">
        <v>1451</v>
      </c>
      <c r="F1374" s="180" t="s">
        <v>1452</v>
      </c>
      <c r="G1374" s="181" t="s">
        <v>221</v>
      </c>
      <c r="H1374" s="182">
        <v>7.4999999999999997E-2</v>
      </c>
      <c r="I1374" s="183"/>
      <c r="J1374" s="184">
        <f>ROUND(I1374*H1374,2)</f>
        <v>0</v>
      </c>
      <c r="K1374" s="180" t="s">
        <v>165</v>
      </c>
      <c r="L1374" s="185"/>
      <c r="M1374" s="186" t="s">
        <v>19</v>
      </c>
      <c r="N1374" s="187" t="s">
        <v>47</v>
      </c>
      <c r="P1374" s="141">
        <f>O1374*H1374</f>
        <v>0</v>
      </c>
      <c r="Q1374" s="141">
        <v>1</v>
      </c>
      <c r="R1374" s="141">
        <f>Q1374*H1374</f>
        <v>7.4999999999999997E-2</v>
      </c>
      <c r="S1374" s="141">
        <v>0</v>
      </c>
      <c r="T1374" s="142">
        <f>S1374*H1374</f>
        <v>0</v>
      </c>
      <c r="AR1374" s="143" t="s">
        <v>390</v>
      </c>
      <c r="AT1374" s="143" t="s">
        <v>229</v>
      </c>
      <c r="AU1374" s="143" t="s">
        <v>85</v>
      </c>
      <c r="AY1374" s="18" t="s">
        <v>158</v>
      </c>
      <c r="BE1374" s="144">
        <f>IF(N1374="základní",J1374,0)</f>
        <v>0</v>
      </c>
      <c r="BF1374" s="144">
        <f>IF(N1374="snížená",J1374,0)</f>
        <v>0</v>
      </c>
      <c r="BG1374" s="144">
        <f>IF(N1374="zákl. přenesená",J1374,0)</f>
        <v>0</v>
      </c>
      <c r="BH1374" s="144">
        <f>IF(N1374="sníž. přenesená",J1374,0)</f>
        <v>0</v>
      </c>
      <c r="BI1374" s="144">
        <f>IF(N1374="nulová",J1374,0)</f>
        <v>0</v>
      </c>
      <c r="BJ1374" s="18" t="s">
        <v>83</v>
      </c>
      <c r="BK1374" s="144">
        <f>ROUND(I1374*H1374,2)</f>
        <v>0</v>
      </c>
      <c r="BL1374" s="18" t="s">
        <v>316</v>
      </c>
      <c r="BM1374" s="143" t="s">
        <v>1453</v>
      </c>
    </row>
    <row r="1375" spans="2:65" s="1" customFormat="1">
      <c r="B1375" s="33"/>
      <c r="D1375" s="145" t="s">
        <v>168</v>
      </c>
      <c r="F1375" s="146" t="s">
        <v>1452</v>
      </c>
      <c r="I1375" s="147"/>
      <c r="L1375" s="33"/>
      <c r="M1375" s="148"/>
      <c r="T1375" s="54"/>
      <c r="AT1375" s="18" t="s">
        <v>168</v>
      </c>
      <c r="AU1375" s="18" t="s">
        <v>85</v>
      </c>
    </row>
    <row r="1376" spans="2:65" s="12" customFormat="1">
      <c r="B1376" s="151"/>
      <c r="D1376" s="145" t="s">
        <v>172</v>
      </c>
      <c r="E1376" s="152" t="s">
        <v>19</v>
      </c>
      <c r="F1376" s="153" t="s">
        <v>202</v>
      </c>
      <c r="H1376" s="152" t="s">
        <v>19</v>
      </c>
      <c r="I1376" s="154"/>
      <c r="L1376" s="151"/>
      <c r="M1376" s="155"/>
      <c r="T1376" s="156"/>
      <c r="AT1376" s="152" t="s">
        <v>172</v>
      </c>
      <c r="AU1376" s="152" t="s">
        <v>85</v>
      </c>
      <c r="AV1376" s="12" t="s">
        <v>83</v>
      </c>
      <c r="AW1376" s="12" t="s">
        <v>37</v>
      </c>
      <c r="AX1376" s="12" t="s">
        <v>76</v>
      </c>
      <c r="AY1376" s="152" t="s">
        <v>158</v>
      </c>
    </row>
    <row r="1377" spans="2:65" s="12" customFormat="1">
      <c r="B1377" s="151"/>
      <c r="D1377" s="145" t="s">
        <v>172</v>
      </c>
      <c r="E1377" s="152" t="s">
        <v>19</v>
      </c>
      <c r="F1377" s="153" t="s">
        <v>234</v>
      </c>
      <c r="H1377" s="152" t="s">
        <v>19</v>
      </c>
      <c r="I1377" s="154"/>
      <c r="L1377" s="151"/>
      <c r="M1377" s="155"/>
      <c r="T1377" s="156"/>
      <c r="AT1377" s="152" t="s">
        <v>172</v>
      </c>
      <c r="AU1377" s="152" t="s">
        <v>85</v>
      </c>
      <c r="AV1377" s="12" t="s">
        <v>83</v>
      </c>
      <c r="AW1377" s="12" t="s">
        <v>37</v>
      </c>
      <c r="AX1377" s="12" t="s">
        <v>76</v>
      </c>
      <c r="AY1377" s="152" t="s">
        <v>158</v>
      </c>
    </row>
    <row r="1378" spans="2:65" s="12" customFormat="1">
      <c r="B1378" s="151"/>
      <c r="D1378" s="145" t="s">
        <v>172</v>
      </c>
      <c r="E1378" s="152" t="s">
        <v>19</v>
      </c>
      <c r="F1378" s="153" t="s">
        <v>1454</v>
      </c>
      <c r="H1378" s="152" t="s">
        <v>19</v>
      </c>
      <c r="I1378" s="154"/>
      <c r="L1378" s="151"/>
      <c r="M1378" s="155"/>
      <c r="T1378" s="156"/>
      <c r="AT1378" s="152" t="s">
        <v>172</v>
      </c>
      <c r="AU1378" s="152" t="s">
        <v>85</v>
      </c>
      <c r="AV1378" s="12" t="s">
        <v>83</v>
      </c>
      <c r="AW1378" s="12" t="s">
        <v>37</v>
      </c>
      <c r="AX1378" s="12" t="s">
        <v>76</v>
      </c>
      <c r="AY1378" s="152" t="s">
        <v>158</v>
      </c>
    </row>
    <row r="1379" spans="2:65" s="13" customFormat="1">
      <c r="B1379" s="157"/>
      <c r="D1379" s="145" t="s">
        <v>172</v>
      </c>
      <c r="E1379" s="158" t="s">
        <v>19</v>
      </c>
      <c r="F1379" s="159" t="s">
        <v>1455</v>
      </c>
      <c r="H1379" s="160">
        <v>7.0999999999999994E-2</v>
      </c>
      <c r="I1379" s="161"/>
      <c r="L1379" s="157"/>
      <c r="M1379" s="162"/>
      <c r="T1379" s="163"/>
      <c r="AT1379" s="158" t="s">
        <v>172</v>
      </c>
      <c r="AU1379" s="158" t="s">
        <v>85</v>
      </c>
      <c r="AV1379" s="13" t="s">
        <v>85</v>
      </c>
      <c r="AW1379" s="13" t="s">
        <v>37</v>
      </c>
      <c r="AX1379" s="13" t="s">
        <v>76</v>
      </c>
      <c r="AY1379" s="158" t="s">
        <v>158</v>
      </c>
    </row>
    <row r="1380" spans="2:65" s="15" customFormat="1">
      <c r="B1380" s="171"/>
      <c r="D1380" s="145" t="s">
        <v>172</v>
      </c>
      <c r="E1380" s="172" t="s">
        <v>19</v>
      </c>
      <c r="F1380" s="173" t="s">
        <v>188</v>
      </c>
      <c r="H1380" s="174">
        <v>7.0999999999999994E-2</v>
      </c>
      <c r="I1380" s="175"/>
      <c r="L1380" s="171"/>
      <c r="M1380" s="176"/>
      <c r="T1380" s="177"/>
      <c r="AT1380" s="172" t="s">
        <v>172</v>
      </c>
      <c r="AU1380" s="172" t="s">
        <v>85</v>
      </c>
      <c r="AV1380" s="15" t="s">
        <v>166</v>
      </c>
      <c r="AW1380" s="15" t="s">
        <v>37</v>
      </c>
      <c r="AX1380" s="15" t="s">
        <v>83</v>
      </c>
      <c r="AY1380" s="172" t="s">
        <v>158</v>
      </c>
    </row>
    <row r="1381" spans="2:65" s="13" customFormat="1">
      <c r="B1381" s="157"/>
      <c r="D1381" s="145" t="s">
        <v>172</v>
      </c>
      <c r="F1381" s="159" t="s">
        <v>1456</v>
      </c>
      <c r="H1381" s="160">
        <v>7.4999999999999997E-2</v>
      </c>
      <c r="I1381" s="161"/>
      <c r="L1381" s="157"/>
      <c r="M1381" s="162"/>
      <c r="T1381" s="163"/>
      <c r="AT1381" s="158" t="s">
        <v>172</v>
      </c>
      <c r="AU1381" s="158" t="s">
        <v>85</v>
      </c>
      <c r="AV1381" s="13" t="s">
        <v>85</v>
      </c>
      <c r="AW1381" s="13" t="s">
        <v>4</v>
      </c>
      <c r="AX1381" s="13" t="s">
        <v>83</v>
      </c>
      <c r="AY1381" s="158" t="s">
        <v>158</v>
      </c>
    </row>
    <row r="1382" spans="2:65" s="1" customFormat="1" ht="24.2" customHeight="1">
      <c r="B1382" s="33"/>
      <c r="C1382" s="178" t="s">
        <v>1457</v>
      </c>
      <c r="D1382" s="178" t="s">
        <v>229</v>
      </c>
      <c r="E1382" s="179" t="s">
        <v>1458</v>
      </c>
      <c r="F1382" s="180" t="s">
        <v>1459</v>
      </c>
      <c r="G1382" s="181" t="s">
        <v>221</v>
      </c>
      <c r="H1382" s="182">
        <v>2.5000000000000001E-2</v>
      </c>
      <c r="I1382" s="183"/>
      <c r="J1382" s="184">
        <f>ROUND(I1382*H1382,2)</f>
        <v>0</v>
      </c>
      <c r="K1382" s="180" t="s">
        <v>240</v>
      </c>
      <c r="L1382" s="185"/>
      <c r="M1382" s="186" t="s">
        <v>19</v>
      </c>
      <c r="N1382" s="187" t="s">
        <v>47</v>
      </c>
      <c r="P1382" s="141">
        <f>O1382*H1382</f>
        <v>0</v>
      </c>
      <c r="Q1382" s="141">
        <v>1</v>
      </c>
      <c r="R1382" s="141">
        <f>Q1382*H1382</f>
        <v>2.5000000000000001E-2</v>
      </c>
      <c r="S1382" s="141">
        <v>0</v>
      </c>
      <c r="T1382" s="142">
        <f>S1382*H1382</f>
        <v>0</v>
      </c>
      <c r="AR1382" s="143" t="s">
        <v>390</v>
      </c>
      <c r="AT1382" s="143" t="s">
        <v>229</v>
      </c>
      <c r="AU1382" s="143" t="s">
        <v>85</v>
      </c>
      <c r="AY1382" s="18" t="s">
        <v>158</v>
      </c>
      <c r="BE1382" s="144">
        <f>IF(N1382="základní",J1382,0)</f>
        <v>0</v>
      </c>
      <c r="BF1382" s="144">
        <f>IF(N1382="snížená",J1382,0)</f>
        <v>0</v>
      </c>
      <c r="BG1382" s="144">
        <f>IF(N1382="zákl. přenesená",J1382,0)</f>
        <v>0</v>
      </c>
      <c r="BH1382" s="144">
        <f>IF(N1382="sníž. přenesená",J1382,0)</f>
        <v>0</v>
      </c>
      <c r="BI1382" s="144">
        <f>IF(N1382="nulová",J1382,0)</f>
        <v>0</v>
      </c>
      <c r="BJ1382" s="18" t="s">
        <v>83</v>
      </c>
      <c r="BK1382" s="144">
        <f>ROUND(I1382*H1382,2)</f>
        <v>0</v>
      </c>
      <c r="BL1382" s="18" t="s">
        <v>316</v>
      </c>
      <c r="BM1382" s="143" t="s">
        <v>1460</v>
      </c>
    </row>
    <row r="1383" spans="2:65" s="1" customFormat="1">
      <c r="B1383" s="33"/>
      <c r="D1383" s="145" t="s">
        <v>168</v>
      </c>
      <c r="F1383" s="146" t="s">
        <v>1459</v>
      </c>
      <c r="I1383" s="147"/>
      <c r="L1383" s="33"/>
      <c r="M1383" s="148"/>
      <c r="T1383" s="54"/>
      <c r="AT1383" s="18" t="s">
        <v>168</v>
      </c>
      <c r="AU1383" s="18" t="s">
        <v>85</v>
      </c>
    </row>
    <row r="1384" spans="2:65" s="12" customFormat="1">
      <c r="B1384" s="151"/>
      <c r="D1384" s="145" t="s">
        <v>172</v>
      </c>
      <c r="E1384" s="152" t="s">
        <v>19</v>
      </c>
      <c r="F1384" s="153" t="s">
        <v>202</v>
      </c>
      <c r="H1384" s="152" t="s">
        <v>19</v>
      </c>
      <c r="I1384" s="154"/>
      <c r="L1384" s="151"/>
      <c r="M1384" s="155"/>
      <c r="T1384" s="156"/>
      <c r="AT1384" s="152" t="s">
        <v>172</v>
      </c>
      <c r="AU1384" s="152" t="s">
        <v>85</v>
      </c>
      <c r="AV1384" s="12" t="s">
        <v>83</v>
      </c>
      <c r="AW1384" s="12" t="s">
        <v>37</v>
      </c>
      <c r="AX1384" s="12" t="s">
        <v>76</v>
      </c>
      <c r="AY1384" s="152" t="s">
        <v>158</v>
      </c>
    </row>
    <row r="1385" spans="2:65" s="12" customFormat="1">
      <c r="B1385" s="151"/>
      <c r="D1385" s="145" t="s">
        <v>172</v>
      </c>
      <c r="E1385" s="152" t="s">
        <v>19</v>
      </c>
      <c r="F1385" s="153" t="s">
        <v>1446</v>
      </c>
      <c r="H1385" s="152" t="s">
        <v>19</v>
      </c>
      <c r="I1385" s="154"/>
      <c r="L1385" s="151"/>
      <c r="M1385" s="155"/>
      <c r="T1385" s="156"/>
      <c r="AT1385" s="152" t="s">
        <v>172</v>
      </c>
      <c r="AU1385" s="152" t="s">
        <v>85</v>
      </c>
      <c r="AV1385" s="12" t="s">
        <v>83</v>
      </c>
      <c r="AW1385" s="12" t="s">
        <v>37</v>
      </c>
      <c r="AX1385" s="12" t="s">
        <v>76</v>
      </c>
      <c r="AY1385" s="152" t="s">
        <v>158</v>
      </c>
    </row>
    <row r="1386" spans="2:65" s="12" customFormat="1">
      <c r="B1386" s="151"/>
      <c r="D1386" s="145" t="s">
        <v>172</v>
      </c>
      <c r="E1386" s="152" t="s">
        <v>19</v>
      </c>
      <c r="F1386" s="153" t="s">
        <v>1447</v>
      </c>
      <c r="H1386" s="152" t="s">
        <v>19</v>
      </c>
      <c r="I1386" s="154"/>
      <c r="L1386" s="151"/>
      <c r="M1386" s="155"/>
      <c r="T1386" s="156"/>
      <c r="AT1386" s="152" t="s">
        <v>172</v>
      </c>
      <c r="AU1386" s="152" t="s">
        <v>85</v>
      </c>
      <c r="AV1386" s="12" t="s">
        <v>83</v>
      </c>
      <c r="AW1386" s="12" t="s">
        <v>37</v>
      </c>
      <c r="AX1386" s="12" t="s">
        <v>76</v>
      </c>
      <c r="AY1386" s="152" t="s">
        <v>158</v>
      </c>
    </row>
    <row r="1387" spans="2:65" s="12" customFormat="1">
      <c r="B1387" s="151"/>
      <c r="D1387" s="145" t="s">
        <v>172</v>
      </c>
      <c r="E1387" s="152" t="s">
        <v>19</v>
      </c>
      <c r="F1387" s="153" t="s">
        <v>1448</v>
      </c>
      <c r="H1387" s="152" t="s">
        <v>19</v>
      </c>
      <c r="I1387" s="154"/>
      <c r="L1387" s="151"/>
      <c r="M1387" s="155"/>
      <c r="T1387" s="156"/>
      <c r="AT1387" s="152" t="s">
        <v>172</v>
      </c>
      <c r="AU1387" s="152" t="s">
        <v>85</v>
      </c>
      <c r="AV1387" s="12" t="s">
        <v>83</v>
      </c>
      <c r="AW1387" s="12" t="s">
        <v>37</v>
      </c>
      <c r="AX1387" s="12" t="s">
        <v>76</v>
      </c>
      <c r="AY1387" s="152" t="s">
        <v>158</v>
      </c>
    </row>
    <row r="1388" spans="2:65" s="13" customFormat="1">
      <c r="B1388" s="157"/>
      <c r="D1388" s="145" t="s">
        <v>172</v>
      </c>
      <c r="E1388" s="158" t="s">
        <v>19</v>
      </c>
      <c r="F1388" s="159" t="s">
        <v>1461</v>
      </c>
      <c r="H1388" s="160">
        <v>2.5000000000000001E-2</v>
      </c>
      <c r="I1388" s="161"/>
      <c r="L1388" s="157"/>
      <c r="M1388" s="162"/>
      <c r="T1388" s="163"/>
      <c r="AT1388" s="158" t="s">
        <v>172</v>
      </c>
      <c r="AU1388" s="158" t="s">
        <v>85</v>
      </c>
      <c r="AV1388" s="13" t="s">
        <v>85</v>
      </c>
      <c r="AW1388" s="13" t="s">
        <v>37</v>
      </c>
      <c r="AX1388" s="13" t="s">
        <v>76</v>
      </c>
      <c r="AY1388" s="158" t="s">
        <v>158</v>
      </c>
    </row>
    <row r="1389" spans="2:65" s="15" customFormat="1">
      <c r="B1389" s="171"/>
      <c r="D1389" s="145" t="s">
        <v>172</v>
      </c>
      <c r="E1389" s="172" t="s">
        <v>19</v>
      </c>
      <c r="F1389" s="173" t="s">
        <v>188</v>
      </c>
      <c r="H1389" s="174">
        <v>2.5000000000000001E-2</v>
      </c>
      <c r="I1389" s="175"/>
      <c r="L1389" s="171"/>
      <c r="M1389" s="176"/>
      <c r="T1389" s="177"/>
      <c r="AT1389" s="172" t="s">
        <v>172</v>
      </c>
      <c r="AU1389" s="172" t="s">
        <v>85</v>
      </c>
      <c r="AV1389" s="15" t="s">
        <v>166</v>
      </c>
      <c r="AW1389" s="15" t="s">
        <v>37</v>
      </c>
      <c r="AX1389" s="15" t="s">
        <v>83</v>
      </c>
      <c r="AY1389" s="172" t="s">
        <v>158</v>
      </c>
    </row>
    <row r="1390" spans="2:65" s="1" customFormat="1" ht="16.5" customHeight="1">
      <c r="B1390" s="33"/>
      <c r="C1390" s="132" t="s">
        <v>1462</v>
      </c>
      <c r="D1390" s="132" t="s">
        <v>161</v>
      </c>
      <c r="E1390" s="133" t="s">
        <v>1463</v>
      </c>
      <c r="F1390" s="134" t="s">
        <v>19</v>
      </c>
      <c r="G1390" s="135" t="s">
        <v>1068</v>
      </c>
      <c r="H1390" s="136">
        <v>2.0499999999999998</v>
      </c>
      <c r="I1390" s="137"/>
      <c r="J1390" s="138">
        <f>ROUND(I1390*H1390,2)</f>
        <v>0</v>
      </c>
      <c r="K1390" s="134" t="s">
        <v>240</v>
      </c>
      <c r="L1390" s="33"/>
      <c r="M1390" s="139" t="s">
        <v>19</v>
      </c>
      <c r="N1390" s="140" t="s">
        <v>47</v>
      </c>
      <c r="P1390" s="141">
        <f>O1390*H1390</f>
        <v>0</v>
      </c>
      <c r="Q1390" s="141">
        <v>0</v>
      </c>
      <c r="R1390" s="141">
        <f>Q1390*H1390</f>
        <v>0</v>
      </c>
      <c r="S1390" s="141">
        <v>0</v>
      </c>
      <c r="T1390" s="142">
        <f>S1390*H1390</f>
        <v>0</v>
      </c>
      <c r="AR1390" s="143" t="s">
        <v>316</v>
      </c>
      <c r="AT1390" s="143" t="s">
        <v>161</v>
      </c>
      <c r="AU1390" s="143" t="s">
        <v>85</v>
      </c>
      <c r="AY1390" s="18" t="s">
        <v>158</v>
      </c>
      <c r="BE1390" s="144">
        <f>IF(N1390="základní",J1390,0)</f>
        <v>0</v>
      </c>
      <c r="BF1390" s="144">
        <f>IF(N1390="snížená",J1390,0)</f>
        <v>0</v>
      </c>
      <c r="BG1390" s="144">
        <f>IF(N1390="zákl. přenesená",J1390,0)</f>
        <v>0</v>
      </c>
      <c r="BH1390" s="144">
        <f>IF(N1390="sníž. přenesená",J1390,0)</f>
        <v>0</v>
      </c>
      <c r="BI1390" s="144">
        <f>IF(N1390="nulová",J1390,0)</f>
        <v>0</v>
      </c>
      <c r="BJ1390" s="18" t="s">
        <v>83</v>
      </c>
      <c r="BK1390" s="144">
        <f>ROUND(I1390*H1390,2)</f>
        <v>0</v>
      </c>
      <c r="BL1390" s="18" t="s">
        <v>316</v>
      </c>
      <c r="BM1390" s="143" t="s">
        <v>1464</v>
      </c>
    </row>
    <row r="1391" spans="2:65" s="1" customFormat="1">
      <c r="B1391" s="33"/>
      <c r="D1391" s="145" t="s">
        <v>168</v>
      </c>
      <c r="F1391" s="146" t="s">
        <v>1465</v>
      </c>
      <c r="I1391" s="147"/>
      <c r="L1391" s="33"/>
      <c r="M1391" s="148"/>
      <c r="T1391" s="54"/>
      <c r="AT1391" s="18" t="s">
        <v>168</v>
      </c>
      <c r="AU1391" s="18" t="s">
        <v>85</v>
      </c>
    </row>
    <row r="1392" spans="2:65" s="1" customFormat="1" ht="24.2" customHeight="1">
      <c r="B1392" s="33"/>
      <c r="C1392" s="132" t="s">
        <v>1466</v>
      </c>
      <c r="D1392" s="132" t="s">
        <v>161</v>
      </c>
      <c r="E1392" s="133" t="s">
        <v>1467</v>
      </c>
      <c r="F1392" s="134" t="s">
        <v>1468</v>
      </c>
      <c r="G1392" s="135" t="s">
        <v>221</v>
      </c>
      <c r="H1392" s="136">
        <v>0.61399999999999999</v>
      </c>
      <c r="I1392" s="137"/>
      <c r="J1392" s="138">
        <f>ROUND(I1392*H1392,2)</f>
        <v>0</v>
      </c>
      <c r="K1392" s="134" t="s">
        <v>165</v>
      </c>
      <c r="L1392" s="33"/>
      <c r="M1392" s="139" t="s">
        <v>19</v>
      </c>
      <c r="N1392" s="140" t="s">
        <v>47</v>
      </c>
      <c r="P1392" s="141">
        <f>O1392*H1392</f>
        <v>0</v>
      </c>
      <c r="Q1392" s="141">
        <v>0</v>
      </c>
      <c r="R1392" s="141">
        <f>Q1392*H1392</f>
        <v>0</v>
      </c>
      <c r="S1392" s="141">
        <v>0</v>
      </c>
      <c r="T1392" s="142">
        <f>S1392*H1392</f>
        <v>0</v>
      </c>
      <c r="AR1392" s="143" t="s">
        <v>316</v>
      </c>
      <c r="AT1392" s="143" t="s">
        <v>161</v>
      </c>
      <c r="AU1392" s="143" t="s">
        <v>85</v>
      </c>
      <c r="AY1392" s="18" t="s">
        <v>158</v>
      </c>
      <c r="BE1392" s="144">
        <f>IF(N1392="základní",J1392,0)</f>
        <v>0</v>
      </c>
      <c r="BF1392" s="144">
        <f>IF(N1392="snížená",J1392,0)</f>
        <v>0</v>
      </c>
      <c r="BG1392" s="144">
        <f>IF(N1392="zákl. přenesená",J1392,0)</f>
        <v>0</v>
      </c>
      <c r="BH1392" s="144">
        <f>IF(N1392="sníž. přenesená",J1392,0)</f>
        <v>0</v>
      </c>
      <c r="BI1392" s="144">
        <f>IF(N1392="nulová",J1392,0)</f>
        <v>0</v>
      </c>
      <c r="BJ1392" s="18" t="s">
        <v>83</v>
      </c>
      <c r="BK1392" s="144">
        <f>ROUND(I1392*H1392,2)</f>
        <v>0</v>
      </c>
      <c r="BL1392" s="18" t="s">
        <v>316</v>
      </c>
      <c r="BM1392" s="143" t="s">
        <v>1469</v>
      </c>
    </row>
    <row r="1393" spans="2:65" s="1" customFormat="1">
      <c r="B1393" s="33"/>
      <c r="D1393" s="145" t="s">
        <v>168</v>
      </c>
      <c r="F1393" s="146" t="s">
        <v>1470</v>
      </c>
      <c r="I1393" s="147"/>
      <c r="L1393" s="33"/>
      <c r="M1393" s="148"/>
      <c r="T1393" s="54"/>
      <c r="AT1393" s="18" t="s">
        <v>168</v>
      </c>
      <c r="AU1393" s="18" t="s">
        <v>85</v>
      </c>
    </row>
    <row r="1394" spans="2:65" s="1" customFormat="1">
      <c r="B1394" s="33"/>
      <c r="D1394" s="149" t="s">
        <v>170</v>
      </c>
      <c r="F1394" s="150" t="s">
        <v>1471</v>
      </c>
      <c r="I1394" s="147"/>
      <c r="L1394" s="33"/>
      <c r="M1394" s="148"/>
      <c r="T1394" s="54"/>
      <c r="AT1394" s="18" t="s">
        <v>170</v>
      </c>
      <c r="AU1394" s="18" t="s">
        <v>85</v>
      </c>
    </row>
    <row r="1395" spans="2:65" s="11" customFormat="1" ht="22.9" customHeight="1">
      <c r="B1395" s="120"/>
      <c r="D1395" s="121" t="s">
        <v>75</v>
      </c>
      <c r="E1395" s="130" t="s">
        <v>1472</v>
      </c>
      <c r="F1395" s="130" t="s">
        <v>1473</v>
      </c>
      <c r="I1395" s="123"/>
      <c r="J1395" s="131">
        <f>BK1395</f>
        <v>0</v>
      </c>
      <c r="L1395" s="120"/>
      <c r="M1395" s="125"/>
      <c r="P1395" s="126">
        <f>SUM(P1396:P1452)</f>
        <v>0</v>
      </c>
      <c r="R1395" s="126">
        <f>SUM(R1396:R1452)</f>
        <v>0.31950743999999998</v>
      </c>
      <c r="T1395" s="127">
        <f>SUM(T1396:T1452)</f>
        <v>0</v>
      </c>
      <c r="AR1395" s="121" t="s">
        <v>85</v>
      </c>
      <c r="AT1395" s="128" t="s">
        <v>75</v>
      </c>
      <c r="AU1395" s="128" t="s">
        <v>83</v>
      </c>
      <c r="AY1395" s="121" t="s">
        <v>158</v>
      </c>
      <c r="BK1395" s="129">
        <f>SUM(BK1396:BK1452)</f>
        <v>0</v>
      </c>
    </row>
    <row r="1396" spans="2:65" s="1" customFormat="1" ht="16.5" customHeight="1">
      <c r="B1396" s="33"/>
      <c r="C1396" s="132" t="s">
        <v>1474</v>
      </c>
      <c r="D1396" s="132" t="s">
        <v>161</v>
      </c>
      <c r="E1396" s="133" t="s">
        <v>1475</v>
      </c>
      <c r="F1396" s="134" t="s">
        <v>1476</v>
      </c>
      <c r="G1396" s="135" t="s">
        <v>164</v>
      </c>
      <c r="H1396" s="136">
        <v>8.3000000000000007</v>
      </c>
      <c r="I1396" s="137"/>
      <c r="J1396" s="138">
        <f>ROUND(I1396*H1396,2)</f>
        <v>0</v>
      </c>
      <c r="K1396" s="134" t="s">
        <v>165</v>
      </c>
      <c r="L1396" s="33"/>
      <c r="M1396" s="139" t="s">
        <v>19</v>
      </c>
      <c r="N1396" s="140" t="s">
        <v>47</v>
      </c>
      <c r="P1396" s="141">
        <f>O1396*H1396</f>
        <v>0</v>
      </c>
      <c r="Q1396" s="141">
        <v>0</v>
      </c>
      <c r="R1396" s="141">
        <f>Q1396*H1396</f>
        <v>0</v>
      </c>
      <c r="S1396" s="141">
        <v>0</v>
      </c>
      <c r="T1396" s="142">
        <f>S1396*H1396</f>
        <v>0</v>
      </c>
      <c r="AR1396" s="143" t="s">
        <v>316</v>
      </c>
      <c r="AT1396" s="143" t="s">
        <v>161</v>
      </c>
      <c r="AU1396" s="143" t="s">
        <v>85</v>
      </c>
      <c r="AY1396" s="18" t="s">
        <v>158</v>
      </c>
      <c r="BE1396" s="144">
        <f>IF(N1396="základní",J1396,0)</f>
        <v>0</v>
      </c>
      <c r="BF1396" s="144">
        <f>IF(N1396="snížená",J1396,0)</f>
        <v>0</v>
      </c>
      <c r="BG1396" s="144">
        <f>IF(N1396="zákl. přenesená",J1396,0)</f>
        <v>0</v>
      </c>
      <c r="BH1396" s="144">
        <f>IF(N1396="sníž. přenesená",J1396,0)</f>
        <v>0</v>
      </c>
      <c r="BI1396" s="144">
        <f>IF(N1396="nulová",J1396,0)</f>
        <v>0</v>
      </c>
      <c r="BJ1396" s="18" t="s">
        <v>83</v>
      </c>
      <c r="BK1396" s="144">
        <f>ROUND(I1396*H1396,2)</f>
        <v>0</v>
      </c>
      <c r="BL1396" s="18" t="s">
        <v>316</v>
      </c>
      <c r="BM1396" s="143" t="s">
        <v>1477</v>
      </c>
    </row>
    <row r="1397" spans="2:65" s="1" customFormat="1">
      <c r="B1397" s="33"/>
      <c r="D1397" s="145" t="s">
        <v>168</v>
      </c>
      <c r="F1397" s="146" t="s">
        <v>1478</v>
      </c>
      <c r="I1397" s="147"/>
      <c r="L1397" s="33"/>
      <c r="M1397" s="148"/>
      <c r="T1397" s="54"/>
      <c r="AT1397" s="18" t="s">
        <v>168</v>
      </c>
      <c r="AU1397" s="18" t="s">
        <v>85</v>
      </c>
    </row>
    <row r="1398" spans="2:65" s="1" customFormat="1">
      <c r="B1398" s="33"/>
      <c r="D1398" s="149" t="s">
        <v>170</v>
      </c>
      <c r="F1398" s="150" t="s">
        <v>1479</v>
      </c>
      <c r="I1398" s="147"/>
      <c r="L1398" s="33"/>
      <c r="M1398" s="148"/>
      <c r="T1398" s="54"/>
      <c r="AT1398" s="18" t="s">
        <v>170</v>
      </c>
      <c r="AU1398" s="18" t="s">
        <v>85</v>
      </c>
    </row>
    <row r="1399" spans="2:65" s="12" customFormat="1">
      <c r="B1399" s="151"/>
      <c r="D1399" s="145" t="s">
        <v>172</v>
      </c>
      <c r="E1399" s="152" t="s">
        <v>19</v>
      </c>
      <c r="F1399" s="153" t="s">
        <v>720</v>
      </c>
      <c r="H1399" s="152" t="s">
        <v>19</v>
      </c>
      <c r="I1399" s="154"/>
      <c r="L1399" s="151"/>
      <c r="M1399" s="155"/>
      <c r="T1399" s="156"/>
      <c r="AT1399" s="152" t="s">
        <v>172</v>
      </c>
      <c r="AU1399" s="152" t="s">
        <v>85</v>
      </c>
      <c r="AV1399" s="12" t="s">
        <v>83</v>
      </c>
      <c r="AW1399" s="12" t="s">
        <v>37</v>
      </c>
      <c r="AX1399" s="12" t="s">
        <v>76</v>
      </c>
      <c r="AY1399" s="152" t="s">
        <v>158</v>
      </c>
    </row>
    <row r="1400" spans="2:65" s="12" customFormat="1">
      <c r="B1400" s="151"/>
      <c r="D1400" s="145" t="s">
        <v>172</v>
      </c>
      <c r="E1400" s="152" t="s">
        <v>19</v>
      </c>
      <c r="F1400" s="153" t="s">
        <v>1480</v>
      </c>
      <c r="H1400" s="152" t="s">
        <v>19</v>
      </c>
      <c r="I1400" s="154"/>
      <c r="L1400" s="151"/>
      <c r="M1400" s="155"/>
      <c r="T1400" s="156"/>
      <c r="AT1400" s="152" t="s">
        <v>172</v>
      </c>
      <c r="AU1400" s="152" t="s">
        <v>85</v>
      </c>
      <c r="AV1400" s="12" t="s">
        <v>83</v>
      </c>
      <c r="AW1400" s="12" t="s">
        <v>37</v>
      </c>
      <c r="AX1400" s="12" t="s">
        <v>76</v>
      </c>
      <c r="AY1400" s="152" t="s">
        <v>158</v>
      </c>
    </row>
    <row r="1401" spans="2:65" s="13" customFormat="1">
      <c r="B1401" s="157"/>
      <c r="D1401" s="145" t="s">
        <v>172</v>
      </c>
      <c r="E1401" s="158" t="s">
        <v>19</v>
      </c>
      <c r="F1401" s="159" t="s">
        <v>1481</v>
      </c>
      <c r="H1401" s="160">
        <v>2.1</v>
      </c>
      <c r="I1401" s="161"/>
      <c r="L1401" s="157"/>
      <c r="M1401" s="162"/>
      <c r="T1401" s="163"/>
      <c r="AT1401" s="158" t="s">
        <v>172</v>
      </c>
      <c r="AU1401" s="158" t="s">
        <v>85</v>
      </c>
      <c r="AV1401" s="13" t="s">
        <v>85</v>
      </c>
      <c r="AW1401" s="13" t="s">
        <v>37</v>
      </c>
      <c r="AX1401" s="13" t="s">
        <v>76</v>
      </c>
      <c r="AY1401" s="158" t="s">
        <v>158</v>
      </c>
    </row>
    <row r="1402" spans="2:65" s="13" customFormat="1">
      <c r="B1402" s="157"/>
      <c r="D1402" s="145" t="s">
        <v>172</v>
      </c>
      <c r="E1402" s="158" t="s">
        <v>19</v>
      </c>
      <c r="F1402" s="159" t="s">
        <v>1482</v>
      </c>
      <c r="H1402" s="160">
        <v>6.2</v>
      </c>
      <c r="I1402" s="161"/>
      <c r="L1402" s="157"/>
      <c r="M1402" s="162"/>
      <c r="T1402" s="163"/>
      <c r="AT1402" s="158" t="s">
        <v>172</v>
      </c>
      <c r="AU1402" s="158" t="s">
        <v>85</v>
      </c>
      <c r="AV1402" s="13" t="s">
        <v>85</v>
      </c>
      <c r="AW1402" s="13" t="s">
        <v>37</v>
      </c>
      <c r="AX1402" s="13" t="s">
        <v>76</v>
      </c>
      <c r="AY1402" s="158" t="s">
        <v>158</v>
      </c>
    </row>
    <row r="1403" spans="2:65" s="15" customFormat="1">
      <c r="B1403" s="171"/>
      <c r="D1403" s="145" t="s">
        <v>172</v>
      </c>
      <c r="E1403" s="172" t="s">
        <v>19</v>
      </c>
      <c r="F1403" s="173" t="s">
        <v>188</v>
      </c>
      <c r="H1403" s="174">
        <v>8.3000000000000007</v>
      </c>
      <c r="I1403" s="175"/>
      <c r="L1403" s="171"/>
      <c r="M1403" s="176"/>
      <c r="T1403" s="177"/>
      <c r="AT1403" s="172" t="s">
        <v>172</v>
      </c>
      <c r="AU1403" s="172" t="s">
        <v>85</v>
      </c>
      <c r="AV1403" s="15" t="s">
        <v>166</v>
      </c>
      <c r="AW1403" s="15" t="s">
        <v>37</v>
      </c>
      <c r="AX1403" s="15" t="s">
        <v>83</v>
      </c>
      <c r="AY1403" s="172" t="s">
        <v>158</v>
      </c>
    </row>
    <row r="1404" spans="2:65" s="1" customFormat="1" ht="16.5" customHeight="1">
      <c r="B1404" s="33"/>
      <c r="C1404" s="132" t="s">
        <v>1483</v>
      </c>
      <c r="D1404" s="132" t="s">
        <v>161</v>
      </c>
      <c r="E1404" s="133" t="s">
        <v>1484</v>
      </c>
      <c r="F1404" s="134" t="s">
        <v>1485</v>
      </c>
      <c r="G1404" s="135" t="s">
        <v>164</v>
      </c>
      <c r="H1404" s="136">
        <v>8.3000000000000007</v>
      </c>
      <c r="I1404" s="137"/>
      <c r="J1404" s="138">
        <f>ROUND(I1404*H1404,2)</f>
        <v>0</v>
      </c>
      <c r="K1404" s="134" t="s">
        <v>165</v>
      </c>
      <c r="L1404" s="33"/>
      <c r="M1404" s="139" t="s">
        <v>19</v>
      </c>
      <c r="N1404" s="140" t="s">
        <v>47</v>
      </c>
      <c r="P1404" s="141">
        <f>O1404*H1404</f>
        <v>0</v>
      </c>
      <c r="Q1404" s="141">
        <v>2.9999999999999997E-4</v>
      </c>
      <c r="R1404" s="141">
        <f>Q1404*H1404</f>
        <v>2.49E-3</v>
      </c>
      <c r="S1404" s="141">
        <v>0</v>
      </c>
      <c r="T1404" s="142">
        <f>S1404*H1404</f>
        <v>0</v>
      </c>
      <c r="AR1404" s="143" t="s">
        <v>316</v>
      </c>
      <c r="AT1404" s="143" t="s">
        <v>161</v>
      </c>
      <c r="AU1404" s="143" t="s">
        <v>85</v>
      </c>
      <c r="AY1404" s="18" t="s">
        <v>158</v>
      </c>
      <c r="BE1404" s="144">
        <f>IF(N1404="základní",J1404,0)</f>
        <v>0</v>
      </c>
      <c r="BF1404" s="144">
        <f>IF(N1404="snížená",J1404,0)</f>
        <v>0</v>
      </c>
      <c r="BG1404" s="144">
        <f>IF(N1404="zákl. přenesená",J1404,0)</f>
        <v>0</v>
      </c>
      <c r="BH1404" s="144">
        <f>IF(N1404="sníž. přenesená",J1404,0)</f>
        <v>0</v>
      </c>
      <c r="BI1404" s="144">
        <f>IF(N1404="nulová",J1404,0)</f>
        <v>0</v>
      </c>
      <c r="BJ1404" s="18" t="s">
        <v>83</v>
      </c>
      <c r="BK1404" s="144">
        <f>ROUND(I1404*H1404,2)</f>
        <v>0</v>
      </c>
      <c r="BL1404" s="18" t="s">
        <v>316</v>
      </c>
      <c r="BM1404" s="143" t="s">
        <v>1486</v>
      </c>
    </row>
    <row r="1405" spans="2:65" s="1" customFormat="1">
      <c r="B1405" s="33"/>
      <c r="D1405" s="145" t="s">
        <v>168</v>
      </c>
      <c r="F1405" s="146" t="s">
        <v>1487</v>
      </c>
      <c r="I1405" s="147"/>
      <c r="L1405" s="33"/>
      <c r="M1405" s="148"/>
      <c r="T1405" s="54"/>
      <c r="AT1405" s="18" t="s">
        <v>168</v>
      </c>
      <c r="AU1405" s="18" t="s">
        <v>85</v>
      </c>
    </row>
    <row r="1406" spans="2:65" s="1" customFormat="1">
      <c r="B1406" s="33"/>
      <c r="D1406" s="149" t="s">
        <v>170</v>
      </c>
      <c r="F1406" s="150" t="s">
        <v>1488</v>
      </c>
      <c r="I1406" s="147"/>
      <c r="L1406" s="33"/>
      <c r="M1406" s="148"/>
      <c r="T1406" s="54"/>
      <c r="AT1406" s="18" t="s">
        <v>170</v>
      </c>
      <c r="AU1406" s="18" t="s">
        <v>85</v>
      </c>
    </row>
    <row r="1407" spans="2:65" s="1" customFormat="1" ht="21.75" customHeight="1">
      <c r="B1407" s="33"/>
      <c r="C1407" s="132" t="s">
        <v>1489</v>
      </c>
      <c r="D1407" s="132" t="s">
        <v>161</v>
      </c>
      <c r="E1407" s="133" t="s">
        <v>1490</v>
      </c>
      <c r="F1407" s="134" t="s">
        <v>1491</v>
      </c>
      <c r="G1407" s="135" t="s">
        <v>164</v>
      </c>
      <c r="H1407" s="136">
        <v>8.3000000000000007</v>
      </c>
      <c r="I1407" s="137"/>
      <c r="J1407" s="138">
        <f>ROUND(I1407*H1407,2)</f>
        <v>0</v>
      </c>
      <c r="K1407" s="134" t="s">
        <v>165</v>
      </c>
      <c r="L1407" s="33"/>
      <c r="M1407" s="139" t="s">
        <v>19</v>
      </c>
      <c r="N1407" s="140" t="s">
        <v>47</v>
      </c>
      <c r="P1407" s="141">
        <f>O1407*H1407</f>
        <v>0</v>
      </c>
      <c r="Q1407" s="141">
        <v>4.4999999999999997E-3</v>
      </c>
      <c r="R1407" s="141">
        <f>Q1407*H1407</f>
        <v>3.7350000000000001E-2</v>
      </c>
      <c r="S1407" s="141">
        <v>0</v>
      </c>
      <c r="T1407" s="142">
        <f>S1407*H1407</f>
        <v>0</v>
      </c>
      <c r="AR1407" s="143" t="s">
        <v>316</v>
      </c>
      <c r="AT1407" s="143" t="s">
        <v>161</v>
      </c>
      <c r="AU1407" s="143" t="s">
        <v>85</v>
      </c>
      <c r="AY1407" s="18" t="s">
        <v>158</v>
      </c>
      <c r="BE1407" s="144">
        <f>IF(N1407="základní",J1407,0)</f>
        <v>0</v>
      </c>
      <c r="BF1407" s="144">
        <f>IF(N1407="snížená",J1407,0)</f>
        <v>0</v>
      </c>
      <c r="BG1407" s="144">
        <f>IF(N1407="zákl. přenesená",J1407,0)</f>
        <v>0</v>
      </c>
      <c r="BH1407" s="144">
        <f>IF(N1407="sníž. přenesená",J1407,0)</f>
        <v>0</v>
      </c>
      <c r="BI1407" s="144">
        <f>IF(N1407="nulová",J1407,0)</f>
        <v>0</v>
      </c>
      <c r="BJ1407" s="18" t="s">
        <v>83</v>
      </c>
      <c r="BK1407" s="144">
        <f>ROUND(I1407*H1407,2)</f>
        <v>0</v>
      </c>
      <c r="BL1407" s="18" t="s">
        <v>316</v>
      </c>
      <c r="BM1407" s="143" t="s">
        <v>1492</v>
      </c>
    </row>
    <row r="1408" spans="2:65" s="1" customFormat="1">
      <c r="B1408" s="33"/>
      <c r="D1408" s="145" t="s">
        <v>168</v>
      </c>
      <c r="F1408" s="146" t="s">
        <v>1493</v>
      </c>
      <c r="I1408" s="147"/>
      <c r="L1408" s="33"/>
      <c r="M1408" s="148"/>
      <c r="T1408" s="54"/>
      <c r="AT1408" s="18" t="s">
        <v>168</v>
      </c>
      <c r="AU1408" s="18" t="s">
        <v>85</v>
      </c>
    </row>
    <row r="1409" spans="2:65" s="1" customFormat="1">
      <c r="B1409" s="33"/>
      <c r="D1409" s="149" t="s">
        <v>170</v>
      </c>
      <c r="F1409" s="150" t="s">
        <v>1494</v>
      </c>
      <c r="I1409" s="147"/>
      <c r="L1409" s="33"/>
      <c r="M1409" s="148"/>
      <c r="T1409" s="54"/>
      <c r="AT1409" s="18" t="s">
        <v>170</v>
      </c>
      <c r="AU1409" s="18" t="s">
        <v>85</v>
      </c>
    </row>
    <row r="1410" spans="2:65" s="1" customFormat="1" ht="33" customHeight="1">
      <c r="B1410" s="33"/>
      <c r="C1410" s="132" t="s">
        <v>1495</v>
      </c>
      <c r="D1410" s="132" t="s">
        <v>161</v>
      </c>
      <c r="E1410" s="133" t="s">
        <v>1496</v>
      </c>
      <c r="F1410" s="134" t="s">
        <v>1497</v>
      </c>
      <c r="G1410" s="135" t="s">
        <v>340</v>
      </c>
      <c r="H1410" s="136">
        <v>9.36</v>
      </c>
      <c r="I1410" s="137"/>
      <c r="J1410" s="138">
        <f>ROUND(I1410*H1410,2)</f>
        <v>0</v>
      </c>
      <c r="K1410" s="134" t="s">
        <v>165</v>
      </c>
      <c r="L1410" s="33"/>
      <c r="M1410" s="139" t="s">
        <v>19</v>
      </c>
      <c r="N1410" s="140" t="s">
        <v>47</v>
      </c>
      <c r="P1410" s="141">
        <f>O1410*H1410</f>
        <v>0</v>
      </c>
      <c r="Q1410" s="141">
        <v>5.8399999999999999E-4</v>
      </c>
      <c r="R1410" s="141">
        <f>Q1410*H1410</f>
        <v>5.4662399999999998E-3</v>
      </c>
      <c r="S1410" s="141">
        <v>0</v>
      </c>
      <c r="T1410" s="142">
        <f>S1410*H1410</f>
        <v>0</v>
      </c>
      <c r="AR1410" s="143" t="s">
        <v>316</v>
      </c>
      <c r="AT1410" s="143" t="s">
        <v>161</v>
      </c>
      <c r="AU1410" s="143" t="s">
        <v>85</v>
      </c>
      <c r="AY1410" s="18" t="s">
        <v>158</v>
      </c>
      <c r="BE1410" s="144">
        <f>IF(N1410="základní",J1410,0)</f>
        <v>0</v>
      </c>
      <c r="BF1410" s="144">
        <f>IF(N1410="snížená",J1410,0)</f>
        <v>0</v>
      </c>
      <c r="BG1410" s="144">
        <f>IF(N1410="zákl. přenesená",J1410,0)</f>
        <v>0</v>
      </c>
      <c r="BH1410" s="144">
        <f>IF(N1410="sníž. přenesená",J1410,0)</f>
        <v>0</v>
      </c>
      <c r="BI1410" s="144">
        <f>IF(N1410="nulová",J1410,0)</f>
        <v>0</v>
      </c>
      <c r="BJ1410" s="18" t="s">
        <v>83</v>
      </c>
      <c r="BK1410" s="144">
        <f>ROUND(I1410*H1410,2)</f>
        <v>0</v>
      </c>
      <c r="BL1410" s="18" t="s">
        <v>316</v>
      </c>
      <c r="BM1410" s="143" t="s">
        <v>1498</v>
      </c>
    </row>
    <row r="1411" spans="2:65" s="1" customFormat="1">
      <c r="B1411" s="33"/>
      <c r="D1411" s="145" t="s">
        <v>168</v>
      </c>
      <c r="F1411" s="146" t="s">
        <v>1499</v>
      </c>
      <c r="I1411" s="147"/>
      <c r="L1411" s="33"/>
      <c r="M1411" s="148"/>
      <c r="T1411" s="54"/>
      <c r="AT1411" s="18" t="s">
        <v>168</v>
      </c>
      <c r="AU1411" s="18" t="s">
        <v>85</v>
      </c>
    </row>
    <row r="1412" spans="2:65" s="1" customFormat="1">
      <c r="B1412" s="33"/>
      <c r="D1412" s="149" t="s">
        <v>170</v>
      </c>
      <c r="F1412" s="150" t="s">
        <v>1500</v>
      </c>
      <c r="I1412" s="147"/>
      <c r="L1412" s="33"/>
      <c r="M1412" s="148"/>
      <c r="T1412" s="54"/>
      <c r="AT1412" s="18" t="s">
        <v>170</v>
      </c>
      <c r="AU1412" s="18" t="s">
        <v>85</v>
      </c>
    </row>
    <row r="1413" spans="2:65" s="12" customFormat="1">
      <c r="B1413" s="151"/>
      <c r="D1413" s="145" t="s">
        <v>172</v>
      </c>
      <c r="E1413" s="152" t="s">
        <v>19</v>
      </c>
      <c r="F1413" s="153" t="s">
        <v>720</v>
      </c>
      <c r="H1413" s="152" t="s">
        <v>19</v>
      </c>
      <c r="I1413" s="154"/>
      <c r="L1413" s="151"/>
      <c r="M1413" s="155"/>
      <c r="T1413" s="156"/>
      <c r="AT1413" s="152" t="s">
        <v>172</v>
      </c>
      <c r="AU1413" s="152" t="s">
        <v>85</v>
      </c>
      <c r="AV1413" s="12" t="s">
        <v>83</v>
      </c>
      <c r="AW1413" s="12" t="s">
        <v>37</v>
      </c>
      <c r="AX1413" s="12" t="s">
        <v>76</v>
      </c>
      <c r="AY1413" s="152" t="s">
        <v>158</v>
      </c>
    </row>
    <row r="1414" spans="2:65" s="12" customFormat="1">
      <c r="B1414" s="151"/>
      <c r="D1414" s="145" t="s">
        <v>172</v>
      </c>
      <c r="E1414" s="152" t="s">
        <v>19</v>
      </c>
      <c r="F1414" s="153" t="s">
        <v>1501</v>
      </c>
      <c r="H1414" s="152" t="s">
        <v>19</v>
      </c>
      <c r="I1414" s="154"/>
      <c r="L1414" s="151"/>
      <c r="M1414" s="155"/>
      <c r="T1414" s="156"/>
      <c r="AT1414" s="152" t="s">
        <v>172</v>
      </c>
      <c r="AU1414" s="152" t="s">
        <v>85</v>
      </c>
      <c r="AV1414" s="12" t="s">
        <v>83</v>
      </c>
      <c r="AW1414" s="12" t="s">
        <v>37</v>
      </c>
      <c r="AX1414" s="12" t="s">
        <v>76</v>
      </c>
      <c r="AY1414" s="152" t="s">
        <v>158</v>
      </c>
    </row>
    <row r="1415" spans="2:65" s="12" customFormat="1">
      <c r="B1415" s="151"/>
      <c r="D1415" s="145" t="s">
        <v>172</v>
      </c>
      <c r="E1415" s="152" t="s">
        <v>19</v>
      </c>
      <c r="F1415" s="153" t="s">
        <v>296</v>
      </c>
      <c r="H1415" s="152" t="s">
        <v>19</v>
      </c>
      <c r="I1415" s="154"/>
      <c r="L1415" s="151"/>
      <c r="M1415" s="155"/>
      <c r="T1415" s="156"/>
      <c r="AT1415" s="152" t="s">
        <v>172</v>
      </c>
      <c r="AU1415" s="152" t="s">
        <v>85</v>
      </c>
      <c r="AV1415" s="12" t="s">
        <v>83</v>
      </c>
      <c r="AW1415" s="12" t="s">
        <v>37</v>
      </c>
      <c r="AX1415" s="12" t="s">
        <v>76</v>
      </c>
      <c r="AY1415" s="152" t="s">
        <v>158</v>
      </c>
    </row>
    <row r="1416" spans="2:65" s="13" customFormat="1">
      <c r="B1416" s="157"/>
      <c r="D1416" s="145" t="s">
        <v>172</v>
      </c>
      <c r="E1416" s="158" t="s">
        <v>19</v>
      </c>
      <c r="F1416" s="159" t="s">
        <v>1110</v>
      </c>
      <c r="H1416" s="160">
        <v>10.16</v>
      </c>
      <c r="I1416" s="161"/>
      <c r="L1416" s="157"/>
      <c r="M1416" s="162"/>
      <c r="T1416" s="163"/>
      <c r="AT1416" s="158" t="s">
        <v>172</v>
      </c>
      <c r="AU1416" s="158" t="s">
        <v>85</v>
      </c>
      <c r="AV1416" s="13" t="s">
        <v>85</v>
      </c>
      <c r="AW1416" s="13" t="s">
        <v>37</v>
      </c>
      <c r="AX1416" s="13" t="s">
        <v>76</v>
      </c>
      <c r="AY1416" s="158" t="s">
        <v>158</v>
      </c>
    </row>
    <row r="1417" spans="2:65" s="13" customFormat="1">
      <c r="B1417" s="157"/>
      <c r="D1417" s="145" t="s">
        <v>172</v>
      </c>
      <c r="E1417" s="158" t="s">
        <v>19</v>
      </c>
      <c r="F1417" s="159" t="s">
        <v>1502</v>
      </c>
      <c r="H1417" s="160">
        <v>-0.8</v>
      </c>
      <c r="I1417" s="161"/>
      <c r="L1417" s="157"/>
      <c r="M1417" s="162"/>
      <c r="T1417" s="163"/>
      <c r="AT1417" s="158" t="s">
        <v>172</v>
      </c>
      <c r="AU1417" s="158" t="s">
        <v>85</v>
      </c>
      <c r="AV1417" s="13" t="s">
        <v>85</v>
      </c>
      <c r="AW1417" s="13" t="s">
        <v>37</v>
      </c>
      <c r="AX1417" s="13" t="s">
        <v>76</v>
      </c>
      <c r="AY1417" s="158" t="s">
        <v>158</v>
      </c>
    </row>
    <row r="1418" spans="2:65" s="15" customFormat="1">
      <c r="B1418" s="171"/>
      <c r="D1418" s="145" t="s">
        <v>172</v>
      </c>
      <c r="E1418" s="172" t="s">
        <v>19</v>
      </c>
      <c r="F1418" s="173" t="s">
        <v>188</v>
      </c>
      <c r="H1418" s="174">
        <v>9.36</v>
      </c>
      <c r="I1418" s="175"/>
      <c r="L1418" s="171"/>
      <c r="M1418" s="176"/>
      <c r="T1418" s="177"/>
      <c r="AT1418" s="172" t="s">
        <v>172</v>
      </c>
      <c r="AU1418" s="172" t="s">
        <v>85</v>
      </c>
      <c r="AV1418" s="15" t="s">
        <v>166</v>
      </c>
      <c r="AW1418" s="15" t="s">
        <v>37</v>
      </c>
      <c r="AX1418" s="15" t="s">
        <v>83</v>
      </c>
      <c r="AY1418" s="172" t="s">
        <v>158</v>
      </c>
    </row>
    <row r="1419" spans="2:65" s="1" customFormat="1" ht="33" customHeight="1">
      <c r="B1419" s="33"/>
      <c r="C1419" s="132" t="s">
        <v>1503</v>
      </c>
      <c r="D1419" s="132" t="s">
        <v>161</v>
      </c>
      <c r="E1419" s="133" t="s">
        <v>1504</v>
      </c>
      <c r="F1419" s="134" t="s">
        <v>1505</v>
      </c>
      <c r="G1419" s="135" t="s">
        <v>164</v>
      </c>
      <c r="H1419" s="136">
        <v>8.3000000000000007</v>
      </c>
      <c r="I1419" s="137"/>
      <c r="J1419" s="138">
        <f>ROUND(I1419*H1419,2)</f>
        <v>0</v>
      </c>
      <c r="K1419" s="134" t="s">
        <v>165</v>
      </c>
      <c r="L1419" s="33"/>
      <c r="M1419" s="139" t="s">
        <v>19</v>
      </c>
      <c r="N1419" s="140" t="s">
        <v>47</v>
      </c>
      <c r="P1419" s="141">
        <f>O1419*H1419</f>
        <v>0</v>
      </c>
      <c r="Q1419" s="141">
        <v>5.9959999999999996E-3</v>
      </c>
      <c r="R1419" s="141">
        <f>Q1419*H1419</f>
        <v>4.97668E-2</v>
      </c>
      <c r="S1419" s="141">
        <v>0</v>
      </c>
      <c r="T1419" s="142">
        <f>S1419*H1419</f>
        <v>0</v>
      </c>
      <c r="AR1419" s="143" t="s">
        <v>316</v>
      </c>
      <c r="AT1419" s="143" t="s">
        <v>161</v>
      </c>
      <c r="AU1419" s="143" t="s">
        <v>85</v>
      </c>
      <c r="AY1419" s="18" t="s">
        <v>158</v>
      </c>
      <c r="BE1419" s="144">
        <f>IF(N1419="základní",J1419,0)</f>
        <v>0</v>
      </c>
      <c r="BF1419" s="144">
        <f>IF(N1419="snížená",J1419,0)</f>
        <v>0</v>
      </c>
      <c r="BG1419" s="144">
        <f>IF(N1419="zákl. přenesená",J1419,0)</f>
        <v>0</v>
      </c>
      <c r="BH1419" s="144">
        <f>IF(N1419="sníž. přenesená",J1419,0)</f>
        <v>0</v>
      </c>
      <c r="BI1419" s="144">
        <f>IF(N1419="nulová",J1419,0)</f>
        <v>0</v>
      </c>
      <c r="BJ1419" s="18" t="s">
        <v>83</v>
      </c>
      <c r="BK1419" s="144">
        <f>ROUND(I1419*H1419,2)</f>
        <v>0</v>
      </c>
      <c r="BL1419" s="18" t="s">
        <v>316</v>
      </c>
      <c r="BM1419" s="143" t="s">
        <v>1506</v>
      </c>
    </row>
    <row r="1420" spans="2:65" s="1" customFormat="1">
      <c r="B1420" s="33"/>
      <c r="D1420" s="145" t="s">
        <v>168</v>
      </c>
      <c r="F1420" s="146" t="s">
        <v>1507</v>
      </c>
      <c r="I1420" s="147"/>
      <c r="L1420" s="33"/>
      <c r="M1420" s="148"/>
      <c r="T1420" s="54"/>
      <c r="AT1420" s="18" t="s">
        <v>168</v>
      </c>
      <c r="AU1420" s="18" t="s">
        <v>85</v>
      </c>
    </row>
    <row r="1421" spans="2:65" s="1" customFormat="1">
      <c r="B1421" s="33"/>
      <c r="D1421" s="149" t="s">
        <v>170</v>
      </c>
      <c r="F1421" s="150" t="s">
        <v>1508</v>
      </c>
      <c r="I1421" s="147"/>
      <c r="L1421" s="33"/>
      <c r="M1421" s="148"/>
      <c r="T1421" s="54"/>
      <c r="AT1421" s="18" t="s">
        <v>170</v>
      </c>
      <c r="AU1421" s="18" t="s">
        <v>85</v>
      </c>
    </row>
    <row r="1422" spans="2:65" s="12" customFormat="1">
      <c r="B1422" s="151"/>
      <c r="D1422" s="145" t="s">
        <v>172</v>
      </c>
      <c r="E1422" s="152" t="s">
        <v>19</v>
      </c>
      <c r="F1422" s="153" t="s">
        <v>720</v>
      </c>
      <c r="H1422" s="152" t="s">
        <v>19</v>
      </c>
      <c r="I1422" s="154"/>
      <c r="L1422" s="151"/>
      <c r="M1422" s="155"/>
      <c r="T1422" s="156"/>
      <c r="AT1422" s="152" t="s">
        <v>172</v>
      </c>
      <c r="AU1422" s="152" t="s">
        <v>85</v>
      </c>
      <c r="AV1422" s="12" t="s">
        <v>83</v>
      </c>
      <c r="AW1422" s="12" t="s">
        <v>37</v>
      </c>
      <c r="AX1422" s="12" t="s">
        <v>76</v>
      </c>
      <c r="AY1422" s="152" t="s">
        <v>158</v>
      </c>
    </row>
    <row r="1423" spans="2:65" s="12" customFormat="1">
      <c r="B1423" s="151"/>
      <c r="D1423" s="145" t="s">
        <v>172</v>
      </c>
      <c r="E1423" s="152" t="s">
        <v>19</v>
      </c>
      <c r="F1423" s="153" t="s">
        <v>1509</v>
      </c>
      <c r="H1423" s="152" t="s">
        <v>19</v>
      </c>
      <c r="I1423" s="154"/>
      <c r="L1423" s="151"/>
      <c r="M1423" s="155"/>
      <c r="T1423" s="156"/>
      <c r="AT1423" s="152" t="s">
        <v>172</v>
      </c>
      <c r="AU1423" s="152" t="s">
        <v>85</v>
      </c>
      <c r="AV1423" s="12" t="s">
        <v>83</v>
      </c>
      <c r="AW1423" s="12" t="s">
        <v>37</v>
      </c>
      <c r="AX1423" s="12" t="s">
        <v>76</v>
      </c>
      <c r="AY1423" s="152" t="s">
        <v>158</v>
      </c>
    </row>
    <row r="1424" spans="2:65" s="13" customFormat="1">
      <c r="B1424" s="157"/>
      <c r="D1424" s="145" t="s">
        <v>172</v>
      </c>
      <c r="E1424" s="158" t="s">
        <v>19</v>
      </c>
      <c r="F1424" s="159" t="s">
        <v>1481</v>
      </c>
      <c r="H1424" s="160">
        <v>2.1</v>
      </c>
      <c r="I1424" s="161"/>
      <c r="L1424" s="157"/>
      <c r="M1424" s="162"/>
      <c r="T1424" s="163"/>
      <c r="AT1424" s="158" t="s">
        <v>172</v>
      </c>
      <c r="AU1424" s="158" t="s">
        <v>85</v>
      </c>
      <c r="AV1424" s="13" t="s">
        <v>85</v>
      </c>
      <c r="AW1424" s="13" t="s">
        <v>37</v>
      </c>
      <c r="AX1424" s="13" t="s">
        <v>76</v>
      </c>
      <c r="AY1424" s="158" t="s">
        <v>158</v>
      </c>
    </row>
    <row r="1425" spans="2:65" s="13" customFormat="1">
      <c r="B1425" s="157"/>
      <c r="D1425" s="145" t="s">
        <v>172</v>
      </c>
      <c r="E1425" s="158" t="s">
        <v>19</v>
      </c>
      <c r="F1425" s="159" t="s">
        <v>1482</v>
      </c>
      <c r="H1425" s="160">
        <v>6.2</v>
      </c>
      <c r="I1425" s="161"/>
      <c r="L1425" s="157"/>
      <c r="M1425" s="162"/>
      <c r="T1425" s="163"/>
      <c r="AT1425" s="158" t="s">
        <v>172</v>
      </c>
      <c r="AU1425" s="158" t="s">
        <v>85</v>
      </c>
      <c r="AV1425" s="13" t="s">
        <v>85</v>
      </c>
      <c r="AW1425" s="13" t="s">
        <v>37</v>
      </c>
      <c r="AX1425" s="13" t="s">
        <v>76</v>
      </c>
      <c r="AY1425" s="158" t="s">
        <v>158</v>
      </c>
    </row>
    <row r="1426" spans="2:65" s="15" customFormat="1">
      <c r="B1426" s="171"/>
      <c r="D1426" s="145" t="s">
        <v>172</v>
      </c>
      <c r="E1426" s="172" t="s">
        <v>19</v>
      </c>
      <c r="F1426" s="173" t="s">
        <v>188</v>
      </c>
      <c r="H1426" s="174">
        <v>8.3000000000000007</v>
      </c>
      <c r="I1426" s="175"/>
      <c r="L1426" s="171"/>
      <c r="M1426" s="176"/>
      <c r="T1426" s="177"/>
      <c r="AT1426" s="172" t="s">
        <v>172</v>
      </c>
      <c r="AU1426" s="172" t="s">
        <v>85</v>
      </c>
      <c r="AV1426" s="15" t="s">
        <v>166</v>
      </c>
      <c r="AW1426" s="15" t="s">
        <v>37</v>
      </c>
      <c r="AX1426" s="15" t="s">
        <v>83</v>
      </c>
      <c r="AY1426" s="172" t="s">
        <v>158</v>
      </c>
    </row>
    <row r="1427" spans="2:65" s="1" customFormat="1" ht="33" customHeight="1">
      <c r="B1427" s="33"/>
      <c r="C1427" s="178" t="s">
        <v>1510</v>
      </c>
      <c r="D1427" s="178" t="s">
        <v>229</v>
      </c>
      <c r="E1427" s="179" t="s">
        <v>1511</v>
      </c>
      <c r="F1427" s="180" t="s">
        <v>1512</v>
      </c>
      <c r="G1427" s="181" t="s">
        <v>164</v>
      </c>
      <c r="H1427" s="182">
        <v>10.16</v>
      </c>
      <c r="I1427" s="183"/>
      <c r="J1427" s="184">
        <f>ROUND(I1427*H1427,2)</f>
        <v>0</v>
      </c>
      <c r="K1427" s="180" t="s">
        <v>165</v>
      </c>
      <c r="L1427" s="185"/>
      <c r="M1427" s="186" t="s">
        <v>19</v>
      </c>
      <c r="N1427" s="187" t="s">
        <v>47</v>
      </c>
      <c r="P1427" s="141">
        <f>O1427*H1427</f>
        <v>0</v>
      </c>
      <c r="Q1427" s="141">
        <v>2.1999999999999999E-2</v>
      </c>
      <c r="R1427" s="141">
        <f>Q1427*H1427</f>
        <v>0.22352</v>
      </c>
      <c r="S1427" s="141">
        <v>0</v>
      </c>
      <c r="T1427" s="142">
        <f>S1427*H1427</f>
        <v>0</v>
      </c>
      <c r="AR1427" s="143" t="s">
        <v>390</v>
      </c>
      <c r="AT1427" s="143" t="s">
        <v>229</v>
      </c>
      <c r="AU1427" s="143" t="s">
        <v>85</v>
      </c>
      <c r="AY1427" s="18" t="s">
        <v>158</v>
      </c>
      <c r="BE1427" s="144">
        <f>IF(N1427="základní",J1427,0)</f>
        <v>0</v>
      </c>
      <c r="BF1427" s="144">
        <f>IF(N1427="snížená",J1427,0)</f>
        <v>0</v>
      </c>
      <c r="BG1427" s="144">
        <f>IF(N1427="zákl. přenesená",J1427,0)</f>
        <v>0</v>
      </c>
      <c r="BH1427" s="144">
        <f>IF(N1427="sníž. přenesená",J1427,0)</f>
        <v>0</v>
      </c>
      <c r="BI1427" s="144">
        <f>IF(N1427="nulová",J1427,0)</f>
        <v>0</v>
      </c>
      <c r="BJ1427" s="18" t="s">
        <v>83</v>
      </c>
      <c r="BK1427" s="144">
        <f>ROUND(I1427*H1427,2)</f>
        <v>0</v>
      </c>
      <c r="BL1427" s="18" t="s">
        <v>316</v>
      </c>
      <c r="BM1427" s="143" t="s">
        <v>1513</v>
      </c>
    </row>
    <row r="1428" spans="2:65" s="1" customFormat="1">
      <c r="B1428" s="33"/>
      <c r="D1428" s="145" t="s">
        <v>168</v>
      </c>
      <c r="F1428" s="146" t="s">
        <v>1512</v>
      </c>
      <c r="I1428" s="147"/>
      <c r="L1428" s="33"/>
      <c r="M1428" s="148"/>
      <c r="T1428" s="54"/>
      <c r="AT1428" s="18" t="s">
        <v>168</v>
      </c>
      <c r="AU1428" s="18" t="s">
        <v>85</v>
      </c>
    </row>
    <row r="1429" spans="2:65" s="12" customFormat="1">
      <c r="B1429" s="151"/>
      <c r="D1429" s="145" t="s">
        <v>172</v>
      </c>
      <c r="E1429" s="152" t="s">
        <v>19</v>
      </c>
      <c r="F1429" s="153" t="s">
        <v>720</v>
      </c>
      <c r="H1429" s="152" t="s">
        <v>19</v>
      </c>
      <c r="I1429" s="154"/>
      <c r="L1429" s="151"/>
      <c r="M1429" s="155"/>
      <c r="T1429" s="156"/>
      <c r="AT1429" s="152" t="s">
        <v>172</v>
      </c>
      <c r="AU1429" s="152" t="s">
        <v>85</v>
      </c>
      <c r="AV1429" s="12" t="s">
        <v>83</v>
      </c>
      <c r="AW1429" s="12" t="s">
        <v>37</v>
      </c>
      <c r="AX1429" s="12" t="s">
        <v>76</v>
      </c>
      <c r="AY1429" s="152" t="s">
        <v>158</v>
      </c>
    </row>
    <row r="1430" spans="2:65" s="12" customFormat="1">
      <c r="B1430" s="151"/>
      <c r="D1430" s="145" t="s">
        <v>172</v>
      </c>
      <c r="E1430" s="152" t="s">
        <v>19</v>
      </c>
      <c r="F1430" s="153" t="s">
        <v>392</v>
      </c>
      <c r="H1430" s="152" t="s">
        <v>19</v>
      </c>
      <c r="I1430" s="154"/>
      <c r="L1430" s="151"/>
      <c r="M1430" s="155"/>
      <c r="T1430" s="156"/>
      <c r="AT1430" s="152" t="s">
        <v>172</v>
      </c>
      <c r="AU1430" s="152" t="s">
        <v>85</v>
      </c>
      <c r="AV1430" s="12" t="s">
        <v>83</v>
      </c>
      <c r="AW1430" s="12" t="s">
        <v>37</v>
      </c>
      <c r="AX1430" s="12" t="s">
        <v>76</v>
      </c>
      <c r="AY1430" s="152" t="s">
        <v>158</v>
      </c>
    </row>
    <row r="1431" spans="2:65" s="12" customFormat="1">
      <c r="B1431" s="151"/>
      <c r="D1431" s="145" t="s">
        <v>172</v>
      </c>
      <c r="E1431" s="152" t="s">
        <v>19</v>
      </c>
      <c r="F1431" s="153" t="s">
        <v>1514</v>
      </c>
      <c r="H1431" s="152" t="s">
        <v>19</v>
      </c>
      <c r="I1431" s="154"/>
      <c r="L1431" s="151"/>
      <c r="M1431" s="155"/>
      <c r="T1431" s="156"/>
      <c r="AT1431" s="152" t="s">
        <v>172</v>
      </c>
      <c r="AU1431" s="152" t="s">
        <v>85</v>
      </c>
      <c r="AV1431" s="12" t="s">
        <v>83</v>
      </c>
      <c r="AW1431" s="12" t="s">
        <v>37</v>
      </c>
      <c r="AX1431" s="12" t="s">
        <v>76</v>
      </c>
      <c r="AY1431" s="152" t="s">
        <v>158</v>
      </c>
    </row>
    <row r="1432" spans="2:65" s="13" customFormat="1">
      <c r="B1432" s="157"/>
      <c r="D1432" s="145" t="s">
        <v>172</v>
      </c>
      <c r="E1432" s="158" t="s">
        <v>19</v>
      </c>
      <c r="F1432" s="159" t="s">
        <v>1515</v>
      </c>
      <c r="H1432" s="160">
        <v>6.2</v>
      </c>
      <c r="I1432" s="161"/>
      <c r="L1432" s="157"/>
      <c r="M1432" s="162"/>
      <c r="T1432" s="163"/>
      <c r="AT1432" s="158" t="s">
        <v>172</v>
      </c>
      <c r="AU1432" s="158" t="s">
        <v>85</v>
      </c>
      <c r="AV1432" s="13" t="s">
        <v>85</v>
      </c>
      <c r="AW1432" s="13" t="s">
        <v>37</v>
      </c>
      <c r="AX1432" s="13" t="s">
        <v>76</v>
      </c>
      <c r="AY1432" s="158" t="s">
        <v>158</v>
      </c>
    </row>
    <row r="1433" spans="2:65" s="13" customFormat="1">
      <c r="B1433" s="157"/>
      <c r="D1433" s="145" t="s">
        <v>172</v>
      </c>
      <c r="E1433" s="158" t="s">
        <v>19</v>
      </c>
      <c r="F1433" s="159" t="s">
        <v>1516</v>
      </c>
      <c r="H1433" s="160">
        <v>2.1</v>
      </c>
      <c r="I1433" s="161"/>
      <c r="L1433" s="157"/>
      <c r="M1433" s="162"/>
      <c r="T1433" s="163"/>
      <c r="AT1433" s="158" t="s">
        <v>172</v>
      </c>
      <c r="AU1433" s="158" t="s">
        <v>85</v>
      </c>
      <c r="AV1433" s="13" t="s">
        <v>85</v>
      </c>
      <c r="AW1433" s="13" t="s">
        <v>37</v>
      </c>
      <c r="AX1433" s="13" t="s">
        <v>76</v>
      </c>
      <c r="AY1433" s="158" t="s">
        <v>158</v>
      </c>
    </row>
    <row r="1434" spans="2:65" s="13" customFormat="1">
      <c r="B1434" s="157"/>
      <c r="D1434" s="145" t="s">
        <v>172</v>
      </c>
      <c r="E1434" s="158" t="s">
        <v>19</v>
      </c>
      <c r="F1434" s="159" t="s">
        <v>1517</v>
      </c>
      <c r="H1434" s="160">
        <v>0.93600000000000005</v>
      </c>
      <c r="I1434" s="161"/>
      <c r="L1434" s="157"/>
      <c r="M1434" s="162"/>
      <c r="T1434" s="163"/>
      <c r="AT1434" s="158" t="s">
        <v>172</v>
      </c>
      <c r="AU1434" s="158" t="s">
        <v>85</v>
      </c>
      <c r="AV1434" s="13" t="s">
        <v>85</v>
      </c>
      <c r="AW1434" s="13" t="s">
        <v>37</v>
      </c>
      <c r="AX1434" s="13" t="s">
        <v>76</v>
      </c>
      <c r="AY1434" s="158" t="s">
        <v>158</v>
      </c>
    </row>
    <row r="1435" spans="2:65" s="15" customFormat="1">
      <c r="B1435" s="171"/>
      <c r="D1435" s="145" t="s">
        <v>172</v>
      </c>
      <c r="E1435" s="172" t="s">
        <v>19</v>
      </c>
      <c r="F1435" s="173" t="s">
        <v>188</v>
      </c>
      <c r="H1435" s="174">
        <v>9.2360000000000007</v>
      </c>
      <c r="I1435" s="175"/>
      <c r="L1435" s="171"/>
      <c r="M1435" s="176"/>
      <c r="T1435" s="177"/>
      <c r="AT1435" s="172" t="s">
        <v>172</v>
      </c>
      <c r="AU1435" s="172" t="s">
        <v>85</v>
      </c>
      <c r="AV1435" s="15" t="s">
        <v>166</v>
      </c>
      <c r="AW1435" s="15" t="s">
        <v>37</v>
      </c>
      <c r="AX1435" s="15" t="s">
        <v>83</v>
      </c>
      <c r="AY1435" s="172" t="s">
        <v>158</v>
      </c>
    </row>
    <row r="1436" spans="2:65" s="13" customFormat="1">
      <c r="B1436" s="157"/>
      <c r="D1436" s="145" t="s">
        <v>172</v>
      </c>
      <c r="F1436" s="159" t="s">
        <v>1518</v>
      </c>
      <c r="H1436" s="160">
        <v>10.16</v>
      </c>
      <c r="I1436" s="161"/>
      <c r="L1436" s="157"/>
      <c r="M1436" s="162"/>
      <c r="T1436" s="163"/>
      <c r="AT1436" s="158" t="s">
        <v>172</v>
      </c>
      <c r="AU1436" s="158" t="s">
        <v>85</v>
      </c>
      <c r="AV1436" s="13" t="s">
        <v>85</v>
      </c>
      <c r="AW1436" s="13" t="s">
        <v>4</v>
      </c>
      <c r="AX1436" s="13" t="s">
        <v>83</v>
      </c>
      <c r="AY1436" s="158" t="s">
        <v>158</v>
      </c>
    </row>
    <row r="1437" spans="2:65" s="1" customFormat="1" ht="33" customHeight="1">
      <c r="B1437" s="33"/>
      <c r="C1437" s="132" t="s">
        <v>1519</v>
      </c>
      <c r="D1437" s="132" t="s">
        <v>161</v>
      </c>
      <c r="E1437" s="133" t="s">
        <v>1520</v>
      </c>
      <c r="F1437" s="134" t="s">
        <v>1521</v>
      </c>
      <c r="G1437" s="135" t="s">
        <v>164</v>
      </c>
      <c r="H1437" s="136">
        <v>2.1</v>
      </c>
      <c r="I1437" s="137"/>
      <c r="J1437" s="138">
        <f>ROUND(I1437*H1437,2)</f>
        <v>0</v>
      </c>
      <c r="K1437" s="134" t="s">
        <v>165</v>
      </c>
      <c r="L1437" s="33"/>
      <c r="M1437" s="139" t="s">
        <v>19</v>
      </c>
      <c r="N1437" s="140" t="s">
        <v>47</v>
      </c>
      <c r="P1437" s="141">
        <f>O1437*H1437</f>
        <v>0</v>
      </c>
      <c r="Q1437" s="141">
        <v>0</v>
      </c>
      <c r="R1437" s="141">
        <f>Q1437*H1437</f>
        <v>0</v>
      </c>
      <c r="S1437" s="141">
        <v>0</v>
      </c>
      <c r="T1437" s="142">
        <f>S1437*H1437</f>
        <v>0</v>
      </c>
      <c r="AR1437" s="143" t="s">
        <v>316</v>
      </c>
      <c r="AT1437" s="143" t="s">
        <v>161</v>
      </c>
      <c r="AU1437" s="143" t="s">
        <v>85</v>
      </c>
      <c r="AY1437" s="18" t="s">
        <v>158</v>
      </c>
      <c r="BE1437" s="144">
        <f>IF(N1437="základní",J1437,0)</f>
        <v>0</v>
      </c>
      <c r="BF1437" s="144">
        <f>IF(N1437="snížená",J1437,0)</f>
        <v>0</v>
      </c>
      <c r="BG1437" s="144">
        <f>IF(N1437="zákl. přenesená",J1437,0)</f>
        <v>0</v>
      </c>
      <c r="BH1437" s="144">
        <f>IF(N1437="sníž. přenesená",J1437,0)</f>
        <v>0</v>
      </c>
      <c r="BI1437" s="144">
        <f>IF(N1437="nulová",J1437,0)</f>
        <v>0</v>
      </c>
      <c r="BJ1437" s="18" t="s">
        <v>83</v>
      </c>
      <c r="BK1437" s="144">
        <f>ROUND(I1437*H1437,2)</f>
        <v>0</v>
      </c>
      <c r="BL1437" s="18" t="s">
        <v>316</v>
      </c>
      <c r="BM1437" s="143" t="s">
        <v>1522</v>
      </c>
    </row>
    <row r="1438" spans="2:65" s="1" customFormat="1">
      <c r="B1438" s="33"/>
      <c r="D1438" s="145" t="s">
        <v>168</v>
      </c>
      <c r="F1438" s="146" t="s">
        <v>1523</v>
      </c>
      <c r="I1438" s="147"/>
      <c r="L1438" s="33"/>
      <c r="M1438" s="148"/>
      <c r="T1438" s="54"/>
      <c r="AT1438" s="18" t="s">
        <v>168</v>
      </c>
      <c r="AU1438" s="18" t="s">
        <v>85</v>
      </c>
    </row>
    <row r="1439" spans="2:65" s="1" customFormat="1">
      <c r="B1439" s="33"/>
      <c r="D1439" s="149" t="s">
        <v>170</v>
      </c>
      <c r="F1439" s="150" t="s">
        <v>1524</v>
      </c>
      <c r="I1439" s="147"/>
      <c r="L1439" s="33"/>
      <c r="M1439" s="148"/>
      <c r="T1439" s="54"/>
      <c r="AT1439" s="18" t="s">
        <v>170</v>
      </c>
      <c r="AU1439" s="18" t="s">
        <v>85</v>
      </c>
    </row>
    <row r="1440" spans="2:65" s="1" customFormat="1" ht="37.9" customHeight="1">
      <c r="B1440" s="33"/>
      <c r="C1440" s="132" t="s">
        <v>1525</v>
      </c>
      <c r="D1440" s="132" t="s">
        <v>161</v>
      </c>
      <c r="E1440" s="133" t="s">
        <v>1526</v>
      </c>
      <c r="F1440" s="134" t="s">
        <v>1527</v>
      </c>
      <c r="G1440" s="135" t="s">
        <v>164</v>
      </c>
      <c r="H1440" s="136">
        <v>8.3000000000000007</v>
      </c>
      <c r="I1440" s="137"/>
      <c r="J1440" s="138">
        <f>ROUND(I1440*H1440,2)</f>
        <v>0</v>
      </c>
      <c r="K1440" s="134" t="s">
        <v>1528</v>
      </c>
      <c r="L1440" s="33"/>
      <c r="M1440" s="139" t="s">
        <v>19</v>
      </c>
      <c r="N1440" s="140" t="s">
        <v>47</v>
      </c>
      <c r="P1440" s="141">
        <f>O1440*H1440</f>
        <v>0</v>
      </c>
      <c r="Q1440" s="141">
        <v>0</v>
      </c>
      <c r="R1440" s="141">
        <f>Q1440*H1440</f>
        <v>0</v>
      </c>
      <c r="S1440" s="141">
        <v>0</v>
      </c>
      <c r="T1440" s="142">
        <f>S1440*H1440</f>
        <v>0</v>
      </c>
      <c r="AR1440" s="143" t="s">
        <v>316</v>
      </c>
      <c r="AT1440" s="143" t="s">
        <v>161</v>
      </c>
      <c r="AU1440" s="143" t="s">
        <v>85</v>
      </c>
      <c r="AY1440" s="18" t="s">
        <v>158</v>
      </c>
      <c r="BE1440" s="144">
        <f>IF(N1440="základní",J1440,0)</f>
        <v>0</v>
      </c>
      <c r="BF1440" s="144">
        <f>IF(N1440="snížená",J1440,0)</f>
        <v>0</v>
      </c>
      <c r="BG1440" s="144">
        <f>IF(N1440="zákl. přenesená",J1440,0)</f>
        <v>0</v>
      </c>
      <c r="BH1440" s="144">
        <f>IF(N1440="sníž. přenesená",J1440,0)</f>
        <v>0</v>
      </c>
      <c r="BI1440" s="144">
        <f>IF(N1440="nulová",J1440,0)</f>
        <v>0</v>
      </c>
      <c r="BJ1440" s="18" t="s">
        <v>83</v>
      </c>
      <c r="BK1440" s="144">
        <f>ROUND(I1440*H1440,2)</f>
        <v>0</v>
      </c>
      <c r="BL1440" s="18" t="s">
        <v>316</v>
      </c>
      <c r="BM1440" s="143" t="s">
        <v>1529</v>
      </c>
    </row>
    <row r="1441" spans="2:65" s="1" customFormat="1">
      <c r="B1441" s="33"/>
      <c r="D1441" s="145" t="s">
        <v>168</v>
      </c>
      <c r="F1441" s="146" t="s">
        <v>1530</v>
      </c>
      <c r="I1441" s="147"/>
      <c r="L1441" s="33"/>
      <c r="M1441" s="148"/>
      <c r="T1441" s="54"/>
      <c r="AT1441" s="18" t="s">
        <v>168</v>
      </c>
      <c r="AU1441" s="18" t="s">
        <v>85</v>
      </c>
    </row>
    <row r="1442" spans="2:65" s="1" customFormat="1">
      <c r="B1442" s="33"/>
      <c r="D1442" s="149" t="s">
        <v>170</v>
      </c>
      <c r="F1442" s="150" t="s">
        <v>1531</v>
      </c>
      <c r="I1442" s="147"/>
      <c r="L1442" s="33"/>
      <c r="M1442" s="148"/>
      <c r="T1442" s="54"/>
      <c r="AT1442" s="18" t="s">
        <v>170</v>
      </c>
      <c r="AU1442" s="18" t="s">
        <v>85</v>
      </c>
    </row>
    <row r="1443" spans="2:65" s="1" customFormat="1" ht="16.5" customHeight="1">
      <c r="B1443" s="33"/>
      <c r="C1443" s="132" t="s">
        <v>1532</v>
      </c>
      <c r="D1443" s="132" t="s">
        <v>161</v>
      </c>
      <c r="E1443" s="133" t="s">
        <v>1533</v>
      </c>
      <c r="F1443" s="134" t="s">
        <v>1534</v>
      </c>
      <c r="G1443" s="135" t="s">
        <v>340</v>
      </c>
      <c r="H1443" s="136">
        <v>10.16</v>
      </c>
      <c r="I1443" s="137"/>
      <c r="J1443" s="138">
        <f>ROUND(I1443*H1443,2)</f>
        <v>0</v>
      </c>
      <c r="K1443" s="134" t="s">
        <v>165</v>
      </c>
      <c r="L1443" s="33"/>
      <c r="M1443" s="139" t="s">
        <v>19</v>
      </c>
      <c r="N1443" s="140" t="s">
        <v>47</v>
      </c>
      <c r="P1443" s="141">
        <f>O1443*H1443</f>
        <v>0</v>
      </c>
      <c r="Q1443" s="141">
        <v>9.0000000000000006E-5</v>
      </c>
      <c r="R1443" s="141">
        <f>Q1443*H1443</f>
        <v>9.1440000000000011E-4</v>
      </c>
      <c r="S1443" s="141">
        <v>0</v>
      </c>
      <c r="T1443" s="142">
        <f>S1443*H1443</f>
        <v>0</v>
      </c>
      <c r="AR1443" s="143" t="s">
        <v>316</v>
      </c>
      <c r="AT1443" s="143" t="s">
        <v>161</v>
      </c>
      <c r="AU1443" s="143" t="s">
        <v>85</v>
      </c>
      <c r="AY1443" s="18" t="s">
        <v>158</v>
      </c>
      <c r="BE1443" s="144">
        <f>IF(N1443="základní",J1443,0)</f>
        <v>0</v>
      </c>
      <c r="BF1443" s="144">
        <f>IF(N1443="snížená",J1443,0)</f>
        <v>0</v>
      </c>
      <c r="BG1443" s="144">
        <f>IF(N1443="zákl. přenesená",J1443,0)</f>
        <v>0</v>
      </c>
      <c r="BH1443" s="144">
        <f>IF(N1443="sníž. přenesená",J1443,0)</f>
        <v>0</v>
      </c>
      <c r="BI1443" s="144">
        <f>IF(N1443="nulová",J1443,0)</f>
        <v>0</v>
      </c>
      <c r="BJ1443" s="18" t="s">
        <v>83</v>
      </c>
      <c r="BK1443" s="144">
        <f>ROUND(I1443*H1443,2)</f>
        <v>0</v>
      </c>
      <c r="BL1443" s="18" t="s">
        <v>316</v>
      </c>
      <c r="BM1443" s="143" t="s">
        <v>1535</v>
      </c>
    </row>
    <row r="1444" spans="2:65" s="1" customFormat="1">
      <c r="B1444" s="33"/>
      <c r="D1444" s="145" t="s">
        <v>168</v>
      </c>
      <c r="F1444" s="146" t="s">
        <v>1536</v>
      </c>
      <c r="I1444" s="147"/>
      <c r="L1444" s="33"/>
      <c r="M1444" s="148"/>
      <c r="T1444" s="54"/>
      <c r="AT1444" s="18" t="s">
        <v>168</v>
      </c>
      <c r="AU1444" s="18" t="s">
        <v>85</v>
      </c>
    </row>
    <row r="1445" spans="2:65" s="1" customFormat="1">
      <c r="B1445" s="33"/>
      <c r="D1445" s="149" t="s">
        <v>170</v>
      </c>
      <c r="F1445" s="150" t="s">
        <v>1537</v>
      </c>
      <c r="I1445" s="147"/>
      <c r="L1445" s="33"/>
      <c r="M1445" s="148"/>
      <c r="T1445" s="54"/>
      <c r="AT1445" s="18" t="s">
        <v>170</v>
      </c>
      <c r="AU1445" s="18" t="s">
        <v>85</v>
      </c>
    </row>
    <row r="1446" spans="2:65" s="12" customFormat="1">
      <c r="B1446" s="151"/>
      <c r="D1446" s="145" t="s">
        <v>172</v>
      </c>
      <c r="E1446" s="152" t="s">
        <v>19</v>
      </c>
      <c r="F1446" s="153" t="s">
        <v>720</v>
      </c>
      <c r="H1446" s="152" t="s">
        <v>19</v>
      </c>
      <c r="I1446" s="154"/>
      <c r="L1446" s="151"/>
      <c r="M1446" s="155"/>
      <c r="T1446" s="156"/>
      <c r="AT1446" s="152" t="s">
        <v>172</v>
      </c>
      <c r="AU1446" s="152" t="s">
        <v>85</v>
      </c>
      <c r="AV1446" s="12" t="s">
        <v>83</v>
      </c>
      <c r="AW1446" s="12" t="s">
        <v>37</v>
      </c>
      <c r="AX1446" s="12" t="s">
        <v>76</v>
      </c>
      <c r="AY1446" s="152" t="s">
        <v>158</v>
      </c>
    </row>
    <row r="1447" spans="2:65" s="12" customFormat="1">
      <c r="B1447" s="151"/>
      <c r="D1447" s="145" t="s">
        <v>172</v>
      </c>
      <c r="E1447" s="152" t="s">
        <v>19</v>
      </c>
      <c r="F1447" s="153" t="s">
        <v>1538</v>
      </c>
      <c r="H1447" s="152" t="s">
        <v>19</v>
      </c>
      <c r="I1447" s="154"/>
      <c r="L1447" s="151"/>
      <c r="M1447" s="155"/>
      <c r="T1447" s="156"/>
      <c r="AT1447" s="152" t="s">
        <v>172</v>
      </c>
      <c r="AU1447" s="152" t="s">
        <v>85</v>
      </c>
      <c r="AV1447" s="12" t="s">
        <v>83</v>
      </c>
      <c r="AW1447" s="12" t="s">
        <v>37</v>
      </c>
      <c r="AX1447" s="12" t="s">
        <v>76</v>
      </c>
      <c r="AY1447" s="152" t="s">
        <v>158</v>
      </c>
    </row>
    <row r="1448" spans="2:65" s="13" customFormat="1">
      <c r="B1448" s="157"/>
      <c r="D1448" s="145" t="s">
        <v>172</v>
      </c>
      <c r="E1448" s="158" t="s">
        <v>19</v>
      </c>
      <c r="F1448" s="159" t="s">
        <v>1110</v>
      </c>
      <c r="H1448" s="160">
        <v>10.16</v>
      </c>
      <c r="I1448" s="161"/>
      <c r="L1448" s="157"/>
      <c r="M1448" s="162"/>
      <c r="T1448" s="163"/>
      <c r="AT1448" s="158" t="s">
        <v>172</v>
      </c>
      <c r="AU1448" s="158" t="s">
        <v>85</v>
      </c>
      <c r="AV1448" s="13" t="s">
        <v>85</v>
      </c>
      <c r="AW1448" s="13" t="s">
        <v>37</v>
      </c>
      <c r="AX1448" s="13" t="s">
        <v>76</v>
      </c>
      <c r="AY1448" s="158" t="s">
        <v>158</v>
      </c>
    </row>
    <row r="1449" spans="2:65" s="15" customFormat="1">
      <c r="B1449" s="171"/>
      <c r="D1449" s="145" t="s">
        <v>172</v>
      </c>
      <c r="E1449" s="172" t="s">
        <v>19</v>
      </c>
      <c r="F1449" s="173" t="s">
        <v>188</v>
      </c>
      <c r="H1449" s="174">
        <v>10.16</v>
      </c>
      <c r="I1449" s="175"/>
      <c r="L1449" s="171"/>
      <c r="M1449" s="176"/>
      <c r="T1449" s="177"/>
      <c r="AT1449" s="172" t="s">
        <v>172</v>
      </c>
      <c r="AU1449" s="172" t="s">
        <v>85</v>
      </c>
      <c r="AV1449" s="15" t="s">
        <v>166</v>
      </c>
      <c r="AW1449" s="15" t="s">
        <v>37</v>
      </c>
      <c r="AX1449" s="15" t="s">
        <v>83</v>
      </c>
      <c r="AY1449" s="172" t="s">
        <v>158</v>
      </c>
    </row>
    <row r="1450" spans="2:65" s="1" customFormat="1" ht="24.2" customHeight="1">
      <c r="B1450" s="33"/>
      <c r="C1450" s="132" t="s">
        <v>1539</v>
      </c>
      <c r="D1450" s="132" t="s">
        <v>161</v>
      </c>
      <c r="E1450" s="133" t="s">
        <v>1540</v>
      </c>
      <c r="F1450" s="134" t="s">
        <v>1541</v>
      </c>
      <c r="G1450" s="135" t="s">
        <v>221</v>
      </c>
      <c r="H1450" s="136">
        <v>0.32</v>
      </c>
      <c r="I1450" s="137"/>
      <c r="J1450" s="138">
        <f>ROUND(I1450*H1450,2)</f>
        <v>0</v>
      </c>
      <c r="K1450" s="134" t="s">
        <v>165</v>
      </c>
      <c r="L1450" s="33"/>
      <c r="M1450" s="139" t="s">
        <v>19</v>
      </c>
      <c r="N1450" s="140" t="s">
        <v>47</v>
      </c>
      <c r="P1450" s="141">
        <f>O1450*H1450</f>
        <v>0</v>
      </c>
      <c r="Q1450" s="141">
        <v>0</v>
      </c>
      <c r="R1450" s="141">
        <f>Q1450*H1450</f>
        <v>0</v>
      </c>
      <c r="S1450" s="141">
        <v>0</v>
      </c>
      <c r="T1450" s="142">
        <f>S1450*H1450</f>
        <v>0</v>
      </c>
      <c r="AR1450" s="143" t="s">
        <v>316</v>
      </c>
      <c r="AT1450" s="143" t="s">
        <v>161</v>
      </c>
      <c r="AU1450" s="143" t="s">
        <v>85</v>
      </c>
      <c r="AY1450" s="18" t="s">
        <v>158</v>
      </c>
      <c r="BE1450" s="144">
        <f>IF(N1450="základní",J1450,0)</f>
        <v>0</v>
      </c>
      <c r="BF1450" s="144">
        <f>IF(N1450="snížená",J1450,0)</f>
        <v>0</v>
      </c>
      <c r="BG1450" s="144">
        <f>IF(N1450="zákl. přenesená",J1450,0)</f>
        <v>0</v>
      </c>
      <c r="BH1450" s="144">
        <f>IF(N1450="sníž. přenesená",J1450,0)</f>
        <v>0</v>
      </c>
      <c r="BI1450" s="144">
        <f>IF(N1450="nulová",J1450,0)</f>
        <v>0</v>
      </c>
      <c r="BJ1450" s="18" t="s">
        <v>83</v>
      </c>
      <c r="BK1450" s="144">
        <f>ROUND(I1450*H1450,2)</f>
        <v>0</v>
      </c>
      <c r="BL1450" s="18" t="s">
        <v>316</v>
      </c>
      <c r="BM1450" s="143" t="s">
        <v>1542</v>
      </c>
    </row>
    <row r="1451" spans="2:65" s="1" customFormat="1">
      <c r="B1451" s="33"/>
      <c r="D1451" s="145" t="s">
        <v>168</v>
      </c>
      <c r="F1451" s="146" t="s">
        <v>1543</v>
      </c>
      <c r="I1451" s="147"/>
      <c r="L1451" s="33"/>
      <c r="M1451" s="148"/>
      <c r="T1451" s="54"/>
      <c r="AT1451" s="18" t="s">
        <v>168</v>
      </c>
      <c r="AU1451" s="18" t="s">
        <v>85</v>
      </c>
    </row>
    <row r="1452" spans="2:65" s="1" customFormat="1">
      <c r="B1452" s="33"/>
      <c r="D1452" s="149" t="s">
        <v>170</v>
      </c>
      <c r="F1452" s="150" t="s">
        <v>1544</v>
      </c>
      <c r="I1452" s="147"/>
      <c r="L1452" s="33"/>
      <c r="M1452" s="148"/>
      <c r="T1452" s="54"/>
      <c r="AT1452" s="18" t="s">
        <v>170</v>
      </c>
      <c r="AU1452" s="18" t="s">
        <v>85</v>
      </c>
    </row>
    <row r="1453" spans="2:65" s="11" customFormat="1" ht="22.9" customHeight="1">
      <c r="B1453" s="120"/>
      <c r="D1453" s="121" t="s">
        <v>75</v>
      </c>
      <c r="E1453" s="130" t="s">
        <v>1545</v>
      </c>
      <c r="F1453" s="130" t="s">
        <v>1546</v>
      </c>
      <c r="I1453" s="123"/>
      <c r="J1453" s="131">
        <f>BK1453</f>
        <v>0</v>
      </c>
      <c r="L1453" s="120"/>
      <c r="M1453" s="125"/>
      <c r="P1453" s="126">
        <f>SUM(P1454:P1531)</f>
        <v>0</v>
      </c>
      <c r="R1453" s="126">
        <f>SUM(R1454:R1531)</f>
        <v>0.23928737599999997</v>
      </c>
      <c r="T1453" s="127">
        <f>SUM(T1454:T1531)</f>
        <v>0</v>
      </c>
      <c r="AR1453" s="121" t="s">
        <v>85</v>
      </c>
      <c r="AT1453" s="128" t="s">
        <v>75</v>
      </c>
      <c r="AU1453" s="128" t="s">
        <v>83</v>
      </c>
      <c r="AY1453" s="121" t="s">
        <v>158</v>
      </c>
      <c r="BK1453" s="129">
        <f>SUM(BK1454:BK1531)</f>
        <v>0</v>
      </c>
    </row>
    <row r="1454" spans="2:65" s="1" customFormat="1" ht="16.5" customHeight="1">
      <c r="B1454" s="33"/>
      <c r="C1454" s="132" t="s">
        <v>1547</v>
      </c>
      <c r="D1454" s="132" t="s">
        <v>161</v>
      </c>
      <c r="E1454" s="133" t="s">
        <v>1548</v>
      </c>
      <c r="F1454" s="134" t="s">
        <v>1549</v>
      </c>
      <c r="G1454" s="135" t="s">
        <v>164</v>
      </c>
      <c r="H1454" s="136">
        <v>8.5459999999999994</v>
      </c>
      <c r="I1454" s="137"/>
      <c r="J1454" s="138">
        <f>ROUND(I1454*H1454,2)</f>
        <v>0</v>
      </c>
      <c r="K1454" s="134" t="s">
        <v>165</v>
      </c>
      <c r="L1454" s="33"/>
      <c r="M1454" s="139" t="s">
        <v>19</v>
      </c>
      <c r="N1454" s="140" t="s">
        <v>47</v>
      </c>
      <c r="P1454" s="141">
        <f>O1454*H1454</f>
        <v>0</v>
      </c>
      <c r="Q1454" s="141">
        <v>0</v>
      </c>
      <c r="R1454" s="141">
        <f>Q1454*H1454</f>
        <v>0</v>
      </c>
      <c r="S1454" s="141">
        <v>0</v>
      </c>
      <c r="T1454" s="142">
        <f>S1454*H1454</f>
        <v>0</v>
      </c>
      <c r="AR1454" s="143" t="s">
        <v>316</v>
      </c>
      <c r="AT1454" s="143" t="s">
        <v>161</v>
      </c>
      <c r="AU1454" s="143" t="s">
        <v>85</v>
      </c>
      <c r="AY1454" s="18" t="s">
        <v>158</v>
      </c>
      <c r="BE1454" s="144">
        <f>IF(N1454="základní",J1454,0)</f>
        <v>0</v>
      </c>
      <c r="BF1454" s="144">
        <f>IF(N1454="snížená",J1454,0)</f>
        <v>0</v>
      </c>
      <c r="BG1454" s="144">
        <f>IF(N1454="zákl. přenesená",J1454,0)</f>
        <v>0</v>
      </c>
      <c r="BH1454" s="144">
        <f>IF(N1454="sníž. přenesená",J1454,0)</f>
        <v>0</v>
      </c>
      <c r="BI1454" s="144">
        <f>IF(N1454="nulová",J1454,0)</f>
        <v>0</v>
      </c>
      <c r="BJ1454" s="18" t="s">
        <v>83</v>
      </c>
      <c r="BK1454" s="144">
        <f>ROUND(I1454*H1454,2)</f>
        <v>0</v>
      </c>
      <c r="BL1454" s="18" t="s">
        <v>316</v>
      </c>
      <c r="BM1454" s="143" t="s">
        <v>1550</v>
      </c>
    </row>
    <row r="1455" spans="2:65" s="1" customFormat="1">
      <c r="B1455" s="33"/>
      <c r="D1455" s="145" t="s">
        <v>168</v>
      </c>
      <c r="F1455" s="146" t="s">
        <v>1551</v>
      </c>
      <c r="I1455" s="147"/>
      <c r="L1455" s="33"/>
      <c r="M1455" s="148"/>
      <c r="T1455" s="54"/>
      <c r="AT1455" s="18" t="s">
        <v>168</v>
      </c>
      <c r="AU1455" s="18" t="s">
        <v>85</v>
      </c>
    </row>
    <row r="1456" spans="2:65" s="1" customFormat="1">
      <c r="B1456" s="33"/>
      <c r="D1456" s="149" t="s">
        <v>170</v>
      </c>
      <c r="F1456" s="150" t="s">
        <v>1552</v>
      </c>
      <c r="I1456" s="147"/>
      <c r="L1456" s="33"/>
      <c r="M1456" s="148"/>
      <c r="T1456" s="54"/>
      <c r="AT1456" s="18" t="s">
        <v>170</v>
      </c>
      <c r="AU1456" s="18" t="s">
        <v>85</v>
      </c>
    </row>
    <row r="1457" spans="2:65" s="12" customFormat="1">
      <c r="B1457" s="151"/>
      <c r="D1457" s="145" t="s">
        <v>172</v>
      </c>
      <c r="E1457" s="152" t="s">
        <v>19</v>
      </c>
      <c r="F1457" s="153" t="s">
        <v>720</v>
      </c>
      <c r="H1457" s="152" t="s">
        <v>19</v>
      </c>
      <c r="I1457" s="154"/>
      <c r="L1457" s="151"/>
      <c r="M1457" s="155"/>
      <c r="T1457" s="156"/>
      <c r="AT1457" s="152" t="s">
        <v>172</v>
      </c>
      <c r="AU1457" s="152" t="s">
        <v>85</v>
      </c>
      <c r="AV1457" s="12" t="s">
        <v>83</v>
      </c>
      <c r="AW1457" s="12" t="s">
        <v>37</v>
      </c>
      <c r="AX1457" s="12" t="s">
        <v>76</v>
      </c>
      <c r="AY1457" s="152" t="s">
        <v>158</v>
      </c>
    </row>
    <row r="1458" spans="2:65" s="12" customFormat="1">
      <c r="B1458" s="151"/>
      <c r="D1458" s="145" t="s">
        <v>172</v>
      </c>
      <c r="E1458" s="152" t="s">
        <v>19</v>
      </c>
      <c r="F1458" s="153" t="s">
        <v>1553</v>
      </c>
      <c r="H1458" s="152" t="s">
        <v>19</v>
      </c>
      <c r="I1458" s="154"/>
      <c r="L1458" s="151"/>
      <c r="M1458" s="155"/>
      <c r="T1458" s="156"/>
      <c r="AT1458" s="152" t="s">
        <v>172</v>
      </c>
      <c r="AU1458" s="152" t="s">
        <v>85</v>
      </c>
      <c r="AV1458" s="12" t="s">
        <v>83</v>
      </c>
      <c r="AW1458" s="12" t="s">
        <v>37</v>
      </c>
      <c r="AX1458" s="12" t="s">
        <v>76</v>
      </c>
      <c r="AY1458" s="152" t="s">
        <v>158</v>
      </c>
    </row>
    <row r="1459" spans="2:65" s="12" customFormat="1">
      <c r="B1459" s="151"/>
      <c r="D1459" s="145" t="s">
        <v>172</v>
      </c>
      <c r="E1459" s="152" t="s">
        <v>19</v>
      </c>
      <c r="F1459" s="153" t="s">
        <v>1554</v>
      </c>
      <c r="H1459" s="152" t="s">
        <v>19</v>
      </c>
      <c r="I1459" s="154"/>
      <c r="L1459" s="151"/>
      <c r="M1459" s="155"/>
      <c r="T1459" s="156"/>
      <c r="AT1459" s="152" t="s">
        <v>172</v>
      </c>
      <c r="AU1459" s="152" t="s">
        <v>85</v>
      </c>
      <c r="AV1459" s="12" t="s">
        <v>83</v>
      </c>
      <c r="AW1459" s="12" t="s">
        <v>37</v>
      </c>
      <c r="AX1459" s="12" t="s">
        <v>76</v>
      </c>
      <c r="AY1459" s="152" t="s">
        <v>158</v>
      </c>
    </row>
    <row r="1460" spans="2:65" s="13" customFormat="1">
      <c r="B1460" s="157"/>
      <c r="D1460" s="145" t="s">
        <v>172</v>
      </c>
      <c r="E1460" s="158" t="s">
        <v>19</v>
      </c>
      <c r="F1460" s="159" t="s">
        <v>1555</v>
      </c>
      <c r="H1460" s="160">
        <v>9.76</v>
      </c>
      <c r="I1460" s="161"/>
      <c r="L1460" s="157"/>
      <c r="M1460" s="162"/>
      <c r="T1460" s="163"/>
      <c r="AT1460" s="158" t="s">
        <v>172</v>
      </c>
      <c r="AU1460" s="158" t="s">
        <v>85</v>
      </c>
      <c r="AV1460" s="13" t="s">
        <v>85</v>
      </c>
      <c r="AW1460" s="13" t="s">
        <v>37</v>
      </c>
      <c r="AX1460" s="13" t="s">
        <v>76</v>
      </c>
      <c r="AY1460" s="158" t="s">
        <v>158</v>
      </c>
    </row>
    <row r="1461" spans="2:65" s="13" customFormat="1">
      <c r="B1461" s="157"/>
      <c r="D1461" s="145" t="s">
        <v>172</v>
      </c>
      <c r="E1461" s="158" t="s">
        <v>19</v>
      </c>
      <c r="F1461" s="159" t="s">
        <v>1556</v>
      </c>
      <c r="H1461" s="160">
        <v>0.16500000000000001</v>
      </c>
      <c r="I1461" s="161"/>
      <c r="L1461" s="157"/>
      <c r="M1461" s="162"/>
      <c r="T1461" s="163"/>
      <c r="AT1461" s="158" t="s">
        <v>172</v>
      </c>
      <c r="AU1461" s="158" t="s">
        <v>85</v>
      </c>
      <c r="AV1461" s="13" t="s">
        <v>85</v>
      </c>
      <c r="AW1461" s="13" t="s">
        <v>37</v>
      </c>
      <c r="AX1461" s="13" t="s">
        <v>76</v>
      </c>
      <c r="AY1461" s="158" t="s">
        <v>158</v>
      </c>
    </row>
    <row r="1462" spans="2:65" s="13" customFormat="1">
      <c r="B1462" s="157"/>
      <c r="D1462" s="145" t="s">
        <v>172</v>
      </c>
      <c r="E1462" s="158" t="s">
        <v>19</v>
      </c>
      <c r="F1462" s="159" t="s">
        <v>1557</v>
      </c>
      <c r="H1462" s="160">
        <v>-1.379</v>
      </c>
      <c r="I1462" s="161"/>
      <c r="L1462" s="157"/>
      <c r="M1462" s="162"/>
      <c r="T1462" s="163"/>
      <c r="AT1462" s="158" t="s">
        <v>172</v>
      </c>
      <c r="AU1462" s="158" t="s">
        <v>85</v>
      </c>
      <c r="AV1462" s="13" t="s">
        <v>85</v>
      </c>
      <c r="AW1462" s="13" t="s">
        <v>37</v>
      </c>
      <c r="AX1462" s="13" t="s">
        <v>76</v>
      </c>
      <c r="AY1462" s="158" t="s">
        <v>158</v>
      </c>
    </row>
    <row r="1463" spans="2:65" s="15" customFormat="1">
      <c r="B1463" s="171"/>
      <c r="D1463" s="145" t="s">
        <v>172</v>
      </c>
      <c r="E1463" s="172" t="s">
        <v>19</v>
      </c>
      <c r="F1463" s="173" t="s">
        <v>188</v>
      </c>
      <c r="H1463" s="174">
        <v>8.5459999999999994</v>
      </c>
      <c r="I1463" s="175"/>
      <c r="L1463" s="171"/>
      <c r="M1463" s="176"/>
      <c r="T1463" s="177"/>
      <c r="AT1463" s="172" t="s">
        <v>172</v>
      </c>
      <c r="AU1463" s="172" t="s">
        <v>85</v>
      </c>
      <c r="AV1463" s="15" t="s">
        <v>166</v>
      </c>
      <c r="AW1463" s="15" t="s">
        <v>37</v>
      </c>
      <c r="AX1463" s="15" t="s">
        <v>83</v>
      </c>
      <c r="AY1463" s="172" t="s">
        <v>158</v>
      </c>
    </row>
    <row r="1464" spans="2:65" s="1" customFormat="1" ht="16.5" customHeight="1">
      <c r="B1464" s="33"/>
      <c r="C1464" s="132" t="s">
        <v>1558</v>
      </c>
      <c r="D1464" s="132" t="s">
        <v>161</v>
      </c>
      <c r="E1464" s="133" t="s">
        <v>1559</v>
      </c>
      <c r="F1464" s="134" t="s">
        <v>1560</v>
      </c>
      <c r="G1464" s="135" t="s">
        <v>164</v>
      </c>
      <c r="H1464" s="136">
        <v>8.7430000000000003</v>
      </c>
      <c r="I1464" s="137"/>
      <c r="J1464" s="138">
        <f>ROUND(I1464*H1464,2)</f>
        <v>0</v>
      </c>
      <c r="K1464" s="134" t="s">
        <v>165</v>
      </c>
      <c r="L1464" s="33"/>
      <c r="M1464" s="139" t="s">
        <v>19</v>
      </c>
      <c r="N1464" s="140" t="s">
        <v>47</v>
      </c>
      <c r="P1464" s="141">
        <f>O1464*H1464</f>
        <v>0</v>
      </c>
      <c r="Q1464" s="141">
        <v>2.9999999999999997E-4</v>
      </c>
      <c r="R1464" s="141">
        <f>Q1464*H1464</f>
        <v>2.6229000000000001E-3</v>
      </c>
      <c r="S1464" s="141">
        <v>0</v>
      </c>
      <c r="T1464" s="142">
        <f>S1464*H1464</f>
        <v>0</v>
      </c>
      <c r="AR1464" s="143" t="s">
        <v>316</v>
      </c>
      <c r="AT1464" s="143" t="s">
        <v>161</v>
      </c>
      <c r="AU1464" s="143" t="s">
        <v>85</v>
      </c>
      <c r="AY1464" s="18" t="s">
        <v>158</v>
      </c>
      <c r="BE1464" s="144">
        <f>IF(N1464="základní",J1464,0)</f>
        <v>0</v>
      </c>
      <c r="BF1464" s="144">
        <f>IF(N1464="snížená",J1464,0)</f>
        <v>0</v>
      </c>
      <c r="BG1464" s="144">
        <f>IF(N1464="zákl. přenesená",J1464,0)</f>
        <v>0</v>
      </c>
      <c r="BH1464" s="144">
        <f>IF(N1464="sníž. přenesená",J1464,0)</f>
        <v>0</v>
      </c>
      <c r="BI1464" s="144">
        <f>IF(N1464="nulová",J1464,0)</f>
        <v>0</v>
      </c>
      <c r="BJ1464" s="18" t="s">
        <v>83</v>
      </c>
      <c r="BK1464" s="144">
        <f>ROUND(I1464*H1464,2)</f>
        <v>0</v>
      </c>
      <c r="BL1464" s="18" t="s">
        <v>316</v>
      </c>
      <c r="BM1464" s="143" t="s">
        <v>1561</v>
      </c>
    </row>
    <row r="1465" spans="2:65" s="1" customFormat="1">
      <c r="B1465" s="33"/>
      <c r="D1465" s="145" t="s">
        <v>168</v>
      </c>
      <c r="F1465" s="146" t="s">
        <v>1562</v>
      </c>
      <c r="I1465" s="147"/>
      <c r="L1465" s="33"/>
      <c r="M1465" s="148"/>
      <c r="T1465" s="54"/>
      <c r="AT1465" s="18" t="s">
        <v>168</v>
      </c>
      <c r="AU1465" s="18" t="s">
        <v>85</v>
      </c>
    </row>
    <row r="1466" spans="2:65" s="1" customFormat="1">
      <c r="B1466" s="33"/>
      <c r="D1466" s="149" t="s">
        <v>170</v>
      </c>
      <c r="F1466" s="150" t="s">
        <v>1563</v>
      </c>
      <c r="I1466" s="147"/>
      <c r="L1466" s="33"/>
      <c r="M1466" s="148"/>
      <c r="T1466" s="54"/>
      <c r="AT1466" s="18" t="s">
        <v>170</v>
      </c>
      <c r="AU1466" s="18" t="s">
        <v>85</v>
      </c>
    </row>
    <row r="1467" spans="2:65" s="1" customFormat="1" ht="24.2" customHeight="1">
      <c r="B1467" s="33"/>
      <c r="C1467" s="132" t="s">
        <v>1564</v>
      </c>
      <c r="D1467" s="132" t="s">
        <v>161</v>
      </c>
      <c r="E1467" s="133" t="s">
        <v>1565</v>
      </c>
      <c r="F1467" s="134" t="s">
        <v>1566</v>
      </c>
      <c r="G1467" s="135" t="s">
        <v>164</v>
      </c>
      <c r="H1467" s="136">
        <v>8.5459999999999994</v>
      </c>
      <c r="I1467" s="137"/>
      <c r="J1467" s="138">
        <f>ROUND(I1467*H1467,2)</f>
        <v>0</v>
      </c>
      <c r="K1467" s="134" t="s">
        <v>165</v>
      </c>
      <c r="L1467" s="33"/>
      <c r="M1467" s="139" t="s">
        <v>19</v>
      </c>
      <c r="N1467" s="140" t="s">
        <v>47</v>
      </c>
      <c r="P1467" s="141">
        <f>O1467*H1467</f>
        <v>0</v>
      </c>
      <c r="Q1467" s="141">
        <v>1.5E-3</v>
      </c>
      <c r="R1467" s="141">
        <f>Q1467*H1467</f>
        <v>1.2818999999999999E-2</v>
      </c>
      <c r="S1467" s="141">
        <v>0</v>
      </c>
      <c r="T1467" s="142">
        <f>S1467*H1467</f>
        <v>0</v>
      </c>
      <c r="AR1467" s="143" t="s">
        <v>316</v>
      </c>
      <c r="AT1467" s="143" t="s">
        <v>161</v>
      </c>
      <c r="AU1467" s="143" t="s">
        <v>85</v>
      </c>
      <c r="AY1467" s="18" t="s">
        <v>158</v>
      </c>
      <c r="BE1467" s="144">
        <f>IF(N1467="základní",J1467,0)</f>
        <v>0</v>
      </c>
      <c r="BF1467" s="144">
        <f>IF(N1467="snížená",J1467,0)</f>
        <v>0</v>
      </c>
      <c r="BG1467" s="144">
        <f>IF(N1467="zákl. přenesená",J1467,0)</f>
        <v>0</v>
      </c>
      <c r="BH1467" s="144">
        <f>IF(N1467="sníž. přenesená",J1467,0)</f>
        <v>0</v>
      </c>
      <c r="BI1467" s="144">
        <f>IF(N1467="nulová",J1467,0)</f>
        <v>0</v>
      </c>
      <c r="BJ1467" s="18" t="s">
        <v>83</v>
      </c>
      <c r="BK1467" s="144">
        <f>ROUND(I1467*H1467,2)</f>
        <v>0</v>
      </c>
      <c r="BL1467" s="18" t="s">
        <v>316</v>
      </c>
      <c r="BM1467" s="143" t="s">
        <v>1567</v>
      </c>
    </row>
    <row r="1468" spans="2:65" s="1" customFormat="1">
      <c r="B1468" s="33"/>
      <c r="D1468" s="145" t="s">
        <v>168</v>
      </c>
      <c r="F1468" s="146" t="s">
        <v>1568</v>
      </c>
      <c r="I1468" s="147"/>
      <c r="L1468" s="33"/>
      <c r="M1468" s="148"/>
      <c r="T1468" s="54"/>
      <c r="AT1468" s="18" t="s">
        <v>168</v>
      </c>
      <c r="AU1468" s="18" t="s">
        <v>85</v>
      </c>
    </row>
    <row r="1469" spans="2:65" s="1" customFormat="1">
      <c r="B1469" s="33"/>
      <c r="D1469" s="149" t="s">
        <v>170</v>
      </c>
      <c r="F1469" s="150" t="s">
        <v>1569</v>
      </c>
      <c r="I1469" s="147"/>
      <c r="L1469" s="33"/>
      <c r="M1469" s="148"/>
      <c r="T1469" s="54"/>
      <c r="AT1469" s="18" t="s">
        <v>170</v>
      </c>
      <c r="AU1469" s="18" t="s">
        <v>85</v>
      </c>
    </row>
    <row r="1470" spans="2:65" s="12" customFormat="1">
      <c r="B1470" s="151"/>
      <c r="D1470" s="145" t="s">
        <v>172</v>
      </c>
      <c r="E1470" s="152" t="s">
        <v>19</v>
      </c>
      <c r="F1470" s="153" t="s">
        <v>720</v>
      </c>
      <c r="H1470" s="152" t="s">
        <v>19</v>
      </c>
      <c r="I1470" s="154"/>
      <c r="L1470" s="151"/>
      <c r="M1470" s="155"/>
      <c r="T1470" s="156"/>
      <c r="AT1470" s="152" t="s">
        <v>172</v>
      </c>
      <c r="AU1470" s="152" t="s">
        <v>85</v>
      </c>
      <c r="AV1470" s="12" t="s">
        <v>83</v>
      </c>
      <c r="AW1470" s="12" t="s">
        <v>37</v>
      </c>
      <c r="AX1470" s="12" t="s">
        <v>76</v>
      </c>
      <c r="AY1470" s="152" t="s">
        <v>158</v>
      </c>
    </row>
    <row r="1471" spans="2:65" s="12" customFormat="1">
      <c r="B1471" s="151"/>
      <c r="D1471" s="145" t="s">
        <v>172</v>
      </c>
      <c r="E1471" s="152" t="s">
        <v>19</v>
      </c>
      <c r="F1471" s="153" t="s">
        <v>1570</v>
      </c>
      <c r="H1471" s="152" t="s">
        <v>19</v>
      </c>
      <c r="I1471" s="154"/>
      <c r="L1471" s="151"/>
      <c r="M1471" s="155"/>
      <c r="T1471" s="156"/>
      <c r="AT1471" s="152" t="s">
        <v>172</v>
      </c>
      <c r="AU1471" s="152" t="s">
        <v>85</v>
      </c>
      <c r="AV1471" s="12" t="s">
        <v>83</v>
      </c>
      <c r="AW1471" s="12" t="s">
        <v>37</v>
      </c>
      <c r="AX1471" s="12" t="s">
        <v>76</v>
      </c>
      <c r="AY1471" s="152" t="s">
        <v>158</v>
      </c>
    </row>
    <row r="1472" spans="2:65" s="12" customFormat="1">
      <c r="B1472" s="151"/>
      <c r="D1472" s="145" t="s">
        <v>172</v>
      </c>
      <c r="E1472" s="152" t="s">
        <v>19</v>
      </c>
      <c r="F1472" s="153" t="s">
        <v>1554</v>
      </c>
      <c r="H1472" s="152" t="s">
        <v>19</v>
      </c>
      <c r="I1472" s="154"/>
      <c r="L1472" s="151"/>
      <c r="M1472" s="155"/>
      <c r="T1472" s="156"/>
      <c r="AT1472" s="152" t="s">
        <v>172</v>
      </c>
      <c r="AU1472" s="152" t="s">
        <v>85</v>
      </c>
      <c r="AV1472" s="12" t="s">
        <v>83</v>
      </c>
      <c r="AW1472" s="12" t="s">
        <v>37</v>
      </c>
      <c r="AX1472" s="12" t="s">
        <v>76</v>
      </c>
      <c r="AY1472" s="152" t="s">
        <v>158</v>
      </c>
    </row>
    <row r="1473" spans="2:65" s="13" customFormat="1">
      <c r="B1473" s="157"/>
      <c r="D1473" s="145" t="s">
        <v>172</v>
      </c>
      <c r="E1473" s="158" t="s">
        <v>19</v>
      </c>
      <c r="F1473" s="159" t="s">
        <v>1555</v>
      </c>
      <c r="H1473" s="160">
        <v>9.76</v>
      </c>
      <c r="I1473" s="161"/>
      <c r="L1473" s="157"/>
      <c r="M1473" s="162"/>
      <c r="T1473" s="163"/>
      <c r="AT1473" s="158" t="s">
        <v>172</v>
      </c>
      <c r="AU1473" s="158" t="s">
        <v>85</v>
      </c>
      <c r="AV1473" s="13" t="s">
        <v>85</v>
      </c>
      <c r="AW1473" s="13" t="s">
        <v>37</v>
      </c>
      <c r="AX1473" s="13" t="s">
        <v>76</v>
      </c>
      <c r="AY1473" s="158" t="s">
        <v>158</v>
      </c>
    </row>
    <row r="1474" spans="2:65" s="13" customFormat="1">
      <c r="B1474" s="157"/>
      <c r="D1474" s="145" t="s">
        <v>172</v>
      </c>
      <c r="E1474" s="158" t="s">
        <v>19</v>
      </c>
      <c r="F1474" s="159" t="s">
        <v>1556</v>
      </c>
      <c r="H1474" s="160">
        <v>0.16500000000000001</v>
      </c>
      <c r="I1474" s="161"/>
      <c r="L1474" s="157"/>
      <c r="M1474" s="162"/>
      <c r="T1474" s="163"/>
      <c r="AT1474" s="158" t="s">
        <v>172</v>
      </c>
      <c r="AU1474" s="158" t="s">
        <v>85</v>
      </c>
      <c r="AV1474" s="13" t="s">
        <v>85</v>
      </c>
      <c r="AW1474" s="13" t="s">
        <v>37</v>
      </c>
      <c r="AX1474" s="13" t="s">
        <v>76</v>
      </c>
      <c r="AY1474" s="158" t="s">
        <v>158</v>
      </c>
    </row>
    <row r="1475" spans="2:65" s="13" customFormat="1">
      <c r="B1475" s="157"/>
      <c r="D1475" s="145" t="s">
        <v>172</v>
      </c>
      <c r="E1475" s="158" t="s">
        <v>19</v>
      </c>
      <c r="F1475" s="159" t="s">
        <v>1557</v>
      </c>
      <c r="H1475" s="160">
        <v>-1.379</v>
      </c>
      <c r="I1475" s="161"/>
      <c r="L1475" s="157"/>
      <c r="M1475" s="162"/>
      <c r="T1475" s="163"/>
      <c r="AT1475" s="158" t="s">
        <v>172</v>
      </c>
      <c r="AU1475" s="158" t="s">
        <v>85</v>
      </c>
      <c r="AV1475" s="13" t="s">
        <v>85</v>
      </c>
      <c r="AW1475" s="13" t="s">
        <v>37</v>
      </c>
      <c r="AX1475" s="13" t="s">
        <v>76</v>
      </c>
      <c r="AY1475" s="158" t="s">
        <v>158</v>
      </c>
    </row>
    <row r="1476" spans="2:65" s="15" customFormat="1">
      <c r="B1476" s="171"/>
      <c r="D1476" s="145" t="s">
        <v>172</v>
      </c>
      <c r="E1476" s="172" t="s">
        <v>19</v>
      </c>
      <c r="F1476" s="173" t="s">
        <v>188</v>
      </c>
      <c r="H1476" s="174">
        <v>8.5459999999999994</v>
      </c>
      <c r="I1476" s="175"/>
      <c r="L1476" s="171"/>
      <c r="M1476" s="176"/>
      <c r="T1476" s="177"/>
      <c r="AT1476" s="172" t="s">
        <v>172</v>
      </c>
      <c r="AU1476" s="172" t="s">
        <v>85</v>
      </c>
      <c r="AV1476" s="15" t="s">
        <v>166</v>
      </c>
      <c r="AW1476" s="15" t="s">
        <v>37</v>
      </c>
      <c r="AX1476" s="15" t="s">
        <v>83</v>
      </c>
      <c r="AY1476" s="172" t="s">
        <v>158</v>
      </c>
    </row>
    <row r="1477" spans="2:65" s="1" customFormat="1" ht="24.2" customHeight="1">
      <c r="B1477" s="33"/>
      <c r="C1477" s="132" t="s">
        <v>1571</v>
      </c>
      <c r="D1477" s="132" t="s">
        <v>161</v>
      </c>
      <c r="E1477" s="133" t="s">
        <v>1572</v>
      </c>
      <c r="F1477" s="134" t="s">
        <v>1573</v>
      </c>
      <c r="G1477" s="135" t="s">
        <v>340</v>
      </c>
      <c r="H1477" s="136">
        <v>5.74</v>
      </c>
      <c r="I1477" s="137"/>
      <c r="J1477" s="138">
        <f>ROUND(I1477*H1477,2)</f>
        <v>0</v>
      </c>
      <c r="K1477" s="134" t="s">
        <v>165</v>
      </c>
      <c r="L1477" s="33"/>
      <c r="M1477" s="139" t="s">
        <v>19</v>
      </c>
      <c r="N1477" s="140" t="s">
        <v>47</v>
      </c>
      <c r="P1477" s="141">
        <f>O1477*H1477</f>
        <v>0</v>
      </c>
      <c r="Q1477" s="141">
        <v>3.4000000000000002E-4</v>
      </c>
      <c r="R1477" s="141">
        <f>Q1477*H1477</f>
        <v>1.9516000000000002E-3</v>
      </c>
      <c r="S1477" s="141">
        <v>0</v>
      </c>
      <c r="T1477" s="142">
        <f>S1477*H1477</f>
        <v>0</v>
      </c>
      <c r="AR1477" s="143" t="s">
        <v>316</v>
      </c>
      <c r="AT1477" s="143" t="s">
        <v>161</v>
      </c>
      <c r="AU1477" s="143" t="s">
        <v>85</v>
      </c>
      <c r="AY1477" s="18" t="s">
        <v>158</v>
      </c>
      <c r="BE1477" s="144">
        <f>IF(N1477="základní",J1477,0)</f>
        <v>0</v>
      </c>
      <c r="BF1477" s="144">
        <f>IF(N1477="snížená",J1477,0)</f>
        <v>0</v>
      </c>
      <c r="BG1477" s="144">
        <f>IF(N1477="zákl. přenesená",J1477,0)</f>
        <v>0</v>
      </c>
      <c r="BH1477" s="144">
        <f>IF(N1477="sníž. přenesená",J1477,0)</f>
        <v>0</v>
      </c>
      <c r="BI1477" s="144">
        <f>IF(N1477="nulová",J1477,0)</f>
        <v>0</v>
      </c>
      <c r="BJ1477" s="18" t="s">
        <v>83</v>
      </c>
      <c r="BK1477" s="144">
        <f>ROUND(I1477*H1477,2)</f>
        <v>0</v>
      </c>
      <c r="BL1477" s="18" t="s">
        <v>316</v>
      </c>
      <c r="BM1477" s="143" t="s">
        <v>1574</v>
      </c>
    </row>
    <row r="1478" spans="2:65" s="1" customFormat="1">
      <c r="B1478" s="33"/>
      <c r="D1478" s="145" t="s">
        <v>168</v>
      </c>
      <c r="F1478" s="146" t="s">
        <v>1575</v>
      </c>
      <c r="I1478" s="147"/>
      <c r="L1478" s="33"/>
      <c r="M1478" s="148"/>
      <c r="T1478" s="54"/>
      <c r="AT1478" s="18" t="s">
        <v>168</v>
      </c>
      <c r="AU1478" s="18" t="s">
        <v>85</v>
      </c>
    </row>
    <row r="1479" spans="2:65" s="1" customFormat="1">
      <c r="B1479" s="33"/>
      <c r="D1479" s="149" t="s">
        <v>170</v>
      </c>
      <c r="F1479" s="150" t="s">
        <v>1576</v>
      </c>
      <c r="I1479" s="147"/>
      <c r="L1479" s="33"/>
      <c r="M1479" s="148"/>
      <c r="T1479" s="54"/>
      <c r="AT1479" s="18" t="s">
        <v>170</v>
      </c>
      <c r="AU1479" s="18" t="s">
        <v>85</v>
      </c>
    </row>
    <row r="1480" spans="2:65" s="12" customFormat="1">
      <c r="B1480" s="151"/>
      <c r="D1480" s="145" t="s">
        <v>172</v>
      </c>
      <c r="E1480" s="152" t="s">
        <v>19</v>
      </c>
      <c r="F1480" s="153" t="s">
        <v>720</v>
      </c>
      <c r="H1480" s="152" t="s">
        <v>19</v>
      </c>
      <c r="I1480" s="154"/>
      <c r="L1480" s="151"/>
      <c r="M1480" s="155"/>
      <c r="T1480" s="156"/>
      <c r="AT1480" s="152" t="s">
        <v>172</v>
      </c>
      <c r="AU1480" s="152" t="s">
        <v>85</v>
      </c>
      <c r="AV1480" s="12" t="s">
        <v>83</v>
      </c>
      <c r="AW1480" s="12" t="s">
        <v>37</v>
      </c>
      <c r="AX1480" s="12" t="s">
        <v>76</v>
      </c>
      <c r="AY1480" s="152" t="s">
        <v>158</v>
      </c>
    </row>
    <row r="1481" spans="2:65" s="12" customFormat="1">
      <c r="B1481" s="151"/>
      <c r="D1481" s="145" t="s">
        <v>172</v>
      </c>
      <c r="E1481" s="152" t="s">
        <v>19</v>
      </c>
      <c r="F1481" s="153" t="s">
        <v>1577</v>
      </c>
      <c r="H1481" s="152" t="s">
        <v>19</v>
      </c>
      <c r="I1481" s="154"/>
      <c r="L1481" s="151"/>
      <c r="M1481" s="155"/>
      <c r="T1481" s="156"/>
      <c r="AT1481" s="152" t="s">
        <v>172</v>
      </c>
      <c r="AU1481" s="152" t="s">
        <v>85</v>
      </c>
      <c r="AV1481" s="12" t="s">
        <v>83</v>
      </c>
      <c r="AW1481" s="12" t="s">
        <v>37</v>
      </c>
      <c r="AX1481" s="12" t="s">
        <v>76</v>
      </c>
      <c r="AY1481" s="152" t="s">
        <v>158</v>
      </c>
    </row>
    <row r="1482" spans="2:65" s="12" customFormat="1">
      <c r="B1482" s="151"/>
      <c r="D1482" s="145" t="s">
        <v>172</v>
      </c>
      <c r="E1482" s="152" t="s">
        <v>19</v>
      </c>
      <c r="F1482" s="153" t="s">
        <v>294</v>
      </c>
      <c r="H1482" s="152" t="s">
        <v>19</v>
      </c>
      <c r="I1482" s="154"/>
      <c r="L1482" s="151"/>
      <c r="M1482" s="155"/>
      <c r="T1482" s="156"/>
      <c r="AT1482" s="152" t="s">
        <v>172</v>
      </c>
      <c r="AU1482" s="152" t="s">
        <v>85</v>
      </c>
      <c r="AV1482" s="12" t="s">
        <v>83</v>
      </c>
      <c r="AW1482" s="12" t="s">
        <v>37</v>
      </c>
      <c r="AX1482" s="12" t="s">
        <v>76</v>
      </c>
      <c r="AY1482" s="152" t="s">
        <v>158</v>
      </c>
    </row>
    <row r="1483" spans="2:65" s="13" customFormat="1">
      <c r="B1483" s="157"/>
      <c r="D1483" s="145" t="s">
        <v>172</v>
      </c>
      <c r="E1483" s="158" t="s">
        <v>19</v>
      </c>
      <c r="F1483" s="159" t="s">
        <v>1578</v>
      </c>
      <c r="H1483" s="160">
        <v>1.1000000000000001</v>
      </c>
      <c r="I1483" s="161"/>
      <c r="L1483" s="157"/>
      <c r="M1483" s="162"/>
      <c r="T1483" s="163"/>
      <c r="AT1483" s="158" t="s">
        <v>172</v>
      </c>
      <c r="AU1483" s="158" t="s">
        <v>85</v>
      </c>
      <c r="AV1483" s="13" t="s">
        <v>85</v>
      </c>
      <c r="AW1483" s="13" t="s">
        <v>37</v>
      </c>
      <c r="AX1483" s="13" t="s">
        <v>76</v>
      </c>
      <c r="AY1483" s="158" t="s">
        <v>158</v>
      </c>
    </row>
    <row r="1484" spans="2:65" s="13" customFormat="1">
      <c r="B1484" s="157"/>
      <c r="D1484" s="145" t="s">
        <v>172</v>
      </c>
      <c r="E1484" s="158" t="s">
        <v>19</v>
      </c>
      <c r="F1484" s="159" t="s">
        <v>1579</v>
      </c>
      <c r="H1484" s="160">
        <v>4.6399999999999997</v>
      </c>
      <c r="I1484" s="161"/>
      <c r="L1484" s="157"/>
      <c r="M1484" s="162"/>
      <c r="T1484" s="163"/>
      <c r="AT1484" s="158" t="s">
        <v>172</v>
      </c>
      <c r="AU1484" s="158" t="s">
        <v>85</v>
      </c>
      <c r="AV1484" s="13" t="s">
        <v>85</v>
      </c>
      <c r="AW1484" s="13" t="s">
        <v>37</v>
      </c>
      <c r="AX1484" s="13" t="s">
        <v>76</v>
      </c>
      <c r="AY1484" s="158" t="s">
        <v>158</v>
      </c>
    </row>
    <row r="1485" spans="2:65" s="15" customFormat="1">
      <c r="B1485" s="171"/>
      <c r="D1485" s="145" t="s">
        <v>172</v>
      </c>
      <c r="E1485" s="172" t="s">
        <v>19</v>
      </c>
      <c r="F1485" s="173" t="s">
        <v>188</v>
      </c>
      <c r="H1485" s="174">
        <v>5.74</v>
      </c>
      <c r="I1485" s="175"/>
      <c r="L1485" s="171"/>
      <c r="M1485" s="176"/>
      <c r="T1485" s="177"/>
      <c r="AT1485" s="172" t="s">
        <v>172</v>
      </c>
      <c r="AU1485" s="172" t="s">
        <v>85</v>
      </c>
      <c r="AV1485" s="15" t="s">
        <v>166</v>
      </c>
      <c r="AW1485" s="15" t="s">
        <v>37</v>
      </c>
      <c r="AX1485" s="15" t="s">
        <v>83</v>
      </c>
      <c r="AY1485" s="172" t="s">
        <v>158</v>
      </c>
    </row>
    <row r="1486" spans="2:65" s="1" customFormat="1" ht="24.2" customHeight="1">
      <c r="B1486" s="33"/>
      <c r="C1486" s="178" t="s">
        <v>1580</v>
      </c>
      <c r="D1486" s="178" t="s">
        <v>229</v>
      </c>
      <c r="E1486" s="179" t="s">
        <v>1581</v>
      </c>
      <c r="F1486" s="180" t="s">
        <v>1582</v>
      </c>
      <c r="G1486" s="181" t="s">
        <v>340</v>
      </c>
      <c r="H1486" s="182">
        <v>6.3140000000000001</v>
      </c>
      <c r="I1486" s="183"/>
      <c r="J1486" s="184">
        <f>ROUND(I1486*H1486,2)</f>
        <v>0</v>
      </c>
      <c r="K1486" s="180" t="s">
        <v>165</v>
      </c>
      <c r="L1486" s="185"/>
      <c r="M1486" s="186" t="s">
        <v>19</v>
      </c>
      <c r="N1486" s="187" t="s">
        <v>47</v>
      </c>
      <c r="P1486" s="141">
        <f>O1486*H1486</f>
        <v>0</v>
      </c>
      <c r="Q1486" s="141">
        <v>3.5E-4</v>
      </c>
      <c r="R1486" s="141">
        <f>Q1486*H1486</f>
        <v>2.2098999999999999E-3</v>
      </c>
      <c r="S1486" s="141">
        <v>0</v>
      </c>
      <c r="T1486" s="142">
        <f>S1486*H1486</f>
        <v>0</v>
      </c>
      <c r="AR1486" s="143" t="s">
        <v>390</v>
      </c>
      <c r="AT1486" s="143" t="s">
        <v>229</v>
      </c>
      <c r="AU1486" s="143" t="s">
        <v>85</v>
      </c>
      <c r="AY1486" s="18" t="s">
        <v>158</v>
      </c>
      <c r="BE1486" s="144">
        <f>IF(N1486="základní",J1486,0)</f>
        <v>0</v>
      </c>
      <c r="BF1486" s="144">
        <f>IF(N1486="snížená",J1486,0)</f>
        <v>0</v>
      </c>
      <c r="BG1486" s="144">
        <f>IF(N1486="zákl. přenesená",J1486,0)</f>
        <v>0</v>
      </c>
      <c r="BH1486" s="144">
        <f>IF(N1486="sníž. přenesená",J1486,0)</f>
        <v>0</v>
      </c>
      <c r="BI1486" s="144">
        <f>IF(N1486="nulová",J1486,0)</f>
        <v>0</v>
      </c>
      <c r="BJ1486" s="18" t="s">
        <v>83</v>
      </c>
      <c r="BK1486" s="144">
        <f>ROUND(I1486*H1486,2)</f>
        <v>0</v>
      </c>
      <c r="BL1486" s="18" t="s">
        <v>316</v>
      </c>
      <c r="BM1486" s="143" t="s">
        <v>1583</v>
      </c>
    </row>
    <row r="1487" spans="2:65" s="1" customFormat="1">
      <c r="B1487" s="33"/>
      <c r="D1487" s="145" t="s">
        <v>168</v>
      </c>
      <c r="F1487" s="146" t="s">
        <v>1582</v>
      </c>
      <c r="I1487" s="147"/>
      <c r="L1487" s="33"/>
      <c r="M1487" s="148"/>
      <c r="T1487" s="54"/>
      <c r="AT1487" s="18" t="s">
        <v>168</v>
      </c>
      <c r="AU1487" s="18" t="s">
        <v>85</v>
      </c>
    </row>
    <row r="1488" spans="2:65" s="12" customFormat="1">
      <c r="B1488" s="151"/>
      <c r="D1488" s="145" t="s">
        <v>172</v>
      </c>
      <c r="E1488" s="152" t="s">
        <v>19</v>
      </c>
      <c r="F1488" s="153" t="s">
        <v>720</v>
      </c>
      <c r="H1488" s="152" t="s">
        <v>19</v>
      </c>
      <c r="I1488" s="154"/>
      <c r="L1488" s="151"/>
      <c r="M1488" s="155"/>
      <c r="T1488" s="156"/>
      <c r="AT1488" s="152" t="s">
        <v>172</v>
      </c>
      <c r="AU1488" s="152" t="s">
        <v>85</v>
      </c>
      <c r="AV1488" s="12" t="s">
        <v>83</v>
      </c>
      <c r="AW1488" s="12" t="s">
        <v>37</v>
      </c>
      <c r="AX1488" s="12" t="s">
        <v>76</v>
      </c>
      <c r="AY1488" s="152" t="s">
        <v>158</v>
      </c>
    </row>
    <row r="1489" spans="2:65" s="12" customFormat="1">
      <c r="B1489" s="151"/>
      <c r="D1489" s="145" t="s">
        <v>172</v>
      </c>
      <c r="E1489" s="152" t="s">
        <v>19</v>
      </c>
      <c r="F1489" s="153" t="s">
        <v>392</v>
      </c>
      <c r="H1489" s="152" t="s">
        <v>19</v>
      </c>
      <c r="I1489" s="154"/>
      <c r="L1489" s="151"/>
      <c r="M1489" s="155"/>
      <c r="T1489" s="156"/>
      <c r="AT1489" s="152" t="s">
        <v>172</v>
      </c>
      <c r="AU1489" s="152" t="s">
        <v>85</v>
      </c>
      <c r="AV1489" s="12" t="s">
        <v>83</v>
      </c>
      <c r="AW1489" s="12" t="s">
        <v>37</v>
      </c>
      <c r="AX1489" s="12" t="s">
        <v>76</v>
      </c>
      <c r="AY1489" s="152" t="s">
        <v>158</v>
      </c>
    </row>
    <row r="1490" spans="2:65" s="12" customFormat="1">
      <c r="B1490" s="151"/>
      <c r="D1490" s="145" t="s">
        <v>172</v>
      </c>
      <c r="E1490" s="152" t="s">
        <v>19</v>
      </c>
      <c r="F1490" s="153" t="s">
        <v>1584</v>
      </c>
      <c r="H1490" s="152" t="s">
        <v>19</v>
      </c>
      <c r="I1490" s="154"/>
      <c r="L1490" s="151"/>
      <c r="M1490" s="155"/>
      <c r="T1490" s="156"/>
      <c r="AT1490" s="152" t="s">
        <v>172</v>
      </c>
      <c r="AU1490" s="152" t="s">
        <v>85</v>
      </c>
      <c r="AV1490" s="12" t="s">
        <v>83</v>
      </c>
      <c r="AW1490" s="12" t="s">
        <v>37</v>
      </c>
      <c r="AX1490" s="12" t="s">
        <v>76</v>
      </c>
      <c r="AY1490" s="152" t="s">
        <v>158</v>
      </c>
    </row>
    <row r="1491" spans="2:65" s="12" customFormat="1">
      <c r="B1491" s="151"/>
      <c r="D1491" s="145" t="s">
        <v>172</v>
      </c>
      <c r="E1491" s="152" t="s">
        <v>19</v>
      </c>
      <c r="F1491" s="153" t="s">
        <v>294</v>
      </c>
      <c r="H1491" s="152" t="s">
        <v>19</v>
      </c>
      <c r="I1491" s="154"/>
      <c r="L1491" s="151"/>
      <c r="M1491" s="155"/>
      <c r="T1491" s="156"/>
      <c r="AT1491" s="152" t="s">
        <v>172</v>
      </c>
      <c r="AU1491" s="152" t="s">
        <v>85</v>
      </c>
      <c r="AV1491" s="12" t="s">
        <v>83</v>
      </c>
      <c r="AW1491" s="12" t="s">
        <v>37</v>
      </c>
      <c r="AX1491" s="12" t="s">
        <v>76</v>
      </c>
      <c r="AY1491" s="152" t="s">
        <v>158</v>
      </c>
    </row>
    <row r="1492" spans="2:65" s="13" customFormat="1">
      <c r="B1492" s="157"/>
      <c r="D1492" s="145" t="s">
        <v>172</v>
      </c>
      <c r="E1492" s="158" t="s">
        <v>19</v>
      </c>
      <c r="F1492" s="159" t="s">
        <v>1578</v>
      </c>
      <c r="H1492" s="160">
        <v>1.1000000000000001</v>
      </c>
      <c r="I1492" s="161"/>
      <c r="L1492" s="157"/>
      <c r="M1492" s="162"/>
      <c r="T1492" s="163"/>
      <c r="AT1492" s="158" t="s">
        <v>172</v>
      </c>
      <c r="AU1492" s="158" t="s">
        <v>85</v>
      </c>
      <c r="AV1492" s="13" t="s">
        <v>85</v>
      </c>
      <c r="AW1492" s="13" t="s">
        <v>37</v>
      </c>
      <c r="AX1492" s="13" t="s">
        <v>76</v>
      </c>
      <c r="AY1492" s="158" t="s">
        <v>158</v>
      </c>
    </row>
    <row r="1493" spans="2:65" s="13" customFormat="1">
      <c r="B1493" s="157"/>
      <c r="D1493" s="145" t="s">
        <v>172</v>
      </c>
      <c r="E1493" s="158" t="s">
        <v>19</v>
      </c>
      <c r="F1493" s="159" t="s">
        <v>1579</v>
      </c>
      <c r="H1493" s="160">
        <v>4.6399999999999997</v>
      </c>
      <c r="I1493" s="161"/>
      <c r="L1493" s="157"/>
      <c r="M1493" s="162"/>
      <c r="T1493" s="163"/>
      <c r="AT1493" s="158" t="s">
        <v>172</v>
      </c>
      <c r="AU1493" s="158" t="s">
        <v>85</v>
      </c>
      <c r="AV1493" s="13" t="s">
        <v>85</v>
      </c>
      <c r="AW1493" s="13" t="s">
        <v>37</v>
      </c>
      <c r="AX1493" s="13" t="s">
        <v>76</v>
      </c>
      <c r="AY1493" s="158" t="s">
        <v>158</v>
      </c>
    </row>
    <row r="1494" spans="2:65" s="15" customFormat="1">
      <c r="B1494" s="171"/>
      <c r="D1494" s="145" t="s">
        <v>172</v>
      </c>
      <c r="E1494" s="172" t="s">
        <v>19</v>
      </c>
      <c r="F1494" s="173" t="s">
        <v>188</v>
      </c>
      <c r="H1494" s="174">
        <v>5.74</v>
      </c>
      <c r="I1494" s="175"/>
      <c r="L1494" s="171"/>
      <c r="M1494" s="176"/>
      <c r="T1494" s="177"/>
      <c r="AT1494" s="172" t="s">
        <v>172</v>
      </c>
      <c r="AU1494" s="172" t="s">
        <v>85</v>
      </c>
      <c r="AV1494" s="15" t="s">
        <v>166</v>
      </c>
      <c r="AW1494" s="15" t="s">
        <v>37</v>
      </c>
      <c r="AX1494" s="15" t="s">
        <v>83</v>
      </c>
      <c r="AY1494" s="172" t="s">
        <v>158</v>
      </c>
    </row>
    <row r="1495" spans="2:65" s="13" customFormat="1">
      <c r="B1495" s="157"/>
      <c r="D1495" s="145" t="s">
        <v>172</v>
      </c>
      <c r="F1495" s="159" t="s">
        <v>1585</v>
      </c>
      <c r="H1495" s="160">
        <v>6.3140000000000001</v>
      </c>
      <c r="I1495" s="161"/>
      <c r="L1495" s="157"/>
      <c r="M1495" s="162"/>
      <c r="T1495" s="163"/>
      <c r="AT1495" s="158" t="s">
        <v>172</v>
      </c>
      <c r="AU1495" s="158" t="s">
        <v>85</v>
      </c>
      <c r="AV1495" s="13" t="s">
        <v>85</v>
      </c>
      <c r="AW1495" s="13" t="s">
        <v>4</v>
      </c>
      <c r="AX1495" s="13" t="s">
        <v>83</v>
      </c>
      <c r="AY1495" s="158" t="s">
        <v>158</v>
      </c>
    </row>
    <row r="1496" spans="2:65" s="1" customFormat="1" ht="33" customHeight="1">
      <c r="B1496" s="33"/>
      <c r="C1496" s="132" t="s">
        <v>1586</v>
      </c>
      <c r="D1496" s="132" t="s">
        <v>161</v>
      </c>
      <c r="E1496" s="133" t="s">
        <v>1587</v>
      </c>
      <c r="F1496" s="134" t="s">
        <v>1588</v>
      </c>
      <c r="G1496" s="135" t="s">
        <v>164</v>
      </c>
      <c r="H1496" s="136">
        <v>8.5459999999999994</v>
      </c>
      <c r="I1496" s="137"/>
      <c r="J1496" s="138">
        <f>ROUND(I1496*H1496,2)</f>
        <v>0</v>
      </c>
      <c r="K1496" s="134" t="s">
        <v>165</v>
      </c>
      <c r="L1496" s="33"/>
      <c r="M1496" s="139" t="s">
        <v>19</v>
      </c>
      <c r="N1496" s="140" t="s">
        <v>47</v>
      </c>
      <c r="P1496" s="141">
        <f>O1496*H1496</f>
        <v>0</v>
      </c>
      <c r="Q1496" s="141">
        <v>5.9959999999999996E-3</v>
      </c>
      <c r="R1496" s="141">
        <f>Q1496*H1496</f>
        <v>5.1241815999999996E-2</v>
      </c>
      <c r="S1496" s="141">
        <v>0</v>
      </c>
      <c r="T1496" s="142">
        <f>S1496*H1496</f>
        <v>0</v>
      </c>
      <c r="AR1496" s="143" t="s">
        <v>316</v>
      </c>
      <c r="AT1496" s="143" t="s">
        <v>161</v>
      </c>
      <c r="AU1496" s="143" t="s">
        <v>85</v>
      </c>
      <c r="AY1496" s="18" t="s">
        <v>158</v>
      </c>
      <c r="BE1496" s="144">
        <f>IF(N1496="základní",J1496,0)</f>
        <v>0</v>
      </c>
      <c r="BF1496" s="144">
        <f>IF(N1496="snížená",J1496,0)</f>
        <v>0</v>
      </c>
      <c r="BG1496" s="144">
        <f>IF(N1496="zákl. přenesená",J1496,0)</f>
        <v>0</v>
      </c>
      <c r="BH1496" s="144">
        <f>IF(N1496="sníž. přenesená",J1496,0)</f>
        <v>0</v>
      </c>
      <c r="BI1496" s="144">
        <f>IF(N1496="nulová",J1496,0)</f>
        <v>0</v>
      </c>
      <c r="BJ1496" s="18" t="s">
        <v>83</v>
      </c>
      <c r="BK1496" s="144">
        <f>ROUND(I1496*H1496,2)</f>
        <v>0</v>
      </c>
      <c r="BL1496" s="18" t="s">
        <v>316</v>
      </c>
      <c r="BM1496" s="143" t="s">
        <v>1589</v>
      </c>
    </row>
    <row r="1497" spans="2:65" s="1" customFormat="1">
      <c r="B1497" s="33"/>
      <c r="D1497" s="145" t="s">
        <v>168</v>
      </c>
      <c r="F1497" s="146" t="s">
        <v>1590</v>
      </c>
      <c r="I1497" s="147"/>
      <c r="L1497" s="33"/>
      <c r="M1497" s="148"/>
      <c r="T1497" s="54"/>
      <c r="AT1497" s="18" t="s">
        <v>168</v>
      </c>
      <c r="AU1497" s="18" t="s">
        <v>85</v>
      </c>
    </row>
    <row r="1498" spans="2:65" s="1" customFormat="1">
      <c r="B1498" s="33"/>
      <c r="D1498" s="149" t="s">
        <v>170</v>
      </c>
      <c r="F1498" s="150" t="s">
        <v>1591</v>
      </c>
      <c r="I1498" s="147"/>
      <c r="L1498" s="33"/>
      <c r="M1498" s="148"/>
      <c r="T1498" s="54"/>
      <c r="AT1498" s="18" t="s">
        <v>170</v>
      </c>
      <c r="AU1498" s="18" t="s">
        <v>85</v>
      </c>
    </row>
    <row r="1499" spans="2:65" s="12" customFormat="1">
      <c r="B1499" s="151"/>
      <c r="D1499" s="145" t="s">
        <v>172</v>
      </c>
      <c r="E1499" s="152" t="s">
        <v>19</v>
      </c>
      <c r="F1499" s="153" t="s">
        <v>720</v>
      </c>
      <c r="H1499" s="152" t="s">
        <v>19</v>
      </c>
      <c r="I1499" s="154"/>
      <c r="L1499" s="151"/>
      <c r="M1499" s="155"/>
      <c r="T1499" s="156"/>
      <c r="AT1499" s="152" t="s">
        <v>172</v>
      </c>
      <c r="AU1499" s="152" t="s">
        <v>85</v>
      </c>
      <c r="AV1499" s="12" t="s">
        <v>83</v>
      </c>
      <c r="AW1499" s="12" t="s">
        <v>37</v>
      </c>
      <c r="AX1499" s="12" t="s">
        <v>76</v>
      </c>
      <c r="AY1499" s="152" t="s">
        <v>158</v>
      </c>
    </row>
    <row r="1500" spans="2:65" s="12" customFormat="1">
      <c r="B1500" s="151"/>
      <c r="D1500" s="145" t="s">
        <v>172</v>
      </c>
      <c r="E1500" s="152" t="s">
        <v>19</v>
      </c>
      <c r="F1500" s="153" t="s">
        <v>392</v>
      </c>
      <c r="H1500" s="152" t="s">
        <v>19</v>
      </c>
      <c r="I1500" s="154"/>
      <c r="L1500" s="151"/>
      <c r="M1500" s="155"/>
      <c r="T1500" s="156"/>
      <c r="AT1500" s="152" t="s">
        <v>172</v>
      </c>
      <c r="AU1500" s="152" t="s">
        <v>85</v>
      </c>
      <c r="AV1500" s="12" t="s">
        <v>83</v>
      </c>
      <c r="AW1500" s="12" t="s">
        <v>37</v>
      </c>
      <c r="AX1500" s="12" t="s">
        <v>76</v>
      </c>
      <c r="AY1500" s="152" t="s">
        <v>158</v>
      </c>
    </row>
    <row r="1501" spans="2:65" s="12" customFormat="1">
      <c r="B1501" s="151"/>
      <c r="D1501" s="145" t="s">
        <v>172</v>
      </c>
      <c r="E1501" s="152" t="s">
        <v>19</v>
      </c>
      <c r="F1501" s="153" t="s">
        <v>1592</v>
      </c>
      <c r="H1501" s="152" t="s">
        <v>19</v>
      </c>
      <c r="I1501" s="154"/>
      <c r="L1501" s="151"/>
      <c r="M1501" s="155"/>
      <c r="T1501" s="156"/>
      <c r="AT1501" s="152" t="s">
        <v>172</v>
      </c>
      <c r="AU1501" s="152" t="s">
        <v>85</v>
      </c>
      <c r="AV1501" s="12" t="s">
        <v>83</v>
      </c>
      <c r="AW1501" s="12" t="s">
        <v>37</v>
      </c>
      <c r="AX1501" s="12" t="s">
        <v>76</v>
      </c>
      <c r="AY1501" s="152" t="s">
        <v>158</v>
      </c>
    </row>
    <row r="1502" spans="2:65" s="12" customFormat="1">
      <c r="B1502" s="151"/>
      <c r="D1502" s="145" t="s">
        <v>172</v>
      </c>
      <c r="E1502" s="152" t="s">
        <v>19</v>
      </c>
      <c r="F1502" s="153" t="s">
        <v>294</v>
      </c>
      <c r="H1502" s="152" t="s">
        <v>19</v>
      </c>
      <c r="I1502" s="154"/>
      <c r="L1502" s="151"/>
      <c r="M1502" s="155"/>
      <c r="T1502" s="156"/>
      <c r="AT1502" s="152" t="s">
        <v>172</v>
      </c>
      <c r="AU1502" s="152" t="s">
        <v>85</v>
      </c>
      <c r="AV1502" s="12" t="s">
        <v>83</v>
      </c>
      <c r="AW1502" s="12" t="s">
        <v>37</v>
      </c>
      <c r="AX1502" s="12" t="s">
        <v>76</v>
      </c>
      <c r="AY1502" s="152" t="s">
        <v>158</v>
      </c>
    </row>
    <row r="1503" spans="2:65" s="13" customFormat="1">
      <c r="B1503" s="157"/>
      <c r="D1503" s="145" t="s">
        <v>172</v>
      </c>
      <c r="E1503" s="158" t="s">
        <v>19</v>
      </c>
      <c r="F1503" s="159" t="s">
        <v>1555</v>
      </c>
      <c r="H1503" s="160">
        <v>9.76</v>
      </c>
      <c r="I1503" s="161"/>
      <c r="L1503" s="157"/>
      <c r="M1503" s="162"/>
      <c r="T1503" s="163"/>
      <c r="AT1503" s="158" t="s">
        <v>172</v>
      </c>
      <c r="AU1503" s="158" t="s">
        <v>85</v>
      </c>
      <c r="AV1503" s="13" t="s">
        <v>85</v>
      </c>
      <c r="AW1503" s="13" t="s">
        <v>37</v>
      </c>
      <c r="AX1503" s="13" t="s">
        <v>76</v>
      </c>
      <c r="AY1503" s="158" t="s">
        <v>158</v>
      </c>
    </row>
    <row r="1504" spans="2:65" s="13" customFormat="1">
      <c r="B1504" s="157"/>
      <c r="D1504" s="145" t="s">
        <v>172</v>
      </c>
      <c r="E1504" s="158" t="s">
        <v>19</v>
      </c>
      <c r="F1504" s="159" t="s">
        <v>1556</v>
      </c>
      <c r="H1504" s="160">
        <v>0.16500000000000001</v>
      </c>
      <c r="I1504" s="161"/>
      <c r="L1504" s="157"/>
      <c r="M1504" s="162"/>
      <c r="T1504" s="163"/>
      <c r="AT1504" s="158" t="s">
        <v>172</v>
      </c>
      <c r="AU1504" s="158" t="s">
        <v>85</v>
      </c>
      <c r="AV1504" s="13" t="s">
        <v>85</v>
      </c>
      <c r="AW1504" s="13" t="s">
        <v>37</v>
      </c>
      <c r="AX1504" s="13" t="s">
        <v>76</v>
      </c>
      <c r="AY1504" s="158" t="s">
        <v>158</v>
      </c>
    </row>
    <row r="1505" spans="2:65" s="13" customFormat="1">
      <c r="B1505" s="157"/>
      <c r="D1505" s="145" t="s">
        <v>172</v>
      </c>
      <c r="E1505" s="158" t="s">
        <v>19</v>
      </c>
      <c r="F1505" s="159" t="s">
        <v>1557</v>
      </c>
      <c r="H1505" s="160">
        <v>-1.379</v>
      </c>
      <c r="I1505" s="161"/>
      <c r="L1505" s="157"/>
      <c r="M1505" s="162"/>
      <c r="T1505" s="163"/>
      <c r="AT1505" s="158" t="s">
        <v>172</v>
      </c>
      <c r="AU1505" s="158" t="s">
        <v>85</v>
      </c>
      <c r="AV1505" s="13" t="s">
        <v>85</v>
      </c>
      <c r="AW1505" s="13" t="s">
        <v>37</v>
      </c>
      <c r="AX1505" s="13" t="s">
        <v>76</v>
      </c>
      <c r="AY1505" s="158" t="s">
        <v>158</v>
      </c>
    </row>
    <row r="1506" spans="2:65" s="15" customFormat="1">
      <c r="B1506" s="171"/>
      <c r="D1506" s="145" t="s">
        <v>172</v>
      </c>
      <c r="E1506" s="172" t="s">
        <v>19</v>
      </c>
      <c r="F1506" s="173" t="s">
        <v>188</v>
      </c>
      <c r="H1506" s="174">
        <v>8.5459999999999994</v>
      </c>
      <c r="I1506" s="175"/>
      <c r="L1506" s="171"/>
      <c r="M1506" s="176"/>
      <c r="T1506" s="177"/>
      <c r="AT1506" s="172" t="s">
        <v>172</v>
      </c>
      <c r="AU1506" s="172" t="s">
        <v>85</v>
      </c>
      <c r="AV1506" s="15" t="s">
        <v>166</v>
      </c>
      <c r="AW1506" s="15" t="s">
        <v>37</v>
      </c>
      <c r="AX1506" s="15" t="s">
        <v>83</v>
      </c>
      <c r="AY1506" s="172" t="s">
        <v>158</v>
      </c>
    </row>
    <row r="1507" spans="2:65" s="1" customFormat="1" ht="24.2" customHeight="1">
      <c r="B1507" s="33"/>
      <c r="C1507" s="178" t="s">
        <v>1593</v>
      </c>
      <c r="D1507" s="178" t="s">
        <v>229</v>
      </c>
      <c r="E1507" s="179" t="s">
        <v>1594</v>
      </c>
      <c r="F1507" s="180" t="s">
        <v>1595</v>
      </c>
      <c r="G1507" s="181" t="s">
        <v>164</v>
      </c>
      <c r="H1507" s="182">
        <v>8.5459999999999994</v>
      </c>
      <c r="I1507" s="183"/>
      <c r="J1507" s="184">
        <f>ROUND(I1507*H1507,2)</f>
        <v>0</v>
      </c>
      <c r="K1507" s="180" t="s">
        <v>165</v>
      </c>
      <c r="L1507" s="185"/>
      <c r="M1507" s="186" t="s">
        <v>19</v>
      </c>
      <c r="N1507" s="187" t="s">
        <v>47</v>
      </c>
      <c r="P1507" s="141">
        <f>O1507*H1507</f>
        <v>0</v>
      </c>
      <c r="Q1507" s="141">
        <v>1.8409999999999999E-2</v>
      </c>
      <c r="R1507" s="141">
        <f>Q1507*H1507</f>
        <v>0.15733185999999999</v>
      </c>
      <c r="S1507" s="141">
        <v>0</v>
      </c>
      <c r="T1507" s="142">
        <f>S1507*H1507</f>
        <v>0</v>
      </c>
      <c r="AR1507" s="143" t="s">
        <v>390</v>
      </c>
      <c r="AT1507" s="143" t="s">
        <v>229</v>
      </c>
      <c r="AU1507" s="143" t="s">
        <v>85</v>
      </c>
      <c r="AY1507" s="18" t="s">
        <v>158</v>
      </c>
      <c r="BE1507" s="144">
        <f>IF(N1507="základní",J1507,0)</f>
        <v>0</v>
      </c>
      <c r="BF1507" s="144">
        <f>IF(N1507="snížená",J1507,0)</f>
        <v>0</v>
      </c>
      <c r="BG1507" s="144">
        <f>IF(N1507="zákl. přenesená",J1507,0)</f>
        <v>0</v>
      </c>
      <c r="BH1507" s="144">
        <f>IF(N1507="sníž. přenesená",J1507,0)</f>
        <v>0</v>
      </c>
      <c r="BI1507" s="144">
        <f>IF(N1507="nulová",J1507,0)</f>
        <v>0</v>
      </c>
      <c r="BJ1507" s="18" t="s">
        <v>83</v>
      </c>
      <c r="BK1507" s="144">
        <f>ROUND(I1507*H1507,2)</f>
        <v>0</v>
      </c>
      <c r="BL1507" s="18" t="s">
        <v>316</v>
      </c>
      <c r="BM1507" s="143" t="s">
        <v>1596</v>
      </c>
    </row>
    <row r="1508" spans="2:65" s="1" customFormat="1">
      <c r="B1508" s="33"/>
      <c r="D1508" s="145" t="s">
        <v>168</v>
      </c>
      <c r="F1508" s="146" t="s">
        <v>1595</v>
      </c>
      <c r="I1508" s="147"/>
      <c r="L1508" s="33"/>
      <c r="M1508" s="148"/>
      <c r="T1508" s="54"/>
      <c r="AT1508" s="18" t="s">
        <v>168</v>
      </c>
      <c r="AU1508" s="18" t="s">
        <v>85</v>
      </c>
    </row>
    <row r="1509" spans="2:65" s="12" customFormat="1">
      <c r="B1509" s="151"/>
      <c r="D1509" s="145" t="s">
        <v>172</v>
      </c>
      <c r="E1509" s="152" t="s">
        <v>19</v>
      </c>
      <c r="F1509" s="153" t="s">
        <v>720</v>
      </c>
      <c r="H1509" s="152" t="s">
        <v>19</v>
      </c>
      <c r="I1509" s="154"/>
      <c r="L1509" s="151"/>
      <c r="M1509" s="155"/>
      <c r="T1509" s="156"/>
      <c r="AT1509" s="152" t="s">
        <v>172</v>
      </c>
      <c r="AU1509" s="152" t="s">
        <v>85</v>
      </c>
      <c r="AV1509" s="12" t="s">
        <v>83</v>
      </c>
      <c r="AW1509" s="12" t="s">
        <v>37</v>
      </c>
      <c r="AX1509" s="12" t="s">
        <v>76</v>
      </c>
      <c r="AY1509" s="152" t="s">
        <v>158</v>
      </c>
    </row>
    <row r="1510" spans="2:65" s="12" customFormat="1">
      <c r="B1510" s="151"/>
      <c r="D1510" s="145" t="s">
        <v>172</v>
      </c>
      <c r="E1510" s="152" t="s">
        <v>19</v>
      </c>
      <c r="F1510" s="153" t="s">
        <v>392</v>
      </c>
      <c r="H1510" s="152" t="s">
        <v>19</v>
      </c>
      <c r="I1510" s="154"/>
      <c r="L1510" s="151"/>
      <c r="M1510" s="155"/>
      <c r="T1510" s="156"/>
      <c r="AT1510" s="152" t="s">
        <v>172</v>
      </c>
      <c r="AU1510" s="152" t="s">
        <v>85</v>
      </c>
      <c r="AV1510" s="12" t="s">
        <v>83</v>
      </c>
      <c r="AW1510" s="12" t="s">
        <v>37</v>
      </c>
      <c r="AX1510" s="12" t="s">
        <v>76</v>
      </c>
      <c r="AY1510" s="152" t="s">
        <v>158</v>
      </c>
    </row>
    <row r="1511" spans="2:65" s="12" customFormat="1">
      <c r="B1511" s="151"/>
      <c r="D1511" s="145" t="s">
        <v>172</v>
      </c>
      <c r="E1511" s="152" t="s">
        <v>19</v>
      </c>
      <c r="F1511" s="153" t="s">
        <v>1597</v>
      </c>
      <c r="H1511" s="152" t="s">
        <v>19</v>
      </c>
      <c r="I1511" s="154"/>
      <c r="L1511" s="151"/>
      <c r="M1511" s="155"/>
      <c r="T1511" s="156"/>
      <c r="AT1511" s="152" t="s">
        <v>172</v>
      </c>
      <c r="AU1511" s="152" t="s">
        <v>85</v>
      </c>
      <c r="AV1511" s="12" t="s">
        <v>83</v>
      </c>
      <c r="AW1511" s="12" t="s">
        <v>37</v>
      </c>
      <c r="AX1511" s="12" t="s">
        <v>76</v>
      </c>
      <c r="AY1511" s="152" t="s">
        <v>158</v>
      </c>
    </row>
    <row r="1512" spans="2:65" s="12" customFormat="1">
      <c r="B1512" s="151"/>
      <c r="D1512" s="145" t="s">
        <v>172</v>
      </c>
      <c r="E1512" s="152" t="s">
        <v>19</v>
      </c>
      <c r="F1512" s="153" t="s">
        <v>294</v>
      </c>
      <c r="H1512" s="152" t="s">
        <v>19</v>
      </c>
      <c r="I1512" s="154"/>
      <c r="L1512" s="151"/>
      <c r="M1512" s="155"/>
      <c r="T1512" s="156"/>
      <c r="AT1512" s="152" t="s">
        <v>172</v>
      </c>
      <c r="AU1512" s="152" t="s">
        <v>85</v>
      </c>
      <c r="AV1512" s="12" t="s">
        <v>83</v>
      </c>
      <c r="AW1512" s="12" t="s">
        <v>37</v>
      </c>
      <c r="AX1512" s="12" t="s">
        <v>76</v>
      </c>
      <c r="AY1512" s="152" t="s">
        <v>158</v>
      </c>
    </row>
    <row r="1513" spans="2:65" s="13" customFormat="1">
      <c r="B1513" s="157"/>
      <c r="D1513" s="145" t="s">
        <v>172</v>
      </c>
      <c r="E1513" s="158" t="s">
        <v>19</v>
      </c>
      <c r="F1513" s="159" t="s">
        <v>1555</v>
      </c>
      <c r="H1513" s="160">
        <v>9.76</v>
      </c>
      <c r="I1513" s="161"/>
      <c r="L1513" s="157"/>
      <c r="M1513" s="162"/>
      <c r="T1513" s="163"/>
      <c r="AT1513" s="158" t="s">
        <v>172</v>
      </c>
      <c r="AU1513" s="158" t="s">
        <v>85</v>
      </c>
      <c r="AV1513" s="13" t="s">
        <v>85</v>
      </c>
      <c r="AW1513" s="13" t="s">
        <v>37</v>
      </c>
      <c r="AX1513" s="13" t="s">
        <v>76</v>
      </c>
      <c r="AY1513" s="158" t="s">
        <v>158</v>
      </c>
    </row>
    <row r="1514" spans="2:65" s="13" customFormat="1">
      <c r="B1514" s="157"/>
      <c r="D1514" s="145" t="s">
        <v>172</v>
      </c>
      <c r="E1514" s="158" t="s">
        <v>19</v>
      </c>
      <c r="F1514" s="159" t="s">
        <v>1556</v>
      </c>
      <c r="H1514" s="160">
        <v>0.16500000000000001</v>
      </c>
      <c r="I1514" s="161"/>
      <c r="L1514" s="157"/>
      <c r="M1514" s="162"/>
      <c r="T1514" s="163"/>
      <c r="AT1514" s="158" t="s">
        <v>172</v>
      </c>
      <c r="AU1514" s="158" t="s">
        <v>85</v>
      </c>
      <c r="AV1514" s="13" t="s">
        <v>85</v>
      </c>
      <c r="AW1514" s="13" t="s">
        <v>37</v>
      </c>
      <c r="AX1514" s="13" t="s">
        <v>76</v>
      </c>
      <c r="AY1514" s="158" t="s">
        <v>158</v>
      </c>
    </row>
    <row r="1515" spans="2:65" s="13" customFormat="1">
      <c r="B1515" s="157"/>
      <c r="D1515" s="145" t="s">
        <v>172</v>
      </c>
      <c r="E1515" s="158" t="s">
        <v>19</v>
      </c>
      <c r="F1515" s="159" t="s">
        <v>1557</v>
      </c>
      <c r="H1515" s="160">
        <v>-1.379</v>
      </c>
      <c r="I1515" s="161"/>
      <c r="L1515" s="157"/>
      <c r="M1515" s="162"/>
      <c r="T1515" s="163"/>
      <c r="AT1515" s="158" t="s">
        <v>172</v>
      </c>
      <c r="AU1515" s="158" t="s">
        <v>85</v>
      </c>
      <c r="AV1515" s="13" t="s">
        <v>85</v>
      </c>
      <c r="AW1515" s="13" t="s">
        <v>37</v>
      </c>
      <c r="AX1515" s="13" t="s">
        <v>76</v>
      </c>
      <c r="AY1515" s="158" t="s">
        <v>158</v>
      </c>
    </row>
    <row r="1516" spans="2:65" s="15" customFormat="1">
      <c r="B1516" s="171"/>
      <c r="D1516" s="145" t="s">
        <v>172</v>
      </c>
      <c r="E1516" s="172" t="s">
        <v>19</v>
      </c>
      <c r="F1516" s="173" t="s">
        <v>188</v>
      </c>
      <c r="H1516" s="174">
        <v>8.5459999999999994</v>
      </c>
      <c r="I1516" s="175"/>
      <c r="L1516" s="171"/>
      <c r="M1516" s="176"/>
      <c r="T1516" s="177"/>
      <c r="AT1516" s="172" t="s">
        <v>172</v>
      </c>
      <c r="AU1516" s="172" t="s">
        <v>85</v>
      </c>
      <c r="AV1516" s="15" t="s">
        <v>166</v>
      </c>
      <c r="AW1516" s="15" t="s">
        <v>37</v>
      </c>
      <c r="AX1516" s="15" t="s">
        <v>83</v>
      </c>
      <c r="AY1516" s="172" t="s">
        <v>158</v>
      </c>
    </row>
    <row r="1517" spans="2:65" s="1" customFormat="1" ht="37.9" customHeight="1">
      <c r="B1517" s="33"/>
      <c r="C1517" s="132" t="s">
        <v>1598</v>
      </c>
      <c r="D1517" s="132" t="s">
        <v>161</v>
      </c>
      <c r="E1517" s="133" t="s">
        <v>1599</v>
      </c>
      <c r="F1517" s="134" t="s">
        <v>1600</v>
      </c>
      <c r="G1517" s="135" t="s">
        <v>164</v>
      </c>
      <c r="H1517" s="136">
        <v>8.5459999999999994</v>
      </c>
      <c r="I1517" s="137"/>
      <c r="J1517" s="138">
        <f>ROUND(I1517*H1517,2)</f>
        <v>0</v>
      </c>
      <c r="K1517" s="134" t="s">
        <v>165</v>
      </c>
      <c r="L1517" s="33"/>
      <c r="M1517" s="139" t="s">
        <v>19</v>
      </c>
      <c r="N1517" s="140" t="s">
        <v>47</v>
      </c>
      <c r="P1517" s="141">
        <f>O1517*H1517</f>
        <v>0</v>
      </c>
      <c r="Q1517" s="141">
        <v>0</v>
      </c>
      <c r="R1517" s="141">
        <f>Q1517*H1517</f>
        <v>0</v>
      </c>
      <c r="S1517" s="141">
        <v>0</v>
      </c>
      <c r="T1517" s="142">
        <f>S1517*H1517</f>
        <v>0</v>
      </c>
      <c r="AR1517" s="143" t="s">
        <v>316</v>
      </c>
      <c r="AT1517" s="143" t="s">
        <v>161</v>
      </c>
      <c r="AU1517" s="143" t="s">
        <v>85</v>
      </c>
      <c r="AY1517" s="18" t="s">
        <v>158</v>
      </c>
      <c r="BE1517" s="144">
        <f>IF(N1517="základní",J1517,0)</f>
        <v>0</v>
      </c>
      <c r="BF1517" s="144">
        <f>IF(N1517="snížená",J1517,0)</f>
        <v>0</v>
      </c>
      <c r="BG1517" s="144">
        <f>IF(N1517="zákl. přenesená",J1517,0)</f>
        <v>0</v>
      </c>
      <c r="BH1517" s="144">
        <f>IF(N1517="sníž. přenesená",J1517,0)</f>
        <v>0</v>
      </c>
      <c r="BI1517" s="144">
        <f>IF(N1517="nulová",J1517,0)</f>
        <v>0</v>
      </c>
      <c r="BJ1517" s="18" t="s">
        <v>83</v>
      </c>
      <c r="BK1517" s="144">
        <f>ROUND(I1517*H1517,2)</f>
        <v>0</v>
      </c>
      <c r="BL1517" s="18" t="s">
        <v>316</v>
      </c>
      <c r="BM1517" s="143" t="s">
        <v>1601</v>
      </c>
    </row>
    <row r="1518" spans="2:65" s="1" customFormat="1">
      <c r="B1518" s="33"/>
      <c r="D1518" s="145" t="s">
        <v>168</v>
      </c>
      <c r="F1518" s="146" t="s">
        <v>1602</v>
      </c>
      <c r="I1518" s="147"/>
      <c r="L1518" s="33"/>
      <c r="M1518" s="148"/>
      <c r="T1518" s="54"/>
      <c r="AT1518" s="18" t="s">
        <v>168</v>
      </c>
      <c r="AU1518" s="18" t="s">
        <v>85</v>
      </c>
    </row>
    <row r="1519" spans="2:65" s="1" customFormat="1">
      <c r="B1519" s="33"/>
      <c r="D1519" s="149" t="s">
        <v>170</v>
      </c>
      <c r="F1519" s="150" t="s">
        <v>1603</v>
      </c>
      <c r="I1519" s="147"/>
      <c r="L1519" s="33"/>
      <c r="M1519" s="148"/>
      <c r="T1519" s="54"/>
      <c r="AT1519" s="18" t="s">
        <v>170</v>
      </c>
      <c r="AU1519" s="18" t="s">
        <v>85</v>
      </c>
    </row>
    <row r="1520" spans="2:65" s="1" customFormat="1" ht="16.5" customHeight="1">
      <c r="B1520" s="33"/>
      <c r="C1520" s="132" t="s">
        <v>1604</v>
      </c>
      <c r="D1520" s="132" t="s">
        <v>161</v>
      </c>
      <c r="E1520" s="133" t="s">
        <v>1605</v>
      </c>
      <c r="F1520" s="134" t="s">
        <v>1606</v>
      </c>
      <c r="G1520" s="135" t="s">
        <v>164</v>
      </c>
      <c r="H1520" s="136">
        <v>8.5459999999999994</v>
      </c>
      <c r="I1520" s="137"/>
      <c r="J1520" s="138">
        <f>ROUND(I1520*H1520,2)</f>
        <v>0</v>
      </c>
      <c r="K1520" s="134" t="s">
        <v>240</v>
      </c>
      <c r="L1520" s="33"/>
      <c r="M1520" s="139" t="s">
        <v>19</v>
      </c>
      <c r="N1520" s="140" t="s">
        <v>47</v>
      </c>
      <c r="P1520" s="141">
        <f>O1520*H1520</f>
        <v>0</v>
      </c>
      <c r="Q1520" s="141">
        <v>5.0000000000000002E-5</v>
      </c>
      <c r="R1520" s="141">
        <f>Q1520*H1520</f>
        <v>4.2729999999999998E-4</v>
      </c>
      <c r="S1520" s="141">
        <v>0</v>
      </c>
      <c r="T1520" s="142">
        <f>S1520*H1520</f>
        <v>0</v>
      </c>
      <c r="AR1520" s="143" t="s">
        <v>316</v>
      </c>
      <c r="AT1520" s="143" t="s">
        <v>161</v>
      </c>
      <c r="AU1520" s="143" t="s">
        <v>85</v>
      </c>
      <c r="AY1520" s="18" t="s">
        <v>158</v>
      </c>
      <c r="BE1520" s="144">
        <f>IF(N1520="základní",J1520,0)</f>
        <v>0</v>
      </c>
      <c r="BF1520" s="144">
        <f>IF(N1520="snížená",J1520,0)</f>
        <v>0</v>
      </c>
      <c r="BG1520" s="144">
        <f>IF(N1520="zákl. přenesená",J1520,0)</f>
        <v>0</v>
      </c>
      <c r="BH1520" s="144">
        <f>IF(N1520="sníž. přenesená",J1520,0)</f>
        <v>0</v>
      </c>
      <c r="BI1520" s="144">
        <f>IF(N1520="nulová",J1520,0)</f>
        <v>0</v>
      </c>
      <c r="BJ1520" s="18" t="s">
        <v>83</v>
      </c>
      <c r="BK1520" s="144">
        <f>ROUND(I1520*H1520,2)</f>
        <v>0</v>
      </c>
      <c r="BL1520" s="18" t="s">
        <v>316</v>
      </c>
      <c r="BM1520" s="143" t="s">
        <v>1607</v>
      </c>
    </row>
    <row r="1521" spans="2:65" s="1" customFormat="1">
      <c r="B1521" s="33"/>
      <c r="D1521" s="145" t="s">
        <v>168</v>
      </c>
      <c r="F1521" s="146" t="s">
        <v>1608</v>
      </c>
      <c r="I1521" s="147"/>
      <c r="L1521" s="33"/>
      <c r="M1521" s="148"/>
      <c r="T1521" s="54"/>
      <c r="AT1521" s="18" t="s">
        <v>168</v>
      </c>
      <c r="AU1521" s="18" t="s">
        <v>85</v>
      </c>
    </row>
    <row r="1522" spans="2:65" s="1" customFormat="1" ht="24.2" customHeight="1">
      <c r="B1522" s="33"/>
      <c r="C1522" s="178" t="s">
        <v>1609</v>
      </c>
      <c r="D1522" s="178" t="s">
        <v>229</v>
      </c>
      <c r="E1522" s="179" t="s">
        <v>1610</v>
      </c>
      <c r="F1522" s="180" t="s">
        <v>1611</v>
      </c>
      <c r="G1522" s="181" t="s">
        <v>1000</v>
      </c>
      <c r="H1522" s="182">
        <v>10.683</v>
      </c>
      <c r="I1522" s="183"/>
      <c r="J1522" s="184">
        <f>ROUND(I1522*H1522,2)</f>
        <v>0</v>
      </c>
      <c r="K1522" s="180" t="s">
        <v>165</v>
      </c>
      <c r="L1522" s="185"/>
      <c r="M1522" s="186" t="s">
        <v>19</v>
      </c>
      <c r="N1522" s="187" t="s">
        <v>47</v>
      </c>
      <c r="P1522" s="141">
        <f>O1522*H1522</f>
        <v>0</v>
      </c>
      <c r="Q1522" s="141">
        <v>1E-3</v>
      </c>
      <c r="R1522" s="141">
        <f>Q1522*H1522</f>
        <v>1.0683E-2</v>
      </c>
      <c r="S1522" s="141">
        <v>0</v>
      </c>
      <c r="T1522" s="142">
        <f>S1522*H1522</f>
        <v>0</v>
      </c>
      <c r="AR1522" s="143" t="s">
        <v>390</v>
      </c>
      <c r="AT1522" s="143" t="s">
        <v>229</v>
      </c>
      <c r="AU1522" s="143" t="s">
        <v>85</v>
      </c>
      <c r="AY1522" s="18" t="s">
        <v>158</v>
      </c>
      <c r="BE1522" s="144">
        <f>IF(N1522="základní",J1522,0)</f>
        <v>0</v>
      </c>
      <c r="BF1522" s="144">
        <f>IF(N1522="snížená",J1522,0)</f>
        <v>0</v>
      </c>
      <c r="BG1522" s="144">
        <f>IF(N1522="zákl. přenesená",J1522,0)</f>
        <v>0</v>
      </c>
      <c r="BH1522" s="144">
        <f>IF(N1522="sníž. přenesená",J1522,0)</f>
        <v>0</v>
      </c>
      <c r="BI1522" s="144">
        <f>IF(N1522="nulová",J1522,0)</f>
        <v>0</v>
      </c>
      <c r="BJ1522" s="18" t="s">
        <v>83</v>
      </c>
      <c r="BK1522" s="144">
        <f>ROUND(I1522*H1522,2)</f>
        <v>0</v>
      </c>
      <c r="BL1522" s="18" t="s">
        <v>316</v>
      </c>
      <c r="BM1522" s="143" t="s">
        <v>1612</v>
      </c>
    </row>
    <row r="1523" spans="2:65" s="1" customFormat="1">
      <c r="B1523" s="33"/>
      <c r="D1523" s="145" t="s">
        <v>168</v>
      </c>
      <c r="F1523" s="146" t="s">
        <v>1611</v>
      </c>
      <c r="I1523" s="147"/>
      <c r="L1523" s="33"/>
      <c r="M1523" s="148"/>
      <c r="T1523" s="54"/>
      <c r="AT1523" s="18" t="s">
        <v>168</v>
      </c>
      <c r="AU1523" s="18" t="s">
        <v>85</v>
      </c>
    </row>
    <row r="1524" spans="2:65" s="12" customFormat="1">
      <c r="B1524" s="151"/>
      <c r="D1524" s="145" t="s">
        <v>172</v>
      </c>
      <c r="E1524" s="152" t="s">
        <v>19</v>
      </c>
      <c r="F1524" s="153" t="s">
        <v>720</v>
      </c>
      <c r="H1524" s="152" t="s">
        <v>19</v>
      </c>
      <c r="I1524" s="154"/>
      <c r="L1524" s="151"/>
      <c r="M1524" s="155"/>
      <c r="T1524" s="156"/>
      <c r="AT1524" s="152" t="s">
        <v>172</v>
      </c>
      <c r="AU1524" s="152" t="s">
        <v>85</v>
      </c>
      <c r="AV1524" s="12" t="s">
        <v>83</v>
      </c>
      <c r="AW1524" s="12" t="s">
        <v>37</v>
      </c>
      <c r="AX1524" s="12" t="s">
        <v>76</v>
      </c>
      <c r="AY1524" s="152" t="s">
        <v>158</v>
      </c>
    </row>
    <row r="1525" spans="2:65" s="12" customFormat="1">
      <c r="B1525" s="151"/>
      <c r="D1525" s="145" t="s">
        <v>172</v>
      </c>
      <c r="E1525" s="152" t="s">
        <v>19</v>
      </c>
      <c r="F1525" s="153" t="s">
        <v>392</v>
      </c>
      <c r="H1525" s="152" t="s">
        <v>19</v>
      </c>
      <c r="I1525" s="154"/>
      <c r="L1525" s="151"/>
      <c r="M1525" s="155"/>
      <c r="T1525" s="156"/>
      <c r="AT1525" s="152" t="s">
        <v>172</v>
      </c>
      <c r="AU1525" s="152" t="s">
        <v>85</v>
      </c>
      <c r="AV1525" s="12" t="s">
        <v>83</v>
      </c>
      <c r="AW1525" s="12" t="s">
        <v>37</v>
      </c>
      <c r="AX1525" s="12" t="s">
        <v>76</v>
      </c>
      <c r="AY1525" s="152" t="s">
        <v>158</v>
      </c>
    </row>
    <row r="1526" spans="2:65" s="12" customFormat="1">
      <c r="B1526" s="151"/>
      <c r="D1526" s="145" t="s">
        <v>172</v>
      </c>
      <c r="E1526" s="152" t="s">
        <v>19</v>
      </c>
      <c r="F1526" s="153" t="s">
        <v>1613</v>
      </c>
      <c r="H1526" s="152" t="s">
        <v>19</v>
      </c>
      <c r="I1526" s="154"/>
      <c r="L1526" s="151"/>
      <c r="M1526" s="155"/>
      <c r="T1526" s="156"/>
      <c r="AT1526" s="152" t="s">
        <v>172</v>
      </c>
      <c r="AU1526" s="152" t="s">
        <v>85</v>
      </c>
      <c r="AV1526" s="12" t="s">
        <v>83</v>
      </c>
      <c r="AW1526" s="12" t="s">
        <v>37</v>
      </c>
      <c r="AX1526" s="12" t="s">
        <v>76</v>
      </c>
      <c r="AY1526" s="152" t="s">
        <v>158</v>
      </c>
    </row>
    <row r="1527" spans="2:65" s="13" customFormat="1">
      <c r="B1527" s="157"/>
      <c r="D1527" s="145" t="s">
        <v>172</v>
      </c>
      <c r="E1527" s="158" t="s">
        <v>19</v>
      </c>
      <c r="F1527" s="159" t="s">
        <v>1614</v>
      </c>
      <c r="H1527" s="160">
        <v>10.683</v>
      </c>
      <c r="I1527" s="161"/>
      <c r="L1527" s="157"/>
      <c r="M1527" s="162"/>
      <c r="T1527" s="163"/>
      <c r="AT1527" s="158" t="s">
        <v>172</v>
      </c>
      <c r="AU1527" s="158" t="s">
        <v>85</v>
      </c>
      <c r="AV1527" s="13" t="s">
        <v>85</v>
      </c>
      <c r="AW1527" s="13" t="s">
        <v>37</v>
      </c>
      <c r="AX1527" s="13" t="s">
        <v>76</v>
      </c>
      <c r="AY1527" s="158" t="s">
        <v>158</v>
      </c>
    </row>
    <row r="1528" spans="2:65" s="15" customFormat="1">
      <c r="B1528" s="171"/>
      <c r="D1528" s="145" t="s">
        <v>172</v>
      </c>
      <c r="E1528" s="172" t="s">
        <v>19</v>
      </c>
      <c r="F1528" s="173" t="s">
        <v>188</v>
      </c>
      <c r="H1528" s="174">
        <v>10.683</v>
      </c>
      <c r="I1528" s="175"/>
      <c r="L1528" s="171"/>
      <c r="M1528" s="176"/>
      <c r="T1528" s="177"/>
      <c r="AT1528" s="172" t="s">
        <v>172</v>
      </c>
      <c r="AU1528" s="172" t="s">
        <v>85</v>
      </c>
      <c r="AV1528" s="15" t="s">
        <v>166</v>
      </c>
      <c r="AW1528" s="15" t="s">
        <v>37</v>
      </c>
      <c r="AX1528" s="15" t="s">
        <v>83</v>
      </c>
      <c r="AY1528" s="172" t="s">
        <v>158</v>
      </c>
    </row>
    <row r="1529" spans="2:65" s="1" customFormat="1" ht="24.2" customHeight="1">
      <c r="B1529" s="33"/>
      <c r="C1529" s="132" t="s">
        <v>1615</v>
      </c>
      <c r="D1529" s="132" t="s">
        <v>161</v>
      </c>
      <c r="E1529" s="133" t="s">
        <v>1616</v>
      </c>
      <c r="F1529" s="134" t="s">
        <v>1617</v>
      </c>
      <c r="G1529" s="135" t="s">
        <v>221</v>
      </c>
      <c r="H1529" s="136">
        <v>0.23799999999999999</v>
      </c>
      <c r="I1529" s="137"/>
      <c r="J1529" s="138">
        <f>ROUND(I1529*H1529,2)</f>
        <v>0</v>
      </c>
      <c r="K1529" s="134" t="s">
        <v>165</v>
      </c>
      <c r="L1529" s="33"/>
      <c r="M1529" s="139" t="s">
        <v>19</v>
      </c>
      <c r="N1529" s="140" t="s">
        <v>47</v>
      </c>
      <c r="P1529" s="141">
        <f>O1529*H1529</f>
        <v>0</v>
      </c>
      <c r="Q1529" s="141">
        <v>0</v>
      </c>
      <c r="R1529" s="141">
        <f>Q1529*H1529</f>
        <v>0</v>
      </c>
      <c r="S1529" s="141">
        <v>0</v>
      </c>
      <c r="T1529" s="142">
        <f>S1529*H1529</f>
        <v>0</v>
      </c>
      <c r="AR1529" s="143" t="s">
        <v>316</v>
      </c>
      <c r="AT1529" s="143" t="s">
        <v>161</v>
      </c>
      <c r="AU1529" s="143" t="s">
        <v>85</v>
      </c>
      <c r="AY1529" s="18" t="s">
        <v>158</v>
      </c>
      <c r="BE1529" s="144">
        <f>IF(N1529="základní",J1529,0)</f>
        <v>0</v>
      </c>
      <c r="BF1529" s="144">
        <f>IF(N1529="snížená",J1529,0)</f>
        <v>0</v>
      </c>
      <c r="BG1529" s="144">
        <f>IF(N1529="zákl. přenesená",J1529,0)</f>
        <v>0</v>
      </c>
      <c r="BH1529" s="144">
        <f>IF(N1529="sníž. přenesená",J1529,0)</f>
        <v>0</v>
      </c>
      <c r="BI1529" s="144">
        <f>IF(N1529="nulová",J1529,0)</f>
        <v>0</v>
      </c>
      <c r="BJ1529" s="18" t="s">
        <v>83</v>
      </c>
      <c r="BK1529" s="144">
        <f>ROUND(I1529*H1529,2)</f>
        <v>0</v>
      </c>
      <c r="BL1529" s="18" t="s">
        <v>316</v>
      </c>
      <c r="BM1529" s="143" t="s">
        <v>1618</v>
      </c>
    </row>
    <row r="1530" spans="2:65" s="1" customFormat="1">
      <c r="B1530" s="33"/>
      <c r="D1530" s="145" t="s">
        <v>168</v>
      </c>
      <c r="F1530" s="146" t="s">
        <v>1619</v>
      </c>
      <c r="I1530" s="147"/>
      <c r="L1530" s="33"/>
      <c r="M1530" s="148"/>
      <c r="T1530" s="54"/>
      <c r="AT1530" s="18" t="s">
        <v>168</v>
      </c>
      <c r="AU1530" s="18" t="s">
        <v>85</v>
      </c>
    </row>
    <row r="1531" spans="2:65" s="1" customFormat="1">
      <c r="B1531" s="33"/>
      <c r="D1531" s="149" t="s">
        <v>170</v>
      </c>
      <c r="F1531" s="150" t="s">
        <v>1620</v>
      </c>
      <c r="I1531" s="147"/>
      <c r="L1531" s="33"/>
      <c r="M1531" s="148"/>
      <c r="T1531" s="54"/>
      <c r="AT1531" s="18" t="s">
        <v>170</v>
      </c>
      <c r="AU1531" s="18" t="s">
        <v>85</v>
      </c>
    </row>
    <row r="1532" spans="2:65" s="11" customFormat="1" ht="22.9" customHeight="1">
      <c r="B1532" s="120"/>
      <c r="D1532" s="121" t="s">
        <v>75</v>
      </c>
      <c r="E1532" s="130" t="s">
        <v>1621</v>
      </c>
      <c r="F1532" s="130" t="s">
        <v>1622</v>
      </c>
      <c r="I1532" s="123"/>
      <c r="J1532" s="131">
        <f>BK1532</f>
        <v>0</v>
      </c>
      <c r="L1532" s="120"/>
      <c r="M1532" s="125"/>
      <c r="P1532" s="126">
        <f>SUM(P1533:P1606)</f>
        <v>0</v>
      </c>
      <c r="R1532" s="126">
        <f>SUM(R1533:R1606)</f>
        <v>0.11357736395000001</v>
      </c>
      <c r="T1532" s="127">
        <f>SUM(T1533:T1606)</f>
        <v>0</v>
      </c>
      <c r="AR1532" s="121" t="s">
        <v>85</v>
      </c>
      <c r="AT1532" s="128" t="s">
        <v>75</v>
      </c>
      <c r="AU1532" s="128" t="s">
        <v>83</v>
      </c>
      <c r="AY1532" s="121" t="s">
        <v>158</v>
      </c>
      <c r="BK1532" s="129">
        <f>SUM(BK1533:BK1606)</f>
        <v>0</v>
      </c>
    </row>
    <row r="1533" spans="2:65" s="1" customFormat="1" ht="24.2" customHeight="1">
      <c r="B1533" s="33"/>
      <c r="C1533" s="132" t="s">
        <v>1623</v>
      </c>
      <c r="D1533" s="132" t="s">
        <v>161</v>
      </c>
      <c r="E1533" s="133" t="s">
        <v>1624</v>
      </c>
      <c r="F1533" s="134" t="s">
        <v>1625</v>
      </c>
      <c r="G1533" s="135" t="s">
        <v>164</v>
      </c>
      <c r="H1533" s="136">
        <v>1.2190000000000001</v>
      </c>
      <c r="I1533" s="137"/>
      <c r="J1533" s="138">
        <f>ROUND(I1533*H1533,2)</f>
        <v>0</v>
      </c>
      <c r="K1533" s="134" t="s">
        <v>165</v>
      </c>
      <c r="L1533" s="33"/>
      <c r="M1533" s="139" t="s">
        <v>19</v>
      </c>
      <c r="N1533" s="140" t="s">
        <v>47</v>
      </c>
      <c r="P1533" s="141">
        <f>O1533*H1533</f>
        <v>0</v>
      </c>
      <c r="Q1533" s="141">
        <v>2.1599999999999999E-4</v>
      </c>
      <c r="R1533" s="141">
        <f>Q1533*H1533</f>
        <v>2.6330400000000001E-4</v>
      </c>
      <c r="S1533" s="141">
        <v>0</v>
      </c>
      <c r="T1533" s="142">
        <f>S1533*H1533</f>
        <v>0</v>
      </c>
      <c r="AR1533" s="143" t="s">
        <v>316</v>
      </c>
      <c r="AT1533" s="143" t="s">
        <v>161</v>
      </c>
      <c r="AU1533" s="143" t="s">
        <v>85</v>
      </c>
      <c r="AY1533" s="18" t="s">
        <v>158</v>
      </c>
      <c r="BE1533" s="144">
        <f>IF(N1533="základní",J1533,0)</f>
        <v>0</v>
      </c>
      <c r="BF1533" s="144">
        <f>IF(N1533="snížená",J1533,0)</f>
        <v>0</v>
      </c>
      <c r="BG1533" s="144">
        <f>IF(N1533="zákl. přenesená",J1533,0)</f>
        <v>0</v>
      </c>
      <c r="BH1533" s="144">
        <f>IF(N1533="sníž. přenesená",J1533,0)</f>
        <v>0</v>
      </c>
      <c r="BI1533" s="144">
        <f>IF(N1533="nulová",J1533,0)</f>
        <v>0</v>
      </c>
      <c r="BJ1533" s="18" t="s">
        <v>83</v>
      </c>
      <c r="BK1533" s="144">
        <f>ROUND(I1533*H1533,2)</f>
        <v>0</v>
      </c>
      <c r="BL1533" s="18" t="s">
        <v>316</v>
      </c>
      <c r="BM1533" s="143" t="s">
        <v>1626</v>
      </c>
    </row>
    <row r="1534" spans="2:65" s="1" customFormat="1">
      <c r="B1534" s="33"/>
      <c r="D1534" s="145" t="s">
        <v>168</v>
      </c>
      <c r="F1534" s="146" t="s">
        <v>1627</v>
      </c>
      <c r="I1534" s="147"/>
      <c r="L1534" s="33"/>
      <c r="M1534" s="148"/>
      <c r="T1534" s="54"/>
      <c r="AT1534" s="18" t="s">
        <v>168</v>
      </c>
      <c r="AU1534" s="18" t="s">
        <v>85</v>
      </c>
    </row>
    <row r="1535" spans="2:65" s="1" customFormat="1">
      <c r="B1535" s="33"/>
      <c r="D1535" s="149" t="s">
        <v>170</v>
      </c>
      <c r="F1535" s="150" t="s">
        <v>1628</v>
      </c>
      <c r="I1535" s="147"/>
      <c r="L1535" s="33"/>
      <c r="M1535" s="148"/>
      <c r="T1535" s="54"/>
      <c r="AT1535" s="18" t="s">
        <v>170</v>
      </c>
      <c r="AU1535" s="18" t="s">
        <v>85</v>
      </c>
    </row>
    <row r="1536" spans="2:65" s="12" customFormat="1">
      <c r="B1536" s="151"/>
      <c r="D1536" s="145" t="s">
        <v>172</v>
      </c>
      <c r="E1536" s="152" t="s">
        <v>19</v>
      </c>
      <c r="F1536" s="153" t="s">
        <v>720</v>
      </c>
      <c r="H1536" s="152" t="s">
        <v>19</v>
      </c>
      <c r="I1536" s="154"/>
      <c r="L1536" s="151"/>
      <c r="M1536" s="155"/>
      <c r="T1536" s="156"/>
      <c r="AT1536" s="152" t="s">
        <v>172</v>
      </c>
      <c r="AU1536" s="152" t="s">
        <v>85</v>
      </c>
      <c r="AV1536" s="12" t="s">
        <v>83</v>
      </c>
      <c r="AW1536" s="12" t="s">
        <v>37</v>
      </c>
      <c r="AX1536" s="12" t="s">
        <v>76</v>
      </c>
      <c r="AY1536" s="152" t="s">
        <v>158</v>
      </c>
    </row>
    <row r="1537" spans="2:65" s="12" customFormat="1">
      <c r="B1537" s="151"/>
      <c r="D1537" s="145" t="s">
        <v>172</v>
      </c>
      <c r="E1537" s="152" t="s">
        <v>19</v>
      </c>
      <c r="F1537" s="153" t="s">
        <v>1629</v>
      </c>
      <c r="H1537" s="152" t="s">
        <v>19</v>
      </c>
      <c r="I1537" s="154"/>
      <c r="L1537" s="151"/>
      <c r="M1537" s="155"/>
      <c r="T1537" s="156"/>
      <c r="AT1537" s="152" t="s">
        <v>172</v>
      </c>
      <c r="AU1537" s="152" t="s">
        <v>85</v>
      </c>
      <c r="AV1537" s="12" t="s">
        <v>83</v>
      </c>
      <c r="AW1537" s="12" t="s">
        <v>37</v>
      </c>
      <c r="AX1537" s="12" t="s">
        <v>76</v>
      </c>
      <c r="AY1537" s="152" t="s">
        <v>158</v>
      </c>
    </row>
    <row r="1538" spans="2:65" s="13" customFormat="1">
      <c r="B1538" s="157"/>
      <c r="D1538" s="145" t="s">
        <v>172</v>
      </c>
      <c r="E1538" s="158" t="s">
        <v>19</v>
      </c>
      <c r="F1538" s="159" t="s">
        <v>1630</v>
      </c>
      <c r="H1538" s="160">
        <v>0.60299999999999998</v>
      </c>
      <c r="I1538" s="161"/>
      <c r="L1538" s="157"/>
      <c r="M1538" s="162"/>
      <c r="T1538" s="163"/>
      <c r="AT1538" s="158" t="s">
        <v>172</v>
      </c>
      <c r="AU1538" s="158" t="s">
        <v>85</v>
      </c>
      <c r="AV1538" s="13" t="s">
        <v>85</v>
      </c>
      <c r="AW1538" s="13" t="s">
        <v>37</v>
      </c>
      <c r="AX1538" s="13" t="s">
        <v>76</v>
      </c>
      <c r="AY1538" s="158" t="s">
        <v>158</v>
      </c>
    </row>
    <row r="1539" spans="2:65" s="13" customFormat="1">
      <c r="B1539" s="157"/>
      <c r="D1539" s="145" t="s">
        <v>172</v>
      </c>
      <c r="E1539" s="158" t="s">
        <v>19</v>
      </c>
      <c r="F1539" s="159" t="s">
        <v>1631</v>
      </c>
      <c r="H1539" s="160">
        <v>0.61599999999999999</v>
      </c>
      <c r="I1539" s="161"/>
      <c r="L1539" s="157"/>
      <c r="M1539" s="162"/>
      <c r="T1539" s="163"/>
      <c r="AT1539" s="158" t="s">
        <v>172</v>
      </c>
      <c r="AU1539" s="158" t="s">
        <v>85</v>
      </c>
      <c r="AV1539" s="13" t="s">
        <v>85</v>
      </c>
      <c r="AW1539" s="13" t="s">
        <v>37</v>
      </c>
      <c r="AX1539" s="13" t="s">
        <v>76</v>
      </c>
      <c r="AY1539" s="158" t="s">
        <v>158</v>
      </c>
    </row>
    <row r="1540" spans="2:65" s="15" customFormat="1">
      <c r="B1540" s="171"/>
      <c r="D1540" s="145" t="s">
        <v>172</v>
      </c>
      <c r="E1540" s="172" t="s">
        <v>19</v>
      </c>
      <c r="F1540" s="173" t="s">
        <v>188</v>
      </c>
      <c r="H1540" s="174">
        <v>1.2190000000000001</v>
      </c>
      <c r="I1540" s="175"/>
      <c r="L1540" s="171"/>
      <c r="M1540" s="176"/>
      <c r="T1540" s="177"/>
      <c r="AT1540" s="172" t="s">
        <v>172</v>
      </c>
      <c r="AU1540" s="172" t="s">
        <v>85</v>
      </c>
      <c r="AV1540" s="15" t="s">
        <v>166</v>
      </c>
      <c r="AW1540" s="15" t="s">
        <v>37</v>
      </c>
      <c r="AX1540" s="15" t="s">
        <v>83</v>
      </c>
      <c r="AY1540" s="172" t="s">
        <v>158</v>
      </c>
    </row>
    <row r="1541" spans="2:65" s="1" customFormat="1" ht="16.5" customHeight="1">
      <c r="B1541" s="33"/>
      <c r="C1541" s="132" t="s">
        <v>1632</v>
      </c>
      <c r="D1541" s="132" t="s">
        <v>161</v>
      </c>
      <c r="E1541" s="133" t="s">
        <v>1633</v>
      </c>
      <c r="F1541" s="134" t="s">
        <v>1634</v>
      </c>
      <c r="G1541" s="135" t="s">
        <v>164</v>
      </c>
      <c r="H1541" s="136">
        <v>1.2190000000000001</v>
      </c>
      <c r="I1541" s="137"/>
      <c r="J1541" s="138">
        <f>ROUND(I1541*H1541,2)</f>
        <v>0</v>
      </c>
      <c r="K1541" s="134" t="s">
        <v>165</v>
      </c>
      <c r="L1541" s="33"/>
      <c r="M1541" s="139" t="s">
        <v>19</v>
      </c>
      <c r="N1541" s="140" t="s">
        <v>47</v>
      </c>
      <c r="P1541" s="141">
        <f>O1541*H1541</f>
        <v>0</v>
      </c>
      <c r="Q1541" s="141">
        <v>0</v>
      </c>
      <c r="R1541" s="141">
        <f>Q1541*H1541</f>
        <v>0</v>
      </c>
      <c r="S1541" s="141">
        <v>0</v>
      </c>
      <c r="T1541" s="142">
        <f>S1541*H1541</f>
        <v>0</v>
      </c>
      <c r="AR1541" s="143" t="s">
        <v>316</v>
      </c>
      <c r="AT1541" s="143" t="s">
        <v>161</v>
      </c>
      <c r="AU1541" s="143" t="s">
        <v>85</v>
      </c>
      <c r="AY1541" s="18" t="s">
        <v>158</v>
      </c>
      <c r="BE1541" s="144">
        <f>IF(N1541="základní",J1541,0)</f>
        <v>0</v>
      </c>
      <c r="BF1541" s="144">
        <f>IF(N1541="snížená",J1541,0)</f>
        <v>0</v>
      </c>
      <c r="BG1541" s="144">
        <f>IF(N1541="zákl. přenesená",J1541,0)</f>
        <v>0</v>
      </c>
      <c r="BH1541" s="144">
        <f>IF(N1541="sníž. přenesená",J1541,0)</f>
        <v>0</v>
      </c>
      <c r="BI1541" s="144">
        <f>IF(N1541="nulová",J1541,0)</f>
        <v>0</v>
      </c>
      <c r="BJ1541" s="18" t="s">
        <v>83</v>
      </c>
      <c r="BK1541" s="144">
        <f>ROUND(I1541*H1541,2)</f>
        <v>0</v>
      </c>
      <c r="BL1541" s="18" t="s">
        <v>316</v>
      </c>
      <c r="BM1541" s="143" t="s">
        <v>1635</v>
      </c>
    </row>
    <row r="1542" spans="2:65" s="1" customFormat="1">
      <c r="B1542" s="33"/>
      <c r="D1542" s="145" t="s">
        <v>168</v>
      </c>
      <c r="F1542" s="146" t="s">
        <v>1636</v>
      </c>
      <c r="I1542" s="147"/>
      <c r="L1542" s="33"/>
      <c r="M1542" s="148"/>
      <c r="T1542" s="54"/>
      <c r="AT1542" s="18" t="s">
        <v>168</v>
      </c>
      <c r="AU1542" s="18" t="s">
        <v>85</v>
      </c>
    </row>
    <row r="1543" spans="2:65" s="1" customFormat="1">
      <c r="B1543" s="33"/>
      <c r="D1543" s="149" t="s">
        <v>170</v>
      </c>
      <c r="F1543" s="150" t="s">
        <v>1637</v>
      </c>
      <c r="I1543" s="147"/>
      <c r="L1543" s="33"/>
      <c r="M1543" s="148"/>
      <c r="T1543" s="54"/>
      <c r="AT1543" s="18" t="s">
        <v>170</v>
      </c>
      <c r="AU1543" s="18" t="s">
        <v>85</v>
      </c>
    </row>
    <row r="1544" spans="2:65" s="12" customFormat="1">
      <c r="B1544" s="151"/>
      <c r="D1544" s="145" t="s">
        <v>172</v>
      </c>
      <c r="E1544" s="152" t="s">
        <v>19</v>
      </c>
      <c r="F1544" s="153" t="s">
        <v>720</v>
      </c>
      <c r="H1544" s="152" t="s">
        <v>19</v>
      </c>
      <c r="I1544" s="154"/>
      <c r="L1544" s="151"/>
      <c r="M1544" s="155"/>
      <c r="T1544" s="156"/>
      <c r="AT1544" s="152" t="s">
        <v>172</v>
      </c>
      <c r="AU1544" s="152" t="s">
        <v>85</v>
      </c>
      <c r="AV1544" s="12" t="s">
        <v>83</v>
      </c>
      <c r="AW1544" s="12" t="s">
        <v>37</v>
      </c>
      <c r="AX1544" s="12" t="s">
        <v>76</v>
      </c>
      <c r="AY1544" s="152" t="s">
        <v>158</v>
      </c>
    </row>
    <row r="1545" spans="2:65" s="12" customFormat="1">
      <c r="B1545" s="151"/>
      <c r="D1545" s="145" t="s">
        <v>172</v>
      </c>
      <c r="E1545" s="152" t="s">
        <v>19</v>
      </c>
      <c r="F1545" s="153" t="s">
        <v>1629</v>
      </c>
      <c r="H1545" s="152" t="s">
        <v>19</v>
      </c>
      <c r="I1545" s="154"/>
      <c r="L1545" s="151"/>
      <c r="M1545" s="155"/>
      <c r="T1545" s="156"/>
      <c r="AT1545" s="152" t="s">
        <v>172</v>
      </c>
      <c r="AU1545" s="152" t="s">
        <v>85</v>
      </c>
      <c r="AV1545" s="12" t="s">
        <v>83</v>
      </c>
      <c r="AW1545" s="12" t="s">
        <v>37</v>
      </c>
      <c r="AX1545" s="12" t="s">
        <v>76</v>
      </c>
      <c r="AY1545" s="152" t="s">
        <v>158</v>
      </c>
    </row>
    <row r="1546" spans="2:65" s="13" customFormat="1">
      <c r="B1546" s="157"/>
      <c r="D1546" s="145" t="s">
        <v>172</v>
      </c>
      <c r="E1546" s="158" t="s">
        <v>19</v>
      </c>
      <c r="F1546" s="159" t="s">
        <v>1630</v>
      </c>
      <c r="H1546" s="160">
        <v>0.60299999999999998</v>
      </c>
      <c r="I1546" s="161"/>
      <c r="L1546" s="157"/>
      <c r="M1546" s="162"/>
      <c r="T1546" s="163"/>
      <c r="AT1546" s="158" t="s">
        <v>172</v>
      </c>
      <c r="AU1546" s="158" t="s">
        <v>85</v>
      </c>
      <c r="AV1546" s="13" t="s">
        <v>85</v>
      </c>
      <c r="AW1546" s="13" t="s">
        <v>37</v>
      </c>
      <c r="AX1546" s="13" t="s">
        <v>76</v>
      </c>
      <c r="AY1546" s="158" t="s">
        <v>158</v>
      </c>
    </row>
    <row r="1547" spans="2:65" s="13" customFormat="1">
      <c r="B1547" s="157"/>
      <c r="D1547" s="145" t="s">
        <v>172</v>
      </c>
      <c r="E1547" s="158" t="s">
        <v>19</v>
      </c>
      <c r="F1547" s="159" t="s">
        <v>1631</v>
      </c>
      <c r="H1547" s="160">
        <v>0.61599999999999999</v>
      </c>
      <c r="I1547" s="161"/>
      <c r="L1547" s="157"/>
      <c r="M1547" s="162"/>
      <c r="T1547" s="163"/>
      <c r="AT1547" s="158" t="s">
        <v>172</v>
      </c>
      <c r="AU1547" s="158" t="s">
        <v>85</v>
      </c>
      <c r="AV1547" s="13" t="s">
        <v>85</v>
      </c>
      <c r="AW1547" s="13" t="s">
        <v>37</v>
      </c>
      <c r="AX1547" s="13" t="s">
        <v>76</v>
      </c>
      <c r="AY1547" s="158" t="s">
        <v>158</v>
      </c>
    </row>
    <row r="1548" spans="2:65" s="15" customFormat="1">
      <c r="B1548" s="171"/>
      <c r="D1548" s="145" t="s">
        <v>172</v>
      </c>
      <c r="E1548" s="172" t="s">
        <v>19</v>
      </c>
      <c r="F1548" s="173" t="s">
        <v>188</v>
      </c>
      <c r="H1548" s="174">
        <v>1.2190000000000001</v>
      </c>
      <c r="I1548" s="175"/>
      <c r="L1548" s="171"/>
      <c r="M1548" s="176"/>
      <c r="T1548" s="177"/>
      <c r="AT1548" s="172" t="s">
        <v>172</v>
      </c>
      <c r="AU1548" s="172" t="s">
        <v>85</v>
      </c>
      <c r="AV1548" s="15" t="s">
        <v>166</v>
      </c>
      <c r="AW1548" s="15" t="s">
        <v>37</v>
      </c>
      <c r="AX1548" s="15" t="s">
        <v>83</v>
      </c>
      <c r="AY1548" s="172" t="s">
        <v>158</v>
      </c>
    </row>
    <row r="1549" spans="2:65" s="1" customFormat="1" ht="24.2" customHeight="1">
      <c r="B1549" s="33"/>
      <c r="C1549" s="132" t="s">
        <v>1638</v>
      </c>
      <c r="D1549" s="132" t="s">
        <v>161</v>
      </c>
      <c r="E1549" s="133" t="s">
        <v>1639</v>
      </c>
      <c r="F1549" s="134" t="s">
        <v>1640</v>
      </c>
      <c r="G1549" s="135" t="s">
        <v>164</v>
      </c>
      <c r="H1549" s="136">
        <v>1.2190000000000001</v>
      </c>
      <c r="I1549" s="137"/>
      <c r="J1549" s="138">
        <f>ROUND(I1549*H1549,2)</f>
        <v>0</v>
      </c>
      <c r="K1549" s="134" t="s">
        <v>165</v>
      </c>
      <c r="L1549" s="33"/>
      <c r="M1549" s="139" t="s">
        <v>19</v>
      </c>
      <c r="N1549" s="140" t="s">
        <v>47</v>
      </c>
      <c r="P1549" s="141">
        <f>O1549*H1549</f>
        <v>0</v>
      </c>
      <c r="Q1549" s="141">
        <v>1.4375E-4</v>
      </c>
      <c r="R1549" s="141">
        <f>Q1549*H1549</f>
        <v>1.7523125000000001E-4</v>
      </c>
      <c r="S1549" s="141">
        <v>0</v>
      </c>
      <c r="T1549" s="142">
        <f>S1549*H1549</f>
        <v>0</v>
      </c>
      <c r="AR1549" s="143" t="s">
        <v>316</v>
      </c>
      <c r="AT1549" s="143" t="s">
        <v>161</v>
      </c>
      <c r="AU1549" s="143" t="s">
        <v>85</v>
      </c>
      <c r="AY1549" s="18" t="s">
        <v>158</v>
      </c>
      <c r="BE1549" s="144">
        <f>IF(N1549="základní",J1549,0)</f>
        <v>0</v>
      </c>
      <c r="BF1549" s="144">
        <f>IF(N1549="snížená",J1549,0)</f>
        <v>0</v>
      </c>
      <c r="BG1549" s="144">
        <f>IF(N1549="zákl. přenesená",J1549,0)</f>
        <v>0</v>
      </c>
      <c r="BH1549" s="144">
        <f>IF(N1549="sníž. přenesená",J1549,0)</f>
        <v>0</v>
      </c>
      <c r="BI1549" s="144">
        <f>IF(N1549="nulová",J1549,0)</f>
        <v>0</v>
      </c>
      <c r="BJ1549" s="18" t="s">
        <v>83</v>
      </c>
      <c r="BK1549" s="144">
        <f>ROUND(I1549*H1549,2)</f>
        <v>0</v>
      </c>
      <c r="BL1549" s="18" t="s">
        <v>316</v>
      </c>
      <c r="BM1549" s="143" t="s">
        <v>1641</v>
      </c>
    </row>
    <row r="1550" spans="2:65" s="1" customFormat="1">
      <c r="B1550" s="33"/>
      <c r="D1550" s="145" t="s">
        <v>168</v>
      </c>
      <c r="F1550" s="146" t="s">
        <v>1642</v>
      </c>
      <c r="I1550" s="147"/>
      <c r="L1550" s="33"/>
      <c r="M1550" s="148"/>
      <c r="T1550" s="54"/>
      <c r="AT1550" s="18" t="s">
        <v>168</v>
      </c>
      <c r="AU1550" s="18" t="s">
        <v>85</v>
      </c>
    </row>
    <row r="1551" spans="2:65" s="1" customFormat="1">
      <c r="B1551" s="33"/>
      <c r="D1551" s="149" t="s">
        <v>170</v>
      </c>
      <c r="F1551" s="150" t="s">
        <v>1643</v>
      </c>
      <c r="I1551" s="147"/>
      <c r="L1551" s="33"/>
      <c r="M1551" s="148"/>
      <c r="T1551" s="54"/>
      <c r="AT1551" s="18" t="s">
        <v>170</v>
      </c>
      <c r="AU1551" s="18" t="s">
        <v>85</v>
      </c>
    </row>
    <row r="1552" spans="2:65" s="1" customFormat="1" ht="24.2" customHeight="1">
      <c r="B1552" s="33"/>
      <c r="C1552" s="132" t="s">
        <v>1644</v>
      </c>
      <c r="D1552" s="132" t="s">
        <v>161</v>
      </c>
      <c r="E1552" s="133" t="s">
        <v>1645</v>
      </c>
      <c r="F1552" s="134" t="s">
        <v>1646</v>
      </c>
      <c r="G1552" s="135" t="s">
        <v>164</v>
      </c>
      <c r="H1552" s="136">
        <v>39.314</v>
      </c>
      <c r="I1552" s="137"/>
      <c r="J1552" s="138">
        <f>ROUND(I1552*H1552,2)</f>
        <v>0</v>
      </c>
      <c r="K1552" s="134" t="s">
        <v>165</v>
      </c>
      <c r="L1552" s="33"/>
      <c r="M1552" s="139" t="s">
        <v>19</v>
      </c>
      <c r="N1552" s="140" t="s">
        <v>47</v>
      </c>
      <c r="P1552" s="141">
        <f>O1552*H1552</f>
        <v>0</v>
      </c>
      <c r="Q1552" s="141">
        <v>1.6875000000000001E-4</v>
      </c>
      <c r="R1552" s="141">
        <f>Q1552*H1552</f>
        <v>6.6342375E-3</v>
      </c>
      <c r="S1552" s="141">
        <v>0</v>
      </c>
      <c r="T1552" s="142">
        <f>S1552*H1552</f>
        <v>0</v>
      </c>
      <c r="AR1552" s="143" t="s">
        <v>316</v>
      </c>
      <c r="AT1552" s="143" t="s">
        <v>161</v>
      </c>
      <c r="AU1552" s="143" t="s">
        <v>85</v>
      </c>
      <c r="AY1552" s="18" t="s">
        <v>158</v>
      </c>
      <c r="BE1552" s="144">
        <f>IF(N1552="základní",J1552,0)</f>
        <v>0</v>
      </c>
      <c r="BF1552" s="144">
        <f>IF(N1552="snížená",J1552,0)</f>
        <v>0</v>
      </c>
      <c r="BG1552" s="144">
        <f>IF(N1552="zákl. přenesená",J1552,0)</f>
        <v>0</v>
      </c>
      <c r="BH1552" s="144">
        <f>IF(N1552="sníž. přenesená",J1552,0)</f>
        <v>0</v>
      </c>
      <c r="BI1552" s="144">
        <f>IF(N1552="nulová",J1552,0)</f>
        <v>0</v>
      </c>
      <c r="BJ1552" s="18" t="s">
        <v>83</v>
      </c>
      <c r="BK1552" s="144">
        <f>ROUND(I1552*H1552,2)</f>
        <v>0</v>
      </c>
      <c r="BL1552" s="18" t="s">
        <v>316</v>
      </c>
      <c r="BM1552" s="143" t="s">
        <v>1647</v>
      </c>
    </row>
    <row r="1553" spans="2:65" s="1" customFormat="1">
      <c r="B1553" s="33"/>
      <c r="D1553" s="145" t="s">
        <v>168</v>
      </c>
      <c r="F1553" s="146" t="s">
        <v>1648</v>
      </c>
      <c r="I1553" s="147"/>
      <c r="L1553" s="33"/>
      <c r="M1553" s="148"/>
      <c r="T1553" s="54"/>
      <c r="AT1553" s="18" t="s">
        <v>168</v>
      </c>
      <c r="AU1553" s="18" t="s">
        <v>85</v>
      </c>
    </row>
    <row r="1554" spans="2:65" s="1" customFormat="1">
      <c r="B1554" s="33"/>
      <c r="D1554" s="149" t="s">
        <v>170</v>
      </c>
      <c r="F1554" s="150" t="s">
        <v>1649</v>
      </c>
      <c r="I1554" s="147"/>
      <c r="L1554" s="33"/>
      <c r="M1554" s="148"/>
      <c r="T1554" s="54"/>
      <c r="AT1554" s="18" t="s">
        <v>170</v>
      </c>
      <c r="AU1554" s="18" t="s">
        <v>85</v>
      </c>
    </row>
    <row r="1555" spans="2:65" s="12" customFormat="1">
      <c r="B1555" s="151"/>
      <c r="D1555" s="145" t="s">
        <v>172</v>
      </c>
      <c r="E1555" s="152" t="s">
        <v>19</v>
      </c>
      <c r="F1555" s="153" t="s">
        <v>720</v>
      </c>
      <c r="H1555" s="152" t="s">
        <v>19</v>
      </c>
      <c r="I1555" s="154"/>
      <c r="L1555" s="151"/>
      <c r="M1555" s="155"/>
      <c r="T1555" s="156"/>
      <c r="AT1555" s="152" t="s">
        <v>172</v>
      </c>
      <c r="AU1555" s="152" t="s">
        <v>85</v>
      </c>
      <c r="AV1555" s="12" t="s">
        <v>83</v>
      </c>
      <c r="AW1555" s="12" t="s">
        <v>37</v>
      </c>
      <c r="AX1555" s="12" t="s">
        <v>76</v>
      </c>
      <c r="AY1555" s="152" t="s">
        <v>158</v>
      </c>
    </row>
    <row r="1556" spans="2:65" s="12" customFormat="1">
      <c r="B1556" s="151"/>
      <c r="D1556" s="145" t="s">
        <v>172</v>
      </c>
      <c r="E1556" s="152" t="s">
        <v>19</v>
      </c>
      <c r="F1556" s="153" t="s">
        <v>1650</v>
      </c>
      <c r="H1556" s="152" t="s">
        <v>19</v>
      </c>
      <c r="I1556" s="154"/>
      <c r="L1556" s="151"/>
      <c r="M1556" s="155"/>
      <c r="T1556" s="156"/>
      <c r="AT1556" s="152" t="s">
        <v>172</v>
      </c>
      <c r="AU1556" s="152" t="s">
        <v>85</v>
      </c>
      <c r="AV1556" s="12" t="s">
        <v>83</v>
      </c>
      <c r="AW1556" s="12" t="s">
        <v>37</v>
      </c>
      <c r="AX1556" s="12" t="s">
        <v>76</v>
      </c>
      <c r="AY1556" s="152" t="s">
        <v>158</v>
      </c>
    </row>
    <row r="1557" spans="2:65" s="12" customFormat="1">
      <c r="B1557" s="151"/>
      <c r="D1557" s="145" t="s">
        <v>172</v>
      </c>
      <c r="E1557" s="152" t="s">
        <v>19</v>
      </c>
      <c r="F1557" s="153" t="s">
        <v>226</v>
      </c>
      <c r="H1557" s="152" t="s">
        <v>19</v>
      </c>
      <c r="I1557" s="154"/>
      <c r="L1557" s="151"/>
      <c r="M1557" s="155"/>
      <c r="T1557" s="156"/>
      <c r="AT1557" s="152" t="s">
        <v>172</v>
      </c>
      <c r="AU1557" s="152" t="s">
        <v>85</v>
      </c>
      <c r="AV1557" s="12" t="s">
        <v>83</v>
      </c>
      <c r="AW1557" s="12" t="s">
        <v>37</v>
      </c>
      <c r="AX1557" s="12" t="s">
        <v>76</v>
      </c>
      <c r="AY1557" s="152" t="s">
        <v>158</v>
      </c>
    </row>
    <row r="1558" spans="2:65" s="13" customFormat="1">
      <c r="B1558" s="157"/>
      <c r="D1558" s="145" t="s">
        <v>172</v>
      </c>
      <c r="E1558" s="158" t="s">
        <v>19</v>
      </c>
      <c r="F1558" s="159" t="s">
        <v>1651</v>
      </c>
      <c r="H1558" s="160">
        <v>1.536</v>
      </c>
      <c r="I1558" s="161"/>
      <c r="L1558" s="157"/>
      <c r="M1558" s="162"/>
      <c r="T1558" s="163"/>
      <c r="AT1558" s="158" t="s">
        <v>172</v>
      </c>
      <c r="AU1558" s="158" t="s">
        <v>85</v>
      </c>
      <c r="AV1558" s="13" t="s">
        <v>85</v>
      </c>
      <c r="AW1558" s="13" t="s">
        <v>37</v>
      </c>
      <c r="AX1558" s="13" t="s">
        <v>76</v>
      </c>
      <c r="AY1558" s="158" t="s">
        <v>158</v>
      </c>
    </row>
    <row r="1559" spans="2:65" s="12" customFormat="1">
      <c r="B1559" s="151"/>
      <c r="D1559" s="145" t="s">
        <v>172</v>
      </c>
      <c r="E1559" s="152" t="s">
        <v>19</v>
      </c>
      <c r="F1559" s="153" t="s">
        <v>1652</v>
      </c>
      <c r="H1559" s="152" t="s">
        <v>19</v>
      </c>
      <c r="I1559" s="154"/>
      <c r="L1559" s="151"/>
      <c r="M1559" s="155"/>
      <c r="T1559" s="156"/>
      <c r="AT1559" s="152" t="s">
        <v>172</v>
      </c>
      <c r="AU1559" s="152" t="s">
        <v>85</v>
      </c>
      <c r="AV1559" s="12" t="s">
        <v>83</v>
      </c>
      <c r="AW1559" s="12" t="s">
        <v>37</v>
      </c>
      <c r="AX1559" s="12" t="s">
        <v>76</v>
      </c>
      <c r="AY1559" s="152" t="s">
        <v>158</v>
      </c>
    </row>
    <row r="1560" spans="2:65" s="13" customFormat="1">
      <c r="B1560" s="157"/>
      <c r="D1560" s="145" t="s">
        <v>172</v>
      </c>
      <c r="E1560" s="158" t="s">
        <v>19</v>
      </c>
      <c r="F1560" s="159" t="s">
        <v>1653</v>
      </c>
      <c r="H1560" s="160">
        <v>6.2320000000000002</v>
      </c>
      <c r="I1560" s="161"/>
      <c r="L1560" s="157"/>
      <c r="M1560" s="162"/>
      <c r="T1560" s="163"/>
      <c r="AT1560" s="158" t="s">
        <v>172</v>
      </c>
      <c r="AU1560" s="158" t="s">
        <v>85</v>
      </c>
      <c r="AV1560" s="13" t="s">
        <v>85</v>
      </c>
      <c r="AW1560" s="13" t="s">
        <v>37</v>
      </c>
      <c r="AX1560" s="13" t="s">
        <v>76</v>
      </c>
      <c r="AY1560" s="158" t="s">
        <v>158</v>
      </c>
    </row>
    <row r="1561" spans="2:65" s="12" customFormat="1">
      <c r="B1561" s="151"/>
      <c r="D1561" s="145" t="s">
        <v>172</v>
      </c>
      <c r="E1561" s="152" t="s">
        <v>19</v>
      </c>
      <c r="F1561" s="153" t="s">
        <v>1654</v>
      </c>
      <c r="H1561" s="152" t="s">
        <v>19</v>
      </c>
      <c r="I1561" s="154"/>
      <c r="L1561" s="151"/>
      <c r="M1561" s="155"/>
      <c r="T1561" s="156"/>
      <c r="AT1561" s="152" t="s">
        <v>172</v>
      </c>
      <c r="AU1561" s="152" t="s">
        <v>85</v>
      </c>
      <c r="AV1561" s="12" t="s">
        <v>83</v>
      </c>
      <c r="AW1561" s="12" t="s">
        <v>37</v>
      </c>
      <c r="AX1561" s="12" t="s">
        <v>76</v>
      </c>
      <c r="AY1561" s="152" t="s">
        <v>158</v>
      </c>
    </row>
    <row r="1562" spans="2:65" s="13" customFormat="1">
      <c r="B1562" s="157"/>
      <c r="D1562" s="145" t="s">
        <v>172</v>
      </c>
      <c r="E1562" s="158" t="s">
        <v>19</v>
      </c>
      <c r="F1562" s="159" t="s">
        <v>1655</v>
      </c>
      <c r="H1562" s="160">
        <v>31.545999999999999</v>
      </c>
      <c r="I1562" s="161"/>
      <c r="L1562" s="157"/>
      <c r="M1562" s="162"/>
      <c r="T1562" s="163"/>
      <c r="AT1562" s="158" t="s">
        <v>172</v>
      </c>
      <c r="AU1562" s="158" t="s">
        <v>85</v>
      </c>
      <c r="AV1562" s="13" t="s">
        <v>85</v>
      </c>
      <c r="AW1562" s="13" t="s">
        <v>37</v>
      </c>
      <c r="AX1562" s="13" t="s">
        <v>76</v>
      </c>
      <c r="AY1562" s="158" t="s">
        <v>158</v>
      </c>
    </row>
    <row r="1563" spans="2:65" s="15" customFormat="1">
      <c r="B1563" s="171"/>
      <c r="D1563" s="145" t="s">
        <v>172</v>
      </c>
      <c r="E1563" s="172" t="s">
        <v>19</v>
      </c>
      <c r="F1563" s="173" t="s">
        <v>188</v>
      </c>
      <c r="H1563" s="174">
        <v>39.314</v>
      </c>
      <c r="I1563" s="175"/>
      <c r="L1563" s="171"/>
      <c r="M1563" s="176"/>
      <c r="T1563" s="177"/>
      <c r="AT1563" s="172" t="s">
        <v>172</v>
      </c>
      <c r="AU1563" s="172" t="s">
        <v>85</v>
      </c>
      <c r="AV1563" s="15" t="s">
        <v>166</v>
      </c>
      <c r="AW1563" s="15" t="s">
        <v>37</v>
      </c>
      <c r="AX1563" s="15" t="s">
        <v>83</v>
      </c>
      <c r="AY1563" s="172" t="s">
        <v>158</v>
      </c>
    </row>
    <row r="1564" spans="2:65" s="1" customFormat="1" ht="24.2" customHeight="1">
      <c r="B1564" s="33"/>
      <c r="C1564" s="132" t="s">
        <v>1656</v>
      </c>
      <c r="D1564" s="132" t="s">
        <v>161</v>
      </c>
      <c r="E1564" s="133" t="s">
        <v>1657</v>
      </c>
      <c r="F1564" s="134" t="s">
        <v>1658</v>
      </c>
      <c r="G1564" s="135" t="s">
        <v>164</v>
      </c>
      <c r="H1564" s="136">
        <v>78.628</v>
      </c>
      <c r="I1564" s="137"/>
      <c r="J1564" s="138">
        <f>ROUND(I1564*H1564,2)</f>
        <v>0</v>
      </c>
      <c r="K1564" s="134" t="s">
        <v>165</v>
      </c>
      <c r="L1564" s="33"/>
      <c r="M1564" s="139" t="s">
        <v>19</v>
      </c>
      <c r="N1564" s="140" t="s">
        <v>47</v>
      </c>
      <c r="P1564" s="141">
        <f>O1564*H1564</f>
        <v>0</v>
      </c>
      <c r="Q1564" s="141">
        <v>1.35E-4</v>
      </c>
      <c r="R1564" s="141">
        <f>Q1564*H1564</f>
        <v>1.0614780000000001E-2</v>
      </c>
      <c r="S1564" s="141">
        <v>0</v>
      </c>
      <c r="T1564" s="142">
        <f>S1564*H1564</f>
        <v>0</v>
      </c>
      <c r="AR1564" s="143" t="s">
        <v>316</v>
      </c>
      <c r="AT1564" s="143" t="s">
        <v>161</v>
      </c>
      <c r="AU1564" s="143" t="s">
        <v>85</v>
      </c>
      <c r="AY1564" s="18" t="s">
        <v>158</v>
      </c>
      <c r="BE1564" s="144">
        <f>IF(N1564="základní",J1564,0)</f>
        <v>0</v>
      </c>
      <c r="BF1564" s="144">
        <f>IF(N1564="snížená",J1564,0)</f>
        <v>0</v>
      </c>
      <c r="BG1564" s="144">
        <f>IF(N1564="zákl. přenesená",J1564,0)</f>
        <v>0</v>
      </c>
      <c r="BH1564" s="144">
        <f>IF(N1564="sníž. přenesená",J1564,0)</f>
        <v>0</v>
      </c>
      <c r="BI1564" s="144">
        <f>IF(N1564="nulová",J1564,0)</f>
        <v>0</v>
      </c>
      <c r="BJ1564" s="18" t="s">
        <v>83</v>
      </c>
      <c r="BK1564" s="144">
        <f>ROUND(I1564*H1564,2)</f>
        <v>0</v>
      </c>
      <c r="BL1564" s="18" t="s">
        <v>316</v>
      </c>
      <c r="BM1564" s="143" t="s">
        <v>1659</v>
      </c>
    </row>
    <row r="1565" spans="2:65" s="1" customFormat="1">
      <c r="B1565" s="33"/>
      <c r="D1565" s="145" t="s">
        <v>168</v>
      </c>
      <c r="F1565" s="146" t="s">
        <v>1660</v>
      </c>
      <c r="I1565" s="147"/>
      <c r="L1565" s="33"/>
      <c r="M1565" s="148"/>
      <c r="T1565" s="54"/>
      <c r="AT1565" s="18" t="s">
        <v>168</v>
      </c>
      <c r="AU1565" s="18" t="s">
        <v>85</v>
      </c>
    </row>
    <row r="1566" spans="2:65" s="1" customFormat="1">
      <c r="B1566" s="33"/>
      <c r="D1566" s="149" t="s">
        <v>170</v>
      </c>
      <c r="F1566" s="150" t="s">
        <v>1661</v>
      </c>
      <c r="I1566" s="147"/>
      <c r="L1566" s="33"/>
      <c r="M1566" s="148"/>
      <c r="T1566" s="54"/>
      <c r="AT1566" s="18" t="s">
        <v>170</v>
      </c>
      <c r="AU1566" s="18" t="s">
        <v>85</v>
      </c>
    </row>
    <row r="1567" spans="2:65" s="12" customFormat="1">
      <c r="B1567" s="151"/>
      <c r="D1567" s="145" t="s">
        <v>172</v>
      </c>
      <c r="E1567" s="152" t="s">
        <v>19</v>
      </c>
      <c r="F1567" s="153" t="s">
        <v>720</v>
      </c>
      <c r="H1567" s="152" t="s">
        <v>19</v>
      </c>
      <c r="I1567" s="154"/>
      <c r="L1567" s="151"/>
      <c r="M1567" s="155"/>
      <c r="T1567" s="156"/>
      <c r="AT1567" s="152" t="s">
        <v>172</v>
      </c>
      <c r="AU1567" s="152" t="s">
        <v>85</v>
      </c>
      <c r="AV1567" s="12" t="s">
        <v>83</v>
      </c>
      <c r="AW1567" s="12" t="s">
        <v>37</v>
      </c>
      <c r="AX1567" s="12" t="s">
        <v>76</v>
      </c>
      <c r="AY1567" s="152" t="s">
        <v>158</v>
      </c>
    </row>
    <row r="1568" spans="2:65" s="12" customFormat="1">
      <c r="B1568" s="151"/>
      <c r="D1568" s="145" t="s">
        <v>172</v>
      </c>
      <c r="E1568" s="152" t="s">
        <v>19</v>
      </c>
      <c r="F1568" s="153" t="s">
        <v>1662</v>
      </c>
      <c r="H1568" s="152" t="s">
        <v>19</v>
      </c>
      <c r="I1568" s="154"/>
      <c r="L1568" s="151"/>
      <c r="M1568" s="155"/>
      <c r="T1568" s="156"/>
      <c r="AT1568" s="152" t="s">
        <v>172</v>
      </c>
      <c r="AU1568" s="152" t="s">
        <v>85</v>
      </c>
      <c r="AV1568" s="12" t="s">
        <v>83</v>
      </c>
      <c r="AW1568" s="12" t="s">
        <v>37</v>
      </c>
      <c r="AX1568" s="12" t="s">
        <v>76</v>
      </c>
      <c r="AY1568" s="152" t="s">
        <v>158</v>
      </c>
    </row>
    <row r="1569" spans="2:65" s="13" customFormat="1">
      <c r="B1569" s="157"/>
      <c r="D1569" s="145" t="s">
        <v>172</v>
      </c>
      <c r="E1569" s="158" t="s">
        <v>19</v>
      </c>
      <c r="F1569" s="159" t="s">
        <v>1663</v>
      </c>
      <c r="H1569" s="160">
        <v>78.628</v>
      </c>
      <c r="I1569" s="161"/>
      <c r="L1569" s="157"/>
      <c r="M1569" s="162"/>
      <c r="T1569" s="163"/>
      <c r="AT1569" s="158" t="s">
        <v>172</v>
      </c>
      <c r="AU1569" s="158" t="s">
        <v>85</v>
      </c>
      <c r="AV1569" s="13" t="s">
        <v>85</v>
      </c>
      <c r="AW1569" s="13" t="s">
        <v>37</v>
      </c>
      <c r="AX1569" s="13" t="s">
        <v>76</v>
      </c>
      <c r="AY1569" s="158" t="s">
        <v>158</v>
      </c>
    </row>
    <row r="1570" spans="2:65" s="15" customFormat="1">
      <c r="B1570" s="171"/>
      <c r="D1570" s="145" t="s">
        <v>172</v>
      </c>
      <c r="E1570" s="172" t="s">
        <v>19</v>
      </c>
      <c r="F1570" s="173" t="s">
        <v>188</v>
      </c>
      <c r="H1570" s="174">
        <v>78.628</v>
      </c>
      <c r="I1570" s="175"/>
      <c r="L1570" s="171"/>
      <c r="M1570" s="176"/>
      <c r="T1570" s="177"/>
      <c r="AT1570" s="172" t="s">
        <v>172</v>
      </c>
      <c r="AU1570" s="172" t="s">
        <v>85</v>
      </c>
      <c r="AV1570" s="15" t="s">
        <v>166</v>
      </c>
      <c r="AW1570" s="15" t="s">
        <v>37</v>
      </c>
      <c r="AX1570" s="15" t="s">
        <v>83</v>
      </c>
      <c r="AY1570" s="172" t="s">
        <v>158</v>
      </c>
    </row>
    <row r="1571" spans="2:65" s="1" customFormat="1" ht="21.75" customHeight="1">
      <c r="B1571" s="33"/>
      <c r="C1571" s="132" t="s">
        <v>1664</v>
      </c>
      <c r="D1571" s="132" t="s">
        <v>161</v>
      </c>
      <c r="E1571" s="133" t="s">
        <v>1665</v>
      </c>
      <c r="F1571" s="134" t="s">
        <v>1666</v>
      </c>
      <c r="G1571" s="135" t="s">
        <v>164</v>
      </c>
      <c r="H1571" s="136">
        <v>76.954999999999998</v>
      </c>
      <c r="I1571" s="137"/>
      <c r="J1571" s="138">
        <f>ROUND(I1571*H1571,2)</f>
        <v>0</v>
      </c>
      <c r="K1571" s="134" t="s">
        <v>165</v>
      </c>
      <c r="L1571" s="33"/>
      <c r="M1571" s="139" t="s">
        <v>19</v>
      </c>
      <c r="N1571" s="140" t="s">
        <v>47</v>
      </c>
      <c r="P1571" s="141">
        <f>O1571*H1571</f>
        <v>0</v>
      </c>
      <c r="Q1571" s="141">
        <v>0</v>
      </c>
      <c r="R1571" s="141">
        <f>Q1571*H1571</f>
        <v>0</v>
      </c>
      <c r="S1571" s="141">
        <v>0</v>
      </c>
      <c r="T1571" s="142">
        <f>S1571*H1571</f>
        <v>0</v>
      </c>
      <c r="AR1571" s="143" t="s">
        <v>316</v>
      </c>
      <c r="AT1571" s="143" t="s">
        <v>161</v>
      </c>
      <c r="AU1571" s="143" t="s">
        <v>85</v>
      </c>
      <c r="AY1571" s="18" t="s">
        <v>158</v>
      </c>
      <c r="BE1571" s="144">
        <f>IF(N1571="základní",J1571,0)</f>
        <v>0</v>
      </c>
      <c r="BF1571" s="144">
        <f>IF(N1571="snížená",J1571,0)</f>
        <v>0</v>
      </c>
      <c r="BG1571" s="144">
        <f>IF(N1571="zákl. přenesená",J1571,0)</f>
        <v>0</v>
      </c>
      <c r="BH1571" s="144">
        <f>IF(N1571="sníž. přenesená",J1571,0)</f>
        <v>0</v>
      </c>
      <c r="BI1571" s="144">
        <f>IF(N1571="nulová",J1571,0)</f>
        <v>0</v>
      </c>
      <c r="BJ1571" s="18" t="s">
        <v>83</v>
      </c>
      <c r="BK1571" s="144">
        <f>ROUND(I1571*H1571,2)</f>
        <v>0</v>
      </c>
      <c r="BL1571" s="18" t="s">
        <v>316</v>
      </c>
      <c r="BM1571" s="143" t="s">
        <v>1667</v>
      </c>
    </row>
    <row r="1572" spans="2:65" s="1" customFormat="1">
      <c r="B1572" s="33"/>
      <c r="D1572" s="145" t="s">
        <v>168</v>
      </c>
      <c r="F1572" s="146" t="s">
        <v>1668</v>
      </c>
      <c r="I1572" s="147"/>
      <c r="L1572" s="33"/>
      <c r="M1572" s="148"/>
      <c r="T1572" s="54"/>
      <c r="AT1572" s="18" t="s">
        <v>168</v>
      </c>
      <c r="AU1572" s="18" t="s">
        <v>85</v>
      </c>
    </row>
    <row r="1573" spans="2:65" s="1" customFormat="1">
      <c r="B1573" s="33"/>
      <c r="D1573" s="149" t="s">
        <v>170</v>
      </c>
      <c r="F1573" s="150" t="s">
        <v>1669</v>
      </c>
      <c r="I1573" s="147"/>
      <c r="L1573" s="33"/>
      <c r="M1573" s="148"/>
      <c r="T1573" s="54"/>
      <c r="AT1573" s="18" t="s">
        <v>170</v>
      </c>
      <c r="AU1573" s="18" t="s">
        <v>85</v>
      </c>
    </row>
    <row r="1574" spans="2:65" s="12" customFormat="1">
      <c r="B1574" s="151"/>
      <c r="D1574" s="145" t="s">
        <v>172</v>
      </c>
      <c r="E1574" s="152" t="s">
        <v>19</v>
      </c>
      <c r="F1574" s="153" t="s">
        <v>720</v>
      </c>
      <c r="H1574" s="152" t="s">
        <v>19</v>
      </c>
      <c r="I1574" s="154"/>
      <c r="L1574" s="151"/>
      <c r="M1574" s="155"/>
      <c r="T1574" s="156"/>
      <c r="AT1574" s="152" t="s">
        <v>172</v>
      </c>
      <c r="AU1574" s="152" t="s">
        <v>85</v>
      </c>
      <c r="AV1574" s="12" t="s">
        <v>83</v>
      </c>
      <c r="AW1574" s="12" t="s">
        <v>37</v>
      </c>
      <c r="AX1574" s="12" t="s">
        <v>76</v>
      </c>
      <c r="AY1574" s="152" t="s">
        <v>158</v>
      </c>
    </row>
    <row r="1575" spans="2:65" s="12" customFormat="1">
      <c r="B1575" s="151"/>
      <c r="D1575" s="145" t="s">
        <v>172</v>
      </c>
      <c r="E1575" s="152" t="s">
        <v>19</v>
      </c>
      <c r="F1575" s="153" t="s">
        <v>1670</v>
      </c>
      <c r="H1575" s="152" t="s">
        <v>19</v>
      </c>
      <c r="I1575" s="154"/>
      <c r="L1575" s="151"/>
      <c r="M1575" s="155"/>
      <c r="T1575" s="156"/>
      <c r="AT1575" s="152" t="s">
        <v>172</v>
      </c>
      <c r="AU1575" s="152" t="s">
        <v>85</v>
      </c>
      <c r="AV1575" s="12" t="s">
        <v>83</v>
      </c>
      <c r="AW1575" s="12" t="s">
        <v>37</v>
      </c>
      <c r="AX1575" s="12" t="s">
        <v>76</v>
      </c>
      <c r="AY1575" s="152" t="s">
        <v>158</v>
      </c>
    </row>
    <row r="1576" spans="2:65" s="13" customFormat="1">
      <c r="B1576" s="157"/>
      <c r="D1576" s="145" t="s">
        <v>172</v>
      </c>
      <c r="E1576" s="158" t="s">
        <v>19</v>
      </c>
      <c r="F1576" s="159" t="s">
        <v>722</v>
      </c>
      <c r="H1576" s="160">
        <v>86.293999999999997</v>
      </c>
      <c r="I1576" s="161"/>
      <c r="L1576" s="157"/>
      <c r="M1576" s="162"/>
      <c r="T1576" s="163"/>
      <c r="AT1576" s="158" t="s">
        <v>172</v>
      </c>
      <c r="AU1576" s="158" t="s">
        <v>85</v>
      </c>
      <c r="AV1576" s="13" t="s">
        <v>85</v>
      </c>
      <c r="AW1576" s="13" t="s">
        <v>37</v>
      </c>
      <c r="AX1576" s="13" t="s">
        <v>76</v>
      </c>
      <c r="AY1576" s="158" t="s">
        <v>158</v>
      </c>
    </row>
    <row r="1577" spans="2:65" s="13" customFormat="1">
      <c r="B1577" s="157"/>
      <c r="D1577" s="145" t="s">
        <v>172</v>
      </c>
      <c r="E1577" s="158" t="s">
        <v>19</v>
      </c>
      <c r="F1577" s="159" t="s">
        <v>1671</v>
      </c>
      <c r="H1577" s="160">
        <v>-9.3390000000000004</v>
      </c>
      <c r="I1577" s="161"/>
      <c r="L1577" s="157"/>
      <c r="M1577" s="162"/>
      <c r="T1577" s="163"/>
      <c r="AT1577" s="158" t="s">
        <v>172</v>
      </c>
      <c r="AU1577" s="158" t="s">
        <v>85</v>
      </c>
      <c r="AV1577" s="13" t="s">
        <v>85</v>
      </c>
      <c r="AW1577" s="13" t="s">
        <v>37</v>
      </c>
      <c r="AX1577" s="13" t="s">
        <v>76</v>
      </c>
      <c r="AY1577" s="158" t="s">
        <v>158</v>
      </c>
    </row>
    <row r="1578" spans="2:65" s="15" customFormat="1">
      <c r="B1578" s="171"/>
      <c r="D1578" s="145" t="s">
        <v>172</v>
      </c>
      <c r="E1578" s="172" t="s">
        <v>19</v>
      </c>
      <c r="F1578" s="173" t="s">
        <v>188</v>
      </c>
      <c r="H1578" s="174">
        <v>76.954999999999998</v>
      </c>
      <c r="I1578" s="175"/>
      <c r="L1578" s="171"/>
      <c r="M1578" s="176"/>
      <c r="T1578" s="177"/>
      <c r="AT1578" s="172" t="s">
        <v>172</v>
      </c>
      <c r="AU1578" s="172" t="s">
        <v>85</v>
      </c>
      <c r="AV1578" s="15" t="s">
        <v>166</v>
      </c>
      <c r="AW1578" s="15" t="s">
        <v>37</v>
      </c>
      <c r="AX1578" s="15" t="s">
        <v>83</v>
      </c>
      <c r="AY1578" s="172" t="s">
        <v>158</v>
      </c>
    </row>
    <row r="1579" spans="2:65" s="1" customFormat="1" ht="21.75" customHeight="1">
      <c r="B1579" s="33"/>
      <c r="C1579" s="132" t="s">
        <v>1672</v>
      </c>
      <c r="D1579" s="132" t="s">
        <v>161</v>
      </c>
      <c r="E1579" s="133" t="s">
        <v>1673</v>
      </c>
      <c r="F1579" s="134" t="s">
        <v>1674</v>
      </c>
      <c r="G1579" s="135" t="s">
        <v>164</v>
      </c>
      <c r="H1579" s="136">
        <v>76.954999999999998</v>
      </c>
      <c r="I1579" s="137"/>
      <c r="J1579" s="138">
        <f>ROUND(I1579*H1579,2)</f>
        <v>0</v>
      </c>
      <c r="K1579" s="134" t="s">
        <v>165</v>
      </c>
      <c r="L1579" s="33"/>
      <c r="M1579" s="139" t="s">
        <v>19</v>
      </c>
      <c r="N1579" s="140" t="s">
        <v>47</v>
      </c>
      <c r="P1579" s="141">
        <f>O1579*H1579</f>
        <v>0</v>
      </c>
      <c r="Q1579" s="141">
        <v>0</v>
      </c>
      <c r="R1579" s="141">
        <f>Q1579*H1579</f>
        <v>0</v>
      </c>
      <c r="S1579" s="141">
        <v>0</v>
      </c>
      <c r="T1579" s="142">
        <f>S1579*H1579</f>
        <v>0</v>
      </c>
      <c r="AR1579" s="143" t="s">
        <v>316</v>
      </c>
      <c r="AT1579" s="143" t="s">
        <v>161</v>
      </c>
      <c r="AU1579" s="143" t="s">
        <v>85</v>
      </c>
      <c r="AY1579" s="18" t="s">
        <v>158</v>
      </c>
      <c r="BE1579" s="144">
        <f>IF(N1579="základní",J1579,0)</f>
        <v>0</v>
      </c>
      <c r="BF1579" s="144">
        <f>IF(N1579="snížená",J1579,0)</f>
        <v>0</v>
      </c>
      <c r="BG1579" s="144">
        <f>IF(N1579="zákl. přenesená",J1579,0)</f>
        <v>0</v>
      </c>
      <c r="BH1579" s="144">
        <f>IF(N1579="sníž. přenesená",J1579,0)</f>
        <v>0</v>
      </c>
      <c r="BI1579" s="144">
        <f>IF(N1579="nulová",J1579,0)</f>
        <v>0</v>
      </c>
      <c r="BJ1579" s="18" t="s">
        <v>83</v>
      </c>
      <c r="BK1579" s="144">
        <f>ROUND(I1579*H1579,2)</f>
        <v>0</v>
      </c>
      <c r="BL1579" s="18" t="s">
        <v>316</v>
      </c>
      <c r="BM1579" s="143" t="s">
        <v>1675</v>
      </c>
    </row>
    <row r="1580" spans="2:65" s="1" customFormat="1">
      <c r="B1580" s="33"/>
      <c r="D1580" s="145" t="s">
        <v>168</v>
      </c>
      <c r="F1580" s="146" t="s">
        <v>1676</v>
      </c>
      <c r="I1580" s="147"/>
      <c r="L1580" s="33"/>
      <c r="M1580" s="148"/>
      <c r="T1580" s="54"/>
      <c r="AT1580" s="18" t="s">
        <v>168</v>
      </c>
      <c r="AU1580" s="18" t="s">
        <v>85</v>
      </c>
    </row>
    <row r="1581" spans="2:65" s="1" customFormat="1">
      <c r="B1581" s="33"/>
      <c r="D1581" s="149" t="s">
        <v>170</v>
      </c>
      <c r="F1581" s="150" t="s">
        <v>1677</v>
      </c>
      <c r="I1581" s="147"/>
      <c r="L1581" s="33"/>
      <c r="M1581" s="148"/>
      <c r="T1581" s="54"/>
      <c r="AT1581" s="18" t="s">
        <v>170</v>
      </c>
      <c r="AU1581" s="18" t="s">
        <v>85</v>
      </c>
    </row>
    <row r="1582" spans="2:65" s="12" customFormat="1">
      <c r="B1582" s="151"/>
      <c r="D1582" s="145" t="s">
        <v>172</v>
      </c>
      <c r="E1582" s="152" t="s">
        <v>19</v>
      </c>
      <c r="F1582" s="153" t="s">
        <v>720</v>
      </c>
      <c r="H1582" s="152" t="s">
        <v>19</v>
      </c>
      <c r="I1582" s="154"/>
      <c r="L1582" s="151"/>
      <c r="M1582" s="155"/>
      <c r="T1582" s="156"/>
      <c r="AT1582" s="152" t="s">
        <v>172</v>
      </c>
      <c r="AU1582" s="152" t="s">
        <v>85</v>
      </c>
      <c r="AV1582" s="12" t="s">
        <v>83</v>
      </c>
      <c r="AW1582" s="12" t="s">
        <v>37</v>
      </c>
      <c r="AX1582" s="12" t="s">
        <v>76</v>
      </c>
      <c r="AY1582" s="152" t="s">
        <v>158</v>
      </c>
    </row>
    <row r="1583" spans="2:65" s="12" customFormat="1">
      <c r="B1583" s="151"/>
      <c r="D1583" s="145" t="s">
        <v>172</v>
      </c>
      <c r="E1583" s="152" t="s">
        <v>19</v>
      </c>
      <c r="F1583" s="153" t="s">
        <v>1670</v>
      </c>
      <c r="H1583" s="152" t="s">
        <v>19</v>
      </c>
      <c r="I1583" s="154"/>
      <c r="L1583" s="151"/>
      <c r="M1583" s="155"/>
      <c r="T1583" s="156"/>
      <c r="AT1583" s="152" t="s">
        <v>172</v>
      </c>
      <c r="AU1583" s="152" t="s">
        <v>85</v>
      </c>
      <c r="AV1583" s="12" t="s">
        <v>83</v>
      </c>
      <c r="AW1583" s="12" t="s">
        <v>37</v>
      </c>
      <c r="AX1583" s="12" t="s">
        <v>76</v>
      </c>
      <c r="AY1583" s="152" t="s">
        <v>158</v>
      </c>
    </row>
    <row r="1584" spans="2:65" s="13" customFormat="1">
      <c r="B1584" s="157"/>
      <c r="D1584" s="145" t="s">
        <v>172</v>
      </c>
      <c r="E1584" s="158" t="s">
        <v>19</v>
      </c>
      <c r="F1584" s="159" t="s">
        <v>722</v>
      </c>
      <c r="H1584" s="160">
        <v>86.293999999999997</v>
      </c>
      <c r="I1584" s="161"/>
      <c r="L1584" s="157"/>
      <c r="M1584" s="162"/>
      <c r="T1584" s="163"/>
      <c r="AT1584" s="158" t="s">
        <v>172</v>
      </c>
      <c r="AU1584" s="158" t="s">
        <v>85</v>
      </c>
      <c r="AV1584" s="13" t="s">
        <v>85</v>
      </c>
      <c r="AW1584" s="13" t="s">
        <v>37</v>
      </c>
      <c r="AX1584" s="13" t="s">
        <v>76</v>
      </c>
      <c r="AY1584" s="158" t="s">
        <v>158</v>
      </c>
    </row>
    <row r="1585" spans="2:65" s="13" customFormat="1">
      <c r="B1585" s="157"/>
      <c r="D1585" s="145" t="s">
        <v>172</v>
      </c>
      <c r="E1585" s="158" t="s">
        <v>19</v>
      </c>
      <c r="F1585" s="159" t="s">
        <v>1671</v>
      </c>
      <c r="H1585" s="160">
        <v>-9.3390000000000004</v>
      </c>
      <c r="I1585" s="161"/>
      <c r="L1585" s="157"/>
      <c r="M1585" s="162"/>
      <c r="T1585" s="163"/>
      <c r="AT1585" s="158" t="s">
        <v>172</v>
      </c>
      <c r="AU1585" s="158" t="s">
        <v>85</v>
      </c>
      <c r="AV1585" s="13" t="s">
        <v>85</v>
      </c>
      <c r="AW1585" s="13" t="s">
        <v>37</v>
      </c>
      <c r="AX1585" s="13" t="s">
        <v>76</v>
      </c>
      <c r="AY1585" s="158" t="s">
        <v>158</v>
      </c>
    </row>
    <row r="1586" spans="2:65" s="15" customFormat="1">
      <c r="B1586" s="171"/>
      <c r="D1586" s="145" t="s">
        <v>172</v>
      </c>
      <c r="E1586" s="172" t="s">
        <v>19</v>
      </c>
      <c r="F1586" s="173" t="s">
        <v>188</v>
      </c>
      <c r="H1586" s="174">
        <v>76.954999999999998</v>
      </c>
      <c r="I1586" s="175"/>
      <c r="L1586" s="171"/>
      <c r="M1586" s="176"/>
      <c r="T1586" s="177"/>
      <c r="AT1586" s="172" t="s">
        <v>172</v>
      </c>
      <c r="AU1586" s="172" t="s">
        <v>85</v>
      </c>
      <c r="AV1586" s="15" t="s">
        <v>166</v>
      </c>
      <c r="AW1586" s="15" t="s">
        <v>37</v>
      </c>
      <c r="AX1586" s="15" t="s">
        <v>83</v>
      </c>
      <c r="AY1586" s="172" t="s">
        <v>158</v>
      </c>
    </row>
    <row r="1587" spans="2:65" s="1" customFormat="1" ht="21.75" customHeight="1">
      <c r="B1587" s="33"/>
      <c r="C1587" s="132" t="s">
        <v>1678</v>
      </c>
      <c r="D1587" s="132" t="s">
        <v>161</v>
      </c>
      <c r="E1587" s="133" t="s">
        <v>1679</v>
      </c>
      <c r="F1587" s="134" t="s">
        <v>1680</v>
      </c>
      <c r="G1587" s="135" t="s">
        <v>164</v>
      </c>
      <c r="H1587" s="136">
        <v>88.394000000000005</v>
      </c>
      <c r="I1587" s="137"/>
      <c r="J1587" s="138">
        <f>ROUND(I1587*H1587,2)</f>
        <v>0</v>
      </c>
      <c r="K1587" s="134" t="s">
        <v>165</v>
      </c>
      <c r="L1587" s="33"/>
      <c r="M1587" s="139" t="s">
        <v>19</v>
      </c>
      <c r="N1587" s="140" t="s">
        <v>47</v>
      </c>
      <c r="P1587" s="141">
        <f>O1587*H1587</f>
        <v>0</v>
      </c>
      <c r="Q1587" s="141">
        <v>4.28E-4</v>
      </c>
      <c r="R1587" s="141">
        <f>Q1587*H1587</f>
        <v>3.7832632000000005E-2</v>
      </c>
      <c r="S1587" s="141">
        <v>0</v>
      </c>
      <c r="T1587" s="142">
        <f>S1587*H1587</f>
        <v>0</v>
      </c>
      <c r="AR1587" s="143" t="s">
        <v>316</v>
      </c>
      <c r="AT1587" s="143" t="s">
        <v>161</v>
      </c>
      <c r="AU1587" s="143" t="s">
        <v>85</v>
      </c>
      <c r="AY1587" s="18" t="s">
        <v>158</v>
      </c>
      <c r="BE1587" s="144">
        <f>IF(N1587="základní",J1587,0)</f>
        <v>0</v>
      </c>
      <c r="BF1587" s="144">
        <f>IF(N1587="snížená",J1587,0)</f>
        <v>0</v>
      </c>
      <c r="BG1587" s="144">
        <f>IF(N1587="zákl. přenesená",J1587,0)</f>
        <v>0</v>
      </c>
      <c r="BH1587" s="144">
        <f>IF(N1587="sníž. přenesená",J1587,0)</f>
        <v>0</v>
      </c>
      <c r="BI1587" s="144">
        <f>IF(N1587="nulová",J1587,0)</f>
        <v>0</v>
      </c>
      <c r="BJ1587" s="18" t="s">
        <v>83</v>
      </c>
      <c r="BK1587" s="144">
        <f>ROUND(I1587*H1587,2)</f>
        <v>0</v>
      </c>
      <c r="BL1587" s="18" t="s">
        <v>316</v>
      </c>
      <c r="BM1587" s="143" t="s">
        <v>1681</v>
      </c>
    </row>
    <row r="1588" spans="2:65" s="1" customFormat="1">
      <c r="B1588" s="33"/>
      <c r="D1588" s="145" t="s">
        <v>168</v>
      </c>
      <c r="F1588" s="146" t="s">
        <v>1682</v>
      </c>
      <c r="I1588" s="147"/>
      <c r="L1588" s="33"/>
      <c r="M1588" s="148"/>
      <c r="T1588" s="54"/>
      <c r="AT1588" s="18" t="s">
        <v>168</v>
      </c>
      <c r="AU1588" s="18" t="s">
        <v>85</v>
      </c>
    </row>
    <row r="1589" spans="2:65" s="1" customFormat="1">
      <c r="B1589" s="33"/>
      <c r="D1589" s="149" t="s">
        <v>170</v>
      </c>
      <c r="F1589" s="150" t="s">
        <v>1683</v>
      </c>
      <c r="I1589" s="147"/>
      <c r="L1589" s="33"/>
      <c r="M1589" s="148"/>
      <c r="T1589" s="54"/>
      <c r="AT1589" s="18" t="s">
        <v>170</v>
      </c>
      <c r="AU1589" s="18" t="s">
        <v>85</v>
      </c>
    </row>
    <row r="1590" spans="2:65" s="12" customFormat="1">
      <c r="B1590" s="151"/>
      <c r="D1590" s="145" t="s">
        <v>172</v>
      </c>
      <c r="E1590" s="152" t="s">
        <v>19</v>
      </c>
      <c r="F1590" s="153" t="s">
        <v>720</v>
      </c>
      <c r="H1590" s="152" t="s">
        <v>19</v>
      </c>
      <c r="I1590" s="154"/>
      <c r="L1590" s="151"/>
      <c r="M1590" s="155"/>
      <c r="T1590" s="156"/>
      <c r="AT1590" s="152" t="s">
        <v>172</v>
      </c>
      <c r="AU1590" s="152" t="s">
        <v>85</v>
      </c>
      <c r="AV1590" s="12" t="s">
        <v>83</v>
      </c>
      <c r="AW1590" s="12" t="s">
        <v>37</v>
      </c>
      <c r="AX1590" s="12" t="s">
        <v>76</v>
      </c>
      <c r="AY1590" s="152" t="s">
        <v>158</v>
      </c>
    </row>
    <row r="1591" spans="2:65" s="12" customFormat="1">
      <c r="B1591" s="151"/>
      <c r="D1591" s="145" t="s">
        <v>172</v>
      </c>
      <c r="E1591" s="152" t="s">
        <v>19</v>
      </c>
      <c r="F1591" s="153" t="s">
        <v>1684</v>
      </c>
      <c r="H1591" s="152" t="s">
        <v>19</v>
      </c>
      <c r="I1591" s="154"/>
      <c r="L1591" s="151"/>
      <c r="M1591" s="155"/>
      <c r="T1591" s="156"/>
      <c r="AT1591" s="152" t="s">
        <v>172</v>
      </c>
      <c r="AU1591" s="152" t="s">
        <v>85</v>
      </c>
      <c r="AV1591" s="12" t="s">
        <v>83</v>
      </c>
      <c r="AW1591" s="12" t="s">
        <v>37</v>
      </c>
      <c r="AX1591" s="12" t="s">
        <v>76</v>
      </c>
      <c r="AY1591" s="152" t="s">
        <v>158</v>
      </c>
    </row>
    <row r="1592" spans="2:65" s="13" customFormat="1">
      <c r="B1592" s="157"/>
      <c r="D1592" s="145" t="s">
        <v>172</v>
      </c>
      <c r="E1592" s="158" t="s">
        <v>19</v>
      </c>
      <c r="F1592" s="159" t="s">
        <v>722</v>
      </c>
      <c r="H1592" s="160">
        <v>86.293999999999997</v>
      </c>
      <c r="I1592" s="161"/>
      <c r="L1592" s="157"/>
      <c r="M1592" s="162"/>
      <c r="T1592" s="163"/>
      <c r="AT1592" s="158" t="s">
        <v>172</v>
      </c>
      <c r="AU1592" s="158" t="s">
        <v>85</v>
      </c>
      <c r="AV1592" s="13" t="s">
        <v>85</v>
      </c>
      <c r="AW1592" s="13" t="s">
        <v>37</v>
      </c>
      <c r="AX1592" s="13" t="s">
        <v>76</v>
      </c>
      <c r="AY1592" s="158" t="s">
        <v>158</v>
      </c>
    </row>
    <row r="1593" spans="2:65" s="13" customFormat="1">
      <c r="B1593" s="157"/>
      <c r="D1593" s="145" t="s">
        <v>172</v>
      </c>
      <c r="E1593" s="158" t="s">
        <v>19</v>
      </c>
      <c r="F1593" s="159" t="s">
        <v>966</v>
      </c>
      <c r="H1593" s="160">
        <v>12.474</v>
      </c>
      <c r="I1593" s="161"/>
      <c r="L1593" s="157"/>
      <c r="M1593" s="162"/>
      <c r="T1593" s="163"/>
      <c r="AT1593" s="158" t="s">
        <v>172</v>
      </c>
      <c r="AU1593" s="158" t="s">
        <v>85</v>
      </c>
      <c r="AV1593" s="13" t="s">
        <v>85</v>
      </c>
      <c r="AW1593" s="13" t="s">
        <v>37</v>
      </c>
      <c r="AX1593" s="13" t="s">
        <v>76</v>
      </c>
      <c r="AY1593" s="158" t="s">
        <v>158</v>
      </c>
    </row>
    <row r="1594" spans="2:65" s="13" customFormat="1">
      <c r="B1594" s="157"/>
      <c r="D1594" s="145" t="s">
        <v>172</v>
      </c>
      <c r="E1594" s="158" t="s">
        <v>19</v>
      </c>
      <c r="F1594" s="159" t="s">
        <v>1685</v>
      </c>
      <c r="H1594" s="160">
        <v>-1.0349999999999999</v>
      </c>
      <c r="I1594" s="161"/>
      <c r="L1594" s="157"/>
      <c r="M1594" s="162"/>
      <c r="T1594" s="163"/>
      <c r="AT1594" s="158" t="s">
        <v>172</v>
      </c>
      <c r="AU1594" s="158" t="s">
        <v>85</v>
      </c>
      <c r="AV1594" s="13" t="s">
        <v>85</v>
      </c>
      <c r="AW1594" s="13" t="s">
        <v>37</v>
      </c>
      <c r="AX1594" s="13" t="s">
        <v>76</v>
      </c>
      <c r="AY1594" s="158" t="s">
        <v>158</v>
      </c>
    </row>
    <row r="1595" spans="2:65" s="13" customFormat="1">
      <c r="B1595" s="157"/>
      <c r="D1595" s="145" t="s">
        <v>172</v>
      </c>
      <c r="E1595" s="158" t="s">
        <v>19</v>
      </c>
      <c r="F1595" s="159" t="s">
        <v>1671</v>
      </c>
      <c r="H1595" s="160">
        <v>-9.3390000000000004</v>
      </c>
      <c r="I1595" s="161"/>
      <c r="L1595" s="157"/>
      <c r="M1595" s="162"/>
      <c r="T1595" s="163"/>
      <c r="AT1595" s="158" t="s">
        <v>172</v>
      </c>
      <c r="AU1595" s="158" t="s">
        <v>85</v>
      </c>
      <c r="AV1595" s="13" t="s">
        <v>85</v>
      </c>
      <c r="AW1595" s="13" t="s">
        <v>37</v>
      </c>
      <c r="AX1595" s="13" t="s">
        <v>76</v>
      </c>
      <c r="AY1595" s="158" t="s">
        <v>158</v>
      </c>
    </row>
    <row r="1596" spans="2:65" s="15" customFormat="1">
      <c r="B1596" s="171"/>
      <c r="D1596" s="145" t="s">
        <v>172</v>
      </c>
      <c r="E1596" s="172" t="s">
        <v>19</v>
      </c>
      <c r="F1596" s="173" t="s">
        <v>188</v>
      </c>
      <c r="H1596" s="174">
        <v>88.394000000000005</v>
      </c>
      <c r="I1596" s="175"/>
      <c r="L1596" s="171"/>
      <c r="M1596" s="176"/>
      <c r="T1596" s="177"/>
      <c r="AT1596" s="172" t="s">
        <v>172</v>
      </c>
      <c r="AU1596" s="172" t="s">
        <v>85</v>
      </c>
      <c r="AV1596" s="15" t="s">
        <v>166</v>
      </c>
      <c r="AW1596" s="15" t="s">
        <v>37</v>
      </c>
      <c r="AX1596" s="15" t="s">
        <v>83</v>
      </c>
      <c r="AY1596" s="172" t="s">
        <v>158</v>
      </c>
    </row>
    <row r="1597" spans="2:65" s="1" customFormat="1" ht="24.2" customHeight="1">
      <c r="B1597" s="33"/>
      <c r="C1597" s="132" t="s">
        <v>1686</v>
      </c>
      <c r="D1597" s="132" t="s">
        <v>161</v>
      </c>
      <c r="E1597" s="133" t="s">
        <v>1687</v>
      </c>
      <c r="F1597" s="134" t="s">
        <v>1688</v>
      </c>
      <c r="G1597" s="135" t="s">
        <v>164</v>
      </c>
      <c r="H1597" s="136">
        <v>88.394000000000005</v>
      </c>
      <c r="I1597" s="137"/>
      <c r="J1597" s="138">
        <f>ROUND(I1597*H1597,2)</f>
        <v>0</v>
      </c>
      <c r="K1597" s="134" t="s">
        <v>165</v>
      </c>
      <c r="L1597" s="33"/>
      <c r="M1597" s="139" t="s">
        <v>19</v>
      </c>
      <c r="N1597" s="140" t="s">
        <v>47</v>
      </c>
      <c r="P1597" s="141">
        <f>O1597*H1597</f>
        <v>0</v>
      </c>
      <c r="Q1597" s="141">
        <v>6.5680000000000003E-4</v>
      </c>
      <c r="R1597" s="141">
        <f>Q1597*H1597</f>
        <v>5.8057179200000003E-2</v>
      </c>
      <c r="S1597" s="141">
        <v>0</v>
      </c>
      <c r="T1597" s="142">
        <f>S1597*H1597</f>
        <v>0</v>
      </c>
      <c r="AR1597" s="143" t="s">
        <v>316</v>
      </c>
      <c r="AT1597" s="143" t="s">
        <v>161</v>
      </c>
      <c r="AU1597" s="143" t="s">
        <v>85</v>
      </c>
      <c r="AY1597" s="18" t="s">
        <v>158</v>
      </c>
      <c r="BE1597" s="144">
        <f>IF(N1597="základní",J1597,0)</f>
        <v>0</v>
      </c>
      <c r="BF1597" s="144">
        <f>IF(N1597="snížená",J1597,0)</f>
        <v>0</v>
      </c>
      <c r="BG1597" s="144">
        <f>IF(N1597="zákl. přenesená",J1597,0)</f>
        <v>0</v>
      </c>
      <c r="BH1597" s="144">
        <f>IF(N1597="sníž. přenesená",J1597,0)</f>
        <v>0</v>
      </c>
      <c r="BI1597" s="144">
        <f>IF(N1597="nulová",J1597,0)</f>
        <v>0</v>
      </c>
      <c r="BJ1597" s="18" t="s">
        <v>83</v>
      </c>
      <c r="BK1597" s="144">
        <f>ROUND(I1597*H1597,2)</f>
        <v>0</v>
      </c>
      <c r="BL1597" s="18" t="s">
        <v>316</v>
      </c>
      <c r="BM1597" s="143" t="s">
        <v>1689</v>
      </c>
    </row>
    <row r="1598" spans="2:65" s="1" customFormat="1">
      <c r="B1598" s="33"/>
      <c r="D1598" s="145" t="s">
        <v>168</v>
      </c>
      <c r="F1598" s="146" t="s">
        <v>1690</v>
      </c>
      <c r="I1598" s="147"/>
      <c r="L1598" s="33"/>
      <c r="M1598" s="148"/>
      <c r="T1598" s="54"/>
      <c r="AT1598" s="18" t="s">
        <v>168</v>
      </c>
      <c r="AU1598" s="18" t="s">
        <v>85</v>
      </c>
    </row>
    <row r="1599" spans="2:65" s="1" customFormat="1">
      <c r="B1599" s="33"/>
      <c r="D1599" s="149" t="s">
        <v>170</v>
      </c>
      <c r="F1599" s="150" t="s">
        <v>1691</v>
      </c>
      <c r="I1599" s="147"/>
      <c r="L1599" s="33"/>
      <c r="M1599" s="148"/>
      <c r="T1599" s="54"/>
      <c r="AT1599" s="18" t="s">
        <v>170</v>
      </c>
      <c r="AU1599" s="18" t="s">
        <v>85</v>
      </c>
    </row>
    <row r="1600" spans="2:65" s="12" customFormat="1">
      <c r="B1600" s="151"/>
      <c r="D1600" s="145" t="s">
        <v>172</v>
      </c>
      <c r="E1600" s="152" t="s">
        <v>19</v>
      </c>
      <c r="F1600" s="153" t="s">
        <v>720</v>
      </c>
      <c r="H1600" s="152" t="s">
        <v>19</v>
      </c>
      <c r="I1600" s="154"/>
      <c r="L1600" s="151"/>
      <c r="M1600" s="155"/>
      <c r="T1600" s="156"/>
      <c r="AT1600" s="152" t="s">
        <v>172</v>
      </c>
      <c r="AU1600" s="152" t="s">
        <v>85</v>
      </c>
      <c r="AV1600" s="12" t="s">
        <v>83</v>
      </c>
      <c r="AW1600" s="12" t="s">
        <v>37</v>
      </c>
      <c r="AX1600" s="12" t="s">
        <v>76</v>
      </c>
      <c r="AY1600" s="152" t="s">
        <v>158</v>
      </c>
    </row>
    <row r="1601" spans="2:65" s="12" customFormat="1">
      <c r="B1601" s="151"/>
      <c r="D1601" s="145" t="s">
        <v>172</v>
      </c>
      <c r="E1601" s="152" t="s">
        <v>19</v>
      </c>
      <c r="F1601" s="153" t="s">
        <v>1692</v>
      </c>
      <c r="H1601" s="152" t="s">
        <v>19</v>
      </c>
      <c r="I1601" s="154"/>
      <c r="L1601" s="151"/>
      <c r="M1601" s="155"/>
      <c r="T1601" s="156"/>
      <c r="AT1601" s="152" t="s">
        <v>172</v>
      </c>
      <c r="AU1601" s="152" t="s">
        <v>85</v>
      </c>
      <c r="AV1601" s="12" t="s">
        <v>83</v>
      </c>
      <c r="AW1601" s="12" t="s">
        <v>37</v>
      </c>
      <c r="AX1601" s="12" t="s">
        <v>76</v>
      </c>
      <c r="AY1601" s="152" t="s">
        <v>158</v>
      </c>
    </row>
    <row r="1602" spans="2:65" s="13" customFormat="1">
      <c r="B1602" s="157"/>
      <c r="D1602" s="145" t="s">
        <v>172</v>
      </c>
      <c r="E1602" s="158" t="s">
        <v>19</v>
      </c>
      <c r="F1602" s="159" t="s">
        <v>722</v>
      </c>
      <c r="H1602" s="160">
        <v>86.293999999999997</v>
      </c>
      <c r="I1602" s="161"/>
      <c r="L1602" s="157"/>
      <c r="M1602" s="162"/>
      <c r="T1602" s="163"/>
      <c r="AT1602" s="158" t="s">
        <v>172</v>
      </c>
      <c r="AU1602" s="158" t="s">
        <v>85</v>
      </c>
      <c r="AV1602" s="13" t="s">
        <v>85</v>
      </c>
      <c r="AW1602" s="13" t="s">
        <v>37</v>
      </c>
      <c r="AX1602" s="13" t="s">
        <v>76</v>
      </c>
      <c r="AY1602" s="158" t="s">
        <v>158</v>
      </c>
    </row>
    <row r="1603" spans="2:65" s="13" customFormat="1">
      <c r="B1603" s="157"/>
      <c r="D1603" s="145" t="s">
        <v>172</v>
      </c>
      <c r="E1603" s="158" t="s">
        <v>19</v>
      </c>
      <c r="F1603" s="159" t="s">
        <v>966</v>
      </c>
      <c r="H1603" s="160">
        <v>12.474</v>
      </c>
      <c r="I1603" s="161"/>
      <c r="L1603" s="157"/>
      <c r="M1603" s="162"/>
      <c r="T1603" s="163"/>
      <c r="AT1603" s="158" t="s">
        <v>172</v>
      </c>
      <c r="AU1603" s="158" t="s">
        <v>85</v>
      </c>
      <c r="AV1603" s="13" t="s">
        <v>85</v>
      </c>
      <c r="AW1603" s="13" t="s">
        <v>37</v>
      </c>
      <c r="AX1603" s="13" t="s">
        <v>76</v>
      </c>
      <c r="AY1603" s="158" t="s">
        <v>158</v>
      </c>
    </row>
    <row r="1604" spans="2:65" s="13" customFormat="1">
      <c r="B1604" s="157"/>
      <c r="D1604" s="145" t="s">
        <v>172</v>
      </c>
      <c r="E1604" s="158" t="s">
        <v>19</v>
      </c>
      <c r="F1604" s="159" t="s">
        <v>1685</v>
      </c>
      <c r="H1604" s="160">
        <v>-1.0349999999999999</v>
      </c>
      <c r="I1604" s="161"/>
      <c r="L1604" s="157"/>
      <c r="M1604" s="162"/>
      <c r="T1604" s="163"/>
      <c r="AT1604" s="158" t="s">
        <v>172</v>
      </c>
      <c r="AU1604" s="158" t="s">
        <v>85</v>
      </c>
      <c r="AV1604" s="13" t="s">
        <v>85</v>
      </c>
      <c r="AW1604" s="13" t="s">
        <v>37</v>
      </c>
      <c r="AX1604" s="13" t="s">
        <v>76</v>
      </c>
      <c r="AY1604" s="158" t="s">
        <v>158</v>
      </c>
    </row>
    <row r="1605" spans="2:65" s="13" customFormat="1">
      <c r="B1605" s="157"/>
      <c r="D1605" s="145" t="s">
        <v>172</v>
      </c>
      <c r="E1605" s="158" t="s">
        <v>19</v>
      </c>
      <c r="F1605" s="159" t="s">
        <v>1671</v>
      </c>
      <c r="H1605" s="160">
        <v>-9.3390000000000004</v>
      </c>
      <c r="I1605" s="161"/>
      <c r="L1605" s="157"/>
      <c r="M1605" s="162"/>
      <c r="T1605" s="163"/>
      <c r="AT1605" s="158" t="s">
        <v>172</v>
      </c>
      <c r="AU1605" s="158" t="s">
        <v>85</v>
      </c>
      <c r="AV1605" s="13" t="s">
        <v>85</v>
      </c>
      <c r="AW1605" s="13" t="s">
        <v>37</v>
      </c>
      <c r="AX1605" s="13" t="s">
        <v>76</v>
      </c>
      <c r="AY1605" s="158" t="s">
        <v>158</v>
      </c>
    </row>
    <row r="1606" spans="2:65" s="15" customFormat="1">
      <c r="B1606" s="171"/>
      <c r="D1606" s="145" t="s">
        <v>172</v>
      </c>
      <c r="E1606" s="172" t="s">
        <v>19</v>
      </c>
      <c r="F1606" s="173" t="s">
        <v>188</v>
      </c>
      <c r="H1606" s="174">
        <v>88.394000000000005</v>
      </c>
      <c r="I1606" s="175"/>
      <c r="L1606" s="171"/>
      <c r="M1606" s="176"/>
      <c r="T1606" s="177"/>
      <c r="AT1606" s="172" t="s">
        <v>172</v>
      </c>
      <c r="AU1606" s="172" t="s">
        <v>85</v>
      </c>
      <c r="AV1606" s="15" t="s">
        <v>166</v>
      </c>
      <c r="AW1606" s="15" t="s">
        <v>37</v>
      </c>
      <c r="AX1606" s="15" t="s">
        <v>83</v>
      </c>
      <c r="AY1606" s="172" t="s">
        <v>158</v>
      </c>
    </row>
    <row r="1607" spans="2:65" s="11" customFormat="1" ht="22.9" customHeight="1">
      <c r="B1607" s="120"/>
      <c r="D1607" s="121" t="s">
        <v>75</v>
      </c>
      <c r="E1607" s="130" t="s">
        <v>1693</v>
      </c>
      <c r="F1607" s="130" t="s">
        <v>1694</v>
      </c>
      <c r="I1607" s="123"/>
      <c r="J1607" s="131">
        <f>BK1607</f>
        <v>0</v>
      </c>
      <c r="L1607" s="120"/>
      <c r="M1607" s="125"/>
      <c r="P1607" s="126">
        <f>SUM(P1608:P1636)</f>
        <v>0</v>
      </c>
      <c r="R1607" s="126">
        <f>SUM(R1608:R1636)</f>
        <v>0.16112346</v>
      </c>
      <c r="T1607" s="127">
        <f>SUM(T1608:T1636)</f>
        <v>0</v>
      </c>
      <c r="AR1607" s="121" t="s">
        <v>85</v>
      </c>
      <c r="AT1607" s="128" t="s">
        <v>75</v>
      </c>
      <c r="AU1607" s="128" t="s">
        <v>83</v>
      </c>
      <c r="AY1607" s="121" t="s">
        <v>158</v>
      </c>
      <c r="BK1607" s="129">
        <f>SUM(BK1608:BK1636)</f>
        <v>0</v>
      </c>
    </row>
    <row r="1608" spans="2:65" s="1" customFormat="1" ht="24.2" customHeight="1">
      <c r="B1608" s="33"/>
      <c r="C1608" s="132" t="s">
        <v>1695</v>
      </c>
      <c r="D1608" s="132" t="s">
        <v>161</v>
      </c>
      <c r="E1608" s="133" t="s">
        <v>1696</v>
      </c>
      <c r="F1608" s="134" t="s">
        <v>1697</v>
      </c>
      <c r="G1608" s="135" t="s">
        <v>164</v>
      </c>
      <c r="H1608" s="136">
        <v>303.72000000000003</v>
      </c>
      <c r="I1608" s="137"/>
      <c r="J1608" s="138">
        <f>ROUND(I1608*H1608,2)</f>
        <v>0</v>
      </c>
      <c r="K1608" s="134" t="s">
        <v>165</v>
      </c>
      <c r="L1608" s="33"/>
      <c r="M1608" s="139" t="s">
        <v>19</v>
      </c>
      <c r="N1608" s="140" t="s">
        <v>47</v>
      </c>
      <c r="P1608" s="141">
        <f>O1608*H1608</f>
        <v>0</v>
      </c>
      <c r="Q1608" s="141">
        <v>2.05E-4</v>
      </c>
      <c r="R1608" s="141">
        <f>Q1608*H1608</f>
        <v>6.2262600000000001E-2</v>
      </c>
      <c r="S1608" s="141">
        <v>0</v>
      </c>
      <c r="T1608" s="142">
        <f>S1608*H1608</f>
        <v>0</v>
      </c>
      <c r="AR1608" s="143" t="s">
        <v>316</v>
      </c>
      <c r="AT1608" s="143" t="s">
        <v>161</v>
      </c>
      <c r="AU1608" s="143" t="s">
        <v>85</v>
      </c>
      <c r="AY1608" s="18" t="s">
        <v>158</v>
      </c>
      <c r="BE1608" s="144">
        <f>IF(N1608="základní",J1608,0)</f>
        <v>0</v>
      </c>
      <c r="BF1608" s="144">
        <f>IF(N1608="snížená",J1608,0)</f>
        <v>0</v>
      </c>
      <c r="BG1608" s="144">
        <f>IF(N1608="zákl. přenesená",J1608,0)</f>
        <v>0</v>
      </c>
      <c r="BH1608" s="144">
        <f>IF(N1608="sníž. přenesená",J1608,0)</f>
        <v>0</v>
      </c>
      <c r="BI1608" s="144">
        <f>IF(N1608="nulová",J1608,0)</f>
        <v>0</v>
      </c>
      <c r="BJ1608" s="18" t="s">
        <v>83</v>
      </c>
      <c r="BK1608" s="144">
        <f>ROUND(I1608*H1608,2)</f>
        <v>0</v>
      </c>
      <c r="BL1608" s="18" t="s">
        <v>316</v>
      </c>
      <c r="BM1608" s="143" t="s">
        <v>1698</v>
      </c>
    </row>
    <row r="1609" spans="2:65" s="1" customFormat="1">
      <c r="B1609" s="33"/>
      <c r="D1609" s="145" t="s">
        <v>168</v>
      </c>
      <c r="F1609" s="146" t="s">
        <v>1699</v>
      </c>
      <c r="I1609" s="147"/>
      <c r="L1609" s="33"/>
      <c r="M1609" s="148"/>
      <c r="T1609" s="54"/>
      <c r="AT1609" s="18" t="s">
        <v>168</v>
      </c>
      <c r="AU1609" s="18" t="s">
        <v>85</v>
      </c>
    </row>
    <row r="1610" spans="2:65" s="1" customFormat="1">
      <c r="B1610" s="33"/>
      <c r="D1610" s="149" t="s">
        <v>170</v>
      </c>
      <c r="F1610" s="150" t="s">
        <v>1700</v>
      </c>
      <c r="I1610" s="147"/>
      <c r="L1610" s="33"/>
      <c r="M1610" s="148"/>
      <c r="T1610" s="54"/>
      <c r="AT1610" s="18" t="s">
        <v>170</v>
      </c>
      <c r="AU1610" s="18" t="s">
        <v>85</v>
      </c>
    </row>
    <row r="1611" spans="2:65" s="12" customFormat="1">
      <c r="B1611" s="151"/>
      <c r="D1611" s="145" t="s">
        <v>172</v>
      </c>
      <c r="E1611" s="152" t="s">
        <v>19</v>
      </c>
      <c r="F1611" s="153" t="s">
        <v>720</v>
      </c>
      <c r="H1611" s="152" t="s">
        <v>19</v>
      </c>
      <c r="I1611" s="154"/>
      <c r="L1611" s="151"/>
      <c r="M1611" s="155"/>
      <c r="T1611" s="156"/>
      <c r="AT1611" s="152" t="s">
        <v>172</v>
      </c>
      <c r="AU1611" s="152" t="s">
        <v>85</v>
      </c>
      <c r="AV1611" s="12" t="s">
        <v>83</v>
      </c>
      <c r="AW1611" s="12" t="s">
        <v>37</v>
      </c>
      <c r="AX1611" s="12" t="s">
        <v>76</v>
      </c>
      <c r="AY1611" s="152" t="s">
        <v>158</v>
      </c>
    </row>
    <row r="1612" spans="2:65" s="12" customFormat="1">
      <c r="B1612" s="151"/>
      <c r="D1612" s="145" t="s">
        <v>172</v>
      </c>
      <c r="E1612" s="152" t="s">
        <v>19</v>
      </c>
      <c r="F1612" s="153" t="s">
        <v>1701</v>
      </c>
      <c r="H1612" s="152" t="s">
        <v>19</v>
      </c>
      <c r="I1612" s="154"/>
      <c r="L1612" s="151"/>
      <c r="M1612" s="155"/>
      <c r="T1612" s="156"/>
      <c r="AT1612" s="152" t="s">
        <v>172</v>
      </c>
      <c r="AU1612" s="152" t="s">
        <v>85</v>
      </c>
      <c r="AV1612" s="12" t="s">
        <v>83</v>
      </c>
      <c r="AW1612" s="12" t="s">
        <v>37</v>
      </c>
      <c r="AX1612" s="12" t="s">
        <v>76</v>
      </c>
      <c r="AY1612" s="152" t="s">
        <v>158</v>
      </c>
    </row>
    <row r="1613" spans="2:65" s="12" customFormat="1">
      <c r="B1613" s="151"/>
      <c r="D1613" s="145" t="s">
        <v>172</v>
      </c>
      <c r="E1613" s="152" t="s">
        <v>19</v>
      </c>
      <c r="F1613" s="153" t="s">
        <v>288</v>
      </c>
      <c r="H1613" s="152" t="s">
        <v>19</v>
      </c>
      <c r="I1613" s="154"/>
      <c r="L1613" s="151"/>
      <c r="M1613" s="155"/>
      <c r="T1613" s="156"/>
      <c r="AT1613" s="152" t="s">
        <v>172</v>
      </c>
      <c r="AU1613" s="152" t="s">
        <v>85</v>
      </c>
      <c r="AV1613" s="12" t="s">
        <v>83</v>
      </c>
      <c r="AW1613" s="12" t="s">
        <v>37</v>
      </c>
      <c r="AX1613" s="12" t="s">
        <v>76</v>
      </c>
      <c r="AY1613" s="152" t="s">
        <v>158</v>
      </c>
    </row>
    <row r="1614" spans="2:65" s="13" customFormat="1">
      <c r="B1614" s="157"/>
      <c r="D1614" s="145" t="s">
        <v>172</v>
      </c>
      <c r="E1614" s="158" t="s">
        <v>19</v>
      </c>
      <c r="F1614" s="159" t="s">
        <v>289</v>
      </c>
      <c r="H1614" s="160">
        <v>198.50700000000001</v>
      </c>
      <c r="I1614" s="161"/>
      <c r="L1614" s="157"/>
      <c r="M1614" s="162"/>
      <c r="T1614" s="163"/>
      <c r="AT1614" s="158" t="s">
        <v>172</v>
      </c>
      <c r="AU1614" s="158" t="s">
        <v>85</v>
      </c>
      <c r="AV1614" s="13" t="s">
        <v>85</v>
      </c>
      <c r="AW1614" s="13" t="s">
        <v>37</v>
      </c>
      <c r="AX1614" s="13" t="s">
        <v>76</v>
      </c>
      <c r="AY1614" s="158" t="s">
        <v>158</v>
      </c>
    </row>
    <row r="1615" spans="2:65" s="13" customFormat="1">
      <c r="B1615" s="157"/>
      <c r="D1615" s="145" t="s">
        <v>172</v>
      </c>
      <c r="E1615" s="158" t="s">
        <v>19</v>
      </c>
      <c r="F1615" s="159" t="s">
        <v>290</v>
      </c>
      <c r="H1615" s="160">
        <v>5.1890000000000001</v>
      </c>
      <c r="I1615" s="161"/>
      <c r="L1615" s="157"/>
      <c r="M1615" s="162"/>
      <c r="T1615" s="163"/>
      <c r="AT1615" s="158" t="s">
        <v>172</v>
      </c>
      <c r="AU1615" s="158" t="s">
        <v>85</v>
      </c>
      <c r="AV1615" s="13" t="s">
        <v>85</v>
      </c>
      <c r="AW1615" s="13" t="s">
        <v>37</v>
      </c>
      <c r="AX1615" s="13" t="s">
        <v>76</v>
      </c>
      <c r="AY1615" s="158" t="s">
        <v>158</v>
      </c>
    </row>
    <row r="1616" spans="2:65" s="13" customFormat="1">
      <c r="B1616" s="157"/>
      <c r="D1616" s="145" t="s">
        <v>172</v>
      </c>
      <c r="E1616" s="158" t="s">
        <v>19</v>
      </c>
      <c r="F1616" s="159" t="s">
        <v>291</v>
      </c>
      <c r="H1616" s="160">
        <v>1.484</v>
      </c>
      <c r="I1616" s="161"/>
      <c r="L1616" s="157"/>
      <c r="M1616" s="162"/>
      <c r="T1616" s="163"/>
      <c r="AT1616" s="158" t="s">
        <v>172</v>
      </c>
      <c r="AU1616" s="158" t="s">
        <v>85</v>
      </c>
      <c r="AV1616" s="13" t="s">
        <v>85</v>
      </c>
      <c r="AW1616" s="13" t="s">
        <v>37</v>
      </c>
      <c r="AX1616" s="13" t="s">
        <v>76</v>
      </c>
      <c r="AY1616" s="158" t="s">
        <v>158</v>
      </c>
    </row>
    <row r="1617" spans="2:51" s="13" customFormat="1">
      <c r="B1617" s="157"/>
      <c r="D1617" s="145" t="s">
        <v>172</v>
      </c>
      <c r="E1617" s="158" t="s">
        <v>19</v>
      </c>
      <c r="F1617" s="159" t="s">
        <v>292</v>
      </c>
      <c r="H1617" s="160">
        <v>0.69</v>
      </c>
      <c r="I1617" s="161"/>
      <c r="L1617" s="157"/>
      <c r="M1617" s="162"/>
      <c r="T1617" s="163"/>
      <c r="AT1617" s="158" t="s">
        <v>172</v>
      </c>
      <c r="AU1617" s="158" t="s">
        <v>85</v>
      </c>
      <c r="AV1617" s="13" t="s">
        <v>85</v>
      </c>
      <c r="AW1617" s="13" t="s">
        <v>37</v>
      </c>
      <c r="AX1617" s="13" t="s">
        <v>76</v>
      </c>
      <c r="AY1617" s="158" t="s">
        <v>158</v>
      </c>
    </row>
    <row r="1618" spans="2:51" s="13" customFormat="1">
      <c r="B1618" s="157"/>
      <c r="D1618" s="145" t="s">
        <v>172</v>
      </c>
      <c r="E1618" s="158" t="s">
        <v>19</v>
      </c>
      <c r="F1618" s="159" t="s">
        <v>293</v>
      </c>
      <c r="H1618" s="160">
        <v>-17.649999999999999</v>
      </c>
      <c r="I1618" s="161"/>
      <c r="L1618" s="157"/>
      <c r="M1618" s="162"/>
      <c r="T1618" s="163"/>
      <c r="AT1618" s="158" t="s">
        <v>172</v>
      </c>
      <c r="AU1618" s="158" t="s">
        <v>85</v>
      </c>
      <c r="AV1618" s="13" t="s">
        <v>85</v>
      </c>
      <c r="AW1618" s="13" t="s">
        <v>37</v>
      </c>
      <c r="AX1618" s="13" t="s">
        <v>76</v>
      </c>
      <c r="AY1618" s="158" t="s">
        <v>158</v>
      </c>
    </row>
    <row r="1619" spans="2:51" s="12" customFormat="1">
      <c r="B1619" s="151"/>
      <c r="D1619" s="145" t="s">
        <v>172</v>
      </c>
      <c r="E1619" s="152" t="s">
        <v>19</v>
      </c>
      <c r="F1619" s="153" t="s">
        <v>294</v>
      </c>
      <c r="H1619" s="152" t="s">
        <v>19</v>
      </c>
      <c r="I1619" s="154"/>
      <c r="L1619" s="151"/>
      <c r="M1619" s="155"/>
      <c r="T1619" s="156"/>
      <c r="AT1619" s="152" t="s">
        <v>172</v>
      </c>
      <c r="AU1619" s="152" t="s">
        <v>85</v>
      </c>
      <c r="AV1619" s="12" t="s">
        <v>83</v>
      </c>
      <c r="AW1619" s="12" t="s">
        <v>37</v>
      </c>
      <c r="AX1619" s="12" t="s">
        <v>76</v>
      </c>
      <c r="AY1619" s="152" t="s">
        <v>158</v>
      </c>
    </row>
    <row r="1620" spans="2:51" s="13" customFormat="1">
      <c r="B1620" s="157"/>
      <c r="D1620" s="145" t="s">
        <v>172</v>
      </c>
      <c r="E1620" s="158" t="s">
        <v>19</v>
      </c>
      <c r="F1620" s="159" t="s">
        <v>1702</v>
      </c>
      <c r="H1620" s="160">
        <v>24.384</v>
      </c>
      <c r="I1620" s="161"/>
      <c r="L1620" s="157"/>
      <c r="M1620" s="162"/>
      <c r="T1620" s="163"/>
      <c r="AT1620" s="158" t="s">
        <v>172</v>
      </c>
      <c r="AU1620" s="158" t="s">
        <v>85</v>
      </c>
      <c r="AV1620" s="13" t="s">
        <v>85</v>
      </c>
      <c r="AW1620" s="13" t="s">
        <v>37</v>
      </c>
      <c r="AX1620" s="13" t="s">
        <v>76</v>
      </c>
      <c r="AY1620" s="158" t="s">
        <v>158</v>
      </c>
    </row>
    <row r="1621" spans="2:51" s="13" customFormat="1">
      <c r="B1621" s="157"/>
      <c r="D1621" s="145" t="s">
        <v>172</v>
      </c>
      <c r="E1621" s="158" t="s">
        <v>19</v>
      </c>
      <c r="F1621" s="159" t="s">
        <v>1703</v>
      </c>
      <c r="H1621" s="160">
        <v>-2.8959999999999999</v>
      </c>
      <c r="I1621" s="161"/>
      <c r="L1621" s="157"/>
      <c r="M1621" s="162"/>
      <c r="T1621" s="163"/>
      <c r="AT1621" s="158" t="s">
        <v>172</v>
      </c>
      <c r="AU1621" s="158" t="s">
        <v>85</v>
      </c>
      <c r="AV1621" s="13" t="s">
        <v>85</v>
      </c>
      <c r="AW1621" s="13" t="s">
        <v>37</v>
      </c>
      <c r="AX1621" s="13" t="s">
        <v>76</v>
      </c>
      <c r="AY1621" s="158" t="s">
        <v>158</v>
      </c>
    </row>
    <row r="1622" spans="2:51" s="12" customFormat="1">
      <c r="B1622" s="151"/>
      <c r="D1622" s="145" t="s">
        <v>172</v>
      </c>
      <c r="E1622" s="152" t="s">
        <v>19</v>
      </c>
      <c r="F1622" s="153" t="s">
        <v>296</v>
      </c>
      <c r="H1622" s="152" t="s">
        <v>19</v>
      </c>
      <c r="I1622" s="154"/>
      <c r="L1622" s="151"/>
      <c r="M1622" s="155"/>
      <c r="T1622" s="156"/>
      <c r="AT1622" s="152" t="s">
        <v>172</v>
      </c>
      <c r="AU1622" s="152" t="s">
        <v>85</v>
      </c>
      <c r="AV1622" s="12" t="s">
        <v>83</v>
      </c>
      <c r="AW1622" s="12" t="s">
        <v>37</v>
      </c>
      <c r="AX1622" s="12" t="s">
        <v>76</v>
      </c>
      <c r="AY1622" s="152" t="s">
        <v>158</v>
      </c>
    </row>
    <row r="1623" spans="2:51" s="13" customFormat="1">
      <c r="B1623" s="157"/>
      <c r="D1623" s="145" t="s">
        <v>172</v>
      </c>
      <c r="E1623" s="158" t="s">
        <v>19</v>
      </c>
      <c r="F1623" s="159" t="s">
        <v>1704</v>
      </c>
      <c r="H1623" s="160">
        <v>4.88</v>
      </c>
      <c r="I1623" s="161"/>
      <c r="L1623" s="157"/>
      <c r="M1623" s="162"/>
      <c r="T1623" s="163"/>
      <c r="AT1623" s="158" t="s">
        <v>172</v>
      </c>
      <c r="AU1623" s="158" t="s">
        <v>85</v>
      </c>
      <c r="AV1623" s="13" t="s">
        <v>85</v>
      </c>
      <c r="AW1623" s="13" t="s">
        <v>37</v>
      </c>
      <c r="AX1623" s="13" t="s">
        <v>76</v>
      </c>
      <c r="AY1623" s="158" t="s">
        <v>158</v>
      </c>
    </row>
    <row r="1624" spans="2:51" s="14" customFormat="1">
      <c r="B1624" s="164"/>
      <c r="D1624" s="145" t="s">
        <v>172</v>
      </c>
      <c r="E1624" s="165" t="s">
        <v>19</v>
      </c>
      <c r="F1624" s="166" t="s">
        <v>182</v>
      </c>
      <c r="H1624" s="167">
        <v>214.58799999999999</v>
      </c>
      <c r="I1624" s="168"/>
      <c r="L1624" s="164"/>
      <c r="M1624" s="169"/>
      <c r="T1624" s="170"/>
      <c r="AT1624" s="165" t="s">
        <v>172</v>
      </c>
      <c r="AU1624" s="165" t="s">
        <v>85</v>
      </c>
      <c r="AV1624" s="14" t="s">
        <v>183</v>
      </c>
      <c r="AW1624" s="14" t="s">
        <v>37</v>
      </c>
      <c r="AX1624" s="14" t="s">
        <v>76</v>
      </c>
      <c r="AY1624" s="165" t="s">
        <v>158</v>
      </c>
    </row>
    <row r="1625" spans="2:51" s="12" customFormat="1">
      <c r="B1625" s="151"/>
      <c r="D1625" s="145" t="s">
        <v>172</v>
      </c>
      <c r="E1625" s="152" t="s">
        <v>19</v>
      </c>
      <c r="F1625" s="153" t="s">
        <v>298</v>
      </c>
      <c r="H1625" s="152" t="s">
        <v>19</v>
      </c>
      <c r="I1625" s="154"/>
      <c r="L1625" s="151"/>
      <c r="M1625" s="155"/>
      <c r="T1625" s="156"/>
      <c r="AT1625" s="152" t="s">
        <v>172</v>
      </c>
      <c r="AU1625" s="152" t="s">
        <v>85</v>
      </c>
      <c r="AV1625" s="12" t="s">
        <v>83</v>
      </c>
      <c r="AW1625" s="12" t="s">
        <v>37</v>
      </c>
      <c r="AX1625" s="12" t="s">
        <v>76</v>
      </c>
      <c r="AY1625" s="152" t="s">
        <v>158</v>
      </c>
    </row>
    <row r="1626" spans="2:51" s="13" customFormat="1">
      <c r="B1626" s="157"/>
      <c r="D1626" s="145" t="s">
        <v>172</v>
      </c>
      <c r="E1626" s="158" t="s">
        <v>19</v>
      </c>
      <c r="F1626" s="159" t="s">
        <v>299</v>
      </c>
      <c r="H1626" s="160">
        <v>3.2320000000000002</v>
      </c>
      <c r="I1626" s="161"/>
      <c r="L1626" s="157"/>
      <c r="M1626" s="162"/>
      <c r="T1626" s="163"/>
      <c r="AT1626" s="158" t="s">
        <v>172</v>
      </c>
      <c r="AU1626" s="158" t="s">
        <v>85</v>
      </c>
      <c r="AV1626" s="13" t="s">
        <v>85</v>
      </c>
      <c r="AW1626" s="13" t="s">
        <v>37</v>
      </c>
      <c r="AX1626" s="13" t="s">
        <v>76</v>
      </c>
      <c r="AY1626" s="158" t="s">
        <v>158</v>
      </c>
    </row>
    <row r="1627" spans="2:51" s="14" customFormat="1">
      <c r="B1627" s="164"/>
      <c r="D1627" s="145" t="s">
        <v>172</v>
      </c>
      <c r="E1627" s="165" t="s">
        <v>19</v>
      </c>
      <c r="F1627" s="166" t="s">
        <v>182</v>
      </c>
      <c r="H1627" s="167">
        <v>3.2320000000000002</v>
      </c>
      <c r="I1627" s="168"/>
      <c r="L1627" s="164"/>
      <c r="M1627" s="169"/>
      <c r="T1627" s="170"/>
      <c r="AT1627" s="165" t="s">
        <v>172</v>
      </c>
      <c r="AU1627" s="165" t="s">
        <v>85</v>
      </c>
      <c r="AV1627" s="14" t="s">
        <v>183</v>
      </c>
      <c r="AW1627" s="14" t="s">
        <v>37</v>
      </c>
      <c r="AX1627" s="14" t="s">
        <v>76</v>
      </c>
      <c r="AY1627" s="165" t="s">
        <v>158</v>
      </c>
    </row>
    <row r="1628" spans="2:51" s="12" customFormat="1">
      <c r="B1628" s="151"/>
      <c r="D1628" s="145" t="s">
        <v>172</v>
      </c>
      <c r="E1628" s="152" t="s">
        <v>19</v>
      </c>
      <c r="F1628" s="153" t="s">
        <v>1705</v>
      </c>
      <c r="H1628" s="152" t="s">
        <v>19</v>
      </c>
      <c r="I1628" s="154"/>
      <c r="L1628" s="151"/>
      <c r="M1628" s="155"/>
      <c r="T1628" s="156"/>
      <c r="AT1628" s="152" t="s">
        <v>172</v>
      </c>
      <c r="AU1628" s="152" t="s">
        <v>85</v>
      </c>
      <c r="AV1628" s="12" t="s">
        <v>83</v>
      </c>
      <c r="AW1628" s="12" t="s">
        <v>37</v>
      </c>
      <c r="AX1628" s="12" t="s">
        <v>76</v>
      </c>
      <c r="AY1628" s="152" t="s">
        <v>158</v>
      </c>
    </row>
    <row r="1629" spans="2:51" s="13" customFormat="1">
      <c r="B1629" s="157"/>
      <c r="D1629" s="145" t="s">
        <v>172</v>
      </c>
      <c r="E1629" s="158" t="s">
        <v>19</v>
      </c>
      <c r="F1629" s="159" t="s">
        <v>1706</v>
      </c>
      <c r="H1629" s="160">
        <v>77.599999999999994</v>
      </c>
      <c r="I1629" s="161"/>
      <c r="L1629" s="157"/>
      <c r="M1629" s="162"/>
      <c r="T1629" s="163"/>
      <c r="AT1629" s="158" t="s">
        <v>172</v>
      </c>
      <c r="AU1629" s="158" t="s">
        <v>85</v>
      </c>
      <c r="AV1629" s="13" t="s">
        <v>85</v>
      </c>
      <c r="AW1629" s="13" t="s">
        <v>37</v>
      </c>
      <c r="AX1629" s="13" t="s">
        <v>76</v>
      </c>
      <c r="AY1629" s="158" t="s">
        <v>158</v>
      </c>
    </row>
    <row r="1630" spans="2:51" s="13" customFormat="1">
      <c r="B1630" s="157"/>
      <c r="D1630" s="145" t="s">
        <v>172</v>
      </c>
      <c r="E1630" s="158" t="s">
        <v>19</v>
      </c>
      <c r="F1630" s="159" t="s">
        <v>1707</v>
      </c>
      <c r="H1630" s="160">
        <v>6.2</v>
      </c>
      <c r="I1630" s="161"/>
      <c r="L1630" s="157"/>
      <c r="M1630" s="162"/>
      <c r="T1630" s="163"/>
      <c r="AT1630" s="158" t="s">
        <v>172</v>
      </c>
      <c r="AU1630" s="158" t="s">
        <v>85</v>
      </c>
      <c r="AV1630" s="13" t="s">
        <v>85</v>
      </c>
      <c r="AW1630" s="13" t="s">
        <v>37</v>
      </c>
      <c r="AX1630" s="13" t="s">
        <v>76</v>
      </c>
      <c r="AY1630" s="158" t="s">
        <v>158</v>
      </c>
    </row>
    <row r="1631" spans="2:51" s="13" customFormat="1">
      <c r="B1631" s="157"/>
      <c r="D1631" s="145" t="s">
        <v>172</v>
      </c>
      <c r="E1631" s="158" t="s">
        <v>19</v>
      </c>
      <c r="F1631" s="159" t="s">
        <v>1708</v>
      </c>
      <c r="H1631" s="160">
        <v>2.1</v>
      </c>
      <c r="I1631" s="161"/>
      <c r="L1631" s="157"/>
      <c r="M1631" s="162"/>
      <c r="T1631" s="163"/>
      <c r="AT1631" s="158" t="s">
        <v>172</v>
      </c>
      <c r="AU1631" s="158" t="s">
        <v>85</v>
      </c>
      <c r="AV1631" s="13" t="s">
        <v>85</v>
      </c>
      <c r="AW1631" s="13" t="s">
        <v>37</v>
      </c>
      <c r="AX1631" s="13" t="s">
        <v>76</v>
      </c>
      <c r="AY1631" s="158" t="s">
        <v>158</v>
      </c>
    </row>
    <row r="1632" spans="2:51" s="14" customFormat="1">
      <c r="B1632" s="164"/>
      <c r="D1632" s="145" t="s">
        <v>172</v>
      </c>
      <c r="E1632" s="165" t="s">
        <v>19</v>
      </c>
      <c r="F1632" s="166" t="s">
        <v>182</v>
      </c>
      <c r="H1632" s="167">
        <v>85.9</v>
      </c>
      <c r="I1632" s="168"/>
      <c r="L1632" s="164"/>
      <c r="M1632" s="169"/>
      <c r="T1632" s="170"/>
      <c r="AT1632" s="165" t="s">
        <v>172</v>
      </c>
      <c r="AU1632" s="165" t="s">
        <v>85</v>
      </c>
      <c r="AV1632" s="14" t="s">
        <v>183</v>
      </c>
      <c r="AW1632" s="14" t="s">
        <v>37</v>
      </c>
      <c r="AX1632" s="14" t="s">
        <v>76</v>
      </c>
      <c r="AY1632" s="165" t="s">
        <v>158</v>
      </c>
    </row>
    <row r="1633" spans="2:65" s="15" customFormat="1">
      <c r="B1633" s="171"/>
      <c r="D1633" s="145" t="s">
        <v>172</v>
      </c>
      <c r="E1633" s="172" t="s">
        <v>19</v>
      </c>
      <c r="F1633" s="173" t="s">
        <v>188</v>
      </c>
      <c r="H1633" s="174">
        <v>303.72000000000003</v>
      </c>
      <c r="I1633" s="175"/>
      <c r="L1633" s="171"/>
      <c r="M1633" s="176"/>
      <c r="T1633" s="177"/>
      <c r="AT1633" s="172" t="s">
        <v>172</v>
      </c>
      <c r="AU1633" s="172" t="s">
        <v>85</v>
      </c>
      <c r="AV1633" s="15" t="s">
        <v>166</v>
      </c>
      <c r="AW1633" s="15" t="s">
        <v>37</v>
      </c>
      <c r="AX1633" s="15" t="s">
        <v>83</v>
      </c>
      <c r="AY1633" s="172" t="s">
        <v>158</v>
      </c>
    </row>
    <row r="1634" spans="2:65" s="1" customFormat="1" ht="24.2" customHeight="1">
      <c r="B1634" s="33"/>
      <c r="C1634" s="132" t="s">
        <v>1709</v>
      </c>
      <c r="D1634" s="132" t="s">
        <v>161</v>
      </c>
      <c r="E1634" s="133" t="s">
        <v>1710</v>
      </c>
      <c r="F1634" s="134" t="s">
        <v>1711</v>
      </c>
      <c r="G1634" s="135" t="s">
        <v>164</v>
      </c>
      <c r="H1634" s="136">
        <v>303.72000000000003</v>
      </c>
      <c r="I1634" s="137"/>
      <c r="J1634" s="138">
        <f>ROUND(I1634*H1634,2)</f>
        <v>0</v>
      </c>
      <c r="K1634" s="134" t="s">
        <v>165</v>
      </c>
      <c r="L1634" s="33"/>
      <c r="M1634" s="139" t="s">
        <v>19</v>
      </c>
      <c r="N1634" s="140" t="s">
        <v>47</v>
      </c>
      <c r="P1634" s="141">
        <f>O1634*H1634</f>
        <v>0</v>
      </c>
      <c r="Q1634" s="141">
        <v>3.255E-4</v>
      </c>
      <c r="R1634" s="141">
        <f>Q1634*H1634</f>
        <v>9.8860860000000009E-2</v>
      </c>
      <c r="S1634" s="141">
        <v>0</v>
      </c>
      <c r="T1634" s="142">
        <f>S1634*H1634</f>
        <v>0</v>
      </c>
      <c r="AR1634" s="143" t="s">
        <v>316</v>
      </c>
      <c r="AT1634" s="143" t="s">
        <v>161</v>
      </c>
      <c r="AU1634" s="143" t="s">
        <v>85</v>
      </c>
      <c r="AY1634" s="18" t="s">
        <v>158</v>
      </c>
      <c r="BE1634" s="144">
        <f>IF(N1634="základní",J1634,0)</f>
        <v>0</v>
      </c>
      <c r="BF1634" s="144">
        <f>IF(N1634="snížená",J1634,0)</f>
        <v>0</v>
      </c>
      <c r="BG1634" s="144">
        <f>IF(N1634="zákl. přenesená",J1634,0)</f>
        <v>0</v>
      </c>
      <c r="BH1634" s="144">
        <f>IF(N1634="sníž. přenesená",J1634,0)</f>
        <v>0</v>
      </c>
      <c r="BI1634" s="144">
        <f>IF(N1634="nulová",J1634,0)</f>
        <v>0</v>
      </c>
      <c r="BJ1634" s="18" t="s">
        <v>83</v>
      </c>
      <c r="BK1634" s="144">
        <f>ROUND(I1634*H1634,2)</f>
        <v>0</v>
      </c>
      <c r="BL1634" s="18" t="s">
        <v>316</v>
      </c>
      <c r="BM1634" s="143" t="s">
        <v>1712</v>
      </c>
    </row>
    <row r="1635" spans="2:65" s="1" customFormat="1">
      <c r="B1635" s="33"/>
      <c r="D1635" s="145" t="s">
        <v>168</v>
      </c>
      <c r="F1635" s="146" t="s">
        <v>1713</v>
      </c>
      <c r="I1635" s="147"/>
      <c r="L1635" s="33"/>
      <c r="M1635" s="148"/>
      <c r="T1635" s="54"/>
      <c r="AT1635" s="18" t="s">
        <v>168</v>
      </c>
      <c r="AU1635" s="18" t="s">
        <v>85</v>
      </c>
    </row>
    <row r="1636" spans="2:65" s="1" customFormat="1">
      <c r="B1636" s="33"/>
      <c r="D1636" s="149" t="s">
        <v>170</v>
      </c>
      <c r="F1636" s="150" t="s">
        <v>1714</v>
      </c>
      <c r="I1636" s="147"/>
      <c r="L1636" s="33"/>
      <c r="M1636" s="188"/>
      <c r="N1636" s="189"/>
      <c r="O1636" s="189"/>
      <c r="P1636" s="189"/>
      <c r="Q1636" s="189"/>
      <c r="R1636" s="189"/>
      <c r="S1636" s="189"/>
      <c r="T1636" s="190"/>
      <c r="AT1636" s="18" t="s">
        <v>170</v>
      </c>
      <c r="AU1636" s="18" t="s">
        <v>85</v>
      </c>
    </row>
    <row r="1637" spans="2:65" s="1" customFormat="1" ht="6.95" customHeight="1">
      <c r="B1637" s="42"/>
      <c r="C1637" s="43"/>
      <c r="D1637" s="43"/>
      <c r="E1637" s="43"/>
      <c r="F1637" s="43"/>
      <c r="G1637" s="43"/>
      <c r="H1637" s="43"/>
      <c r="I1637" s="43"/>
      <c r="J1637" s="43"/>
      <c r="K1637" s="43"/>
      <c r="L1637" s="33"/>
    </row>
  </sheetData>
  <sheetProtection algorithmName="SHA-512" hashValue="pA2XvnmKyI1hQsCs3jGLywkyQaGzlz/ftZZu6egOwOA6QttM60alV9Qz9ay1z7nOks1rS99mvhAojqyCSQsBvw==" saltValue="eOWkuf3lISyAK/4Zgsj8L74+SAGQpr3kO9KaO83i/HdR+gJQ7ntKT6skGw3+dbmeJBU9J2kVCoTK4jLmWYNzzw==" spinCount="100000" sheet="1" objects="1" scenarios="1" formatColumns="0" formatRows="0" autoFilter="0"/>
  <autoFilter ref="C115:K1636" xr:uid="{00000000-0009-0000-0000-000001000000}"/>
  <mergeCells count="12">
    <mergeCell ref="E108:H108"/>
    <mergeCell ref="L2:V2"/>
    <mergeCell ref="E50:H50"/>
    <mergeCell ref="E52:H52"/>
    <mergeCell ref="E54:H54"/>
    <mergeCell ref="E104:H104"/>
    <mergeCell ref="E106:H106"/>
    <mergeCell ref="E7:H7"/>
    <mergeCell ref="E9:H9"/>
    <mergeCell ref="E11:H11"/>
    <mergeCell ref="E20:H20"/>
    <mergeCell ref="E29:H29"/>
  </mergeCells>
  <hyperlinks>
    <hyperlink ref="F121" r:id="rId1" xr:uid="{00000000-0004-0000-0100-000000000000}"/>
    <hyperlink ref="F141" r:id="rId2" xr:uid="{00000000-0004-0000-0100-000001000000}"/>
    <hyperlink ref="F147" r:id="rId3" xr:uid="{00000000-0004-0000-0100-000002000000}"/>
    <hyperlink ref="F154" r:id="rId4" xr:uid="{00000000-0004-0000-0100-000003000000}"/>
    <hyperlink ref="F161" r:id="rId5" xr:uid="{00000000-0004-0000-0100-000004000000}"/>
    <hyperlink ref="F168" r:id="rId6" xr:uid="{00000000-0004-0000-0100-000005000000}"/>
    <hyperlink ref="F192" r:id="rId7" xr:uid="{00000000-0004-0000-0100-000006000000}"/>
    <hyperlink ref="F219" r:id="rId8" xr:uid="{00000000-0004-0000-0100-000007000000}"/>
    <hyperlink ref="F228" r:id="rId9" xr:uid="{00000000-0004-0000-0100-000008000000}"/>
    <hyperlink ref="F248" r:id="rId10" xr:uid="{00000000-0004-0000-0100-000009000000}"/>
    <hyperlink ref="F268" r:id="rId11" xr:uid="{00000000-0004-0000-0100-00000A000000}"/>
    <hyperlink ref="F287" r:id="rId12" xr:uid="{00000000-0004-0000-0100-00000B000000}"/>
    <hyperlink ref="F304" r:id="rId13" xr:uid="{00000000-0004-0000-0100-00000C000000}"/>
    <hyperlink ref="F313" r:id="rId14" xr:uid="{00000000-0004-0000-0100-00000D000000}"/>
    <hyperlink ref="F326" r:id="rId15" xr:uid="{00000000-0004-0000-0100-00000E000000}"/>
    <hyperlink ref="F335" r:id="rId16" xr:uid="{00000000-0004-0000-0100-00000F000000}"/>
    <hyperlink ref="F343" r:id="rId17" xr:uid="{00000000-0004-0000-0100-000010000000}"/>
    <hyperlink ref="F351" r:id="rId18" xr:uid="{00000000-0004-0000-0100-000011000000}"/>
    <hyperlink ref="F372" r:id="rId19" xr:uid="{00000000-0004-0000-0100-000012000000}"/>
    <hyperlink ref="F375" r:id="rId20" xr:uid="{00000000-0004-0000-0100-000013000000}"/>
    <hyperlink ref="F390" r:id="rId21" xr:uid="{00000000-0004-0000-0100-000014000000}"/>
    <hyperlink ref="F407" r:id="rId22" xr:uid="{00000000-0004-0000-0100-000015000000}"/>
    <hyperlink ref="F426" r:id="rId23" xr:uid="{00000000-0004-0000-0100-000016000000}"/>
    <hyperlink ref="F476" r:id="rId24" xr:uid="{00000000-0004-0000-0100-000017000000}"/>
    <hyperlink ref="F495" r:id="rId25" xr:uid="{00000000-0004-0000-0100-000018000000}"/>
    <hyperlink ref="F514" r:id="rId26" xr:uid="{00000000-0004-0000-0100-000019000000}"/>
    <hyperlink ref="F523" r:id="rId27" xr:uid="{00000000-0004-0000-0100-00001A000000}"/>
    <hyperlink ref="F531" r:id="rId28" xr:uid="{00000000-0004-0000-0100-00001B000000}"/>
    <hyperlink ref="F539" r:id="rId29" xr:uid="{00000000-0004-0000-0100-00001C000000}"/>
    <hyperlink ref="F550" r:id="rId30" xr:uid="{00000000-0004-0000-0100-00001D000000}"/>
    <hyperlink ref="F562" r:id="rId31" xr:uid="{00000000-0004-0000-0100-00001E000000}"/>
    <hyperlink ref="F571" r:id="rId32" xr:uid="{00000000-0004-0000-0100-00001F000000}"/>
    <hyperlink ref="F581" r:id="rId33" xr:uid="{00000000-0004-0000-0100-000020000000}"/>
    <hyperlink ref="F590" r:id="rId34" xr:uid="{00000000-0004-0000-0100-000021000000}"/>
    <hyperlink ref="F593" r:id="rId35" xr:uid="{00000000-0004-0000-0100-000022000000}"/>
    <hyperlink ref="F596" r:id="rId36" xr:uid="{00000000-0004-0000-0100-000023000000}"/>
    <hyperlink ref="F599" r:id="rId37" xr:uid="{00000000-0004-0000-0100-000024000000}"/>
    <hyperlink ref="F606" r:id="rId38" xr:uid="{00000000-0004-0000-0100-000025000000}"/>
    <hyperlink ref="F609" r:id="rId39" xr:uid="{00000000-0004-0000-0100-000026000000}"/>
    <hyperlink ref="F612" r:id="rId40" xr:uid="{00000000-0004-0000-0100-000027000000}"/>
    <hyperlink ref="F615" r:id="rId41" xr:uid="{00000000-0004-0000-0100-000028000000}"/>
    <hyperlink ref="F622" r:id="rId42" xr:uid="{00000000-0004-0000-0100-000029000000}"/>
    <hyperlink ref="F633" r:id="rId43" xr:uid="{00000000-0004-0000-0100-00002A000000}"/>
    <hyperlink ref="F641" r:id="rId44" xr:uid="{00000000-0004-0000-0100-00002B000000}"/>
    <hyperlink ref="F649" r:id="rId45" xr:uid="{00000000-0004-0000-0100-00002C000000}"/>
    <hyperlink ref="F657" r:id="rId46" xr:uid="{00000000-0004-0000-0100-00002D000000}"/>
    <hyperlink ref="F664" r:id="rId47" xr:uid="{00000000-0004-0000-0100-00002E000000}"/>
    <hyperlink ref="F671" r:id="rId48" xr:uid="{00000000-0004-0000-0100-00002F000000}"/>
    <hyperlink ref="F674" r:id="rId49" xr:uid="{00000000-0004-0000-0100-000030000000}"/>
    <hyperlink ref="F681" r:id="rId50" xr:uid="{00000000-0004-0000-0100-000031000000}"/>
    <hyperlink ref="F688" r:id="rId51" xr:uid="{00000000-0004-0000-0100-000032000000}"/>
    <hyperlink ref="F695" r:id="rId52" xr:uid="{00000000-0004-0000-0100-000033000000}"/>
    <hyperlink ref="F698" r:id="rId53" xr:uid="{00000000-0004-0000-0100-000034000000}"/>
    <hyperlink ref="F705" r:id="rId54" xr:uid="{00000000-0004-0000-0100-000035000000}"/>
    <hyperlink ref="F713" r:id="rId55" xr:uid="{00000000-0004-0000-0100-000036000000}"/>
    <hyperlink ref="F716" r:id="rId56" xr:uid="{00000000-0004-0000-0100-000037000000}"/>
    <hyperlink ref="F720" r:id="rId57" xr:uid="{00000000-0004-0000-0100-000038000000}"/>
    <hyperlink ref="F727" r:id="rId58" xr:uid="{00000000-0004-0000-0100-000039000000}"/>
    <hyperlink ref="F734" r:id="rId59" xr:uid="{00000000-0004-0000-0100-00003A000000}"/>
    <hyperlink ref="F742" r:id="rId60" xr:uid="{00000000-0004-0000-0100-00003B000000}"/>
    <hyperlink ref="F749" r:id="rId61" xr:uid="{00000000-0004-0000-0100-00003C000000}"/>
    <hyperlink ref="F758" r:id="rId62" xr:uid="{00000000-0004-0000-0100-00003D000000}"/>
    <hyperlink ref="F769" r:id="rId63" xr:uid="{00000000-0004-0000-0100-00003E000000}"/>
    <hyperlink ref="F772" r:id="rId64" xr:uid="{00000000-0004-0000-0100-00003F000000}"/>
    <hyperlink ref="F780" r:id="rId65" xr:uid="{00000000-0004-0000-0100-000040000000}"/>
    <hyperlink ref="F787" r:id="rId66" xr:uid="{00000000-0004-0000-0100-000041000000}"/>
    <hyperlink ref="F794" r:id="rId67" xr:uid="{00000000-0004-0000-0100-000042000000}"/>
    <hyperlink ref="F803" r:id="rId68" xr:uid="{00000000-0004-0000-0100-000043000000}"/>
    <hyperlink ref="F811" r:id="rId69" xr:uid="{00000000-0004-0000-0100-000044000000}"/>
    <hyperlink ref="F818" r:id="rId70" xr:uid="{00000000-0004-0000-0100-000045000000}"/>
    <hyperlink ref="F825" r:id="rId71" xr:uid="{00000000-0004-0000-0100-000046000000}"/>
    <hyperlink ref="F833" r:id="rId72" xr:uid="{00000000-0004-0000-0100-000047000000}"/>
    <hyperlink ref="F840" r:id="rId73" xr:uid="{00000000-0004-0000-0100-000048000000}"/>
    <hyperlink ref="F850" r:id="rId74" xr:uid="{00000000-0004-0000-0100-000049000000}"/>
    <hyperlink ref="F858" r:id="rId75" xr:uid="{00000000-0004-0000-0100-00004A000000}"/>
    <hyperlink ref="F865" r:id="rId76" xr:uid="{00000000-0004-0000-0100-00004B000000}"/>
    <hyperlink ref="F868" r:id="rId77" xr:uid="{00000000-0004-0000-0100-00004C000000}"/>
    <hyperlink ref="F871" r:id="rId78" xr:uid="{00000000-0004-0000-0100-00004D000000}"/>
    <hyperlink ref="F875" r:id="rId79" xr:uid="{00000000-0004-0000-0100-00004E000000}"/>
    <hyperlink ref="F881" r:id="rId80" xr:uid="{00000000-0004-0000-0100-00004F000000}"/>
    <hyperlink ref="F887" r:id="rId81" xr:uid="{00000000-0004-0000-0100-000050000000}"/>
    <hyperlink ref="F894" r:id="rId82" xr:uid="{00000000-0004-0000-0100-000051000000}"/>
    <hyperlink ref="F899" r:id="rId83" xr:uid="{00000000-0004-0000-0100-000052000000}"/>
    <hyperlink ref="F906" r:id="rId84" xr:uid="{00000000-0004-0000-0100-000053000000}"/>
    <hyperlink ref="F922" r:id="rId85" xr:uid="{00000000-0004-0000-0100-000054000000}"/>
    <hyperlink ref="F932" r:id="rId86" xr:uid="{00000000-0004-0000-0100-000055000000}"/>
    <hyperlink ref="F960" r:id="rId87" xr:uid="{00000000-0004-0000-0100-000056000000}"/>
    <hyperlink ref="F969" r:id="rId88" xr:uid="{00000000-0004-0000-0100-000057000000}"/>
    <hyperlink ref="F987" r:id="rId89" xr:uid="{00000000-0004-0000-0100-000058000000}"/>
    <hyperlink ref="F991" r:id="rId90" xr:uid="{00000000-0004-0000-0100-000059000000}"/>
    <hyperlink ref="F1018" r:id="rId91" xr:uid="{00000000-0004-0000-0100-00005A000000}"/>
    <hyperlink ref="F1040" r:id="rId92" xr:uid="{00000000-0004-0000-0100-00005B000000}"/>
    <hyperlink ref="F1044" r:id="rId93" xr:uid="{00000000-0004-0000-0100-00005C000000}"/>
    <hyperlink ref="F1057" r:id="rId94" xr:uid="{00000000-0004-0000-0100-00005D000000}"/>
    <hyperlink ref="F1060" r:id="rId95" xr:uid="{00000000-0004-0000-0100-00005E000000}"/>
    <hyperlink ref="F1069" r:id="rId96" xr:uid="{00000000-0004-0000-0100-00005F000000}"/>
    <hyperlink ref="F1075" r:id="rId97" xr:uid="{00000000-0004-0000-0100-000060000000}"/>
    <hyperlink ref="F1085" r:id="rId98" xr:uid="{00000000-0004-0000-0100-000061000000}"/>
    <hyperlink ref="F1093" r:id="rId99" xr:uid="{00000000-0004-0000-0100-000062000000}"/>
    <hyperlink ref="F1099" r:id="rId100" xr:uid="{00000000-0004-0000-0100-000063000000}"/>
    <hyperlink ref="F1102" r:id="rId101" xr:uid="{00000000-0004-0000-0100-000064000000}"/>
    <hyperlink ref="F1105" r:id="rId102" xr:uid="{00000000-0004-0000-0100-000065000000}"/>
    <hyperlink ref="F1122" r:id="rId103" xr:uid="{00000000-0004-0000-0100-000066000000}"/>
    <hyperlink ref="F1144" r:id="rId104" xr:uid="{00000000-0004-0000-0100-000067000000}"/>
    <hyperlink ref="F1151" r:id="rId105" xr:uid="{00000000-0004-0000-0100-000068000000}"/>
    <hyperlink ref="F1154" r:id="rId106" xr:uid="{00000000-0004-0000-0100-000069000000}"/>
    <hyperlink ref="F1157" r:id="rId107" xr:uid="{00000000-0004-0000-0100-00006A000000}"/>
    <hyperlink ref="F1161" r:id="rId108" xr:uid="{00000000-0004-0000-0100-00006B000000}"/>
    <hyperlink ref="F1166" r:id="rId109" xr:uid="{00000000-0004-0000-0100-00006C000000}"/>
    <hyperlink ref="F1176" r:id="rId110" xr:uid="{00000000-0004-0000-0100-00006D000000}"/>
    <hyperlink ref="F1185" r:id="rId111" xr:uid="{00000000-0004-0000-0100-00006E000000}"/>
    <hyperlink ref="F1193" r:id="rId112" xr:uid="{00000000-0004-0000-0100-00006F000000}"/>
    <hyperlink ref="F1204" r:id="rId113" xr:uid="{00000000-0004-0000-0100-000070000000}"/>
    <hyperlink ref="F1207" r:id="rId114" xr:uid="{00000000-0004-0000-0100-000071000000}"/>
    <hyperlink ref="F1216" r:id="rId115" xr:uid="{00000000-0004-0000-0100-000072000000}"/>
    <hyperlink ref="F1220" r:id="rId116" xr:uid="{00000000-0004-0000-0100-000073000000}"/>
    <hyperlink ref="F1235" r:id="rId117" xr:uid="{00000000-0004-0000-0100-000074000000}"/>
    <hyperlink ref="F1249" r:id="rId118" xr:uid="{00000000-0004-0000-0100-000075000000}"/>
    <hyperlink ref="F1263" r:id="rId119" xr:uid="{00000000-0004-0000-0100-000076000000}"/>
    <hyperlink ref="F1279" r:id="rId120" xr:uid="{00000000-0004-0000-0100-000077000000}"/>
    <hyperlink ref="F1307" r:id="rId121" xr:uid="{00000000-0004-0000-0100-000078000000}"/>
    <hyperlink ref="F1322" r:id="rId122" xr:uid="{00000000-0004-0000-0100-000079000000}"/>
    <hyperlink ref="F1326" r:id="rId123" xr:uid="{00000000-0004-0000-0100-00007A000000}"/>
    <hyperlink ref="F1346" r:id="rId124" xr:uid="{00000000-0004-0000-0100-00007B000000}"/>
    <hyperlink ref="F1363" r:id="rId125" xr:uid="{00000000-0004-0000-0100-00007C000000}"/>
    <hyperlink ref="F1394" r:id="rId126" xr:uid="{00000000-0004-0000-0100-00007D000000}"/>
    <hyperlink ref="F1398" r:id="rId127" xr:uid="{00000000-0004-0000-0100-00007E000000}"/>
    <hyperlink ref="F1406" r:id="rId128" xr:uid="{00000000-0004-0000-0100-00007F000000}"/>
    <hyperlink ref="F1409" r:id="rId129" xr:uid="{00000000-0004-0000-0100-000080000000}"/>
    <hyperlink ref="F1412" r:id="rId130" xr:uid="{00000000-0004-0000-0100-000081000000}"/>
    <hyperlink ref="F1421" r:id="rId131" xr:uid="{00000000-0004-0000-0100-000082000000}"/>
    <hyperlink ref="F1439" r:id="rId132" xr:uid="{00000000-0004-0000-0100-000083000000}"/>
    <hyperlink ref="F1442" r:id="rId133" xr:uid="{00000000-0004-0000-0100-000084000000}"/>
    <hyperlink ref="F1445" r:id="rId134" xr:uid="{00000000-0004-0000-0100-000085000000}"/>
    <hyperlink ref="F1452" r:id="rId135" xr:uid="{00000000-0004-0000-0100-000086000000}"/>
    <hyperlink ref="F1456" r:id="rId136" xr:uid="{00000000-0004-0000-0100-000087000000}"/>
    <hyperlink ref="F1466" r:id="rId137" xr:uid="{00000000-0004-0000-0100-000088000000}"/>
    <hyperlink ref="F1469" r:id="rId138" xr:uid="{00000000-0004-0000-0100-000089000000}"/>
    <hyperlink ref="F1479" r:id="rId139" xr:uid="{00000000-0004-0000-0100-00008A000000}"/>
    <hyperlink ref="F1498" r:id="rId140" xr:uid="{00000000-0004-0000-0100-00008B000000}"/>
    <hyperlink ref="F1519" r:id="rId141" xr:uid="{00000000-0004-0000-0100-00008C000000}"/>
    <hyperlink ref="F1531" r:id="rId142" xr:uid="{00000000-0004-0000-0100-00008D000000}"/>
    <hyperlink ref="F1535" r:id="rId143" xr:uid="{00000000-0004-0000-0100-00008E000000}"/>
    <hyperlink ref="F1543" r:id="rId144" xr:uid="{00000000-0004-0000-0100-00008F000000}"/>
    <hyperlink ref="F1551" r:id="rId145" xr:uid="{00000000-0004-0000-0100-000090000000}"/>
    <hyperlink ref="F1554" r:id="rId146" xr:uid="{00000000-0004-0000-0100-000091000000}"/>
    <hyperlink ref="F1566" r:id="rId147" xr:uid="{00000000-0004-0000-0100-000092000000}"/>
    <hyperlink ref="F1573" r:id="rId148" xr:uid="{00000000-0004-0000-0100-000093000000}"/>
    <hyperlink ref="F1581" r:id="rId149" xr:uid="{00000000-0004-0000-0100-000094000000}"/>
    <hyperlink ref="F1589" r:id="rId150" xr:uid="{00000000-0004-0000-0100-000095000000}"/>
    <hyperlink ref="F1599" r:id="rId151" xr:uid="{00000000-0004-0000-0100-000096000000}"/>
    <hyperlink ref="F1610" r:id="rId152" xr:uid="{00000000-0004-0000-0100-000097000000}"/>
    <hyperlink ref="F1636" r:id="rId153" xr:uid="{00000000-0004-0000-0100-00009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5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0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93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5" customHeight="1">
      <c r="B4" s="21"/>
      <c r="D4" s="22" t="s">
        <v>103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282" t="str">
        <f>'Rekapitulace stavby'!K6</f>
        <v>RE-USE CENTRA ŽĎÁR NAD SÁZAVOU, ul. Jihlavská u Ave</v>
      </c>
      <c r="F7" s="283"/>
      <c r="G7" s="283"/>
      <c r="H7" s="283"/>
      <c r="L7" s="21"/>
    </row>
    <row r="8" spans="2:46" ht="12" customHeight="1">
      <c r="B8" s="21"/>
      <c r="D8" s="28" t="s">
        <v>104</v>
      </c>
      <c r="L8" s="21"/>
    </row>
    <row r="9" spans="2:46" s="1" customFormat="1" ht="16.5" customHeight="1">
      <c r="B9" s="33"/>
      <c r="E9" s="282" t="s">
        <v>105</v>
      </c>
      <c r="F9" s="284"/>
      <c r="G9" s="284"/>
      <c r="H9" s="284"/>
      <c r="L9" s="33"/>
    </row>
    <row r="10" spans="2:46" s="1" customFormat="1" ht="12" customHeight="1">
      <c r="B10" s="33"/>
      <c r="D10" s="28" t="s">
        <v>106</v>
      </c>
      <c r="L10" s="33"/>
    </row>
    <row r="11" spans="2:46" s="1" customFormat="1" ht="16.5" customHeight="1">
      <c r="B11" s="33"/>
      <c r="E11" s="242" t="s">
        <v>1715</v>
      </c>
      <c r="F11" s="284"/>
      <c r="G11" s="284"/>
      <c r="H11" s="284"/>
      <c r="L11" s="33"/>
    </row>
    <row r="12" spans="2:46" s="1" customFormat="1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1. 10. 2024</v>
      </c>
      <c r="L14" s="33"/>
    </row>
    <row r="15" spans="2:46" s="1" customFormat="1" ht="10.9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27</v>
      </c>
      <c r="L16" s="33"/>
    </row>
    <row r="17" spans="2:12" s="1" customFormat="1" ht="18" customHeight="1">
      <c r="B17" s="33"/>
      <c r="E17" s="26" t="s">
        <v>28</v>
      </c>
      <c r="I17" s="28" t="s">
        <v>29</v>
      </c>
      <c r="J17" s="26" t="s">
        <v>30</v>
      </c>
      <c r="L17" s="33"/>
    </row>
    <row r="18" spans="2:12" s="1" customFormat="1" ht="6.95" customHeight="1">
      <c r="B18" s="33"/>
      <c r="L18" s="33"/>
    </row>
    <row r="19" spans="2:12" s="1" customFormat="1" ht="12" customHeight="1">
      <c r="B19" s="33"/>
      <c r="D19" s="28" t="s">
        <v>31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285" t="str">
        <f>'Rekapitulace stavby'!E14</f>
        <v>Vyplň údaj</v>
      </c>
      <c r="F20" s="267"/>
      <c r="G20" s="267"/>
      <c r="H20" s="267"/>
      <c r="I20" s="28" t="s">
        <v>29</v>
      </c>
      <c r="J20" s="29" t="str">
        <f>'Rekapitulace stavby'!AN14</f>
        <v>Vyplň údaj</v>
      </c>
      <c r="L20" s="33"/>
    </row>
    <row r="21" spans="2:12" s="1" customFormat="1" ht="6.95" customHeight="1">
      <c r="B21" s="33"/>
      <c r="L21" s="33"/>
    </row>
    <row r="22" spans="2:12" s="1" customFormat="1" ht="12" customHeight="1">
      <c r="B22" s="33"/>
      <c r="D22" s="28" t="s">
        <v>33</v>
      </c>
      <c r="I22" s="28" t="s">
        <v>26</v>
      </c>
      <c r="J22" s="26" t="s">
        <v>34</v>
      </c>
      <c r="L22" s="33"/>
    </row>
    <row r="23" spans="2:12" s="1" customFormat="1" ht="18" customHeight="1">
      <c r="B23" s="33"/>
      <c r="E23" s="26" t="s">
        <v>35</v>
      </c>
      <c r="I23" s="28" t="s">
        <v>29</v>
      </c>
      <c r="J23" s="26" t="s">
        <v>36</v>
      </c>
      <c r="L23" s="33"/>
    </row>
    <row r="24" spans="2:12" s="1" customFormat="1" ht="6.95" customHeight="1">
      <c r="B24" s="33"/>
      <c r="L24" s="33"/>
    </row>
    <row r="25" spans="2:12" s="1" customFormat="1" ht="12" customHeight="1">
      <c r="B25" s="33"/>
      <c r="D25" s="28" t="s">
        <v>38</v>
      </c>
      <c r="I25" s="28" t="s">
        <v>26</v>
      </c>
      <c r="J25" s="26" t="str">
        <f>IF('Rekapitulace stavby'!AN19="","",'Rekapitulace stavby'!AN19)</f>
        <v/>
      </c>
      <c r="L25" s="33"/>
    </row>
    <row r="26" spans="2:12" s="1" customFormat="1" ht="18" customHeight="1">
      <c r="B26" s="33"/>
      <c r="E26" s="26" t="str">
        <f>IF('Rekapitulace stavby'!E20="","",'Rekapitulace stavby'!E20)</f>
        <v xml:space="preserve"> </v>
      </c>
      <c r="I26" s="28" t="s">
        <v>29</v>
      </c>
      <c r="J26" s="26" t="str">
        <f>IF('Rekapitulace stavby'!AN20="","",'Rekapitulace stavby'!AN20)</f>
        <v/>
      </c>
      <c r="L26" s="33"/>
    </row>
    <row r="27" spans="2:12" s="1" customFormat="1" ht="6.95" customHeight="1">
      <c r="B27" s="33"/>
      <c r="L27" s="33"/>
    </row>
    <row r="28" spans="2:12" s="1" customFormat="1" ht="12" customHeight="1">
      <c r="B28" s="33"/>
      <c r="D28" s="28" t="s">
        <v>40</v>
      </c>
      <c r="L28" s="33"/>
    </row>
    <row r="29" spans="2:12" s="7" customFormat="1" ht="16.5" customHeight="1">
      <c r="B29" s="92"/>
      <c r="E29" s="271" t="s">
        <v>19</v>
      </c>
      <c r="F29" s="271"/>
      <c r="G29" s="271"/>
      <c r="H29" s="271"/>
      <c r="L29" s="92"/>
    </row>
    <row r="30" spans="2:12" s="1" customFormat="1" ht="6.95" customHeight="1">
      <c r="B30" s="33"/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42</v>
      </c>
      <c r="J32" s="64">
        <f>ROUND(J94, 2)</f>
        <v>0</v>
      </c>
      <c r="L32" s="33"/>
    </row>
    <row r="33" spans="2:12" s="1" customFormat="1" ht="6.95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>
      <c r="B34" s="33"/>
      <c r="F34" s="36" t="s">
        <v>44</v>
      </c>
      <c r="I34" s="36" t="s">
        <v>43</v>
      </c>
      <c r="J34" s="36" t="s">
        <v>45</v>
      </c>
      <c r="L34" s="33"/>
    </row>
    <row r="35" spans="2:12" s="1" customFormat="1" ht="14.45" customHeight="1">
      <c r="B35" s="33"/>
      <c r="D35" s="53" t="s">
        <v>46</v>
      </c>
      <c r="E35" s="28" t="s">
        <v>47</v>
      </c>
      <c r="F35" s="84">
        <f>ROUND((SUM(BE94:BE199)),  2)</f>
        <v>0</v>
      </c>
      <c r="I35" s="94">
        <v>0.21</v>
      </c>
      <c r="J35" s="84">
        <f>ROUND(((SUM(BE94:BE199))*I35),  2)</f>
        <v>0</v>
      </c>
      <c r="L35" s="33"/>
    </row>
    <row r="36" spans="2:12" s="1" customFormat="1" ht="14.45" customHeight="1">
      <c r="B36" s="33"/>
      <c r="E36" s="28" t="s">
        <v>48</v>
      </c>
      <c r="F36" s="84">
        <f>ROUND((SUM(BF94:BF199)),  2)</f>
        <v>0</v>
      </c>
      <c r="I36" s="94">
        <v>0.12</v>
      </c>
      <c r="J36" s="84">
        <f>ROUND(((SUM(BF94:BF199))*I36),  2)</f>
        <v>0</v>
      </c>
      <c r="L36" s="33"/>
    </row>
    <row r="37" spans="2:12" s="1" customFormat="1" ht="14.45" hidden="1" customHeight="1">
      <c r="B37" s="33"/>
      <c r="E37" s="28" t="s">
        <v>49</v>
      </c>
      <c r="F37" s="84">
        <f>ROUND((SUM(BG94:BG199)),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>
      <c r="B38" s="33"/>
      <c r="E38" s="28" t="s">
        <v>50</v>
      </c>
      <c r="F38" s="84">
        <f>ROUND((SUM(BH94:BH199)),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>
      <c r="B39" s="33"/>
      <c r="E39" s="28" t="s">
        <v>51</v>
      </c>
      <c r="F39" s="84">
        <f>ROUND((SUM(BI94:BI199)),  2)</f>
        <v>0</v>
      </c>
      <c r="I39" s="94">
        <v>0</v>
      </c>
      <c r="J39" s="84">
        <f>0</f>
        <v>0</v>
      </c>
      <c r="L39" s="33"/>
    </row>
    <row r="40" spans="2:12" s="1" customFormat="1" ht="6.95" customHeight="1">
      <c r="B40" s="33"/>
      <c r="L40" s="33"/>
    </row>
    <row r="41" spans="2:12" s="1" customFormat="1" ht="25.35" customHeight="1">
      <c r="B41" s="33"/>
      <c r="C41" s="95"/>
      <c r="D41" s="96" t="s">
        <v>52</v>
      </c>
      <c r="E41" s="55"/>
      <c r="F41" s="55"/>
      <c r="G41" s="97" t="s">
        <v>53</v>
      </c>
      <c r="H41" s="98" t="s">
        <v>54</v>
      </c>
      <c r="I41" s="55"/>
      <c r="J41" s="99">
        <f>SUM(J32:J39)</f>
        <v>0</v>
      </c>
      <c r="K41" s="100"/>
      <c r="L41" s="33"/>
    </row>
    <row r="42" spans="2:12" s="1" customFormat="1" ht="14.45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>
      <c r="B47" s="33"/>
      <c r="C47" s="22" t="s">
        <v>108</v>
      </c>
      <c r="L47" s="33"/>
    </row>
    <row r="48" spans="2:12" s="1" customFormat="1" ht="6.95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282" t="str">
        <f>E7</f>
        <v>RE-USE CENTRA ŽĎÁR NAD SÁZAVOU, ul. Jihlavská u Ave</v>
      </c>
      <c r="F50" s="283"/>
      <c r="G50" s="283"/>
      <c r="H50" s="283"/>
      <c r="L50" s="33"/>
    </row>
    <row r="51" spans="2:47" ht="12" customHeight="1">
      <c r="B51" s="21"/>
      <c r="C51" s="28" t="s">
        <v>104</v>
      </c>
      <c r="L51" s="21"/>
    </row>
    <row r="52" spans="2:47" s="1" customFormat="1" ht="16.5" customHeight="1">
      <c r="B52" s="33"/>
      <c r="E52" s="282" t="s">
        <v>105</v>
      </c>
      <c r="F52" s="284"/>
      <c r="G52" s="284"/>
      <c r="H52" s="284"/>
      <c r="L52" s="33"/>
    </row>
    <row r="53" spans="2:47" s="1" customFormat="1" ht="12" customHeight="1">
      <c r="B53" s="33"/>
      <c r="C53" s="28" t="s">
        <v>106</v>
      </c>
      <c r="L53" s="33"/>
    </row>
    <row r="54" spans="2:47" s="1" customFormat="1" ht="16.5" customHeight="1">
      <c r="B54" s="33"/>
      <c r="E54" s="242" t="str">
        <f>E11</f>
        <v>D.1.4.5. - Silnoproudá elektroinstalace</v>
      </c>
      <c r="F54" s="284"/>
      <c r="G54" s="284"/>
      <c r="H54" s="284"/>
      <c r="L54" s="33"/>
    </row>
    <row r="55" spans="2:47" s="1" customFormat="1" ht="6.95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k.ú. Město Žďár (kód katastrální území 795232)</v>
      </c>
      <c r="I56" s="28" t="s">
        <v>23</v>
      </c>
      <c r="J56" s="50" t="str">
        <f>IF(J14="","",J14)</f>
        <v>1. 10. 2024</v>
      </c>
      <c r="L56" s="33"/>
    </row>
    <row r="57" spans="2:47" s="1" customFormat="1" ht="6.95" customHeight="1">
      <c r="B57" s="33"/>
      <c r="L57" s="33"/>
    </row>
    <row r="58" spans="2:47" s="1" customFormat="1" ht="25.7" customHeight="1">
      <c r="B58" s="33"/>
      <c r="C58" s="28" t="s">
        <v>25</v>
      </c>
      <c r="F58" s="26" t="str">
        <f>E17</f>
        <v>Město Žďár nad Sázavou</v>
      </c>
      <c r="I58" s="28" t="s">
        <v>33</v>
      </c>
      <c r="J58" s="31" t="str">
        <f>E23</f>
        <v>ENVIprojekt CZECH s.r.o., Ing. Jiří Sýnek</v>
      </c>
      <c r="L58" s="33"/>
    </row>
    <row r="59" spans="2:47" s="1" customFormat="1" ht="15.2" customHeight="1">
      <c r="B59" s="33"/>
      <c r="C59" s="28" t="s">
        <v>31</v>
      </c>
      <c r="F59" s="26" t="str">
        <f>IF(E20="","",E20)</f>
        <v>Vyplň údaj</v>
      </c>
      <c r="I59" s="28" t="s">
        <v>38</v>
      </c>
      <c r="J59" s="31" t="str">
        <f>E26</f>
        <v xml:space="preserve"> 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109</v>
      </c>
      <c r="D61" s="95"/>
      <c r="E61" s="95"/>
      <c r="F61" s="95"/>
      <c r="G61" s="95"/>
      <c r="H61" s="95"/>
      <c r="I61" s="95"/>
      <c r="J61" s="102" t="s">
        <v>110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9" customHeight="1">
      <c r="B63" s="33"/>
      <c r="C63" s="103" t="s">
        <v>74</v>
      </c>
      <c r="J63" s="64">
        <f>J94</f>
        <v>0</v>
      </c>
      <c r="L63" s="33"/>
      <c r="AU63" s="18" t="s">
        <v>111</v>
      </c>
    </row>
    <row r="64" spans="2:47" s="8" customFormat="1" ht="24.95" customHeight="1">
      <c r="B64" s="104"/>
      <c r="D64" s="105" t="s">
        <v>1716</v>
      </c>
      <c r="E64" s="106"/>
      <c r="F64" s="106"/>
      <c r="G64" s="106"/>
      <c r="H64" s="106"/>
      <c r="I64" s="106"/>
      <c r="J64" s="107">
        <f>J95</f>
        <v>0</v>
      </c>
      <c r="L64" s="104"/>
    </row>
    <row r="65" spans="2:12" s="8" customFormat="1" ht="24.95" customHeight="1">
      <c r="B65" s="104"/>
      <c r="D65" s="105" t="s">
        <v>1717</v>
      </c>
      <c r="E65" s="106"/>
      <c r="F65" s="106"/>
      <c r="G65" s="106"/>
      <c r="H65" s="106"/>
      <c r="I65" s="106"/>
      <c r="J65" s="107">
        <f>J98</f>
        <v>0</v>
      </c>
      <c r="L65" s="104"/>
    </row>
    <row r="66" spans="2:12" s="8" customFormat="1" ht="24.95" customHeight="1">
      <c r="B66" s="104"/>
      <c r="D66" s="105" t="s">
        <v>1718</v>
      </c>
      <c r="E66" s="106"/>
      <c r="F66" s="106"/>
      <c r="G66" s="106"/>
      <c r="H66" s="106"/>
      <c r="I66" s="106"/>
      <c r="J66" s="107">
        <f>J104</f>
        <v>0</v>
      </c>
      <c r="L66" s="104"/>
    </row>
    <row r="67" spans="2:12" s="9" customFormat="1" ht="19.899999999999999" customHeight="1">
      <c r="B67" s="108"/>
      <c r="D67" s="109" t="s">
        <v>1719</v>
      </c>
      <c r="E67" s="110"/>
      <c r="F67" s="110"/>
      <c r="G67" s="110"/>
      <c r="H67" s="110"/>
      <c r="I67" s="110"/>
      <c r="J67" s="111">
        <f>J139</f>
        <v>0</v>
      </c>
      <c r="L67" s="108"/>
    </row>
    <row r="68" spans="2:12" s="9" customFormat="1" ht="19.899999999999999" customHeight="1">
      <c r="B68" s="108"/>
      <c r="D68" s="109" t="s">
        <v>1720</v>
      </c>
      <c r="E68" s="110"/>
      <c r="F68" s="110"/>
      <c r="G68" s="110"/>
      <c r="H68" s="110"/>
      <c r="I68" s="110"/>
      <c r="J68" s="111">
        <f>J158</f>
        <v>0</v>
      </c>
      <c r="L68" s="108"/>
    </row>
    <row r="69" spans="2:12" s="8" customFormat="1" ht="24.95" customHeight="1">
      <c r="B69" s="104"/>
      <c r="D69" s="105" t="s">
        <v>1721</v>
      </c>
      <c r="E69" s="106"/>
      <c r="F69" s="106"/>
      <c r="G69" s="106"/>
      <c r="H69" s="106"/>
      <c r="I69" s="106"/>
      <c r="J69" s="107">
        <f>J172</f>
        <v>0</v>
      </c>
      <c r="L69" s="104"/>
    </row>
    <row r="70" spans="2:12" s="8" customFormat="1" ht="24.95" customHeight="1">
      <c r="B70" s="104"/>
      <c r="D70" s="105" t="s">
        <v>1722</v>
      </c>
      <c r="E70" s="106"/>
      <c r="F70" s="106"/>
      <c r="G70" s="106"/>
      <c r="H70" s="106"/>
      <c r="I70" s="106"/>
      <c r="J70" s="107">
        <f>J175</f>
        <v>0</v>
      </c>
      <c r="L70" s="104"/>
    </row>
    <row r="71" spans="2:12" s="8" customFormat="1" ht="24.95" customHeight="1">
      <c r="B71" s="104"/>
      <c r="D71" s="105" t="s">
        <v>1723</v>
      </c>
      <c r="E71" s="106"/>
      <c r="F71" s="106"/>
      <c r="G71" s="106"/>
      <c r="H71" s="106"/>
      <c r="I71" s="106"/>
      <c r="J71" s="107">
        <f>J180</f>
        <v>0</v>
      </c>
      <c r="L71" s="104"/>
    </row>
    <row r="72" spans="2:12" s="8" customFormat="1" ht="24.95" customHeight="1">
      <c r="B72" s="104"/>
      <c r="D72" s="105" t="s">
        <v>1724</v>
      </c>
      <c r="E72" s="106"/>
      <c r="F72" s="106"/>
      <c r="G72" s="106"/>
      <c r="H72" s="106"/>
      <c r="I72" s="106"/>
      <c r="J72" s="107">
        <f>J191</f>
        <v>0</v>
      </c>
      <c r="L72" s="104"/>
    </row>
    <row r="73" spans="2:12" s="1" customFormat="1" ht="21.75" customHeight="1">
      <c r="B73" s="33"/>
      <c r="L73" s="33"/>
    </row>
    <row r="74" spans="2:12" s="1" customFormat="1" ht="6.95" customHeight="1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33"/>
    </row>
    <row r="78" spans="2:12" s="1" customFormat="1" ht="6.95" customHeight="1"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33"/>
    </row>
    <row r="79" spans="2:12" s="1" customFormat="1" ht="24.95" customHeight="1">
      <c r="B79" s="33"/>
      <c r="C79" s="22" t="s">
        <v>143</v>
      </c>
      <c r="L79" s="33"/>
    </row>
    <row r="80" spans="2:12" s="1" customFormat="1" ht="6.95" customHeight="1">
      <c r="B80" s="33"/>
      <c r="L80" s="33"/>
    </row>
    <row r="81" spans="2:65" s="1" customFormat="1" ht="12" customHeight="1">
      <c r="B81" s="33"/>
      <c r="C81" s="28" t="s">
        <v>16</v>
      </c>
      <c r="L81" s="33"/>
    </row>
    <row r="82" spans="2:65" s="1" customFormat="1" ht="16.5" customHeight="1">
      <c r="B82" s="33"/>
      <c r="E82" s="282" t="str">
        <f>E7</f>
        <v>RE-USE CENTRA ŽĎÁR NAD SÁZAVOU, ul. Jihlavská u Ave</v>
      </c>
      <c r="F82" s="283"/>
      <c r="G82" s="283"/>
      <c r="H82" s="283"/>
      <c r="L82" s="33"/>
    </row>
    <row r="83" spans="2:65" ht="12" customHeight="1">
      <c r="B83" s="21"/>
      <c r="C83" s="28" t="s">
        <v>104</v>
      </c>
      <c r="L83" s="21"/>
    </row>
    <row r="84" spans="2:65" s="1" customFormat="1" ht="16.5" customHeight="1">
      <c r="B84" s="33"/>
      <c r="E84" s="282" t="s">
        <v>105</v>
      </c>
      <c r="F84" s="284"/>
      <c r="G84" s="284"/>
      <c r="H84" s="284"/>
      <c r="L84" s="33"/>
    </row>
    <row r="85" spans="2:65" s="1" customFormat="1" ht="12" customHeight="1">
      <c r="B85" s="33"/>
      <c r="C85" s="28" t="s">
        <v>106</v>
      </c>
      <c r="L85" s="33"/>
    </row>
    <row r="86" spans="2:65" s="1" customFormat="1" ht="16.5" customHeight="1">
      <c r="B86" s="33"/>
      <c r="E86" s="242" t="str">
        <f>E11</f>
        <v>D.1.4.5. - Silnoproudá elektroinstalace</v>
      </c>
      <c r="F86" s="284"/>
      <c r="G86" s="284"/>
      <c r="H86" s="284"/>
      <c r="L86" s="33"/>
    </row>
    <row r="87" spans="2:65" s="1" customFormat="1" ht="6.95" customHeight="1">
      <c r="B87" s="33"/>
      <c r="L87" s="33"/>
    </row>
    <row r="88" spans="2:65" s="1" customFormat="1" ht="12" customHeight="1">
      <c r="B88" s="33"/>
      <c r="C88" s="28" t="s">
        <v>21</v>
      </c>
      <c r="F88" s="26" t="str">
        <f>F14</f>
        <v>k.ú. Město Žďár (kód katastrální území 795232)</v>
      </c>
      <c r="I88" s="28" t="s">
        <v>23</v>
      </c>
      <c r="J88" s="50" t="str">
        <f>IF(J14="","",J14)</f>
        <v>1. 10. 2024</v>
      </c>
      <c r="L88" s="33"/>
    </row>
    <row r="89" spans="2:65" s="1" customFormat="1" ht="6.95" customHeight="1">
      <c r="B89" s="33"/>
      <c r="L89" s="33"/>
    </row>
    <row r="90" spans="2:65" s="1" customFormat="1" ht="25.7" customHeight="1">
      <c r="B90" s="33"/>
      <c r="C90" s="28" t="s">
        <v>25</v>
      </c>
      <c r="F90" s="26" t="str">
        <f>E17</f>
        <v>Město Žďár nad Sázavou</v>
      </c>
      <c r="I90" s="28" t="s">
        <v>33</v>
      </c>
      <c r="J90" s="31" t="str">
        <f>E23</f>
        <v>ENVIprojekt CZECH s.r.o., Ing. Jiří Sýnek</v>
      </c>
      <c r="L90" s="33"/>
    </row>
    <row r="91" spans="2:65" s="1" customFormat="1" ht="15.2" customHeight="1">
      <c r="B91" s="33"/>
      <c r="C91" s="28" t="s">
        <v>31</v>
      </c>
      <c r="F91" s="26" t="str">
        <f>IF(E20="","",E20)</f>
        <v>Vyplň údaj</v>
      </c>
      <c r="I91" s="28" t="s">
        <v>38</v>
      </c>
      <c r="J91" s="31" t="str">
        <f>E26</f>
        <v xml:space="preserve"> </v>
      </c>
      <c r="L91" s="33"/>
    </row>
    <row r="92" spans="2:65" s="1" customFormat="1" ht="10.35" customHeight="1">
      <c r="B92" s="33"/>
      <c r="L92" s="33"/>
    </row>
    <row r="93" spans="2:65" s="10" customFormat="1" ht="29.25" customHeight="1">
      <c r="B93" s="112"/>
      <c r="C93" s="113" t="s">
        <v>144</v>
      </c>
      <c r="D93" s="114" t="s">
        <v>61</v>
      </c>
      <c r="E93" s="114" t="s">
        <v>57</v>
      </c>
      <c r="F93" s="114" t="s">
        <v>58</v>
      </c>
      <c r="G93" s="114" t="s">
        <v>145</v>
      </c>
      <c r="H93" s="114" t="s">
        <v>146</v>
      </c>
      <c r="I93" s="114" t="s">
        <v>147</v>
      </c>
      <c r="J93" s="114" t="s">
        <v>110</v>
      </c>
      <c r="K93" s="115" t="s">
        <v>148</v>
      </c>
      <c r="L93" s="112"/>
      <c r="M93" s="57" t="s">
        <v>19</v>
      </c>
      <c r="N93" s="58" t="s">
        <v>46</v>
      </c>
      <c r="O93" s="58" t="s">
        <v>149</v>
      </c>
      <c r="P93" s="58" t="s">
        <v>150</v>
      </c>
      <c r="Q93" s="58" t="s">
        <v>151</v>
      </c>
      <c r="R93" s="58" t="s">
        <v>152</v>
      </c>
      <c r="S93" s="58" t="s">
        <v>153</v>
      </c>
      <c r="T93" s="59" t="s">
        <v>154</v>
      </c>
    </row>
    <row r="94" spans="2:65" s="1" customFormat="1" ht="22.9" customHeight="1">
      <c r="B94" s="33"/>
      <c r="C94" s="62" t="s">
        <v>155</v>
      </c>
      <c r="J94" s="116">
        <f>BK94</f>
        <v>0</v>
      </c>
      <c r="L94" s="33"/>
      <c r="M94" s="60"/>
      <c r="N94" s="51"/>
      <c r="O94" s="51"/>
      <c r="P94" s="117">
        <f>P95+P98+P104+P172+P175+P180+P191</f>
        <v>0</v>
      </c>
      <c r="Q94" s="51"/>
      <c r="R94" s="117">
        <f>R95+R98+R104+R172+R175+R180+R191</f>
        <v>0</v>
      </c>
      <c r="S94" s="51"/>
      <c r="T94" s="118">
        <f>T95+T98+T104+T172+T175+T180+T191</f>
        <v>0</v>
      </c>
      <c r="AT94" s="18" t="s">
        <v>75</v>
      </c>
      <c r="AU94" s="18" t="s">
        <v>111</v>
      </c>
      <c r="BK94" s="119">
        <f>BK95+BK98+BK104+BK172+BK175+BK180+BK191</f>
        <v>0</v>
      </c>
    </row>
    <row r="95" spans="2:65" s="11" customFormat="1" ht="25.9" customHeight="1">
      <c r="B95" s="120"/>
      <c r="D95" s="121" t="s">
        <v>75</v>
      </c>
      <c r="E95" s="122" t="s">
        <v>1725</v>
      </c>
      <c r="F95" s="122" t="s">
        <v>1726</v>
      </c>
      <c r="I95" s="123"/>
      <c r="J95" s="124">
        <f>BK95</f>
        <v>0</v>
      </c>
      <c r="L95" s="120"/>
      <c r="M95" s="125"/>
      <c r="P95" s="126">
        <f>SUM(P96:P97)</f>
        <v>0</v>
      </c>
      <c r="R95" s="126">
        <f>SUM(R96:R97)</f>
        <v>0</v>
      </c>
      <c r="T95" s="127">
        <f>SUM(T96:T97)</f>
        <v>0</v>
      </c>
      <c r="AR95" s="121" t="s">
        <v>83</v>
      </c>
      <c r="AT95" s="128" t="s">
        <v>75</v>
      </c>
      <c r="AU95" s="128" t="s">
        <v>76</v>
      </c>
      <c r="AY95" s="121" t="s">
        <v>158</v>
      </c>
      <c r="BK95" s="129">
        <f>SUM(BK96:BK97)</f>
        <v>0</v>
      </c>
    </row>
    <row r="96" spans="2:65" s="1" customFormat="1" ht="37.9" customHeight="1">
      <c r="B96" s="33"/>
      <c r="C96" s="132" t="s">
        <v>83</v>
      </c>
      <c r="D96" s="132" t="s">
        <v>161</v>
      </c>
      <c r="E96" s="133" t="s">
        <v>1727</v>
      </c>
      <c r="F96" s="134" t="s">
        <v>1728</v>
      </c>
      <c r="G96" s="135" t="s">
        <v>1307</v>
      </c>
      <c r="H96" s="136">
        <v>1</v>
      </c>
      <c r="I96" s="137"/>
      <c r="J96" s="138">
        <f>ROUND(I96*H96,2)</f>
        <v>0</v>
      </c>
      <c r="K96" s="134" t="s">
        <v>19</v>
      </c>
      <c r="L96" s="33"/>
      <c r="M96" s="139" t="s">
        <v>19</v>
      </c>
      <c r="N96" s="140" t="s">
        <v>47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166</v>
      </c>
      <c r="AT96" s="143" t="s">
        <v>161</v>
      </c>
      <c r="AU96" s="143" t="s">
        <v>83</v>
      </c>
      <c r="AY96" s="18" t="s">
        <v>158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83</v>
      </c>
      <c r="BK96" s="144">
        <f>ROUND(I96*H96,2)</f>
        <v>0</v>
      </c>
      <c r="BL96" s="18" t="s">
        <v>166</v>
      </c>
      <c r="BM96" s="143" t="s">
        <v>85</v>
      </c>
    </row>
    <row r="97" spans="2:65" s="1" customFormat="1">
      <c r="B97" s="33"/>
      <c r="D97" s="145" t="s">
        <v>168</v>
      </c>
      <c r="F97" s="146" t="s">
        <v>1729</v>
      </c>
      <c r="I97" s="147"/>
      <c r="L97" s="33"/>
      <c r="M97" s="148"/>
      <c r="T97" s="54"/>
      <c r="AT97" s="18" t="s">
        <v>168</v>
      </c>
      <c r="AU97" s="18" t="s">
        <v>83</v>
      </c>
    </row>
    <row r="98" spans="2:65" s="11" customFormat="1" ht="25.9" customHeight="1">
      <c r="B98" s="120"/>
      <c r="D98" s="121" t="s">
        <v>75</v>
      </c>
      <c r="E98" s="122" t="s">
        <v>1730</v>
      </c>
      <c r="F98" s="122" t="s">
        <v>1731</v>
      </c>
      <c r="I98" s="123"/>
      <c r="J98" s="124">
        <f>BK98</f>
        <v>0</v>
      </c>
      <c r="L98" s="120"/>
      <c r="M98" s="125"/>
      <c r="P98" s="126">
        <f>SUM(P99:P103)</f>
        <v>0</v>
      </c>
      <c r="R98" s="126">
        <f>SUM(R99:R103)</f>
        <v>0</v>
      </c>
      <c r="T98" s="127">
        <f>SUM(T99:T103)</f>
        <v>0</v>
      </c>
      <c r="AR98" s="121" t="s">
        <v>83</v>
      </c>
      <c r="AT98" s="128" t="s">
        <v>75</v>
      </c>
      <c r="AU98" s="128" t="s">
        <v>76</v>
      </c>
      <c r="AY98" s="121" t="s">
        <v>158</v>
      </c>
      <c r="BK98" s="129">
        <f>SUM(BK99:BK103)</f>
        <v>0</v>
      </c>
    </row>
    <row r="99" spans="2:65" s="1" customFormat="1" ht="37.9" customHeight="1">
      <c r="B99" s="33"/>
      <c r="C99" s="132" t="s">
        <v>85</v>
      </c>
      <c r="D99" s="132" t="s">
        <v>161</v>
      </c>
      <c r="E99" s="133" t="s">
        <v>1732</v>
      </c>
      <c r="F99" s="134" t="s">
        <v>1733</v>
      </c>
      <c r="G99" s="135" t="s">
        <v>1307</v>
      </c>
      <c r="H99" s="136">
        <v>1</v>
      </c>
      <c r="I99" s="137"/>
      <c r="J99" s="138">
        <f>ROUND(I99*H99,2)</f>
        <v>0</v>
      </c>
      <c r="K99" s="134" t="s">
        <v>19</v>
      </c>
      <c r="L99" s="33"/>
      <c r="M99" s="139" t="s">
        <v>19</v>
      </c>
      <c r="N99" s="140" t="s">
        <v>47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166</v>
      </c>
      <c r="AT99" s="143" t="s">
        <v>161</v>
      </c>
      <c r="AU99" s="143" t="s">
        <v>83</v>
      </c>
      <c r="AY99" s="18" t="s">
        <v>158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83</v>
      </c>
      <c r="BK99" s="144">
        <f>ROUND(I99*H99,2)</f>
        <v>0</v>
      </c>
      <c r="BL99" s="18" t="s">
        <v>166</v>
      </c>
      <c r="BM99" s="143" t="s">
        <v>1734</v>
      </c>
    </row>
    <row r="100" spans="2:65" s="1" customFormat="1">
      <c r="B100" s="33"/>
      <c r="D100" s="145" t="s">
        <v>168</v>
      </c>
      <c r="F100" s="146" t="s">
        <v>1733</v>
      </c>
      <c r="I100" s="147"/>
      <c r="L100" s="33"/>
      <c r="M100" s="148"/>
      <c r="T100" s="54"/>
      <c r="AT100" s="18" t="s">
        <v>168</v>
      </c>
      <c r="AU100" s="18" t="s">
        <v>83</v>
      </c>
    </row>
    <row r="101" spans="2:65" s="1" customFormat="1" ht="16.5" customHeight="1">
      <c r="B101" s="33"/>
      <c r="C101" s="132" t="s">
        <v>183</v>
      </c>
      <c r="D101" s="132" t="s">
        <v>161</v>
      </c>
      <c r="E101" s="133" t="s">
        <v>1735</v>
      </c>
      <c r="F101" s="134" t="s">
        <v>1736</v>
      </c>
      <c r="G101" s="135" t="s">
        <v>1307</v>
      </c>
      <c r="H101" s="136">
        <v>2</v>
      </c>
      <c r="I101" s="137"/>
      <c r="J101" s="138">
        <f>ROUND(I101*H101,2)</f>
        <v>0</v>
      </c>
      <c r="K101" s="134" t="s">
        <v>19</v>
      </c>
      <c r="L101" s="33"/>
      <c r="M101" s="139" t="s">
        <v>19</v>
      </c>
      <c r="N101" s="140" t="s">
        <v>47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166</v>
      </c>
      <c r="AT101" s="143" t="s">
        <v>161</v>
      </c>
      <c r="AU101" s="143" t="s">
        <v>83</v>
      </c>
      <c r="AY101" s="18" t="s">
        <v>158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83</v>
      </c>
      <c r="BK101" s="144">
        <f>ROUND(I101*H101,2)</f>
        <v>0</v>
      </c>
      <c r="BL101" s="18" t="s">
        <v>166</v>
      </c>
      <c r="BM101" s="143" t="s">
        <v>218</v>
      </c>
    </row>
    <row r="102" spans="2:65" s="1" customFormat="1">
      <c r="B102" s="33"/>
      <c r="D102" s="145" t="s">
        <v>168</v>
      </c>
      <c r="F102" s="146" t="s">
        <v>1736</v>
      </c>
      <c r="I102" s="147"/>
      <c r="L102" s="33"/>
      <c r="M102" s="148"/>
      <c r="T102" s="54"/>
      <c r="AT102" s="18" t="s">
        <v>168</v>
      </c>
      <c r="AU102" s="18" t="s">
        <v>83</v>
      </c>
    </row>
    <row r="103" spans="2:65" s="1" customFormat="1">
      <c r="B103" s="33"/>
      <c r="D103" s="145" t="s">
        <v>1737</v>
      </c>
      <c r="F103" s="191" t="s">
        <v>1738</v>
      </c>
      <c r="I103" s="147"/>
      <c r="L103" s="33"/>
      <c r="M103" s="148"/>
      <c r="T103" s="54"/>
      <c r="AT103" s="18" t="s">
        <v>1737</v>
      </c>
      <c r="AU103" s="18" t="s">
        <v>83</v>
      </c>
    </row>
    <row r="104" spans="2:65" s="11" customFormat="1" ht="25.9" customHeight="1">
      <c r="B104" s="120"/>
      <c r="D104" s="121" t="s">
        <v>75</v>
      </c>
      <c r="E104" s="122" t="s">
        <v>1739</v>
      </c>
      <c r="F104" s="122" t="s">
        <v>1740</v>
      </c>
      <c r="I104" s="123"/>
      <c r="J104" s="124">
        <f>BK104</f>
        <v>0</v>
      </c>
      <c r="L104" s="120"/>
      <c r="M104" s="125"/>
      <c r="P104" s="126">
        <f>P105+SUM(P106:P139)+P158</f>
        <v>0</v>
      </c>
      <c r="R104" s="126">
        <f>R105+SUM(R106:R139)+R158</f>
        <v>0</v>
      </c>
      <c r="T104" s="127">
        <f>T105+SUM(T106:T139)+T158</f>
        <v>0</v>
      </c>
      <c r="AR104" s="121" t="s">
        <v>83</v>
      </c>
      <c r="AT104" s="128" t="s">
        <v>75</v>
      </c>
      <c r="AU104" s="128" t="s">
        <v>76</v>
      </c>
      <c r="AY104" s="121" t="s">
        <v>158</v>
      </c>
      <c r="BK104" s="129">
        <f>BK105+SUM(BK106:BK139)+BK158</f>
        <v>0</v>
      </c>
    </row>
    <row r="105" spans="2:65" s="1" customFormat="1" ht="16.5" customHeight="1">
      <c r="B105" s="33"/>
      <c r="C105" s="132" t="s">
        <v>183</v>
      </c>
      <c r="D105" s="132" t="s">
        <v>161</v>
      </c>
      <c r="E105" s="133" t="s">
        <v>1741</v>
      </c>
      <c r="F105" s="134" t="s">
        <v>1742</v>
      </c>
      <c r="G105" s="135" t="s">
        <v>1307</v>
      </c>
      <c r="H105" s="136">
        <v>2</v>
      </c>
      <c r="I105" s="137"/>
      <c r="J105" s="138">
        <f>ROUND(I105*H105,2)</f>
        <v>0</v>
      </c>
      <c r="K105" s="134" t="s">
        <v>19</v>
      </c>
      <c r="L105" s="33"/>
      <c r="M105" s="139" t="s">
        <v>19</v>
      </c>
      <c r="N105" s="140" t="s">
        <v>47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166</v>
      </c>
      <c r="AT105" s="143" t="s">
        <v>161</v>
      </c>
      <c r="AU105" s="143" t="s">
        <v>83</v>
      </c>
      <c r="AY105" s="18" t="s">
        <v>158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83</v>
      </c>
      <c r="BK105" s="144">
        <f>ROUND(I105*H105,2)</f>
        <v>0</v>
      </c>
      <c r="BL105" s="18" t="s">
        <v>166</v>
      </c>
      <c r="BM105" s="143" t="s">
        <v>232</v>
      </c>
    </row>
    <row r="106" spans="2:65" s="1" customFormat="1">
      <c r="B106" s="33"/>
      <c r="D106" s="145" t="s">
        <v>168</v>
      </c>
      <c r="F106" s="146" t="s">
        <v>1742</v>
      </c>
      <c r="I106" s="147"/>
      <c r="L106" s="33"/>
      <c r="M106" s="148"/>
      <c r="T106" s="54"/>
      <c r="AT106" s="18" t="s">
        <v>168</v>
      </c>
      <c r="AU106" s="18" t="s">
        <v>83</v>
      </c>
    </row>
    <row r="107" spans="2:65" s="1" customFormat="1" ht="16.5" customHeight="1">
      <c r="B107" s="33"/>
      <c r="C107" s="132" t="s">
        <v>166</v>
      </c>
      <c r="D107" s="132" t="s">
        <v>161</v>
      </c>
      <c r="E107" s="133" t="s">
        <v>1743</v>
      </c>
      <c r="F107" s="134" t="s">
        <v>1744</v>
      </c>
      <c r="G107" s="135" t="s">
        <v>1307</v>
      </c>
      <c r="H107" s="136">
        <v>2</v>
      </c>
      <c r="I107" s="137"/>
      <c r="J107" s="138">
        <f>ROUND(I107*H107,2)</f>
        <v>0</v>
      </c>
      <c r="K107" s="134" t="s">
        <v>19</v>
      </c>
      <c r="L107" s="33"/>
      <c r="M107" s="139" t="s">
        <v>19</v>
      </c>
      <c r="N107" s="140" t="s">
        <v>47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166</v>
      </c>
      <c r="AT107" s="143" t="s">
        <v>161</v>
      </c>
      <c r="AU107" s="143" t="s">
        <v>83</v>
      </c>
      <c r="AY107" s="18" t="s">
        <v>158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83</v>
      </c>
      <c r="BK107" s="144">
        <f>ROUND(I107*H107,2)</f>
        <v>0</v>
      </c>
      <c r="BL107" s="18" t="s">
        <v>166</v>
      </c>
      <c r="BM107" s="143" t="s">
        <v>258</v>
      </c>
    </row>
    <row r="108" spans="2:65" s="1" customFormat="1">
      <c r="B108" s="33"/>
      <c r="D108" s="145" t="s">
        <v>168</v>
      </c>
      <c r="F108" s="146" t="s">
        <v>1744</v>
      </c>
      <c r="I108" s="147"/>
      <c r="L108" s="33"/>
      <c r="M108" s="148"/>
      <c r="T108" s="54"/>
      <c r="AT108" s="18" t="s">
        <v>168</v>
      </c>
      <c r="AU108" s="18" t="s">
        <v>83</v>
      </c>
    </row>
    <row r="109" spans="2:65" s="1" customFormat="1" ht="24.2" customHeight="1">
      <c r="B109" s="33"/>
      <c r="C109" s="132" t="s">
        <v>211</v>
      </c>
      <c r="D109" s="132" t="s">
        <v>161</v>
      </c>
      <c r="E109" s="133" t="s">
        <v>1745</v>
      </c>
      <c r="F109" s="134" t="s">
        <v>1746</v>
      </c>
      <c r="G109" s="135" t="s">
        <v>1307</v>
      </c>
      <c r="H109" s="136">
        <v>4</v>
      </c>
      <c r="I109" s="137"/>
      <c r="J109" s="138">
        <f>ROUND(I109*H109,2)</f>
        <v>0</v>
      </c>
      <c r="K109" s="134" t="s">
        <v>19</v>
      </c>
      <c r="L109" s="33"/>
      <c r="M109" s="139" t="s">
        <v>19</v>
      </c>
      <c r="N109" s="140" t="s">
        <v>47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166</v>
      </c>
      <c r="AT109" s="143" t="s">
        <v>161</v>
      </c>
      <c r="AU109" s="143" t="s">
        <v>83</v>
      </c>
      <c r="AY109" s="18" t="s">
        <v>158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83</v>
      </c>
      <c r="BK109" s="144">
        <f>ROUND(I109*H109,2)</f>
        <v>0</v>
      </c>
      <c r="BL109" s="18" t="s">
        <v>166</v>
      </c>
      <c r="BM109" s="143" t="s">
        <v>8</v>
      </c>
    </row>
    <row r="110" spans="2:65" s="1" customFormat="1">
      <c r="B110" s="33"/>
      <c r="D110" s="145" t="s">
        <v>168</v>
      </c>
      <c r="F110" s="146" t="s">
        <v>1746</v>
      </c>
      <c r="I110" s="147"/>
      <c r="L110" s="33"/>
      <c r="M110" s="148"/>
      <c r="T110" s="54"/>
      <c r="AT110" s="18" t="s">
        <v>168</v>
      </c>
      <c r="AU110" s="18" t="s">
        <v>83</v>
      </c>
    </row>
    <row r="111" spans="2:65" s="1" customFormat="1" ht="16.5" customHeight="1">
      <c r="B111" s="33"/>
      <c r="C111" s="132" t="s">
        <v>218</v>
      </c>
      <c r="D111" s="132" t="s">
        <v>161</v>
      </c>
      <c r="E111" s="133" t="s">
        <v>1747</v>
      </c>
      <c r="F111" s="134" t="s">
        <v>1748</v>
      </c>
      <c r="G111" s="135" t="s">
        <v>1307</v>
      </c>
      <c r="H111" s="136">
        <v>22</v>
      </c>
      <c r="I111" s="137"/>
      <c r="J111" s="138">
        <f>ROUND(I111*H111,2)</f>
        <v>0</v>
      </c>
      <c r="K111" s="134" t="s">
        <v>19</v>
      </c>
      <c r="L111" s="33"/>
      <c r="M111" s="139" t="s">
        <v>19</v>
      </c>
      <c r="N111" s="140" t="s">
        <v>47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166</v>
      </c>
      <c r="AT111" s="143" t="s">
        <v>161</v>
      </c>
      <c r="AU111" s="143" t="s">
        <v>83</v>
      </c>
      <c r="AY111" s="18" t="s">
        <v>158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83</v>
      </c>
      <c r="BK111" s="144">
        <f>ROUND(I111*H111,2)</f>
        <v>0</v>
      </c>
      <c r="BL111" s="18" t="s">
        <v>166</v>
      </c>
      <c r="BM111" s="143" t="s">
        <v>300</v>
      </c>
    </row>
    <row r="112" spans="2:65" s="1" customFormat="1">
      <c r="B112" s="33"/>
      <c r="D112" s="145" t="s">
        <v>168</v>
      </c>
      <c r="F112" s="146" t="s">
        <v>1748</v>
      </c>
      <c r="I112" s="147"/>
      <c r="L112" s="33"/>
      <c r="M112" s="148"/>
      <c r="T112" s="54"/>
      <c r="AT112" s="18" t="s">
        <v>168</v>
      </c>
      <c r="AU112" s="18" t="s">
        <v>83</v>
      </c>
    </row>
    <row r="113" spans="2:65" s="1" customFormat="1" ht="16.5" customHeight="1">
      <c r="B113" s="33"/>
      <c r="C113" s="132" t="s">
        <v>228</v>
      </c>
      <c r="D113" s="132" t="s">
        <v>161</v>
      </c>
      <c r="E113" s="133" t="s">
        <v>1749</v>
      </c>
      <c r="F113" s="134" t="s">
        <v>1750</v>
      </c>
      <c r="G113" s="135" t="s">
        <v>1307</v>
      </c>
      <c r="H113" s="136">
        <v>7</v>
      </c>
      <c r="I113" s="137"/>
      <c r="J113" s="138">
        <f>ROUND(I113*H113,2)</f>
        <v>0</v>
      </c>
      <c r="K113" s="134" t="s">
        <v>19</v>
      </c>
      <c r="L113" s="33"/>
      <c r="M113" s="139" t="s">
        <v>19</v>
      </c>
      <c r="N113" s="140" t="s">
        <v>47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166</v>
      </c>
      <c r="AT113" s="143" t="s">
        <v>161</v>
      </c>
      <c r="AU113" s="143" t="s">
        <v>83</v>
      </c>
      <c r="AY113" s="18" t="s">
        <v>158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83</v>
      </c>
      <c r="BK113" s="144">
        <f>ROUND(I113*H113,2)</f>
        <v>0</v>
      </c>
      <c r="BL113" s="18" t="s">
        <v>166</v>
      </c>
      <c r="BM113" s="143" t="s">
        <v>316</v>
      </c>
    </row>
    <row r="114" spans="2:65" s="1" customFormat="1">
      <c r="B114" s="33"/>
      <c r="D114" s="145" t="s">
        <v>168</v>
      </c>
      <c r="F114" s="146" t="s">
        <v>1750</v>
      </c>
      <c r="I114" s="147"/>
      <c r="L114" s="33"/>
      <c r="M114" s="148"/>
      <c r="T114" s="54"/>
      <c r="AT114" s="18" t="s">
        <v>168</v>
      </c>
      <c r="AU114" s="18" t="s">
        <v>83</v>
      </c>
    </row>
    <row r="115" spans="2:65" s="1" customFormat="1" ht="16.5" customHeight="1">
      <c r="B115" s="33"/>
      <c r="C115" s="132" t="s">
        <v>232</v>
      </c>
      <c r="D115" s="132" t="s">
        <v>161</v>
      </c>
      <c r="E115" s="133" t="s">
        <v>1751</v>
      </c>
      <c r="F115" s="134" t="s">
        <v>1752</v>
      </c>
      <c r="G115" s="135" t="s">
        <v>1307</v>
      </c>
      <c r="H115" s="136">
        <v>1</v>
      </c>
      <c r="I115" s="137"/>
      <c r="J115" s="138">
        <f>ROUND(I115*H115,2)</f>
        <v>0</v>
      </c>
      <c r="K115" s="134" t="s">
        <v>19</v>
      </c>
      <c r="L115" s="33"/>
      <c r="M115" s="139" t="s">
        <v>19</v>
      </c>
      <c r="N115" s="140" t="s">
        <v>47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166</v>
      </c>
      <c r="AT115" s="143" t="s">
        <v>161</v>
      </c>
      <c r="AU115" s="143" t="s">
        <v>83</v>
      </c>
      <c r="AY115" s="18" t="s">
        <v>158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83</v>
      </c>
      <c r="BK115" s="144">
        <f>ROUND(I115*H115,2)</f>
        <v>0</v>
      </c>
      <c r="BL115" s="18" t="s">
        <v>166</v>
      </c>
      <c r="BM115" s="143" t="s">
        <v>330</v>
      </c>
    </row>
    <row r="116" spans="2:65" s="1" customFormat="1">
      <c r="B116" s="33"/>
      <c r="D116" s="145" t="s">
        <v>168</v>
      </c>
      <c r="F116" s="146" t="s">
        <v>1752</v>
      </c>
      <c r="I116" s="147"/>
      <c r="L116" s="33"/>
      <c r="M116" s="148"/>
      <c r="T116" s="54"/>
      <c r="AT116" s="18" t="s">
        <v>168</v>
      </c>
      <c r="AU116" s="18" t="s">
        <v>83</v>
      </c>
    </row>
    <row r="117" spans="2:65" s="1" customFormat="1" ht="16.5" customHeight="1">
      <c r="B117" s="33"/>
      <c r="C117" s="132" t="s">
        <v>248</v>
      </c>
      <c r="D117" s="132" t="s">
        <v>161</v>
      </c>
      <c r="E117" s="133" t="s">
        <v>1753</v>
      </c>
      <c r="F117" s="134" t="s">
        <v>1754</v>
      </c>
      <c r="G117" s="135" t="s">
        <v>1307</v>
      </c>
      <c r="H117" s="136">
        <v>6</v>
      </c>
      <c r="I117" s="137"/>
      <c r="J117" s="138">
        <f>ROUND(I117*H117,2)</f>
        <v>0</v>
      </c>
      <c r="K117" s="134" t="s">
        <v>19</v>
      </c>
      <c r="L117" s="33"/>
      <c r="M117" s="139" t="s">
        <v>19</v>
      </c>
      <c r="N117" s="140" t="s">
        <v>47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166</v>
      </c>
      <c r="AT117" s="143" t="s">
        <v>161</v>
      </c>
      <c r="AU117" s="143" t="s">
        <v>83</v>
      </c>
      <c r="AY117" s="18" t="s">
        <v>158</v>
      </c>
      <c r="BE117" s="144">
        <f>IF(N117="základní",J117,0)</f>
        <v>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8" t="s">
        <v>83</v>
      </c>
      <c r="BK117" s="144">
        <f>ROUND(I117*H117,2)</f>
        <v>0</v>
      </c>
      <c r="BL117" s="18" t="s">
        <v>166</v>
      </c>
      <c r="BM117" s="143" t="s">
        <v>348</v>
      </c>
    </row>
    <row r="118" spans="2:65" s="1" customFormat="1">
      <c r="B118" s="33"/>
      <c r="D118" s="145" t="s">
        <v>168</v>
      </c>
      <c r="F118" s="146" t="s">
        <v>1754</v>
      </c>
      <c r="I118" s="147"/>
      <c r="L118" s="33"/>
      <c r="M118" s="148"/>
      <c r="T118" s="54"/>
      <c r="AT118" s="18" t="s">
        <v>168</v>
      </c>
      <c r="AU118" s="18" t="s">
        <v>83</v>
      </c>
    </row>
    <row r="119" spans="2:65" s="1" customFormat="1" ht="16.5" customHeight="1">
      <c r="B119" s="33"/>
      <c r="C119" s="132" t="s">
        <v>258</v>
      </c>
      <c r="D119" s="132" t="s">
        <v>161</v>
      </c>
      <c r="E119" s="133" t="s">
        <v>1755</v>
      </c>
      <c r="F119" s="134" t="s">
        <v>1756</v>
      </c>
      <c r="G119" s="135" t="s">
        <v>1307</v>
      </c>
      <c r="H119" s="136">
        <v>1</v>
      </c>
      <c r="I119" s="137"/>
      <c r="J119" s="138">
        <f>ROUND(I119*H119,2)</f>
        <v>0</v>
      </c>
      <c r="K119" s="134" t="s">
        <v>19</v>
      </c>
      <c r="L119" s="33"/>
      <c r="M119" s="139" t="s">
        <v>19</v>
      </c>
      <c r="N119" s="140" t="s">
        <v>47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166</v>
      </c>
      <c r="AT119" s="143" t="s">
        <v>161</v>
      </c>
      <c r="AU119" s="143" t="s">
        <v>83</v>
      </c>
      <c r="AY119" s="18" t="s">
        <v>158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83</v>
      </c>
      <c r="BK119" s="144">
        <f>ROUND(I119*H119,2)</f>
        <v>0</v>
      </c>
      <c r="BL119" s="18" t="s">
        <v>166</v>
      </c>
      <c r="BM119" s="143" t="s">
        <v>366</v>
      </c>
    </row>
    <row r="120" spans="2:65" s="1" customFormat="1">
      <c r="B120" s="33"/>
      <c r="D120" s="145" t="s">
        <v>168</v>
      </c>
      <c r="F120" s="146" t="s">
        <v>1756</v>
      </c>
      <c r="I120" s="147"/>
      <c r="L120" s="33"/>
      <c r="M120" s="148"/>
      <c r="T120" s="54"/>
      <c r="AT120" s="18" t="s">
        <v>168</v>
      </c>
      <c r="AU120" s="18" t="s">
        <v>83</v>
      </c>
    </row>
    <row r="121" spans="2:65" s="1" customFormat="1" ht="16.5" customHeight="1">
      <c r="B121" s="33"/>
      <c r="C121" s="132" t="s">
        <v>264</v>
      </c>
      <c r="D121" s="132" t="s">
        <v>161</v>
      </c>
      <c r="E121" s="133" t="s">
        <v>1757</v>
      </c>
      <c r="F121" s="134" t="s">
        <v>1758</v>
      </c>
      <c r="G121" s="135" t="s">
        <v>1307</v>
      </c>
      <c r="H121" s="136">
        <v>7</v>
      </c>
      <c r="I121" s="137"/>
      <c r="J121" s="138">
        <f>ROUND(I121*H121,2)</f>
        <v>0</v>
      </c>
      <c r="K121" s="134" t="s">
        <v>19</v>
      </c>
      <c r="L121" s="33"/>
      <c r="M121" s="139" t="s">
        <v>19</v>
      </c>
      <c r="N121" s="140" t="s">
        <v>47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166</v>
      </c>
      <c r="AT121" s="143" t="s">
        <v>161</v>
      </c>
      <c r="AU121" s="143" t="s">
        <v>83</v>
      </c>
      <c r="AY121" s="18" t="s">
        <v>158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8" t="s">
        <v>83</v>
      </c>
      <c r="BK121" s="144">
        <f>ROUND(I121*H121,2)</f>
        <v>0</v>
      </c>
      <c r="BL121" s="18" t="s">
        <v>166</v>
      </c>
      <c r="BM121" s="143" t="s">
        <v>379</v>
      </c>
    </row>
    <row r="122" spans="2:65" s="1" customFormat="1">
      <c r="B122" s="33"/>
      <c r="D122" s="145" t="s">
        <v>168</v>
      </c>
      <c r="F122" s="146" t="s">
        <v>1758</v>
      </c>
      <c r="I122" s="147"/>
      <c r="L122" s="33"/>
      <c r="M122" s="148"/>
      <c r="T122" s="54"/>
      <c r="AT122" s="18" t="s">
        <v>168</v>
      </c>
      <c r="AU122" s="18" t="s">
        <v>83</v>
      </c>
    </row>
    <row r="123" spans="2:65" s="1" customFormat="1" ht="16.5" customHeight="1">
      <c r="B123" s="33"/>
      <c r="C123" s="132" t="s">
        <v>8</v>
      </c>
      <c r="D123" s="132" t="s">
        <v>161</v>
      </c>
      <c r="E123" s="133" t="s">
        <v>1759</v>
      </c>
      <c r="F123" s="134" t="s">
        <v>1760</v>
      </c>
      <c r="G123" s="135" t="s">
        <v>1307</v>
      </c>
      <c r="H123" s="136">
        <v>22</v>
      </c>
      <c r="I123" s="137"/>
      <c r="J123" s="138">
        <f>ROUND(I123*H123,2)</f>
        <v>0</v>
      </c>
      <c r="K123" s="134" t="s">
        <v>19</v>
      </c>
      <c r="L123" s="33"/>
      <c r="M123" s="139" t="s">
        <v>19</v>
      </c>
      <c r="N123" s="140" t="s">
        <v>47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166</v>
      </c>
      <c r="AT123" s="143" t="s">
        <v>161</v>
      </c>
      <c r="AU123" s="143" t="s">
        <v>83</v>
      </c>
      <c r="AY123" s="18" t="s">
        <v>158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83</v>
      </c>
      <c r="BK123" s="144">
        <f>ROUND(I123*H123,2)</f>
        <v>0</v>
      </c>
      <c r="BL123" s="18" t="s">
        <v>166</v>
      </c>
      <c r="BM123" s="143" t="s">
        <v>394</v>
      </c>
    </row>
    <row r="124" spans="2:65" s="1" customFormat="1">
      <c r="B124" s="33"/>
      <c r="D124" s="145" t="s">
        <v>168</v>
      </c>
      <c r="F124" s="146" t="s">
        <v>1760</v>
      </c>
      <c r="I124" s="147"/>
      <c r="L124" s="33"/>
      <c r="M124" s="148"/>
      <c r="T124" s="54"/>
      <c r="AT124" s="18" t="s">
        <v>168</v>
      </c>
      <c r="AU124" s="18" t="s">
        <v>83</v>
      </c>
    </row>
    <row r="125" spans="2:65" s="1" customFormat="1" ht="21.75" customHeight="1">
      <c r="B125" s="33"/>
      <c r="C125" s="132" t="s">
        <v>281</v>
      </c>
      <c r="D125" s="132" t="s">
        <v>161</v>
      </c>
      <c r="E125" s="133" t="s">
        <v>1761</v>
      </c>
      <c r="F125" s="134" t="s">
        <v>1762</v>
      </c>
      <c r="G125" s="135" t="s">
        <v>340</v>
      </c>
      <c r="H125" s="136">
        <v>20</v>
      </c>
      <c r="I125" s="137"/>
      <c r="J125" s="138">
        <f>ROUND(I125*H125,2)</f>
        <v>0</v>
      </c>
      <c r="K125" s="134" t="s">
        <v>19</v>
      </c>
      <c r="L125" s="33"/>
      <c r="M125" s="139" t="s">
        <v>19</v>
      </c>
      <c r="N125" s="140" t="s">
        <v>47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166</v>
      </c>
      <c r="AT125" s="143" t="s">
        <v>161</v>
      </c>
      <c r="AU125" s="143" t="s">
        <v>83</v>
      </c>
      <c r="AY125" s="18" t="s">
        <v>158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83</v>
      </c>
      <c r="BK125" s="144">
        <f>ROUND(I125*H125,2)</f>
        <v>0</v>
      </c>
      <c r="BL125" s="18" t="s">
        <v>166</v>
      </c>
      <c r="BM125" s="143" t="s">
        <v>409</v>
      </c>
    </row>
    <row r="126" spans="2:65" s="1" customFormat="1">
      <c r="B126" s="33"/>
      <c r="D126" s="145" t="s">
        <v>168</v>
      </c>
      <c r="F126" s="146" t="s">
        <v>1763</v>
      </c>
      <c r="I126" s="147"/>
      <c r="L126" s="33"/>
      <c r="M126" s="148"/>
      <c r="T126" s="54"/>
      <c r="AT126" s="18" t="s">
        <v>168</v>
      </c>
      <c r="AU126" s="18" t="s">
        <v>83</v>
      </c>
    </row>
    <row r="127" spans="2:65" s="1" customFormat="1" ht="16.5" customHeight="1">
      <c r="B127" s="33"/>
      <c r="C127" s="132" t="s">
        <v>300</v>
      </c>
      <c r="D127" s="132" t="s">
        <v>161</v>
      </c>
      <c r="E127" s="133" t="s">
        <v>1764</v>
      </c>
      <c r="F127" s="134" t="s">
        <v>1765</v>
      </c>
      <c r="G127" s="135" t="s">
        <v>340</v>
      </c>
      <c r="H127" s="136">
        <v>200</v>
      </c>
      <c r="I127" s="137"/>
      <c r="J127" s="138">
        <f>ROUND(I127*H127,2)</f>
        <v>0</v>
      </c>
      <c r="K127" s="134" t="s">
        <v>19</v>
      </c>
      <c r="L127" s="33"/>
      <c r="M127" s="139" t="s">
        <v>19</v>
      </c>
      <c r="N127" s="140" t="s">
        <v>47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166</v>
      </c>
      <c r="AT127" s="143" t="s">
        <v>161</v>
      </c>
      <c r="AU127" s="143" t="s">
        <v>83</v>
      </c>
      <c r="AY127" s="18" t="s">
        <v>158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83</v>
      </c>
      <c r="BK127" s="144">
        <f>ROUND(I127*H127,2)</f>
        <v>0</v>
      </c>
      <c r="BL127" s="18" t="s">
        <v>166</v>
      </c>
      <c r="BM127" s="143" t="s">
        <v>422</v>
      </c>
    </row>
    <row r="128" spans="2:65" s="1" customFormat="1">
      <c r="B128" s="33"/>
      <c r="D128" s="145" t="s">
        <v>168</v>
      </c>
      <c r="F128" s="146" t="s">
        <v>1766</v>
      </c>
      <c r="I128" s="147"/>
      <c r="L128" s="33"/>
      <c r="M128" s="148"/>
      <c r="T128" s="54"/>
      <c r="AT128" s="18" t="s">
        <v>168</v>
      </c>
      <c r="AU128" s="18" t="s">
        <v>83</v>
      </c>
    </row>
    <row r="129" spans="2:65" s="1" customFormat="1" ht="16.5" customHeight="1">
      <c r="B129" s="33"/>
      <c r="C129" s="132" t="s">
        <v>309</v>
      </c>
      <c r="D129" s="132" t="s">
        <v>161</v>
      </c>
      <c r="E129" s="133" t="s">
        <v>1767</v>
      </c>
      <c r="F129" s="134" t="s">
        <v>1768</v>
      </c>
      <c r="G129" s="135" t="s">
        <v>340</v>
      </c>
      <c r="H129" s="136">
        <v>70</v>
      </c>
      <c r="I129" s="137"/>
      <c r="J129" s="138">
        <f>ROUND(I129*H129,2)</f>
        <v>0</v>
      </c>
      <c r="K129" s="134" t="s">
        <v>19</v>
      </c>
      <c r="L129" s="33"/>
      <c r="M129" s="139" t="s">
        <v>19</v>
      </c>
      <c r="N129" s="140" t="s">
        <v>47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166</v>
      </c>
      <c r="AT129" s="143" t="s">
        <v>161</v>
      </c>
      <c r="AU129" s="143" t="s">
        <v>83</v>
      </c>
      <c r="AY129" s="18" t="s">
        <v>158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83</v>
      </c>
      <c r="BK129" s="144">
        <f>ROUND(I129*H129,2)</f>
        <v>0</v>
      </c>
      <c r="BL129" s="18" t="s">
        <v>166</v>
      </c>
      <c r="BM129" s="143" t="s">
        <v>390</v>
      </c>
    </row>
    <row r="130" spans="2:65" s="1" customFormat="1">
      <c r="B130" s="33"/>
      <c r="D130" s="145" t="s">
        <v>168</v>
      </c>
      <c r="F130" s="146" t="s">
        <v>1769</v>
      </c>
      <c r="I130" s="147"/>
      <c r="L130" s="33"/>
      <c r="M130" s="148"/>
      <c r="T130" s="54"/>
      <c r="AT130" s="18" t="s">
        <v>168</v>
      </c>
      <c r="AU130" s="18" t="s">
        <v>83</v>
      </c>
    </row>
    <row r="131" spans="2:65" s="1" customFormat="1" ht="16.5" customHeight="1">
      <c r="B131" s="33"/>
      <c r="C131" s="132" t="s">
        <v>316</v>
      </c>
      <c r="D131" s="132" t="s">
        <v>161</v>
      </c>
      <c r="E131" s="133" t="s">
        <v>1770</v>
      </c>
      <c r="F131" s="134" t="s">
        <v>1771</v>
      </c>
      <c r="G131" s="135" t="s">
        <v>340</v>
      </c>
      <c r="H131" s="136">
        <v>130</v>
      </c>
      <c r="I131" s="137"/>
      <c r="J131" s="138">
        <f>ROUND(I131*H131,2)</f>
        <v>0</v>
      </c>
      <c r="K131" s="134" t="s">
        <v>19</v>
      </c>
      <c r="L131" s="33"/>
      <c r="M131" s="139" t="s">
        <v>19</v>
      </c>
      <c r="N131" s="140" t="s">
        <v>47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166</v>
      </c>
      <c r="AT131" s="143" t="s">
        <v>161</v>
      </c>
      <c r="AU131" s="143" t="s">
        <v>83</v>
      </c>
      <c r="AY131" s="18" t="s">
        <v>158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83</v>
      </c>
      <c r="BK131" s="144">
        <f>ROUND(I131*H131,2)</f>
        <v>0</v>
      </c>
      <c r="BL131" s="18" t="s">
        <v>166</v>
      </c>
      <c r="BM131" s="143" t="s">
        <v>447</v>
      </c>
    </row>
    <row r="132" spans="2:65" s="1" customFormat="1">
      <c r="B132" s="33"/>
      <c r="D132" s="145" t="s">
        <v>168</v>
      </c>
      <c r="F132" s="146" t="s">
        <v>1772</v>
      </c>
      <c r="I132" s="147"/>
      <c r="L132" s="33"/>
      <c r="M132" s="148"/>
      <c r="T132" s="54"/>
      <c r="AT132" s="18" t="s">
        <v>168</v>
      </c>
      <c r="AU132" s="18" t="s">
        <v>83</v>
      </c>
    </row>
    <row r="133" spans="2:65" s="1" customFormat="1" ht="16.5" customHeight="1">
      <c r="B133" s="33"/>
      <c r="C133" s="132" t="s">
        <v>323</v>
      </c>
      <c r="D133" s="132" t="s">
        <v>161</v>
      </c>
      <c r="E133" s="133" t="s">
        <v>1773</v>
      </c>
      <c r="F133" s="134" t="s">
        <v>1774</v>
      </c>
      <c r="G133" s="135" t="s">
        <v>340</v>
      </c>
      <c r="H133" s="136">
        <v>55</v>
      </c>
      <c r="I133" s="137"/>
      <c r="J133" s="138">
        <f>ROUND(I133*H133,2)</f>
        <v>0</v>
      </c>
      <c r="K133" s="134" t="s">
        <v>19</v>
      </c>
      <c r="L133" s="33"/>
      <c r="M133" s="139" t="s">
        <v>19</v>
      </c>
      <c r="N133" s="140" t="s">
        <v>47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166</v>
      </c>
      <c r="AT133" s="143" t="s">
        <v>161</v>
      </c>
      <c r="AU133" s="143" t="s">
        <v>83</v>
      </c>
      <c r="AY133" s="18" t="s">
        <v>158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83</v>
      </c>
      <c r="BK133" s="144">
        <f>ROUND(I133*H133,2)</f>
        <v>0</v>
      </c>
      <c r="BL133" s="18" t="s">
        <v>166</v>
      </c>
      <c r="BM133" s="143" t="s">
        <v>461</v>
      </c>
    </row>
    <row r="134" spans="2:65" s="1" customFormat="1">
      <c r="B134" s="33"/>
      <c r="D134" s="145" t="s">
        <v>168</v>
      </c>
      <c r="F134" s="146" t="s">
        <v>1775</v>
      </c>
      <c r="I134" s="147"/>
      <c r="L134" s="33"/>
      <c r="M134" s="148"/>
      <c r="T134" s="54"/>
      <c r="AT134" s="18" t="s">
        <v>168</v>
      </c>
      <c r="AU134" s="18" t="s">
        <v>83</v>
      </c>
    </row>
    <row r="135" spans="2:65" s="1" customFormat="1" ht="16.5" customHeight="1">
      <c r="B135" s="33"/>
      <c r="C135" s="132" t="s">
        <v>330</v>
      </c>
      <c r="D135" s="132" t="s">
        <v>161</v>
      </c>
      <c r="E135" s="133" t="s">
        <v>1776</v>
      </c>
      <c r="F135" s="134" t="s">
        <v>1777</v>
      </c>
      <c r="G135" s="135" t="s">
        <v>340</v>
      </c>
      <c r="H135" s="136">
        <v>7</v>
      </c>
      <c r="I135" s="137"/>
      <c r="J135" s="138">
        <f>ROUND(I135*H135,2)</f>
        <v>0</v>
      </c>
      <c r="K135" s="134" t="s">
        <v>19</v>
      </c>
      <c r="L135" s="33"/>
      <c r="M135" s="139" t="s">
        <v>19</v>
      </c>
      <c r="N135" s="140" t="s">
        <v>47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166</v>
      </c>
      <c r="AT135" s="143" t="s">
        <v>161</v>
      </c>
      <c r="AU135" s="143" t="s">
        <v>83</v>
      </c>
      <c r="AY135" s="18" t="s">
        <v>158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83</v>
      </c>
      <c r="BK135" s="144">
        <f>ROUND(I135*H135,2)</f>
        <v>0</v>
      </c>
      <c r="BL135" s="18" t="s">
        <v>166</v>
      </c>
      <c r="BM135" s="143" t="s">
        <v>473</v>
      </c>
    </row>
    <row r="136" spans="2:65" s="1" customFormat="1">
      <c r="B136" s="33"/>
      <c r="D136" s="145" t="s">
        <v>168</v>
      </c>
      <c r="F136" s="146" t="s">
        <v>1777</v>
      </c>
      <c r="I136" s="147"/>
      <c r="L136" s="33"/>
      <c r="M136" s="148"/>
      <c r="T136" s="54"/>
      <c r="AT136" s="18" t="s">
        <v>168</v>
      </c>
      <c r="AU136" s="18" t="s">
        <v>83</v>
      </c>
    </row>
    <row r="137" spans="2:65" s="1" customFormat="1" ht="16.5" customHeight="1">
      <c r="B137" s="33"/>
      <c r="C137" s="132" t="s">
        <v>337</v>
      </c>
      <c r="D137" s="132" t="s">
        <v>161</v>
      </c>
      <c r="E137" s="133" t="s">
        <v>1778</v>
      </c>
      <c r="F137" s="134" t="s">
        <v>1779</v>
      </c>
      <c r="G137" s="135" t="s">
        <v>1307</v>
      </c>
      <c r="H137" s="136">
        <v>120</v>
      </c>
      <c r="I137" s="137"/>
      <c r="J137" s="138">
        <f>ROUND(I137*H137,2)</f>
        <v>0</v>
      </c>
      <c r="K137" s="134" t="s">
        <v>19</v>
      </c>
      <c r="L137" s="33"/>
      <c r="M137" s="139" t="s">
        <v>19</v>
      </c>
      <c r="N137" s="140" t="s">
        <v>47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166</v>
      </c>
      <c r="AT137" s="143" t="s">
        <v>161</v>
      </c>
      <c r="AU137" s="143" t="s">
        <v>83</v>
      </c>
      <c r="AY137" s="18" t="s">
        <v>158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83</v>
      </c>
      <c r="BK137" s="144">
        <f>ROUND(I137*H137,2)</f>
        <v>0</v>
      </c>
      <c r="BL137" s="18" t="s">
        <v>166</v>
      </c>
      <c r="BM137" s="143" t="s">
        <v>486</v>
      </c>
    </row>
    <row r="138" spans="2:65" s="1" customFormat="1">
      <c r="B138" s="33"/>
      <c r="D138" s="145" t="s">
        <v>168</v>
      </c>
      <c r="F138" s="146" t="s">
        <v>1779</v>
      </c>
      <c r="I138" s="147"/>
      <c r="L138" s="33"/>
      <c r="M138" s="148"/>
      <c r="T138" s="54"/>
      <c r="AT138" s="18" t="s">
        <v>168</v>
      </c>
      <c r="AU138" s="18" t="s">
        <v>83</v>
      </c>
    </row>
    <row r="139" spans="2:65" s="11" customFormat="1" ht="22.9" customHeight="1">
      <c r="B139" s="120"/>
      <c r="D139" s="121" t="s">
        <v>75</v>
      </c>
      <c r="E139" s="130" t="s">
        <v>1780</v>
      </c>
      <c r="F139" s="130" t="s">
        <v>1781</v>
      </c>
      <c r="I139" s="123"/>
      <c r="J139" s="131">
        <f>BK139</f>
        <v>0</v>
      </c>
      <c r="L139" s="120"/>
      <c r="M139" s="125"/>
      <c r="P139" s="126">
        <f>SUM(P140:P157)</f>
        <v>0</v>
      </c>
      <c r="R139" s="126">
        <f>SUM(R140:R157)</f>
        <v>0</v>
      </c>
      <c r="T139" s="127">
        <f>SUM(T140:T157)</f>
        <v>0</v>
      </c>
      <c r="AR139" s="121" t="s">
        <v>83</v>
      </c>
      <c r="AT139" s="128" t="s">
        <v>75</v>
      </c>
      <c r="AU139" s="128" t="s">
        <v>83</v>
      </c>
      <c r="AY139" s="121" t="s">
        <v>158</v>
      </c>
      <c r="BK139" s="129">
        <f>SUM(BK140:BK157)</f>
        <v>0</v>
      </c>
    </row>
    <row r="140" spans="2:65" s="1" customFormat="1" ht="44.25" customHeight="1">
      <c r="B140" s="33"/>
      <c r="C140" s="132" t="s">
        <v>348</v>
      </c>
      <c r="D140" s="132" t="s">
        <v>161</v>
      </c>
      <c r="E140" s="133" t="s">
        <v>1782</v>
      </c>
      <c r="F140" s="134" t="s">
        <v>1783</v>
      </c>
      <c r="G140" s="135" t="s">
        <v>340</v>
      </c>
      <c r="H140" s="136">
        <v>20</v>
      </c>
      <c r="I140" s="137"/>
      <c r="J140" s="138">
        <f>ROUND(I140*H140,2)</f>
        <v>0</v>
      </c>
      <c r="K140" s="134" t="s">
        <v>19</v>
      </c>
      <c r="L140" s="33"/>
      <c r="M140" s="139" t="s">
        <v>19</v>
      </c>
      <c r="N140" s="140" t="s">
        <v>47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166</v>
      </c>
      <c r="AT140" s="143" t="s">
        <v>161</v>
      </c>
      <c r="AU140" s="143" t="s">
        <v>85</v>
      </c>
      <c r="AY140" s="18" t="s">
        <v>158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83</v>
      </c>
      <c r="BK140" s="144">
        <f>ROUND(I140*H140,2)</f>
        <v>0</v>
      </c>
      <c r="BL140" s="18" t="s">
        <v>166</v>
      </c>
      <c r="BM140" s="143" t="s">
        <v>502</v>
      </c>
    </row>
    <row r="141" spans="2:65" s="1" customFormat="1">
      <c r="B141" s="33"/>
      <c r="D141" s="145" t="s">
        <v>168</v>
      </c>
      <c r="F141" s="146" t="s">
        <v>1783</v>
      </c>
      <c r="I141" s="147"/>
      <c r="L141" s="33"/>
      <c r="M141" s="148"/>
      <c r="T141" s="54"/>
      <c r="AT141" s="18" t="s">
        <v>168</v>
      </c>
      <c r="AU141" s="18" t="s">
        <v>85</v>
      </c>
    </row>
    <row r="142" spans="2:65" s="1" customFormat="1" ht="44.25" customHeight="1">
      <c r="B142" s="33"/>
      <c r="C142" s="132" t="s">
        <v>7</v>
      </c>
      <c r="D142" s="132" t="s">
        <v>161</v>
      </c>
      <c r="E142" s="133" t="s">
        <v>1784</v>
      </c>
      <c r="F142" s="134" t="s">
        <v>1785</v>
      </c>
      <c r="G142" s="135" t="s">
        <v>340</v>
      </c>
      <c r="H142" s="136">
        <v>12</v>
      </c>
      <c r="I142" s="137"/>
      <c r="J142" s="138">
        <f>ROUND(I142*H142,2)</f>
        <v>0</v>
      </c>
      <c r="K142" s="134" t="s">
        <v>19</v>
      </c>
      <c r="L142" s="33"/>
      <c r="M142" s="139" t="s">
        <v>19</v>
      </c>
      <c r="N142" s="140" t="s">
        <v>47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166</v>
      </c>
      <c r="AT142" s="143" t="s">
        <v>161</v>
      </c>
      <c r="AU142" s="143" t="s">
        <v>85</v>
      </c>
      <c r="AY142" s="18" t="s">
        <v>158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83</v>
      </c>
      <c r="BK142" s="144">
        <f>ROUND(I142*H142,2)</f>
        <v>0</v>
      </c>
      <c r="BL142" s="18" t="s">
        <v>166</v>
      </c>
      <c r="BM142" s="143" t="s">
        <v>520</v>
      </c>
    </row>
    <row r="143" spans="2:65" s="1" customFormat="1">
      <c r="B143" s="33"/>
      <c r="D143" s="145" t="s">
        <v>168</v>
      </c>
      <c r="F143" s="146" t="s">
        <v>1785</v>
      </c>
      <c r="I143" s="147"/>
      <c r="L143" s="33"/>
      <c r="M143" s="148"/>
      <c r="T143" s="54"/>
      <c r="AT143" s="18" t="s">
        <v>168</v>
      </c>
      <c r="AU143" s="18" t="s">
        <v>85</v>
      </c>
    </row>
    <row r="144" spans="2:65" s="1" customFormat="1" ht="24.2" customHeight="1">
      <c r="B144" s="33"/>
      <c r="C144" s="132" t="s">
        <v>7</v>
      </c>
      <c r="D144" s="132" t="s">
        <v>161</v>
      </c>
      <c r="E144" s="133" t="s">
        <v>1786</v>
      </c>
      <c r="F144" s="134" t="s">
        <v>1787</v>
      </c>
      <c r="G144" s="135" t="s">
        <v>340</v>
      </c>
      <c r="H144" s="136">
        <v>30</v>
      </c>
      <c r="I144" s="137"/>
      <c r="J144" s="138">
        <f>ROUND(I144*H144,2)</f>
        <v>0</v>
      </c>
      <c r="K144" s="134" t="s">
        <v>19</v>
      </c>
      <c r="L144" s="33"/>
      <c r="M144" s="139" t="s">
        <v>19</v>
      </c>
      <c r="N144" s="140" t="s">
        <v>47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166</v>
      </c>
      <c r="AT144" s="143" t="s">
        <v>161</v>
      </c>
      <c r="AU144" s="143" t="s">
        <v>85</v>
      </c>
      <c r="AY144" s="18" t="s">
        <v>158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83</v>
      </c>
      <c r="BK144" s="144">
        <f>ROUND(I144*H144,2)</f>
        <v>0</v>
      </c>
      <c r="BL144" s="18" t="s">
        <v>166</v>
      </c>
      <c r="BM144" s="143" t="s">
        <v>535</v>
      </c>
    </row>
    <row r="145" spans="2:65" s="1" customFormat="1">
      <c r="B145" s="33"/>
      <c r="D145" s="145" t="s">
        <v>168</v>
      </c>
      <c r="F145" s="146" t="s">
        <v>1787</v>
      </c>
      <c r="I145" s="147"/>
      <c r="L145" s="33"/>
      <c r="M145" s="148"/>
      <c r="T145" s="54"/>
      <c r="AT145" s="18" t="s">
        <v>168</v>
      </c>
      <c r="AU145" s="18" t="s">
        <v>85</v>
      </c>
    </row>
    <row r="146" spans="2:65" s="1" customFormat="1" ht="24.2" customHeight="1">
      <c r="B146" s="33"/>
      <c r="C146" s="132" t="s">
        <v>366</v>
      </c>
      <c r="D146" s="132" t="s">
        <v>161</v>
      </c>
      <c r="E146" s="133" t="s">
        <v>1788</v>
      </c>
      <c r="F146" s="134" t="s">
        <v>1789</v>
      </c>
      <c r="G146" s="135" t="s">
        <v>340</v>
      </c>
      <c r="H146" s="136">
        <v>3</v>
      </c>
      <c r="I146" s="137"/>
      <c r="J146" s="138">
        <f>ROUND(I146*H146,2)</f>
        <v>0</v>
      </c>
      <c r="K146" s="134" t="s">
        <v>19</v>
      </c>
      <c r="L146" s="33"/>
      <c r="M146" s="139" t="s">
        <v>19</v>
      </c>
      <c r="N146" s="140" t="s">
        <v>47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166</v>
      </c>
      <c r="AT146" s="143" t="s">
        <v>161</v>
      </c>
      <c r="AU146" s="143" t="s">
        <v>85</v>
      </c>
      <c r="AY146" s="18" t="s">
        <v>158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83</v>
      </c>
      <c r="BK146" s="144">
        <f>ROUND(I146*H146,2)</f>
        <v>0</v>
      </c>
      <c r="BL146" s="18" t="s">
        <v>166</v>
      </c>
      <c r="BM146" s="143" t="s">
        <v>552</v>
      </c>
    </row>
    <row r="147" spans="2:65" s="1" customFormat="1">
      <c r="B147" s="33"/>
      <c r="D147" s="145" t="s">
        <v>168</v>
      </c>
      <c r="F147" s="146" t="s">
        <v>1789</v>
      </c>
      <c r="I147" s="147"/>
      <c r="L147" s="33"/>
      <c r="M147" s="148"/>
      <c r="T147" s="54"/>
      <c r="AT147" s="18" t="s">
        <v>168</v>
      </c>
      <c r="AU147" s="18" t="s">
        <v>85</v>
      </c>
    </row>
    <row r="148" spans="2:65" s="1" customFormat="1" ht="24.2" customHeight="1">
      <c r="B148" s="33"/>
      <c r="C148" s="132" t="s">
        <v>373</v>
      </c>
      <c r="D148" s="132" t="s">
        <v>161</v>
      </c>
      <c r="E148" s="133" t="s">
        <v>1790</v>
      </c>
      <c r="F148" s="134" t="s">
        <v>1791</v>
      </c>
      <c r="G148" s="135" t="s">
        <v>1307</v>
      </c>
      <c r="H148" s="136">
        <v>5</v>
      </c>
      <c r="I148" s="137"/>
      <c r="J148" s="138">
        <f>ROUND(I148*H148,2)</f>
        <v>0</v>
      </c>
      <c r="K148" s="134" t="s">
        <v>19</v>
      </c>
      <c r="L148" s="33"/>
      <c r="M148" s="139" t="s">
        <v>19</v>
      </c>
      <c r="N148" s="140" t="s">
        <v>47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166</v>
      </c>
      <c r="AT148" s="143" t="s">
        <v>161</v>
      </c>
      <c r="AU148" s="143" t="s">
        <v>85</v>
      </c>
      <c r="AY148" s="18" t="s">
        <v>158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83</v>
      </c>
      <c r="BK148" s="144">
        <f>ROUND(I148*H148,2)</f>
        <v>0</v>
      </c>
      <c r="BL148" s="18" t="s">
        <v>166</v>
      </c>
      <c r="BM148" s="143" t="s">
        <v>564</v>
      </c>
    </row>
    <row r="149" spans="2:65" s="1" customFormat="1">
      <c r="B149" s="33"/>
      <c r="D149" s="145" t="s">
        <v>168</v>
      </c>
      <c r="F149" s="146" t="s">
        <v>1791</v>
      </c>
      <c r="I149" s="147"/>
      <c r="L149" s="33"/>
      <c r="M149" s="148"/>
      <c r="T149" s="54"/>
      <c r="AT149" s="18" t="s">
        <v>168</v>
      </c>
      <c r="AU149" s="18" t="s">
        <v>85</v>
      </c>
    </row>
    <row r="150" spans="2:65" s="1" customFormat="1" ht="24.2" customHeight="1">
      <c r="B150" s="33"/>
      <c r="C150" s="132" t="s">
        <v>379</v>
      </c>
      <c r="D150" s="132" t="s">
        <v>161</v>
      </c>
      <c r="E150" s="133" t="s">
        <v>1792</v>
      </c>
      <c r="F150" s="134" t="s">
        <v>1793</v>
      </c>
      <c r="G150" s="135" t="s">
        <v>1307</v>
      </c>
      <c r="H150" s="136">
        <v>1</v>
      </c>
      <c r="I150" s="137"/>
      <c r="J150" s="138">
        <f>ROUND(I150*H150,2)</f>
        <v>0</v>
      </c>
      <c r="K150" s="134" t="s">
        <v>19</v>
      </c>
      <c r="L150" s="33"/>
      <c r="M150" s="139" t="s">
        <v>19</v>
      </c>
      <c r="N150" s="140" t="s">
        <v>47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166</v>
      </c>
      <c r="AT150" s="143" t="s">
        <v>161</v>
      </c>
      <c r="AU150" s="143" t="s">
        <v>85</v>
      </c>
      <c r="AY150" s="18" t="s">
        <v>158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83</v>
      </c>
      <c r="BK150" s="144">
        <f>ROUND(I150*H150,2)</f>
        <v>0</v>
      </c>
      <c r="BL150" s="18" t="s">
        <v>166</v>
      </c>
      <c r="BM150" s="143" t="s">
        <v>578</v>
      </c>
    </row>
    <row r="151" spans="2:65" s="1" customFormat="1">
      <c r="B151" s="33"/>
      <c r="D151" s="145" t="s">
        <v>168</v>
      </c>
      <c r="F151" s="146" t="s">
        <v>1794</v>
      </c>
      <c r="I151" s="147"/>
      <c r="L151" s="33"/>
      <c r="M151" s="148"/>
      <c r="T151" s="54"/>
      <c r="AT151" s="18" t="s">
        <v>168</v>
      </c>
      <c r="AU151" s="18" t="s">
        <v>85</v>
      </c>
    </row>
    <row r="152" spans="2:65" s="1" customFormat="1" ht="24.2" customHeight="1">
      <c r="B152" s="33"/>
      <c r="C152" s="132" t="s">
        <v>387</v>
      </c>
      <c r="D152" s="132" t="s">
        <v>161</v>
      </c>
      <c r="E152" s="133" t="s">
        <v>1795</v>
      </c>
      <c r="F152" s="134" t="s">
        <v>1796</v>
      </c>
      <c r="G152" s="135" t="s">
        <v>1307</v>
      </c>
      <c r="H152" s="136">
        <v>1</v>
      </c>
      <c r="I152" s="137"/>
      <c r="J152" s="138">
        <f>ROUND(I152*H152,2)</f>
        <v>0</v>
      </c>
      <c r="K152" s="134" t="s">
        <v>19</v>
      </c>
      <c r="L152" s="33"/>
      <c r="M152" s="139" t="s">
        <v>19</v>
      </c>
      <c r="N152" s="140" t="s">
        <v>47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166</v>
      </c>
      <c r="AT152" s="143" t="s">
        <v>161</v>
      </c>
      <c r="AU152" s="143" t="s">
        <v>85</v>
      </c>
      <c r="AY152" s="18" t="s">
        <v>158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83</v>
      </c>
      <c r="BK152" s="144">
        <f>ROUND(I152*H152,2)</f>
        <v>0</v>
      </c>
      <c r="BL152" s="18" t="s">
        <v>166</v>
      </c>
      <c r="BM152" s="143" t="s">
        <v>590</v>
      </c>
    </row>
    <row r="153" spans="2:65" s="1" customFormat="1">
      <c r="B153" s="33"/>
      <c r="D153" s="145" t="s">
        <v>168</v>
      </c>
      <c r="F153" s="146" t="s">
        <v>1797</v>
      </c>
      <c r="I153" s="147"/>
      <c r="L153" s="33"/>
      <c r="M153" s="148"/>
      <c r="T153" s="54"/>
      <c r="AT153" s="18" t="s">
        <v>168</v>
      </c>
      <c r="AU153" s="18" t="s">
        <v>85</v>
      </c>
    </row>
    <row r="154" spans="2:65" s="1" customFormat="1" ht="24.2" customHeight="1">
      <c r="B154" s="33"/>
      <c r="C154" s="132" t="s">
        <v>394</v>
      </c>
      <c r="D154" s="132" t="s">
        <v>161</v>
      </c>
      <c r="E154" s="133" t="s">
        <v>1798</v>
      </c>
      <c r="F154" s="134" t="s">
        <v>1799</v>
      </c>
      <c r="G154" s="135" t="s">
        <v>1307</v>
      </c>
      <c r="H154" s="136">
        <v>1</v>
      </c>
      <c r="I154" s="137"/>
      <c r="J154" s="138">
        <f>ROUND(I154*H154,2)</f>
        <v>0</v>
      </c>
      <c r="K154" s="134" t="s">
        <v>19</v>
      </c>
      <c r="L154" s="33"/>
      <c r="M154" s="139" t="s">
        <v>19</v>
      </c>
      <c r="N154" s="140" t="s">
        <v>47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166</v>
      </c>
      <c r="AT154" s="143" t="s">
        <v>161</v>
      </c>
      <c r="AU154" s="143" t="s">
        <v>85</v>
      </c>
      <c r="AY154" s="18" t="s">
        <v>158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83</v>
      </c>
      <c r="BK154" s="144">
        <f>ROUND(I154*H154,2)</f>
        <v>0</v>
      </c>
      <c r="BL154" s="18" t="s">
        <v>166</v>
      </c>
      <c r="BM154" s="143" t="s">
        <v>608</v>
      </c>
    </row>
    <row r="155" spans="2:65" s="1" customFormat="1">
      <c r="B155" s="33"/>
      <c r="D155" s="145" t="s">
        <v>168</v>
      </c>
      <c r="F155" s="146" t="s">
        <v>1800</v>
      </c>
      <c r="I155" s="147"/>
      <c r="L155" s="33"/>
      <c r="M155" s="148"/>
      <c r="T155" s="54"/>
      <c r="AT155" s="18" t="s">
        <v>168</v>
      </c>
      <c r="AU155" s="18" t="s">
        <v>85</v>
      </c>
    </row>
    <row r="156" spans="2:65" s="1" customFormat="1" ht="24.2" customHeight="1">
      <c r="B156" s="33"/>
      <c r="C156" s="132" t="s">
        <v>402</v>
      </c>
      <c r="D156" s="132" t="s">
        <v>161</v>
      </c>
      <c r="E156" s="133" t="s">
        <v>1801</v>
      </c>
      <c r="F156" s="134" t="s">
        <v>1802</v>
      </c>
      <c r="G156" s="135" t="s">
        <v>1307</v>
      </c>
      <c r="H156" s="136">
        <v>1</v>
      </c>
      <c r="I156" s="137"/>
      <c r="J156" s="138">
        <f>ROUND(I156*H156,2)</f>
        <v>0</v>
      </c>
      <c r="K156" s="134" t="s">
        <v>19</v>
      </c>
      <c r="L156" s="33"/>
      <c r="M156" s="139" t="s">
        <v>19</v>
      </c>
      <c r="N156" s="140" t="s">
        <v>47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166</v>
      </c>
      <c r="AT156" s="143" t="s">
        <v>161</v>
      </c>
      <c r="AU156" s="143" t="s">
        <v>85</v>
      </c>
      <c r="AY156" s="18" t="s">
        <v>158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83</v>
      </c>
      <c r="BK156" s="144">
        <f>ROUND(I156*H156,2)</f>
        <v>0</v>
      </c>
      <c r="BL156" s="18" t="s">
        <v>166</v>
      </c>
      <c r="BM156" s="143" t="s">
        <v>626</v>
      </c>
    </row>
    <row r="157" spans="2:65" s="1" customFormat="1">
      <c r="B157" s="33"/>
      <c r="D157" s="145" t="s">
        <v>168</v>
      </c>
      <c r="F157" s="146" t="s">
        <v>1802</v>
      </c>
      <c r="I157" s="147"/>
      <c r="L157" s="33"/>
      <c r="M157" s="148"/>
      <c r="T157" s="54"/>
      <c r="AT157" s="18" t="s">
        <v>168</v>
      </c>
      <c r="AU157" s="18" t="s">
        <v>85</v>
      </c>
    </row>
    <row r="158" spans="2:65" s="11" customFormat="1" ht="22.9" customHeight="1">
      <c r="B158" s="120"/>
      <c r="D158" s="121" t="s">
        <v>75</v>
      </c>
      <c r="E158" s="130" t="s">
        <v>1803</v>
      </c>
      <c r="F158" s="130" t="s">
        <v>1804</v>
      </c>
      <c r="I158" s="123"/>
      <c r="J158" s="131">
        <f>BK158</f>
        <v>0</v>
      </c>
      <c r="L158" s="120"/>
      <c r="M158" s="125"/>
      <c r="P158" s="126">
        <f>SUM(P159:P171)</f>
        <v>0</v>
      </c>
      <c r="R158" s="126">
        <f>SUM(R159:R171)</f>
        <v>0</v>
      </c>
      <c r="T158" s="127">
        <f>SUM(T159:T171)</f>
        <v>0</v>
      </c>
      <c r="AR158" s="121" t="s">
        <v>166</v>
      </c>
      <c r="AT158" s="128" t="s">
        <v>75</v>
      </c>
      <c r="AU158" s="128" t="s">
        <v>83</v>
      </c>
      <c r="AY158" s="121" t="s">
        <v>158</v>
      </c>
      <c r="BK158" s="129">
        <f>SUM(BK159:BK171)</f>
        <v>0</v>
      </c>
    </row>
    <row r="159" spans="2:65" s="1" customFormat="1" ht="24.2" customHeight="1">
      <c r="B159" s="33"/>
      <c r="C159" s="132" t="s">
        <v>416</v>
      </c>
      <c r="D159" s="132" t="s">
        <v>161</v>
      </c>
      <c r="E159" s="133" t="s">
        <v>1805</v>
      </c>
      <c r="F159" s="134" t="s">
        <v>1806</v>
      </c>
      <c r="G159" s="135" t="s">
        <v>19</v>
      </c>
      <c r="H159" s="136">
        <v>0</v>
      </c>
      <c r="I159" s="137"/>
      <c r="J159" s="138">
        <f>ROUND(I159*H159,2)</f>
        <v>0</v>
      </c>
      <c r="K159" s="134" t="s">
        <v>19</v>
      </c>
      <c r="L159" s="33"/>
      <c r="M159" s="139" t="s">
        <v>19</v>
      </c>
      <c r="N159" s="140" t="s">
        <v>47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1807</v>
      </c>
      <c r="AT159" s="143" t="s">
        <v>161</v>
      </c>
      <c r="AU159" s="143" t="s">
        <v>85</v>
      </c>
      <c r="AY159" s="18" t="s">
        <v>158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8" t="s">
        <v>83</v>
      </c>
      <c r="BK159" s="144">
        <f>ROUND(I159*H159,2)</f>
        <v>0</v>
      </c>
      <c r="BL159" s="18" t="s">
        <v>1807</v>
      </c>
      <c r="BM159" s="143" t="s">
        <v>645</v>
      </c>
    </row>
    <row r="160" spans="2:65" s="1" customFormat="1">
      <c r="B160" s="33"/>
      <c r="D160" s="145" t="s">
        <v>168</v>
      </c>
      <c r="F160" s="146" t="s">
        <v>1808</v>
      </c>
      <c r="I160" s="147"/>
      <c r="L160" s="33"/>
      <c r="M160" s="148"/>
      <c r="T160" s="54"/>
      <c r="AT160" s="18" t="s">
        <v>168</v>
      </c>
      <c r="AU160" s="18" t="s">
        <v>85</v>
      </c>
    </row>
    <row r="161" spans="2:65" s="1" customFormat="1">
      <c r="B161" s="33"/>
      <c r="D161" s="145" t="s">
        <v>1737</v>
      </c>
      <c r="F161" s="191" t="s">
        <v>1809</v>
      </c>
      <c r="I161" s="147"/>
      <c r="L161" s="33"/>
      <c r="M161" s="148"/>
      <c r="T161" s="54"/>
      <c r="AT161" s="18" t="s">
        <v>1737</v>
      </c>
      <c r="AU161" s="18" t="s">
        <v>85</v>
      </c>
    </row>
    <row r="162" spans="2:65" s="1" customFormat="1" ht="16.5" customHeight="1">
      <c r="B162" s="33"/>
      <c r="C162" s="132" t="s">
        <v>422</v>
      </c>
      <c r="D162" s="132" t="s">
        <v>161</v>
      </c>
      <c r="E162" s="133" t="s">
        <v>1810</v>
      </c>
      <c r="F162" s="134" t="s">
        <v>1811</v>
      </c>
      <c r="G162" s="135" t="s">
        <v>1307</v>
      </c>
      <c r="H162" s="136">
        <v>11</v>
      </c>
      <c r="I162" s="137"/>
      <c r="J162" s="138">
        <f>ROUND(I162*H162,2)</f>
        <v>0</v>
      </c>
      <c r="K162" s="134" t="s">
        <v>19</v>
      </c>
      <c r="L162" s="33"/>
      <c r="M162" s="139" t="s">
        <v>19</v>
      </c>
      <c r="N162" s="140" t="s">
        <v>47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1807</v>
      </c>
      <c r="AT162" s="143" t="s">
        <v>161</v>
      </c>
      <c r="AU162" s="143" t="s">
        <v>85</v>
      </c>
      <c r="AY162" s="18" t="s">
        <v>158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83</v>
      </c>
      <c r="BK162" s="144">
        <f>ROUND(I162*H162,2)</f>
        <v>0</v>
      </c>
      <c r="BL162" s="18" t="s">
        <v>1807</v>
      </c>
      <c r="BM162" s="143" t="s">
        <v>356</v>
      </c>
    </row>
    <row r="163" spans="2:65" s="1" customFormat="1">
      <c r="B163" s="33"/>
      <c r="D163" s="145" t="s">
        <v>168</v>
      </c>
      <c r="F163" s="146" t="s">
        <v>1811</v>
      </c>
      <c r="I163" s="147"/>
      <c r="L163" s="33"/>
      <c r="M163" s="148"/>
      <c r="T163" s="54"/>
      <c r="AT163" s="18" t="s">
        <v>168</v>
      </c>
      <c r="AU163" s="18" t="s">
        <v>85</v>
      </c>
    </row>
    <row r="164" spans="2:65" s="1" customFormat="1" ht="16.5" customHeight="1">
      <c r="B164" s="33"/>
      <c r="C164" s="132" t="s">
        <v>159</v>
      </c>
      <c r="D164" s="132" t="s">
        <v>161</v>
      </c>
      <c r="E164" s="133" t="s">
        <v>1812</v>
      </c>
      <c r="F164" s="134" t="s">
        <v>1813</v>
      </c>
      <c r="G164" s="135" t="s">
        <v>1307</v>
      </c>
      <c r="H164" s="136">
        <v>1</v>
      </c>
      <c r="I164" s="137"/>
      <c r="J164" s="138">
        <f>ROUND(I164*H164,2)</f>
        <v>0</v>
      </c>
      <c r="K164" s="134" t="s">
        <v>19</v>
      </c>
      <c r="L164" s="33"/>
      <c r="M164" s="139" t="s">
        <v>19</v>
      </c>
      <c r="N164" s="140" t="s">
        <v>47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1807</v>
      </c>
      <c r="AT164" s="143" t="s">
        <v>161</v>
      </c>
      <c r="AU164" s="143" t="s">
        <v>85</v>
      </c>
      <c r="AY164" s="18" t="s">
        <v>158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83</v>
      </c>
      <c r="BK164" s="144">
        <f>ROUND(I164*H164,2)</f>
        <v>0</v>
      </c>
      <c r="BL164" s="18" t="s">
        <v>1807</v>
      </c>
      <c r="BM164" s="143" t="s">
        <v>673</v>
      </c>
    </row>
    <row r="165" spans="2:65" s="1" customFormat="1">
      <c r="B165" s="33"/>
      <c r="D165" s="145" t="s">
        <v>168</v>
      </c>
      <c r="F165" s="146" t="s">
        <v>1813</v>
      </c>
      <c r="I165" s="147"/>
      <c r="L165" s="33"/>
      <c r="M165" s="148"/>
      <c r="T165" s="54"/>
      <c r="AT165" s="18" t="s">
        <v>168</v>
      </c>
      <c r="AU165" s="18" t="s">
        <v>85</v>
      </c>
    </row>
    <row r="166" spans="2:65" s="1" customFormat="1" ht="16.5" customHeight="1">
      <c r="B166" s="33"/>
      <c r="C166" s="132" t="s">
        <v>390</v>
      </c>
      <c r="D166" s="132" t="s">
        <v>161</v>
      </c>
      <c r="E166" s="133" t="s">
        <v>1814</v>
      </c>
      <c r="F166" s="134" t="s">
        <v>1815</v>
      </c>
      <c r="G166" s="135" t="s">
        <v>1307</v>
      </c>
      <c r="H166" s="136">
        <v>1</v>
      </c>
      <c r="I166" s="137"/>
      <c r="J166" s="138">
        <f>ROUND(I166*H166,2)</f>
        <v>0</v>
      </c>
      <c r="K166" s="134" t="s">
        <v>19</v>
      </c>
      <c r="L166" s="33"/>
      <c r="M166" s="139" t="s">
        <v>19</v>
      </c>
      <c r="N166" s="140" t="s">
        <v>47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1807</v>
      </c>
      <c r="AT166" s="143" t="s">
        <v>161</v>
      </c>
      <c r="AU166" s="143" t="s">
        <v>85</v>
      </c>
      <c r="AY166" s="18" t="s">
        <v>158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83</v>
      </c>
      <c r="BK166" s="144">
        <f>ROUND(I166*H166,2)</f>
        <v>0</v>
      </c>
      <c r="BL166" s="18" t="s">
        <v>1807</v>
      </c>
      <c r="BM166" s="143" t="s">
        <v>686</v>
      </c>
    </row>
    <row r="167" spans="2:65" s="1" customFormat="1">
      <c r="B167" s="33"/>
      <c r="D167" s="145" t="s">
        <v>168</v>
      </c>
      <c r="F167" s="146" t="s">
        <v>1815</v>
      </c>
      <c r="I167" s="147"/>
      <c r="L167" s="33"/>
      <c r="M167" s="148"/>
      <c r="T167" s="54"/>
      <c r="AT167" s="18" t="s">
        <v>168</v>
      </c>
      <c r="AU167" s="18" t="s">
        <v>85</v>
      </c>
    </row>
    <row r="168" spans="2:65" s="1" customFormat="1" ht="16.5" customHeight="1">
      <c r="B168" s="33"/>
      <c r="C168" s="132" t="s">
        <v>236</v>
      </c>
      <c r="D168" s="132" t="s">
        <v>161</v>
      </c>
      <c r="E168" s="133" t="s">
        <v>1816</v>
      </c>
      <c r="F168" s="134" t="s">
        <v>1817</v>
      </c>
      <c r="G168" s="135" t="s">
        <v>1307</v>
      </c>
      <c r="H168" s="136">
        <v>3</v>
      </c>
      <c r="I168" s="137"/>
      <c r="J168" s="138">
        <f>ROUND(I168*H168,2)</f>
        <v>0</v>
      </c>
      <c r="K168" s="134" t="s">
        <v>19</v>
      </c>
      <c r="L168" s="33"/>
      <c r="M168" s="139" t="s">
        <v>19</v>
      </c>
      <c r="N168" s="140" t="s">
        <v>47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1807</v>
      </c>
      <c r="AT168" s="143" t="s">
        <v>161</v>
      </c>
      <c r="AU168" s="143" t="s">
        <v>85</v>
      </c>
      <c r="AY168" s="18" t="s">
        <v>158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83</v>
      </c>
      <c r="BK168" s="144">
        <f>ROUND(I168*H168,2)</f>
        <v>0</v>
      </c>
      <c r="BL168" s="18" t="s">
        <v>1807</v>
      </c>
      <c r="BM168" s="143" t="s">
        <v>700</v>
      </c>
    </row>
    <row r="169" spans="2:65" s="1" customFormat="1">
      <c r="B169" s="33"/>
      <c r="D169" s="145" t="s">
        <v>168</v>
      </c>
      <c r="F169" s="146" t="s">
        <v>1817</v>
      </c>
      <c r="I169" s="147"/>
      <c r="L169" s="33"/>
      <c r="M169" s="148"/>
      <c r="T169" s="54"/>
      <c r="AT169" s="18" t="s">
        <v>168</v>
      </c>
      <c r="AU169" s="18" t="s">
        <v>85</v>
      </c>
    </row>
    <row r="170" spans="2:65" s="1" customFormat="1" ht="16.5" customHeight="1">
      <c r="B170" s="33"/>
      <c r="C170" s="132" t="s">
        <v>447</v>
      </c>
      <c r="D170" s="132" t="s">
        <v>161</v>
      </c>
      <c r="E170" s="133" t="s">
        <v>1818</v>
      </c>
      <c r="F170" s="134" t="s">
        <v>1819</v>
      </c>
      <c r="G170" s="135" t="s">
        <v>1307</v>
      </c>
      <c r="H170" s="136">
        <v>2</v>
      </c>
      <c r="I170" s="137"/>
      <c r="J170" s="138">
        <f>ROUND(I170*H170,2)</f>
        <v>0</v>
      </c>
      <c r="K170" s="134" t="s">
        <v>19</v>
      </c>
      <c r="L170" s="33"/>
      <c r="M170" s="139" t="s">
        <v>19</v>
      </c>
      <c r="N170" s="140" t="s">
        <v>47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1807</v>
      </c>
      <c r="AT170" s="143" t="s">
        <v>161</v>
      </c>
      <c r="AU170" s="143" t="s">
        <v>85</v>
      </c>
      <c r="AY170" s="18" t="s">
        <v>158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83</v>
      </c>
      <c r="BK170" s="144">
        <f>ROUND(I170*H170,2)</f>
        <v>0</v>
      </c>
      <c r="BL170" s="18" t="s">
        <v>1807</v>
      </c>
      <c r="BM170" s="143" t="s">
        <v>714</v>
      </c>
    </row>
    <row r="171" spans="2:65" s="1" customFormat="1">
      <c r="B171" s="33"/>
      <c r="D171" s="145" t="s">
        <v>168</v>
      </c>
      <c r="F171" s="146" t="s">
        <v>1819</v>
      </c>
      <c r="I171" s="147"/>
      <c r="L171" s="33"/>
      <c r="M171" s="148"/>
      <c r="T171" s="54"/>
      <c r="AT171" s="18" t="s">
        <v>168</v>
      </c>
      <c r="AU171" s="18" t="s">
        <v>85</v>
      </c>
    </row>
    <row r="172" spans="2:65" s="11" customFormat="1" ht="25.9" customHeight="1">
      <c r="B172" s="120"/>
      <c r="D172" s="121" t="s">
        <v>75</v>
      </c>
      <c r="E172" s="122" t="s">
        <v>1820</v>
      </c>
      <c r="F172" s="122" t="s">
        <v>1821</v>
      </c>
      <c r="I172" s="123"/>
      <c r="J172" s="124">
        <f>BK172</f>
        <v>0</v>
      </c>
      <c r="L172" s="120"/>
      <c r="M172" s="125"/>
      <c r="P172" s="126">
        <f>SUM(P173:P174)</f>
        <v>0</v>
      </c>
      <c r="R172" s="126">
        <f>SUM(R173:R174)</f>
        <v>0</v>
      </c>
      <c r="T172" s="127">
        <f>SUM(T173:T174)</f>
        <v>0</v>
      </c>
      <c r="AR172" s="121" t="s">
        <v>83</v>
      </c>
      <c r="AT172" s="128" t="s">
        <v>75</v>
      </c>
      <c r="AU172" s="128" t="s">
        <v>76</v>
      </c>
      <c r="AY172" s="121" t="s">
        <v>158</v>
      </c>
      <c r="BK172" s="129">
        <f>SUM(BK173:BK174)</f>
        <v>0</v>
      </c>
    </row>
    <row r="173" spans="2:65" s="1" customFormat="1" ht="16.5" customHeight="1">
      <c r="B173" s="33"/>
      <c r="C173" s="132" t="s">
        <v>452</v>
      </c>
      <c r="D173" s="132" t="s">
        <v>161</v>
      </c>
      <c r="E173" s="133" t="s">
        <v>1822</v>
      </c>
      <c r="F173" s="134" t="s">
        <v>1823</v>
      </c>
      <c r="G173" s="135" t="s">
        <v>164</v>
      </c>
      <c r="H173" s="136">
        <v>0.5</v>
      </c>
      <c r="I173" s="137"/>
      <c r="J173" s="138">
        <f>ROUND(I173*H173,2)</f>
        <v>0</v>
      </c>
      <c r="K173" s="134" t="s">
        <v>19</v>
      </c>
      <c r="L173" s="33"/>
      <c r="M173" s="139" t="s">
        <v>19</v>
      </c>
      <c r="N173" s="140" t="s">
        <v>47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1807</v>
      </c>
      <c r="AT173" s="143" t="s">
        <v>161</v>
      </c>
      <c r="AU173" s="143" t="s">
        <v>83</v>
      </c>
      <c r="AY173" s="18" t="s">
        <v>158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83</v>
      </c>
      <c r="BK173" s="144">
        <f>ROUND(I173*H173,2)</f>
        <v>0</v>
      </c>
      <c r="BL173" s="18" t="s">
        <v>1807</v>
      </c>
      <c r="BM173" s="143" t="s">
        <v>731</v>
      </c>
    </row>
    <row r="174" spans="2:65" s="1" customFormat="1">
      <c r="B174" s="33"/>
      <c r="D174" s="145" t="s">
        <v>168</v>
      </c>
      <c r="F174" s="146" t="s">
        <v>1823</v>
      </c>
      <c r="I174" s="147"/>
      <c r="L174" s="33"/>
      <c r="M174" s="148"/>
      <c r="T174" s="54"/>
      <c r="AT174" s="18" t="s">
        <v>168</v>
      </c>
      <c r="AU174" s="18" t="s">
        <v>83</v>
      </c>
    </row>
    <row r="175" spans="2:65" s="11" customFormat="1" ht="25.9" customHeight="1">
      <c r="B175" s="120"/>
      <c r="D175" s="121" t="s">
        <v>75</v>
      </c>
      <c r="E175" s="122" t="s">
        <v>1824</v>
      </c>
      <c r="F175" s="122" t="s">
        <v>1825</v>
      </c>
      <c r="I175" s="123"/>
      <c r="J175" s="124">
        <f>BK175</f>
        <v>0</v>
      </c>
      <c r="L175" s="120"/>
      <c r="M175" s="125"/>
      <c r="P175" s="126">
        <f>SUM(P176:P179)</f>
        <v>0</v>
      </c>
      <c r="R175" s="126">
        <f>SUM(R176:R179)</f>
        <v>0</v>
      </c>
      <c r="T175" s="127">
        <f>SUM(T176:T179)</f>
        <v>0</v>
      </c>
      <c r="AR175" s="121" t="s">
        <v>83</v>
      </c>
      <c r="AT175" s="128" t="s">
        <v>75</v>
      </c>
      <c r="AU175" s="128" t="s">
        <v>76</v>
      </c>
      <c r="AY175" s="121" t="s">
        <v>158</v>
      </c>
      <c r="BK175" s="129">
        <f>SUM(BK176:BK179)</f>
        <v>0</v>
      </c>
    </row>
    <row r="176" spans="2:65" s="1" customFormat="1" ht="16.5" customHeight="1">
      <c r="B176" s="33"/>
      <c r="C176" s="132" t="s">
        <v>467</v>
      </c>
      <c r="D176" s="132" t="s">
        <v>161</v>
      </c>
      <c r="E176" s="133" t="s">
        <v>1826</v>
      </c>
      <c r="F176" s="134" t="s">
        <v>1827</v>
      </c>
      <c r="G176" s="135" t="s">
        <v>1307</v>
      </c>
      <c r="H176" s="136">
        <v>22</v>
      </c>
      <c r="I176" s="137"/>
      <c r="J176" s="138">
        <f>ROUND(I176*H176,2)</f>
        <v>0</v>
      </c>
      <c r="K176" s="134" t="s">
        <v>19</v>
      </c>
      <c r="L176" s="33"/>
      <c r="M176" s="139" t="s">
        <v>19</v>
      </c>
      <c r="N176" s="140" t="s">
        <v>47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166</v>
      </c>
      <c r="AT176" s="143" t="s">
        <v>161</v>
      </c>
      <c r="AU176" s="143" t="s">
        <v>83</v>
      </c>
      <c r="AY176" s="18" t="s">
        <v>158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8" t="s">
        <v>83</v>
      </c>
      <c r="BK176" s="144">
        <f>ROUND(I176*H176,2)</f>
        <v>0</v>
      </c>
      <c r="BL176" s="18" t="s">
        <v>166</v>
      </c>
      <c r="BM176" s="143" t="s">
        <v>749</v>
      </c>
    </row>
    <row r="177" spans="2:65" s="1" customFormat="1">
      <c r="B177" s="33"/>
      <c r="D177" s="145" t="s">
        <v>168</v>
      </c>
      <c r="F177" s="146" t="s">
        <v>1827</v>
      </c>
      <c r="I177" s="147"/>
      <c r="L177" s="33"/>
      <c r="M177" s="148"/>
      <c r="T177" s="54"/>
      <c r="AT177" s="18" t="s">
        <v>168</v>
      </c>
      <c r="AU177" s="18" t="s">
        <v>83</v>
      </c>
    </row>
    <row r="178" spans="2:65" s="1" customFormat="1" ht="16.5" customHeight="1">
      <c r="B178" s="33"/>
      <c r="C178" s="132" t="s">
        <v>473</v>
      </c>
      <c r="D178" s="132" t="s">
        <v>161</v>
      </c>
      <c r="E178" s="133" t="s">
        <v>1828</v>
      </c>
      <c r="F178" s="134" t="s">
        <v>1829</v>
      </c>
      <c r="G178" s="135" t="s">
        <v>340</v>
      </c>
      <c r="H178" s="136">
        <v>50</v>
      </c>
      <c r="I178" s="137"/>
      <c r="J178" s="138">
        <f>ROUND(I178*H178,2)</f>
        <v>0</v>
      </c>
      <c r="K178" s="134" t="s">
        <v>19</v>
      </c>
      <c r="L178" s="33"/>
      <c r="M178" s="139" t="s">
        <v>19</v>
      </c>
      <c r="N178" s="140" t="s">
        <v>47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166</v>
      </c>
      <c r="AT178" s="143" t="s">
        <v>161</v>
      </c>
      <c r="AU178" s="143" t="s">
        <v>83</v>
      </c>
      <c r="AY178" s="18" t="s">
        <v>158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8" t="s">
        <v>83</v>
      </c>
      <c r="BK178" s="144">
        <f>ROUND(I178*H178,2)</f>
        <v>0</v>
      </c>
      <c r="BL178" s="18" t="s">
        <v>166</v>
      </c>
      <c r="BM178" s="143" t="s">
        <v>769</v>
      </c>
    </row>
    <row r="179" spans="2:65" s="1" customFormat="1">
      <c r="B179" s="33"/>
      <c r="D179" s="145" t="s">
        <v>168</v>
      </c>
      <c r="F179" s="146" t="s">
        <v>1829</v>
      </c>
      <c r="I179" s="147"/>
      <c r="L179" s="33"/>
      <c r="M179" s="148"/>
      <c r="T179" s="54"/>
      <c r="AT179" s="18" t="s">
        <v>168</v>
      </c>
      <c r="AU179" s="18" t="s">
        <v>83</v>
      </c>
    </row>
    <row r="180" spans="2:65" s="11" customFormat="1" ht="25.9" customHeight="1">
      <c r="B180" s="120"/>
      <c r="D180" s="121" t="s">
        <v>75</v>
      </c>
      <c r="E180" s="122" t="s">
        <v>1830</v>
      </c>
      <c r="F180" s="122" t="s">
        <v>1831</v>
      </c>
      <c r="I180" s="123"/>
      <c r="J180" s="124">
        <f>BK180</f>
        <v>0</v>
      </c>
      <c r="L180" s="120"/>
      <c r="M180" s="125"/>
      <c r="P180" s="126">
        <f>SUM(P181:P190)</f>
        <v>0</v>
      </c>
      <c r="R180" s="126">
        <f>SUM(R181:R190)</f>
        <v>0</v>
      </c>
      <c r="T180" s="127">
        <f>SUM(T181:T190)</f>
        <v>0</v>
      </c>
      <c r="AR180" s="121" t="s">
        <v>166</v>
      </c>
      <c r="AT180" s="128" t="s">
        <v>75</v>
      </c>
      <c r="AU180" s="128" t="s">
        <v>76</v>
      </c>
      <c r="AY180" s="121" t="s">
        <v>158</v>
      </c>
      <c r="BK180" s="129">
        <f>SUM(BK181:BK190)</f>
        <v>0</v>
      </c>
    </row>
    <row r="181" spans="2:65" s="1" customFormat="1" ht="16.5" customHeight="1">
      <c r="B181" s="33"/>
      <c r="C181" s="132" t="s">
        <v>479</v>
      </c>
      <c r="D181" s="132" t="s">
        <v>161</v>
      </c>
      <c r="E181" s="133" t="s">
        <v>1832</v>
      </c>
      <c r="F181" s="134" t="s">
        <v>1833</v>
      </c>
      <c r="G181" s="135" t="s">
        <v>1834</v>
      </c>
      <c r="H181" s="136">
        <v>1</v>
      </c>
      <c r="I181" s="137"/>
      <c r="J181" s="138">
        <f>ROUND(I181*H181,2)</f>
        <v>0</v>
      </c>
      <c r="K181" s="134" t="s">
        <v>19</v>
      </c>
      <c r="L181" s="33"/>
      <c r="M181" s="139" t="s">
        <v>19</v>
      </c>
      <c r="N181" s="140" t="s">
        <v>47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1807</v>
      </c>
      <c r="AT181" s="143" t="s">
        <v>161</v>
      </c>
      <c r="AU181" s="143" t="s">
        <v>83</v>
      </c>
      <c r="AY181" s="18" t="s">
        <v>158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83</v>
      </c>
      <c r="BK181" s="144">
        <f>ROUND(I181*H181,2)</f>
        <v>0</v>
      </c>
      <c r="BL181" s="18" t="s">
        <v>1807</v>
      </c>
      <c r="BM181" s="143" t="s">
        <v>784</v>
      </c>
    </row>
    <row r="182" spans="2:65" s="1" customFormat="1">
      <c r="B182" s="33"/>
      <c r="D182" s="145" t="s">
        <v>168</v>
      </c>
      <c r="F182" s="146" t="s">
        <v>1833</v>
      </c>
      <c r="I182" s="147"/>
      <c r="L182" s="33"/>
      <c r="M182" s="148"/>
      <c r="T182" s="54"/>
      <c r="AT182" s="18" t="s">
        <v>168</v>
      </c>
      <c r="AU182" s="18" t="s">
        <v>83</v>
      </c>
    </row>
    <row r="183" spans="2:65" s="1" customFormat="1" ht="16.5" customHeight="1">
      <c r="B183" s="33"/>
      <c r="C183" s="132" t="s">
        <v>486</v>
      </c>
      <c r="D183" s="132" t="s">
        <v>161</v>
      </c>
      <c r="E183" s="133" t="s">
        <v>1835</v>
      </c>
      <c r="F183" s="134" t="s">
        <v>1836</v>
      </c>
      <c r="G183" s="135" t="s">
        <v>660</v>
      </c>
      <c r="H183" s="136">
        <v>2</v>
      </c>
      <c r="I183" s="137"/>
      <c r="J183" s="138">
        <f>ROUND(I183*H183,2)</f>
        <v>0</v>
      </c>
      <c r="K183" s="134" t="s">
        <v>19</v>
      </c>
      <c r="L183" s="33"/>
      <c r="M183" s="139" t="s">
        <v>19</v>
      </c>
      <c r="N183" s="140" t="s">
        <v>47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1807</v>
      </c>
      <c r="AT183" s="143" t="s">
        <v>161</v>
      </c>
      <c r="AU183" s="143" t="s">
        <v>83</v>
      </c>
      <c r="AY183" s="18" t="s">
        <v>158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83</v>
      </c>
      <c r="BK183" s="144">
        <f>ROUND(I183*H183,2)</f>
        <v>0</v>
      </c>
      <c r="BL183" s="18" t="s">
        <v>1807</v>
      </c>
      <c r="BM183" s="143" t="s">
        <v>799</v>
      </c>
    </row>
    <row r="184" spans="2:65" s="1" customFormat="1">
      <c r="B184" s="33"/>
      <c r="D184" s="145" t="s">
        <v>168</v>
      </c>
      <c r="F184" s="146" t="s">
        <v>1836</v>
      </c>
      <c r="I184" s="147"/>
      <c r="L184" s="33"/>
      <c r="M184" s="148"/>
      <c r="T184" s="54"/>
      <c r="AT184" s="18" t="s">
        <v>168</v>
      </c>
      <c r="AU184" s="18" t="s">
        <v>83</v>
      </c>
    </row>
    <row r="185" spans="2:65" s="1" customFormat="1" ht="16.5" customHeight="1">
      <c r="B185" s="33"/>
      <c r="C185" s="132" t="s">
        <v>495</v>
      </c>
      <c r="D185" s="132" t="s">
        <v>161</v>
      </c>
      <c r="E185" s="133" t="s">
        <v>1837</v>
      </c>
      <c r="F185" s="134" t="s">
        <v>1838</v>
      </c>
      <c r="G185" s="135" t="s">
        <v>660</v>
      </c>
      <c r="H185" s="136">
        <v>2</v>
      </c>
      <c r="I185" s="137"/>
      <c r="J185" s="138">
        <f>ROUND(I185*H185,2)</f>
        <v>0</v>
      </c>
      <c r="K185" s="134" t="s">
        <v>19</v>
      </c>
      <c r="L185" s="33"/>
      <c r="M185" s="139" t="s">
        <v>19</v>
      </c>
      <c r="N185" s="140" t="s">
        <v>47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1807</v>
      </c>
      <c r="AT185" s="143" t="s">
        <v>161</v>
      </c>
      <c r="AU185" s="143" t="s">
        <v>83</v>
      </c>
      <c r="AY185" s="18" t="s">
        <v>158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8" t="s">
        <v>83</v>
      </c>
      <c r="BK185" s="144">
        <f>ROUND(I185*H185,2)</f>
        <v>0</v>
      </c>
      <c r="BL185" s="18" t="s">
        <v>1807</v>
      </c>
      <c r="BM185" s="143" t="s">
        <v>818</v>
      </c>
    </row>
    <row r="186" spans="2:65" s="1" customFormat="1">
      <c r="B186" s="33"/>
      <c r="D186" s="145" t="s">
        <v>168</v>
      </c>
      <c r="F186" s="146" t="s">
        <v>1838</v>
      </c>
      <c r="I186" s="147"/>
      <c r="L186" s="33"/>
      <c r="M186" s="148"/>
      <c r="T186" s="54"/>
      <c r="AT186" s="18" t="s">
        <v>168</v>
      </c>
      <c r="AU186" s="18" t="s">
        <v>83</v>
      </c>
    </row>
    <row r="187" spans="2:65" s="1" customFormat="1" ht="16.5" customHeight="1">
      <c r="B187" s="33"/>
      <c r="C187" s="132" t="s">
        <v>502</v>
      </c>
      <c r="D187" s="132" t="s">
        <v>161</v>
      </c>
      <c r="E187" s="133" t="s">
        <v>1839</v>
      </c>
      <c r="F187" s="134" t="s">
        <v>1840</v>
      </c>
      <c r="G187" s="135" t="s">
        <v>660</v>
      </c>
      <c r="H187" s="136">
        <v>1</v>
      </c>
      <c r="I187" s="137"/>
      <c r="J187" s="138">
        <f>ROUND(I187*H187,2)</f>
        <v>0</v>
      </c>
      <c r="K187" s="134" t="s">
        <v>19</v>
      </c>
      <c r="L187" s="33"/>
      <c r="M187" s="139" t="s">
        <v>19</v>
      </c>
      <c r="N187" s="140" t="s">
        <v>47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1807</v>
      </c>
      <c r="AT187" s="143" t="s">
        <v>161</v>
      </c>
      <c r="AU187" s="143" t="s">
        <v>83</v>
      </c>
      <c r="AY187" s="18" t="s">
        <v>158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83</v>
      </c>
      <c r="BK187" s="144">
        <f>ROUND(I187*H187,2)</f>
        <v>0</v>
      </c>
      <c r="BL187" s="18" t="s">
        <v>1807</v>
      </c>
      <c r="BM187" s="143" t="s">
        <v>834</v>
      </c>
    </row>
    <row r="188" spans="2:65" s="1" customFormat="1">
      <c r="B188" s="33"/>
      <c r="D188" s="145" t="s">
        <v>168</v>
      </c>
      <c r="F188" s="146" t="s">
        <v>1840</v>
      </c>
      <c r="I188" s="147"/>
      <c r="L188" s="33"/>
      <c r="M188" s="148"/>
      <c r="T188" s="54"/>
      <c r="AT188" s="18" t="s">
        <v>168</v>
      </c>
      <c r="AU188" s="18" t="s">
        <v>83</v>
      </c>
    </row>
    <row r="189" spans="2:65" s="1" customFormat="1" ht="16.5" customHeight="1">
      <c r="B189" s="33"/>
      <c r="C189" s="132" t="s">
        <v>512</v>
      </c>
      <c r="D189" s="132" t="s">
        <v>161</v>
      </c>
      <c r="E189" s="133" t="s">
        <v>1841</v>
      </c>
      <c r="F189" s="134" t="s">
        <v>1842</v>
      </c>
      <c r="G189" s="135" t="s">
        <v>660</v>
      </c>
      <c r="H189" s="136">
        <v>5</v>
      </c>
      <c r="I189" s="137"/>
      <c r="J189" s="138">
        <f>ROUND(I189*H189,2)</f>
        <v>0</v>
      </c>
      <c r="K189" s="134" t="s">
        <v>19</v>
      </c>
      <c r="L189" s="33"/>
      <c r="M189" s="139" t="s">
        <v>19</v>
      </c>
      <c r="N189" s="140" t="s">
        <v>47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1807</v>
      </c>
      <c r="AT189" s="143" t="s">
        <v>161</v>
      </c>
      <c r="AU189" s="143" t="s">
        <v>83</v>
      </c>
      <c r="AY189" s="18" t="s">
        <v>158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8" t="s">
        <v>83</v>
      </c>
      <c r="BK189" s="144">
        <f>ROUND(I189*H189,2)</f>
        <v>0</v>
      </c>
      <c r="BL189" s="18" t="s">
        <v>1807</v>
      </c>
      <c r="BM189" s="143" t="s">
        <v>852</v>
      </c>
    </row>
    <row r="190" spans="2:65" s="1" customFormat="1">
      <c r="B190" s="33"/>
      <c r="D190" s="145" t="s">
        <v>168</v>
      </c>
      <c r="F190" s="146" t="s">
        <v>1842</v>
      </c>
      <c r="I190" s="147"/>
      <c r="L190" s="33"/>
      <c r="M190" s="148"/>
      <c r="T190" s="54"/>
      <c r="AT190" s="18" t="s">
        <v>168</v>
      </c>
      <c r="AU190" s="18" t="s">
        <v>83</v>
      </c>
    </row>
    <row r="191" spans="2:65" s="11" customFormat="1" ht="25.9" customHeight="1">
      <c r="B191" s="120"/>
      <c r="D191" s="121" t="s">
        <v>75</v>
      </c>
      <c r="E191" s="122" t="s">
        <v>1843</v>
      </c>
      <c r="F191" s="122" t="s">
        <v>1844</v>
      </c>
      <c r="I191" s="123"/>
      <c r="J191" s="124">
        <f>BK191</f>
        <v>0</v>
      </c>
      <c r="L191" s="120"/>
      <c r="M191" s="125"/>
      <c r="P191" s="126">
        <f>SUM(P192:P199)</f>
        <v>0</v>
      </c>
      <c r="R191" s="126">
        <f>SUM(R192:R199)</f>
        <v>0</v>
      </c>
      <c r="T191" s="127">
        <f>SUM(T192:T199)</f>
        <v>0</v>
      </c>
      <c r="AR191" s="121" t="s">
        <v>211</v>
      </c>
      <c r="AT191" s="128" t="s">
        <v>75</v>
      </c>
      <c r="AU191" s="128" t="s">
        <v>76</v>
      </c>
      <c r="AY191" s="121" t="s">
        <v>158</v>
      </c>
      <c r="BK191" s="129">
        <f>SUM(BK192:BK199)</f>
        <v>0</v>
      </c>
    </row>
    <row r="192" spans="2:65" s="1" customFormat="1" ht="16.5" customHeight="1">
      <c r="B192" s="33"/>
      <c r="C192" s="132" t="s">
        <v>520</v>
      </c>
      <c r="D192" s="132" t="s">
        <v>161</v>
      </c>
      <c r="E192" s="133" t="s">
        <v>1845</v>
      </c>
      <c r="F192" s="134" t="s">
        <v>1846</v>
      </c>
      <c r="G192" s="135" t="s">
        <v>660</v>
      </c>
      <c r="H192" s="136">
        <v>16</v>
      </c>
      <c r="I192" s="137"/>
      <c r="J192" s="138">
        <f>ROUND(I192*H192,2)</f>
        <v>0</v>
      </c>
      <c r="K192" s="134" t="s">
        <v>19</v>
      </c>
      <c r="L192" s="33"/>
      <c r="M192" s="139" t="s">
        <v>19</v>
      </c>
      <c r="N192" s="140" t="s">
        <v>47</v>
      </c>
      <c r="P192" s="141">
        <f>O192*H192</f>
        <v>0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166</v>
      </c>
      <c r="AT192" s="143" t="s">
        <v>161</v>
      </c>
      <c r="AU192" s="143" t="s">
        <v>83</v>
      </c>
      <c r="AY192" s="18" t="s">
        <v>158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8" t="s">
        <v>83</v>
      </c>
      <c r="BK192" s="144">
        <f>ROUND(I192*H192,2)</f>
        <v>0</v>
      </c>
      <c r="BL192" s="18" t="s">
        <v>166</v>
      </c>
      <c r="BM192" s="143" t="s">
        <v>870</v>
      </c>
    </row>
    <row r="193" spans="2:65" s="1" customFormat="1">
      <c r="B193" s="33"/>
      <c r="D193" s="145" t="s">
        <v>168</v>
      </c>
      <c r="F193" s="146" t="s">
        <v>1846</v>
      </c>
      <c r="I193" s="147"/>
      <c r="L193" s="33"/>
      <c r="M193" s="148"/>
      <c r="T193" s="54"/>
      <c r="AT193" s="18" t="s">
        <v>168</v>
      </c>
      <c r="AU193" s="18" t="s">
        <v>83</v>
      </c>
    </row>
    <row r="194" spans="2:65" s="1" customFormat="1" ht="16.5" customHeight="1">
      <c r="B194" s="33"/>
      <c r="C194" s="132" t="s">
        <v>527</v>
      </c>
      <c r="D194" s="132" t="s">
        <v>161</v>
      </c>
      <c r="E194" s="133" t="s">
        <v>1847</v>
      </c>
      <c r="F194" s="134" t="s">
        <v>1848</v>
      </c>
      <c r="G194" s="135" t="s">
        <v>660</v>
      </c>
      <c r="H194" s="136">
        <v>8</v>
      </c>
      <c r="I194" s="137"/>
      <c r="J194" s="138">
        <f>ROUND(I194*H194,2)</f>
        <v>0</v>
      </c>
      <c r="K194" s="134" t="s">
        <v>19</v>
      </c>
      <c r="L194" s="33"/>
      <c r="M194" s="139" t="s">
        <v>19</v>
      </c>
      <c r="N194" s="140" t="s">
        <v>47</v>
      </c>
      <c r="P194" s="141">
        <f>O194*H194</f>
        <v>0</v>
      </c>
      <c r="Q194" s="141">
        <v>0</v>
      </c>
      <c r="R194" s="141">
        <f>Q194*H194</f>
        <v>0</v>
      </c>
      <c r="S194" s="141">
        <v>0</v>
      </c>
      <c r="T194" s="142">
        <f>S194*H194</f>
        <v>0</v>
      </c>
      <c r="AR194" s="143" t="s">
        <v>166</v>
      </c>
      <c r="AT194" s="143" t="s">
        <v>161</v>
      </c>
      <c r="AU194" s="143" t="s">
        <v>83</v>
      </c>
      <c r="AY194" s="18" t="s">
        <v>158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8" t="s">
        <v>83</v>
      </c>
      <c r="BK194" s="144">
        <f>ROUND(I194*H194,2)</f>
        <v>0</v>
      </c>
      <c r="BL194" s="18" t="s">
        <v>166</v>
      </c>
      <c r="BM194" s="143" t="s">
        <v>884</v>
      </c>
    </row>
    <row r="195" spans="2:65" s="1" customFormat="1">
      <c r="B195" s="33"/>
      <c r="D195" s="145" t="s">
        <v>168</v>
      </c>
      <c r="F195" s="146" t="s">
        <v>1848</v>
      </c>
      <c r="I195" s="147"/>
      <c r="L195" s="33"/>
      <c r="M195" s="148"/>
      <c r="T195" s="54"/>
      <c r="AT195" s="18" t="s">
        <v>168</v>
      </c>
      <c r="AU195" s="18" t="s">
        <v>83</v>
      </c>
    </row>
    <row r="196" spans="2:65" s="1" customFormat="1" ht="16.5" customHeight="1">
      <c r="B196" s="33"/>
      <c r="C196" s="132" t="s">
        <v>535</v>
      </c>
      <c r="D196" s="132" t="s">
        <v>161</v>
      </c>
      <c r="E196" s="133" t="s">
        <v>1849</v>
      </c>
      <c r="F196" s="134" t="s">
        <v>1850</v>
      </c>
      <c r="G196" s="135" t="s">
        <v>1042</v>
      </c>
      <c r="H196" s="136">
        <v>1</v>
      </c>
      <c r="I196" s="137"/>
      <c r="J196" s="138">
        <f>ROUND(I196*H196,2)</f>
        <v>0</v>
      </c>
      <c r="K196" s="134" t="s">
        <v>19</v>
      </c>
      <c r="L196" s="33"/>
      <c r="M196" s="139" t="s">
        <v>19</v>
      </c>
      <c r="N196" s="140" t="s">
        <v>47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166</v>
      </c>
      <c r="AT196" s="143" t="s">
        <v>161</v>
      </c>
      <c r="AU196" s="143" t="s">
        <v>83</v>
      </c>
      <c r="AY196" s="18" t="s">
        <v>158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83</v>
      </c>
      <c r="BK196" s="144">
        <f>ROUND(I196*H196,2)</f>
        <v>0</v>
      </c>
      <c r="BL196" s="18" t="s">
        <v>166</v>
      </c>
      <c r="BM196" s="143" t="s">
        <v>897</v>
      </c>
    </row>
    <row r="197" spans="2:65" s="1" customFormat="1">
      <c r="B197" s="33"/>
      <c r="D197" s="145" t="s">
        <v>168</v>
      </c>
      <c r="F197" s="146" t="s">
        <v>1850</v>
      </c>
      <c r="I197" s="147"/>
      <c r="L197" s="33"/>
      <c r="M197" s="148"/>
      <c r="T197" s="54"/>
      <c r="AT197" s="18" t="s">
        <v>168</v>
      </c>
      <c r="AU197" s="18" t="s">
        <v>83</v>
      </c>
    </row>
    <row r="198" spans="2:65" s="1" customFormat="1" ht="16.5" customHeight="1">
      <c r="B198" s="33"/>
      <c r="C198" s="132" t="s">
        <v>546</v>
      </c>
      <c r="D198" s="132" t="s">
        <v>161</v>
      </c>
      <c r="E198" s="133" t="s">
        <v>1851</v>
      </c>
      <c r="F198" s="134" t="s">
        <v>1852</v>
      </c>
      <c r="G198" s="135" t="s">
        <v>1042</v>
      </c>
      <c r="H198" s="136">
        <v>1</v>
      </c>
      <c r="I198" s="137"/>
      <c r="J198" s="138">
        <f>ROUND(I198*H198,2)</f>
        <v>0</v>
      </c>
      <c r="K198" s="134" t="s">
        <v>19</v>
      </c>
      <c r="L198" s="33"/>
      <c r="M198" s="139" t="s">
        <v>19</v>
      </c>
      <c r="N198" s="140" t="s">
        <v>47</v>
      </c>
      <c r="P198" s="141">
        <f>O198*H198</f>
        <v>0</v>
      </c>
      <c r="Q198" s="141">
        <v>0</v>
      </c>
      <c r="R198" s="141">
        <f>Q198*H198</f>
        <v>0</v>
      </c>
      <c r="S198" s="141">
        <v>0</v>
      </c>
      <c r="T198" s="142">
        <f>S198*H198</f>
        <v>0</v>
      </c>
      <c r="AR198" s="143" t="s">
        <v>166</v>
      </c>
      <c r="AT198" s="143" t="s">
        <v>161</v>
      </c>
      <c r="AU198" s="143" t="s">
        <v>83</v>
      </c>
      <c r="AY198" s="18" t="s">
        <v>158</v>
      </c>
      <c r="BE198" s="144">
        <f>IF(N198="základní",J198,0)</f>
        <v>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8" t="s">
        <v>83</v>
      </c>
      <c r="BK198" s="144">
        <f>ROUND(I198*H198,2)</f>
        <v>0</v>
      </c>
      <c r="BL198" s="18" t="s">
        <v>166</v>
      </c>
      <c r="BM198" s="143" t="s">
        <v>634</v>
      </c>
    </row>
    <row r="199" spans="2:65" s="1" customFormat="1">
      <c r="B199" s="33"/>
      <c r="D199" s="145" t="s">
        <v>168</v>
      </c>
      <c r="F199" s="146" t="s">
        <v>1852</v>
      </c>
      <c r="I199" s="147"/>
      <c r="L199" s="33"/>
      <c r="M199" s="188"/>
      <c r="N199" s="189"/>
      <c r="O199" s="189"/>
      <c r="P199" s="189"/>
      <c r="Q199" s="189"/>
      <c r="R199" s="189"/>
      <c r="S199" s="189"/>
      <c r="T199" s="190"/>
      <c r="AT199" s="18" t="s">
        <v>168</v>
      </c>
      <c r="AU199" s="18" t="s">
        <v>83</v>
      </c>
    </row>
    <row r="200" spans="2:65" s="1" customFormat="1" ht="6.95" customHeight="1">
      <c r="B200" s="42"/>
      <c r="C200" s="43"/>
      <c r="D200" s="43"/>
      <c r="E200" s="43"/>
      <c r="F200" s="43"/>
      <c r="G200" s="43"/>
      <c r="H200" s="43"/>
      <c r="I200" s="43"/>
      <c r="J200" s="43"/>
      <c r="K200" s="43"/>
      <c r="L200" s="33"/>
    </row>
  </sheetData>
  <sheetProtection algorithmName="SHA-512" hashValue="RB1rIK84KQ1CjQemIG2XC0kO4NpUKswEgJ6q0/B29baUYtww3PRFfFbUjtfPGtLgxFR/obIvXL3ujq3VZyUCGg==" saltValue="65fhQGe/Pbaz82F5V5PYdMe1+tPyLzXsbRDip8LWYuri5xohNVDj0hxoFx1X3Nt4Dvci/nEGeHgllFQr0UOMsQ==" spinCount="100000" sheet="1" objects="1" scenarios="1" formatColumns="0" formatRows="0" autoFilter="0"/>
  <autoFilter ref="C93:K199" xr:uid="{00000000-0009-0000-0000-000002000000}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3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96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5" customHeight="1">
      <c r="B4" s="21"/>
      <c r="D4" s="22" t="s">
        <v>103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282" t="str">
        <f>'Rekapitulace stavby'!K6</f>
        <v>RE-USE CENTRA ŽĎÁR NAD SÁZAVOU, ul. Jihlavská u Ave</v>
      </c>
      <c r="F7" s="283"/>
      <c r="G7" s="283"/>
      <c r="H7" s="283"/>
      <c r="L7" s="21"/>
    </row>
    <row r="8" spans="2:46" s="1" customFormat="1" ht="12" customHeight="1">
      <c r="B8" s="33"/>
      <c r="D8" s="28" t="s">
        <v>104</v>
      </c>
      <c r="L8" s="33"/>
    </row>
    <row r="9" spans="2:46" s="1" customFormat="1" ht="16.5" customHeight="1">
      <c r="B9" s="33"/>
      <c r="E9" s="242" t="s">
        <v>1853</v>
      </c>
      <c r="F9" s="284"/>
      <c r="G9" s="284"/>
      <c r="H9" s="284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1. 10. 2024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285" t="str">
        <f>'Rekapitulace stavby'!E14</f>
        <v>Vyplň údaj</v>
      </c>
      <c r="F18" s="267"/>
      <c r="G18" s="267"/>
      <c r="H18" s="267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34</v>
      </c>
      <c r="L20" s="33"/>
    </row>
    <row r="21" spans="2:12" s="1" customFormat="1" ht="18" customHeight="1">
      <c r="B21" s="33"/>
      <c r="E21" s="26" t="s">
        <v>35</v>
      </c>
      <c r="I21" s="28" t="s">
        <v>29</v>
      </c>
      <c r="J21" s="26" t="s">
        <v>36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38</v>
      </c>
      <c r="I23" s="28" t="s">
        <v>26</v>
      </c>
      <c r="J23" s="26" t="str">
        <f>IF('Rekapitulace stavby'!AN19="","",'Rekapitulace stavby'!AN19)</f>
        <v/>
      </c>
      <c r="L23" s="33"/>
    </row>
    <row r="24" spans="2:12" s="1" customFormat="1" ht="18" customHeight="1">
      <c r="B24" s="33"/>
      <c r="E24" s="26" t="str">
        <f>IF('Rekapitulace stavby'!E20="","",'Rekapitulace stavby'!E20)</f>
        <v xml:space="preserve"> </v>
      </c>
      <c r="I24" s="28" t="s">
        <v>29</v>
      </c>
      <c r="J24" s="26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40</v>
      </c>
      <c r="L26" s="33"/>
    </row>
    <row r="27" spans="2:12" s="7" customFormat="1" ht="16.5" customHeight="1">
      <c r="B27" s="92"/>
      <c r="E27" s="271" t="s">
        <v>19</v>
      </c>
      <c r="F27" s="271"/>
      <c r="G27" s="271"/>
      <c r="H27" s="271"/>
      <c r="L27" s="92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93" t="s">
        <v>42</v>
      </c>
      <c r="J30" s="64">
        <f>ROUND(J90,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44</v>
      </c>
      <c r="I32" s="36" t="s">
        <v>43</v>
      </c>
      <c r="J32" s="36" t="s">
        <v>45</v>
      </c>
      <c r="L32" s="33"/>
    </row>
    <row r="33" spans="2:12" s="1" customFormat="1" ht="14.45" customHeight="1">
      <c r="B33" s="33"/>
      <c r="D33" s="53" t="s">
        <v>46</v>
      </c>
      <c r="E33" s="28" t="s">
        <v>47</v>
      </c>
      <c r="F33" s="84">
        <f>ROUND((SUM(BE90:BE337)),  2)</f>
        <v>0</v>
      </c>
      <c r="I33" s="94">
        <v>0.21</v>
      </c>
      <c r="J33" s="84">
        <f>ROUND(((SUM(BE90:BE337))*I33),  2)</f>
        <v>0</v>
      </c>
      <c r="L33" s="33"/>
    </row>
    <row r="34" spans="2:12" s="1" customFormat="1" ht="14.45" customHeight="1">
      <c r="B34" s="33"/>
      <c r="E34" s="28" t="s">
        <v>48</v>
      </c>
      <c r="F34" s="84">
        <f>ROUND((SUM(BF90:BF337)),  2)</f>
        <v>0</v>
      </c>
      <c r="I34" s="94">
        <v>0.12</v>
      </c>
      <c r="J34" s="84">
        <f>ROUND(((SUM(BF90:BF337))*I34),  2)</f>
        <v>0</v>
      </c>
      <c r="L34" s="33"/>
    </row>
    <row r="35" spans="2:12" s="1" customFormat="1" ht="14.45" hidden="1" customHeight="1">
      <c r="B35" s="33"/>
      <c r="E35" s="28" t="s">
        <v>49</v>
      </c>
      <c r="F35" s="84">
        <f>ROUND((SUM(BG90:BG337)),  2)</f>
        <v>0</v>
      </c>
      <c r="I35" s="94">
        <v>0.21</v>
      </c>
      <c r="J35" s="84">
        <f>0</f>
        <v>0</v>
      </c>
      <c r="L35" s="33"/>
    </row>
    <row r="36" spans="2:12" s="1" customFormat="1" ht="14.45" hidden="1" customHeight="1">
      <c r="B36" s="33"/>
      <c r="E36" s="28" t="s">
        <v>50</v>
      </c>
      <c r="F36" s="84">
        <f>ROUND((SUM(BH90:BH337)),  2)</f>
        <v>0</v>
      </c>
      <c r="I36" s="94">
        <v>0.12</v>
      </c>
      <c r="J36" s="84">
        <f>0</f>
        <v>0</v>
      </c>
      <c r="L36" s="33"/>
    </row>
    <row r="37" spans="2:12" s="1" customFormat="1" ht="14.45" hidden="1" customHeight="1">
      <c r="B37" s="33"/>
      <c r="E37" s="28" t="s">
        <v>51</v>
      </c>
      <c r="F37" s="84">
        <f>ROUND((SUM(BI90:BI337)),  2)</f>
        <v>0</v>
      </c>
      <c r="I37" s="94">
        <v>0</v>
      </c>
      <c r="J37" s="84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5"/>
      <c r="D39" s="96" t="s">
        <v>52</v>
      </c>
      <c r="E39" s="55"/>
      <c r="F39" s="55"/>
      <c r="G39" s="97" t="s">
        <v>53</v>
      </c>
      <c r="H39" s="98" t="s">
        <v>54</v>
      </c>
      <c r="I39" s="55"/>
      <c r="J39" s="99">
        <f>SUM(J30:J37)</f>
        <v>0</v>
      </c>
      <c r="K39" s="100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108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282" t="str">
        <f>E7</f>
        <v>RE-USE CENTRA ŽĎÁR NAD SÁZAVOU, ul. Jihlavská u Ave</v>
      </c>
      <c r="F48" s="283"/>
      <c r="G48" s="283"/>
      <c r="H48" s="283"/>
      <c r="L48" s="33"/>
    </row>
    <row r="49" spans="2:47" s="1" customFormat="1" ht="12" customHeight="1">
      <c r="B49" s="33"/>
      <c r="C49" s="28" t="s">
        <v>104</v>
      </c>
      <c r="L49" s="33"/>
    </row>
    <row r="50" spans="2:47" s="1" customFormat="1" ht="16.5" customHeight="1">
      <c r="B50" s="33"/>
      <c r="E50" s="242" t="str">
        <f>E9</f>
        <v>SO 02 - Vodovodní přípojky</v>
      </c>
      <c r="F50" s="284"/>
      <c r="G50" s="284"/>
      <c r="H50" s="284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k.ú. Město Žďár (kód katastrální území 795232)</v>
      </c>
      <c r="I52" s="28" t="s">
        <v>23</v>
      </c>
      <c r="J52" s="50" t="str">
        <f>IF(J12="","",J12)</f>
        <v>1. 10. 2024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Město Žďár nad Sázavou</v>
      </c>
      <c r="I54" s="28" t="s">
        <v>33</v>
      </c>
      <c r="J54" s="31" t="str">
        <f>E21</f>
        <v>ENVIprojekt CZECH s.r.o., Ing. Jiří Sýnek</v>
      </c>
      <c r="L54" s="33"/>
    </row>
    <row r="55" spans="2:47" s="1" customFormat="1" ht="15.2" customHeight="1">
      <c r="B55" s="33"/>
      <c r="C55" s="28" t="s">
        <v>31</v>
      </c>
      <c r="F55" s="26" t="str">
        <f>IF(E18="","",E18)</f>
        <v>Vyplň údaj</v>
      </c>
      <c r="I55" s="28" t="s">
        <v>38</v>
      </c>
      <c r="J55" s="31" t="str">
        <f>E24</f>
        <v xml:space="preserve"> 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101" t="s">
        <v>109</v>
      </c>
      <c r="D57" s="95"/>
      <c r="E57" s="95"/>
      <c r="F57" s="95"/>
      <c r="G57" s="95"/>
      <c r="H57" s="95"/>
      <c r="I57" s="95"/>
      <c r="J57" s="102" t="s">
        <v>110</v>
      </c>
      <c r="K57" s="95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103" t="s">
        <v>74</v>
      </c>
      <c r="J59" s="64">
        <f>J90</f>
        <v>0</v>
      </c>
      <c r="L59" s="33"/>
      <c r="AU59" s="18" t="s">
        <v>111</v>
      </c>
    </row>
    <row r="60" spans="2:47" s="8" customFormat="1" ht="24.95" customHeight="1">
      <c r="B60" s="104"/>
      <c r="D60" s="105" t="s">
        <v>1854</v>
      </c>
      <c r="E60" s="106"/>
      <c r="F60" s="106"/>
      <c r="G60" s="106"/>
      <c r="H60" s="106"/>
      <c r="I60" s="106"/>
      <c r="J60" s="107">
        <f>J91</f>
        <v>0</v>
      </c>
      <c r="L60" s="104"/>
    </row>
    <row r="61" spans="2:47" s="8" customFormat="1" ht="24.95" customHeight="1">
      <c r="B61" s="104"/>
      <c r="D61" s="105" t="s">
        <v>1855</v>
      </c>
      <c r="E61" s="106"/>
      <c r="F61" s="106"/>
      <c r="G61" s="106"/>
      <c r="H61" s="106"/>
      <c r="I61" s="106"/>
      <c r="J61" s="107">
        <f>J215</f>
        <v>0</v>
      </c>
      <c r="L61" s="104"/>
    </row>
    <row r="62" spans="2:47" s="8" customFormat="1" ht="24.95" customHeight="1">
      <c r="B62" s="104"/>
      <c r="D62" s="105" t="s">
        <v>1856</v>
      </c>
      <c r="E62" s="106"/>
      <c r="F62" s="106"/>
      <c r="G62" s="106"/>
      <c r="H62" s="106"/>
      <c r="I62" s="106"/>
      <c r="J62" s="107">
        <f>J218</f>
        <v>0</v>
      </c>
      <c r="L62" s="104"/>
    </row>
    <row r="63" spans="2:47" s="8" customFormat="1" ht="24.95" customHeight="1">
      <c r="B63" s="104"/>
      <c r="D63" s="105" t="s">
        <v>1857</v>
      </c>
      <c r="E63" s="106"/>
      <c r="F63" s="106"/>
      <c r="G63" s="106"/>
      <c r="H63" s="106"/>
      <c r="I63" s="106"/>
      <c r="J63" s="107">
        <f>J223</f>
        <v>0</v>
      </c>
      <c r="L63" s="104"/>
    </row>
    <row r="64" spans="2:47" s="8" customFormat="1" ht="24.95" customHeight="1">
      <c r="B64" s="104"/>
      <c r="D64" s="105" t="s">
        <v>1858</v>
      </c>
      <c r="E64" s="106"/>
      <c r="F64" s="106"/>
      <c r="G64" s="106"/>
      <c r="H64" s="106"/>
      <c r="I64" s="106"/>
      <c r="J64" s="107">
        <f>J258</f>
        <v>0</v>
      </c>
      <c r="L64" s="104"/>
    </row>
    <row r="65" spans="2:12" s="8" customFormat="1" ht="24.95" customHeight="1">
      <c r="B65" s="104"/>
      <c r="D65" s="105" t="s">
        <v>1859</v>
      </c>
      <c r="E65" s="106"/>
      <c r="F65" s="106"/>
      <c r="G65" s="106"/>
      <c r="H65" s="106"/>
      <c r="I65" s="106"/>
      <c r="J65" s="107">
        <f>J283</f>
        <v>0</v>
      </c>
      <c r="L65" s="104"/>
    </row>
    <row r="66" spans="2:12" s="8" customFormat="1" ht="24.95" customHeight="1">
      <c r="B66" s="104"/>
      <c r="D66" s="105" t="s">
        <v>1860</v>
      </c>
      <c r="E66" s="106"/>
      <c r="F66" s="106"/>
      <c r="G66" s="106"/>
      <c r="H66" s="106"/>
      <c r="I66" s="106"/>
      <c r="J66" s="107">
        <f>J288</f>
        <v>0</v>
      </c>
      <c r="L66" s="104"/>
    </row>
    <row r="67" spans="2:12" s="8" customFormat="1" ht="24.95" customHeight="1">
      <c r="B67" s="104"/>
      <c r="D67" s="105" t="s">
        <v>1861</v>
      </c>
      <c r="E67" s="106"/>
      <c r="F67" s="106"/>
      <c r="G67" s="106"/>
      <c r="H67" s="106"/>
      <c r="I67" s="106"/>
      <c r="J67" s="107">
        <f>J292</f>
        <v>0</v>
      </c>
      <c r="L67" s="104"/>
    </row>
    <row r="68" spans="2:12" s="8" customFormat="1" ht="24.95" customHeight="1">
      <c r="B68" s="104"/>
      <c r="D68" s="105" t="s">
        <v>1862</v>
      </c>
      <c r="E68" s="106"/>
      <c r="F68" s="106"/>
      <c r="G68" s="106"/>
      <c r="H68" s="106"/>
      <c r="I68" s="106"/>
      <c r="J68" s="107">
        <f>J319</f>
        <v>0</v>
      </c>
      <c r="L68" s="104"/>
    </row>
    <row r="69" spans="2:12" s="8" customFormat="1" ht="24.95" customHeight="1">
      <c r="B69" s="104"/>
      <c r="D69" s="105" t="s">
        <v>1863</v>
      </c>
      <c r="E69" s="106"/>
      <c r="F69" s="106"/>
      <c r="G69" s="106"/>
      <c r="H69" s="106"/>
      <c r="I69" s="106"/>
      <c r="J69" s="107">
        <f>J324</f>
        <v>0</v>
      </c>
      <c r="L69" s="104"/>
    </row>
    <row r="70" spans="2:12" s="8" customFormat="1" ht="24.95" customHeight="1">
      <c r="B70" s="104"/>
      <c r="D70" s="105" t="s">
        <v>1864</v>
      </c>
      <c r="E70" s="106"/>
      <c r="F70" s="106"/>
      <c r="G70" s="106"/>
      <c r="H70" s="106"/>
      <c r="I70" s="106"/>
      <c r="J70" s="107">
        <f>J327</f>
        <v>0</v>
      </c>
      <c r="L70" s="104"/>
    </row>
    <row r="71" spans="2:12" s="1" customFormat="1" ht="21.75" customHeight="1">
      <c r="B71" s="33"/>
      <c r="L71" s="33"/>
    </row>
    <row r="72" spans="2:12" s="1" customFormat="1" ht="6.95" customHeight="1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33"/>
    </row>
    <row r="76" spans="2:12" s="1" customFormat="1" ht="6.95" customHeight="1"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33"/>
    </row>
    <row r="77" spans="2:12" s="1" customFormat="1" ht="24.95" customHeight="1">
      <c r="B77" s="33"/>
      <c r="C77" s="22" t="s">
        <v>143</v>
      </c>
      <c r="L77" s="33"/>
    </row>
    <row r="78" spans="2:12" s="1" customFormat="1" ht="6.95" customHeight="1">
      <c r="B78" s="33"/>
      <c r="L78" s="33"/>
    </row>
    <row r="79" spans="2:12" s="1" customFormat="1" ht="12" customHeight="1">
      <c r="B79" s="33"/>
      <c r="C79" s="28" t="s">
        <v>16</v>
      </c>
      <c r="L79" s="33"/>
    </row>
    <row r="80" spans="2:12" s="1" customFormat="1" ht="16.5" customHeight="1">
      <c r="B80" s="33"/>
      <c r="E80" s="282" t="str">
        <f>E7</f>
        <v>RE-USE CENTRA ŽĎÁR NAD SÁZAVOU, ul. Jihlavská u Ave</v>
      </c>
      <c r="F80" s="283"/>
      <c r="G80" s="283"/>
      <c r="H80" s="283"/>
      <c r="L80" s="33"/>
    </row>
    <row r="81" spans="2:65" s="1" customFormat="1" ht="12" customHeight="1">
      <c r="B81" s="33"/>
      <c r="C81" s="28" t="s">
        <v>104</v>
      </c>
      <c r="L81" s="33"/>
    </row>
    <row r="82" spans="2:65" s="1" customFormat="1" ht="16.5" customHeight="1">
      <c r="B82" s="33"/>
      <c r="E82" s="242" t="str">
        <f>E9</f>
        <v>SO 02 - Vodovodní přípojky</v>
      </c>
      <c r="F82" s="284"/>
      <c r="G82" s="284"/>
      <c r="H82" s="284"/>
      <c r="L82" s="33"/>
    </row>
    <row r="83" spans="2:65" s="1" customFormat="1" ht="6.95" customHeight="1">
      <c r="B83" s="33"/>
      <c r="L83" s="33"/>
    </row>
    <row r="84" spans="2:65" s="1" customFormat="1" ht="12" customHeight="1">
      <c r="B84" s="33"/>
      <c r="C84" s="28" t="s">
        <v>21</v>
      </c>
      <c r="F84" s="26" t="str">
        <f>F12</f>
        <v>k.ú. Město Žďár (kód katastrální území 795232)</v>
      </c>
      <c r="I84" s="28" t="s">
        <v>23</v>
      </c>
      <c r="J84" s="50" t="str">
        <f>IF(J12="","",J12)</f>
        <v>1. 10. 2024</v>
      </c>
      <c r="L84" s="33"/>
    </row>
    <row r="85" spans="2:65" s="1" customFormat="1" ht="6.95" customHeight="1">
      <c r="B85" s="33"/>
      <c r="L85" s="33"/>
    </row>
    <row r="86" spans="2:65" s="1" customFormat="1" ht="25.7" customHeight="1">
      <c r="B86" s="33"/>
      <c r="C86" s="28" t="s">
        <v>25</v>
      </c>
      <c r="F86" s="26" t="str">
        <f>E15</f>
        <v>Město Žďár nad Sázavou</v>
      </c>
      <c r="I86" s="28" t="s">
        <v>33</v>
      </c>
      <c r="J86" s="31" t="str">
        <f>E21</f>
        <v>ENVIprojekt CZECH s.r.o., Ing. Jiří Sýnek</v>
      </c>
      <c r="L86" s="33"/>
    </row>
    <row r="87" spans="2:65" s="1" customFormat="1" ht="15.2" customHeight="1">
      <c r="B87" s="33"/>
      <c r="C87" s="28" t="s">
        <v>31</v>
      </c>
      <c r="F87" s="26" t="str">
        <f>IF(E18="","",E18)</f>
        <v>Vyplň údaj</v>
      </c>
      <c r="I87" s="28" t="s">
        <v>38</v>
      </c>
      <c r="J87" s="31" t="str">
        <f>E24</f>
        <v xml:space="preserve"> </v>
      </c>
      <c r="L87" s="33"/>
    </row>
    <row r="88" spans="2:65" s="1" customFormat="1" ht="10.35" customHeight="1">
      <c r="B88" s="33"/>
      <c r="L88" s="33"/>
    </row>
    <row r="89" spans="2:65" s="10" customFormat="1" ht="29.25" customHeight="1">
      <c r="B89" s="112"/>
      <c r="C89" s="113" t="s">
        <v>144</v>
      </c>
      <c r="D89" s="114" t="s">
        <v>61</v>
      </c>
      <c r="E89" s="114" t="s">
        <v>57</v>
      </c>
      <c r="F89" s="114" t="s">
        <v>58</v>
      </c>
      <c r="G89" s="114" t="s">
        <v>145</v>
      </c>
      <c r="H89" s="114" t="s">
        <v>146</v>
      </c>
      <c r="I89" s="114" t="s">
        <v>147</v>
      </c>
      <c r="J89" s="114" t="s">
        <v>110</v>
      </c>
      <c r="K89" s="115" t="s">
        <v>148</v>
      </c>
      <c r="L89" s="112"/>
      <c r="M89" s="57" t="s">
        <v>19</v>
      </c>
      <c r="N89" s="58" t="s">
        <v>46</v>
      </c>
      <c r="O89" s="58" t="s">
        <v>149</v>
      </c>
      <c r="P89" s="58" t="s">
        <v>150</v>
      </c>
      <c r="Q89" s="58" t="s">
        <v>151</v>
      </c>
      <c r="R89" s="58" t="s">
        <v>152</v>
      </c>
      <c r="S89" s="58" t="s">
        <v>153</v>
      </c>
      <c r="T89" s="59" t="s">
        <v>154</v>
      </c>
    </row>
    <row r="90" spans="2:65" s="1" customFormat="1" ht="22.9" customHeight="1">
      <c r="B90" s="33"/>
      <c r="C90" s="62" t="s">
        <v>155</v>
      </c>
      <c r="J90" s="116">
        <f>BK90</f>
        <v>0</v>
      </c>
      <c r="L90" s="33"/>
      <c r="M90" s="60"/>
      <c r="N90" s="51"/>
      <c r="O90" s="51"/>
      <c r="P90" s="117">
        <f>P91+P215+P218+P223+P258+P283+P288+P292+P319+P324+P327</f>
        <v>0</v>
      </c>
      <c r="Q90" s="51"/>
      <c r="R90" s="117">
        <f>R91+R215+R218+R223+R258+R283+R288+R292+R319+R324+R327</f>
        <v>0</v>
      </c>
      <c r="S90" s="51"/>
      <c r="T90" s="118">
        <f>T91+T215+T218+T223+T258+T283+T288+T292+T319+T324+T327</f>
        <v>0</v>
      </c>
      <c r="AT90" s="18" t="s">
        <v>75</v>
      </c>
      <c r="AU90" s="18" t="s">
        <v>111</v>
      </c>
      <c r="BK90" s="119">
        <f>BK91+BK215+BK218+BK223+BK258+BK283+BK288+BK292+BK319+BK324+BK327</f>
        <v>0</v>
      </c>
    </row>
    <row r="91" spans="2:65" s="11" customFormat="1" ht="25.9" customHeight="1">
      <c r="B91" s="120"/>
      <c r="D91" s="121" t="s">
        <v>75</v>
      </c>
      <c r="E91" s="122" t="s">
        <v>83</v>
      </c>
      <c r="F91" s="122" t="s">
        <v>1865</v>
      </c>
      <c r="I91" s="123"/>
      <c r="J91" s="124">
        <f>BK91</f>
        <v>0</v>
      </c>
      <c r="L91" s="120"/>
      <c r="M91" s="125"/>
      <c r="P91" s="126">
        <f>SUM(P92:P214)</f>
        <v>0</v>
      </c>
      <c r="R91" s="126">
        <f>SUM(R92:R214)</f>
        <v>0</v>
      </c>
      <c r="T91" s="127">
        <f>SUM(T92:T214)</f>
        <v>0</v>
      </c>
      <c r="AR91" s="121" t="s">
        <v>83</v>
      </c>
      <c r="AT91" s="128" t="s">
        <v>75</v>
      </c>
      <c r="AU91" s="128" t="s">
        <v>76</v>
      </c>
      <c r="AY91" s="121" t="s">
        <v>158</v>
      </c>
      <c r="BK91" s="129">
        <f>SUM(BK92:BK214)</f>
        <v>0</v>
      </c>
    </row>
    <row r="92" spans="2:65" s="1" customFormat="1" ht="21.75" customHeight="1">
      <c r="B92" s="33"/>
      <c r="C92" s="132" t="s">
        <v>83</v>
      </c>
      <c r="D92" s="132" t="s">
        <v>161</v>
      </c>
      <c r="E92" s="133" t="s">
        <v>1866</v>
      </c>
      <c r="F92" s="134" t="s">
        <v>1867</v>
      </c>
      <c r="G92" s="135" t="s">
        <v>164</v>
      </c>
      <c r="H92" s="136">
        <v>36.85</v>
      </c>
      <c r="I92" s="137"/>
      <c r="J92" s="138">
        <f>ROUND(I92*H92,2)</f>
        <v>0</v>
      </c>
      <c r="K92" s="134" t="s">
        <v>19</v>
      </c>
      <c r="L92" s="33"/>
      <c r="M92" s="139" t="s">
        <v>19</v>
      </c>
      <c r="N92" s="140" t="s">
        <v>47</v>
      </c>
      <c r="P92" s="141">
        <f>O92*H92</f>
        <v>0</v>
      </c>
      <c r="Q92" s="141">
        <v>0</v>
      </c>
      <c r="R92" s="141">
        <f>Q92*H92</f>
        <v>0</v>
      </c>
      <c r="S92" s="141">
        <v>0</v>
      </c>
      <c r="T92" s="142">
        <f>S92*H92</f>
        <v>0</v>
      </c>
      <c r="AR92" s="143" t="s">
        <v>166</v>
      </c>
      <c r="AT92" s="143" t="s">
        <v>161</v>
      </c>
      <c r="AU92" s="143" t="s">
        <v>83</v>
      </c>
      <c r="AY92" s="18" t="s">
        <v>158</v>
      </c>
      <c r="BE92" s="144">
        <f>IF(N92="základní",J92,0)</f>
        <v>0</v>
      </c>
      <c r="BF92" s="144">
        <f>IF(N92="snížená",J92,0)</f>
        <v>0</v>
      </c>
      <c r="BG92" s="144">
        <f>IF(N92="zákl. přenesená",J92,0)</f>
        <v>0</v>
      </c>
      <c r="BH92" s="144">
        <f>IF(N92="sníž. přenesená",J92,0)</f>
        <v>0</v>
      </c>
      <c r="BI92" s="144">
        <f>IF(N92="nulová",J92,0)</f>
        <v>0</v>
      </c>
      <c r="BJ92" s="18" t="s">
        <v>83</v>
      </c>
      <c r="BK92" s="144">
        <f>ROUND(I92*H92,2)</f>
        <v>0</v>
      </c>
      <c r="BL92" s="18" t="s">
        <v>166</v>
      </c>
      <c r="BM92" s="143" t="s">
        <v>85</v>
      </c>
    </row>
    <row r="93" spans="2:65" s="1" customFormat="1">
      <c r="B93" s="33"/>
      <c r="D93" s="145" t="s">
        <v>168</v>
      </c>
      <c r="F93" s="146" t="s">
        <v>1867</v>
      </c>
      <c r="I93" s="147"/>
      <c r="L93" s="33"/>
      <c r="M93" s="148"/>
      <c r="T93" s="54"/>
      <c r="AT93" s="18" t="s">
        <v>168</v>
      </c>
      <c r="AU93" s="18" t="s">
        <v>83</v>
      </c>
    </row>
    <row r="94" spans="2:65" s="13" customFormat="1">
      <c r="B94" s="157"/>
      <c r="D94" s="145" t="s">
        <v>172</v>
      </c>
      <c r="E94" s="158" t="s">
        <v>19</v>
      </c>
      <c r="F94" s="159" t="s">
        <v>1868</v>
      </c>
      <c r="H94" s="160">
        <v>36.85</v>
      </c>
      <c r="I94" s="161"/>
      <c r="L94" s="157"/>
      <c r="M94" s="162"/>
      <c r="T94" s="163"/>
      <c r="AT94" s="158" t="s">
        <v>172</v>
      </c>
      <c r="AU94" s="158" t="s">
        <v>83</v>
      </c>
      <c r="AV94" s="13" t="s">
        <v>85</v>
      </c>
      <c r="AW94" s="13" t="s">
        <v>37</v>
      </c>
      <c r="AX94" s="13" t="s">
        <v>76</v>
      </c>
      <c r="AY94" s="158" t="s">
        <v>158</v>
      </c>
    </row>
    <row r="95" spans="2:65" s="15" customFormat="1">
      <c r="B95" s="171"/>
      <c r="D95" s="145" t="s">
        <v>172</v>
      </c>
      <c r="E95" s="172" t="s">
        <v>19</v>
      </c>
      <c r="F95" s="173" t="s">
        <v>188</v>
      </c>
      <c r="H95" s="174">
        <v>36.85</v>
      </c>
      <c r="I95" s="175"/>
      <c r="L95" s="171"/>
      <c r="M95" s="176"/>
      <c r="T95" s="177"/>
      <c r="AT95" s="172" t="s">
        <v>172</v>
      </c>
      <c r="AU95" s="172" t="s">
        <v>83</v>
      </c>
      <c r="AV95" s="15" t="s">
        <v>166</v>
      </c>
      <c r="AW95" s="15" t="s">
        <v>37</v>
      </c>
      <c r="AX95" s="15" t="s">
        <v>83</v>
      </c>
      <c r="AY95" s="172" t="s">
        <v>158</v>
      </c>
    </row>
    <row r="96" spans="2:65" s="1" customFormat="1" ht="21.75" customHeight="1">
      <c r="B96" s="33"/>
      <c r="C96" s="132" t="s">
        <v>85</v>
      </c>
      <c r="D96" s="132" t="s">
        <v>161</v>
      </c>
      <c r="E96" s="133" t="s">
        <v>1869</v>
      </c>
      <c r="F96" s="134" t="s">
        <v>1870</v>
      </c>
      <c r="G96" s="135" t="s">
        <v>164</v>
      </c>
      <c r="H96" s="136">
        <v>36.85</v>
      </c>
      <c r="I96" s="137"/>
      <c r="J96" s="138">
        <f>ROUND(I96*H96,2)</f>
        <v>0</v>
      </c>
      <c r="K96" s="134" t="s">
        <v>19</v>
      </c>
      <c r="L96" s="33"/>
      <c r="M96" s="139" t="s">
        <v>19</v>
      </c>
      <c r="N96" s="140" t="s">
        <v>47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166</v>
      </c>
      <c r="AT96" s="143" t="s">
        <v>161</v>
      </c>
      <c r="AU96" s="143" t="s">
        <v>83</v>
      </c>
      <c r="AY96" s="18" t="s">
        <v>158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83</v>
      </c>
      <c r="BK96" s="144">
        <f>ROUND(I96*H96,2)</f>
        <v>0</v>
      </c>
      <c r="BL96" s="18" t="s">
        <v>166</v>
      </c>
      <c r="BM96" s="143" t="s">
        <v>166</v>
      </c>
    </row>
    <row r="97" spans="2:65" s="1" customFormat="1">
      <c r="B97" s="33"/>
      <c r="D97" s="145" t="s">
        <v>168</v>
      </c>
      <c r="F97" s="146" t="s">
        <v>1870</v>
      </c>
      <c r="I97" s="147"/>
      <c r="L97" s="33"/>
      <c r="M97" s="148"/>
      <c r="T97" s="54"/>
      <c r="AT97" s="18" t="s">
        <v>168</v>
      </c>
      <c r="AU97" s="18" t="s">
        <v>83</v>
      </c>
    </row>
    <row r="98" spans="2:65" s="1" customFormat="1" ht="21.75" customHeight="1">
      <c r="B98" s="33"/>
      <c r="C98" s="132" t="s">
        <v>183</v>
      </c>
      <c r="D98" s="132" t="s">
        <v>161</v>
      </c>
      <c r="E98" s="133" t="s">
        <v>1871</v>
      </c>
      <c r="F98" s="134" t="s">
        <v>1872</v>
      </c>
      <c r="G98" s="135" t="s">
        <v>164</v>
      </c>
      <c r="H98" s="136">
        <v>85</v>
      </c>
      <c r="I98" s="137"/>
      <c r="J98" s="138">
        <f>ROUND(I98*H98,2)</f>
        <v>0</v>
      </c>
      <c r="K98" s="134" t="s">
        <v>19</v>
      </c>
      <c r="L98" s="33"/>
      <c r="M98" s="139" t="s">
        <v>19</v>
      </c>
      <c r="N98" s="140" t="s">
        <v>47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166</v>
      </c>
      <c r="AT98" s="143" t="s">
        <v>161</v>
      </c>
      <c r="AU98" s="143" t="s">
        <v>83</v>
      </c>
      <c r="AY98" s="18" t="s">
        <v>158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83</v>
      </c>
      <c r="BK98" s="144">
        <f>ROUND(I98*H98,2)</f>
        <v>0</v>
      </c>
      <c r="BL98" s="18" t="s">
        <v>166</v>
      </c>
      <c r="BM98" s="143" t="s">
        <v>218</v>
      </c>
    </row>
    <row r="99" spans="2:65" s="1" customFormat="1">
      <c r="B99" s="33"/>
      <c r="D99" s="145" t="s">
        <v>168</v>
      </c>
      <c r="F99" s="146" t="s">
        <v>1872</v>
      </c>
      <c r="I99" s="147"/>
      <c r="L99" s="33"/>
      <c r="M99" s="148"/>
      <c r="T99" s="54"/>
      <c r="AT99" s="18" t="s">
        <v>168</v>
      </c>
      <c r="AU99" s="18" t="s">
        <v>83</v>
      </c>
    </row>
    <row r="100" spans="2:65" s="1" customFormat="1" ht="21.75" customHeight="1">
      <c r="B100" s="33"/>
      <c r="C100" s="132" t="s">
        <v>166</v>
      </c>
      <c r="D100" s="132" t="s">
        <v>161</v>
      </c>
      <c r="E100" s="133" t="s">
        <v>1873</v>
      </c>
      <c r="F100" s="134" t="s">
        <v>1874</v>
      </c>
      <c r="G100" s="135" t="s">
        <v>164</v>
      </c>
      <c r="H100" s="136">
        <v>36.85</v>
      </c>
      <c r="I100" s="137"/>
      <c r="J100" s="138">
        <f>ROUND(I100*H100,2)</f>
        <v>0</v>
      </c>
      <c r="K100" s="134" t="s">
        <v>19</v>
      </c>
      <c r="L100" s="33"/>
      <c r="M100" s="139" t="s">
        <v>19</v>
      </c>
      <c r="N100" s="140" t="s">
        <v>47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166</v>
      </c>
      <c r="AT100" s="143" t="s">
        <v>161</v>
      </c>
      <c r="AU100" s="143" t="s">
        <v>83</v>
      </c>
      <c r="AY100" s="18" t="s">
        <v>158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83</v>
      </c>
      <c r="BK100" s="144">
        <f>ROUND(I100*H100,2)</f>
        <v>0</v>
      </c>
      <c r="BL100" s="18" t="s">
        <v>166</v>
      </c>
      <c r="BM100" s="143" t="s">
        <v>232</v>
      </c>
    </row>
    <row r="101" spans="2:65" s="1" customFormat="1">
      <c r="B101" s="33"/>
      <c r="D101" s="145" t="s">
        <v>168</v>
      </c>
      <c r="F101" s="146" t="s">
        <v>1874</v>
      </c>
      <c r="I101" s="147"/>
      <c r="L101" s="33"/>
      <c r="M101" s="148"/>
      <c r="T101" s="54"/>
      <c r="AT101" s="18" t="s">
        <v>168</v>
      </c>
      <c r="AU101" s="18" t="s">
        <v>83</v>
      </c>
    </row>
    <row r="102" spans="2:65" s="1" customFormat="1" ht="21.75" customHeight="1">
      <c r="B102" s="33"/>
      <c r="C102" s="132" t="s">
        <v>211</v>
      </c>
      <c r="D102" s="132" t="s">
        <v>161</v>
      </c>
      <c r="E102" s="133" t="s">
        <v>1875</v>
      </c>
      <c r="F102" s="134" t="s">
        <v>1876</v>
      </c>
      <c r="G102" s="135" t="s">
        <v>164</v>
      </c>
      <c r="H102" s="136">
        <v>33.5</v>
      </c>
      <c r="I102" s="137"/>
      <c r="J102" s="138">
        <f>ROUND(I102*H102,2)</f>
        <v>0</v>
      </c>
      <c r="K102" s="134" t="s">
        <v>19</v>
      </c>
      <c r="L102" s="33"/>
      <c r="M102" s="139" t="s">
        <v>19</v>
      </c>
      <c r="N102" s="140" t="s">
        <v>47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166</v>
      </c>
      <c r="AT102" s="143" t="s">
        <v>161</v>
      </c>
      <c r="AU102" s="143" t="s">
        <v>83</v>
      </c>
      <c r="AY102" s="18" t="s">
        <v>158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83</v>
      </c>
      <c r="BK102" s="144">
        <f>ROUND(I102*H102,2)</f>
        <v>0</v>
      </c>
      <c r="BL102" s="18" t="s">
        <v>166</v>
      </c>
      <c r="BM102" s="143" t="s">
        <v>258</v>
      </c>
    </row>
    <row r="103" spans="2:65" s="1" customFormat="1">
      <c r="B103" s="33"/>
      <c r="D103" s="145" t="s">
        <v>168</v>
      </c>
      <c r="F103" s="146" t="s">
        <v>1876</v>
      </c>
      <c r="I103" s="147"/>
      <c r="L103" s="33"/>
      <c r="M103" s="148"/>
      <c r="T103" s="54"/>
      <c r="AT103" s="18" t="s">
        <v>168</v>
      </c>
      <c r="AU103" s="18" t="s">
        <v>83</v>
      </c>
    </row>
    <row r="104" spans="2:65" s="13" customFormat="1">
      <c r="B104" s="157"/>
      <c r="D104" s="145" t="s">
        <v>172</v>
      </c>
      <c r="E104" s="158" t="s">
        <v>19</v>
      </c>
      <c r="F104" s="159" t="s">
        <v>1877</v>
      </c>
      <c r="H104" s="160">
        <v>33.5</v>
      </c>
      <c r="I104" s="161"/>
      <c r="L104" s="157"/>
      <c r="M104" s="162"/>
      <c r="T104" s="163"/>
      <c r="AT104" s="158" t="s">
        <v>172</v>
      </c>
      <c r="AU104" s="158" t="s">
        <v>83</v>
      </c>
      <c r="AV104" s="13" t="s">
        <v>85</v>
      </c>
      <c r="AW104" s="13" t="s">
        <v>37</v>
      </c>
      <c r="AX104" s="13" t="s">
        <v>76</v>
      </c>
      <c r="AY104" s="158" t="s">
        <v>158</v>
      </c>
    </row>
    <row r="105" spans="2:65" s="15" customFormat="1">
      <c r="B105" s="171"/>
      <c r="D105" s="145" t="s">
        <v>172</v>
      </c>
      <c r="E105" s="172" t="s">
        <v>19</v>
      </c>
      <c r="F105" s="173" t="s">
        <v>188</v>
      </c>
      <c r="H105" s="174">
        <v>33.5</v>
      </c>
      <c r="I105" s="175"/>
      <c r="L105" s="171"/>
      <c r="M105" s="176"/>
      <c r="T105" s="177"/>
      <c r="AT105" s="172" t="s">
        <v>172</v>
      </c>
      <c r="AU105" s="172" t="s">
        <v>83</v>
      </c>
      <c r="AV105" s="15" t="s">
        <v>166</v>
      </c>
      <c r="AW105" s="15" t="s">
        <v>37</v>
      </c>
      <c r="AX105" s="15" t="s">
        <v>83</v>
      </c>
      <c r="AY105" s="172" t="s">
        <v>158</v>
      </c>
    </row>
    <row r="106" spans="2:65" s="1" customFormat="1" ht="16.5" customHeight="1">
      <c r="B106" s="33"/>
      <c r="C106" s="132" t="s">
        <v>218</v>
      </c>
      <c r="D106" s="132" t="s">
        <v>161</v>
      </c>
      <c r="E106" s="133" t="s">
        <v>1878</v>
      </c>
      <c r="F106" s="134" t="s">
        <v>1879</v>
      </c>
      <c r="G106" s="135" t="s">
        <v>164</v>
      </c>
      <c r="H106" s="136">
        <v>85</v>
      </c>
      <c r="I106" s="137"/>
      <c r="J106" s="138">
        <f>ROUND(I106*H106,2)</f>
        <v>0</v>
      </c>
      <c r="K106" s="134" t="s">
        <v>19</v>
      </c>
      <c r="L106" s="33"/>
      <c r="M106" s="139" t="s">
        <v>19</v>
      </c>
      <c r="N106" s="140" t="s">
        <v>47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166</v>
      </c>
      <c r="AT106" s="143" t="s">
        <v>161</v>
      </c>
      <c r="AU106" s="143" t="s">
        <v>83</v>
      </c>
      <c r="AY106" s="18" t="s">
        <v>158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83</v>
      </c>
      <c r="BK106" s="144">
        <f>ROUND(I106*H106,2)</f>
        <v>0</v>
      </c>
      <c r="BL106" s="18" t="s">
        <v>166</v>
      </c>
      <c r="BM106" s="143" t="s">
        <v>8</v>
      </c>
    </row>
    <row r="107" spans="2:65" s="1" customFormat="1">
      <c r="B107" s="33"/>
      <c r="D107" s="145" t="s">
        <v>168</v>
      </c>
      <c r="F107" s="146" t="s">
        <v>1879</v>
      </c>
      <c r="I107" s="147"/>
      <c r="L107" s="33"/>
      <c r="M107" s="148"/>
      <c r="T107" s="54"/>
      <c r="AT107" s="18" t="s">
        <v>168</v>
      </c>
      <c r="AU107" s="18" t="s">
        <v>83</v>
      </c>
    </row>
    <row r="108" spans="2:65" s="13" customFormat="1">
      <c r="B108" s="157"/>
      <c r="D108" s="145" t="s">
        <v>172</v>
      </c>
      <c r="E108" s="158" t="s">
        <v>19</v>
      </c>
      <c r="F108" s="159" t="s">
        <v>1880</v>
      </c>
      <c r="H108" s="160">
        <v>85</v>
      </c>
      <c r="I108" s="161"/>
      <c r="L108" s="157"/>
      <c r="M108" s="162"/>
      <c r="T108" s="163"/>
      <c r="AT108" s="158" t="s">
        <v>172</v>
      </c>
      <c r="AU108" s="158" t="s">
        <v>83</v>
      </c>
      <c r="AV108" s="13" t="s">
        <v>85</v>
      </c>
      <c r="AW108" s="13" t="s">
        <v>37</v>
      </c>
      <c r="AX108" s="13" t="s">
        <v>76</v>
      </c>
      <c r="AY108" s="158" t="s">
        <v>158</v>
      </c>
    </row>
    <row r="109" spans="2:65" s="15" customFormat="1">
      <c r="B109" s="171"/>
      <c r="D109" s="145" t="s">
        <v>172</v>
      </c>
      <c r="E109" s="172" t="s">
        <v>19</v>
      </c>
      <c r="F109" s="173" t="s">
        <v>188</v>
      </c>
      <c r="H109" s="174">
        <v>85</v>
      </c>
      <c r="I109" s="175"/>
      <c r="L109" s="171"/>
      <c r="M109" s="176"/>
      <c r="T109" s="177"/>
      <c r="AT109" s="172" t="s">
        <v>172</v>
      </c>
      <c r="AU109" s="172" t="s">
        <v>83</v>
      </c>
      <c r="AV109" s="15" t="s">
        <v>166</v>
      </c>
      <c r="AW109" s="15" t="s">
        <v>37</v>
      </c>
      <c r="AX109" s="15" t="s">
        <v>83</v>
      </c>
      <c r="AY109" s="172" t="s">
        <v>158</v>
      </c>
    </row>
    <row r="110" spans="2:65" s="1" customFormat="1" ht="21.75" customHeight="1">
      <c r="B110" s="33"/>
      <c r="C110" s="132" t="s">
        <v>228</v>
      </c>
      <c r="D110" s="132" t="s">
        <v>161</v>
      </c>
      <c r="E110" s="133" t="s">
        <v>1881</v>
      </c>
      <c r="F110" s="134" t="s">
        <v>1882</v>
      </c>
      <c r="G110" s="135" t="s">
        <v>340</v>
      </c>
      <c r="H110" s="136">
        <v>10</v>
      </c>
      <c r="I110" s="137"/>
      <c r="J110" s="138">
        <f>ROUND(I110*H110,2)</f>
        <v>0</v>
      </c>
      <c r="K110" s="134" t="s">
        <v>19</v>
      </c>
      <c r="L110" s="33"/>
      <c r="M110" s="139" t="s">
        <v>19</v>
      </c>
      <c r="N110" s="140" t="s">
        <v>47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166</v>
      </c>
      <c r="AT110" s="143" t="s">
        <v>161</v>
      </c>
      <c r="AU110" s="143" t="s">
        <v>83</v>
      </c>
      <c r="AY110" s="18" t="s">
        <v>158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83</v>
      </c>
      <c r="BK110" s="144">
        <f>ROUND(I110*H110,2)</f>
        <v>0</v>
      </c>
      <c r="BL110" s="18" t="s">
        <v>166</v>
      </c>
      <c r="BM110" s="143" t="s">
        <v>300</v>
      </c>
    </row>
    <row r="111" spans="2:65" s="1" customFormat="1">
      <c r="B111" s="33"/>
      <c r="D111" s="145" t="s">
        <v>168</v>
      </c>
      <c r="F111" s="146" t="s">
        <v>1882</v>
      </c>
      <c r="I111" s="147"/>
      <c r="L111" s="33"/>
      <c r="M111" s="148"/>
      <c r="T111" s="54"/>
      <c r="AT111" s="18" t="s">
        <v>168</v>
      </c>
      <c r="AU111" s="18" t="s">
        <v>83</v>
      </c>
    </row>
    <row r="112" spans="2:65" s="1" customFormat="1" ht="21.75" customHeight="1">
      <c r="B112" s="33"/>
      <c r="C112" s="132" t="s">
        <v>232</v>
      </c>
      <c r="D112" s="132" t="s">
        <v>161</v>
      </c>
      <c r="E112" s="133" t="s">
        <v>1883</v>
      </c>
      <c r="F112" s="134" t="s">
        <v>1884</v>
      </c>
      <c r="G112" s="135" t="s">
        <v>1885</v>
      </c>
      <c r="H112" s="136">
        <v>32</v>
      </c>
      <c r="I112" s="137"/>
      <c r="J112" s="138">
        <f>ROUND(I112*H112,2)</f>
        <v>0</v>
      </c>
      <c r="K112" s="134" t="s">
        <v>19</v>
      </c>
      <c r="L112" s="33"/>
      <c r="M112" s="139" t="s">
        <v>19</v>
      </c>
      <c r="N112" s="140" t="s">
        <v>47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166</v>
      </c>
      <c r="AT112" s="143" t="s">
        <v>161</v>
      </c>
      <c r="AU112" s="143" t="s">
        <v>83</v>
      </c>
      <c r="AY112" s="18" t="s">
        <v>158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83</v>
      </c>
      <c r="BK112" s="144">
        <f>ROUND(I112*H112,2)</f>
        <v>0</v>
      </c>
      <c r="BL112" s="18" t="s">
        <v>166</v>
      </c>
      <c r="BM112" s="143" t="s">
        <v>316</v>
      </c>
    </row>
    <row r="113" spans="2:65" s="1" customFormat="1">
      <c r="B113" s="33"/>
      <c r="D113" s="145" t="s">
        <v>168</v>
      </c>
      <c r="F113" s="146" t="s">
        <v>1884</v>
      </c>
      <c r="I113" s="147"/>
      <c r="L113" s="33"/>
      <c r="M113" s="148"/>
      <c r="T113" s="54"/>
      <c r="AT113" s="18" t="s">
        <v>168</v>
      </c>
      <c r="AU113" s="18" t="s">
        <v>83</v>
      </c>
    </row>
    <row r="114" spans="2:65" s="1" customFormat="1" ht="21.75" customHeight="1">
      <c r="B114" s="33"/>
      <c r="C114" s="132" t="s">
        <v>248</v>
      </c>
      <c r="D114" s="132" t="s">
        <v>161</v>
      </c>
      <c r="E114" s="133" t="s">
        <v>1886</v>
      </c>
      <c r="F114" s="134" t="s">
        <v>1887</v>
      </c>
      <c r="G114" s="135" t="s">
        <v>1888</v>
      </c>
      <c r="H114" s="136">
        <v>4</v>
      </c>
      <c r="I114" s="137"/>
      <c r="J114" s="138">
        <f>ROUND(I114*H114,2)</f>
        <v>0</v>
      </c>
      <c r="K114" s="134" t="s">
        <v>19</v>
      </c>
      <c r="L114" s="33"/>
      <c r="M114" s="139" t="s">
        <v>19</v>
      </c>
      <c r="N114" s="140" t="s">
        <v>47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166</v>
      </c>
      <c r="AT114" s="143" t="s">
        <v>161</v>
      </c>
      <c r="AU114" s="143" t="s">
        <v>83</v>
      </c>
      <c r="AY114" s="18" t="s">
        <v>158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83</v>
      </c>
      <c r="BK114" s="144">
        <f>ROUND(I114*H114,2)</f>
        <v>0</v>
      </c>
      <c r="BL114" s="18" t="s">
        <v>166</v>
      </c>
      <c r="BM114" s="143" t="s">
        <v>330</v>
      </c>
    </row>
    <row r="115" spans="2:65" s="1" customFormat="1">
      <c r="B115" s="33"/>
      <c r="D115" s="145" t="s">
        <v>168</v>
      </c>
      <c r="F115" s="146" t="s">
        <v>1887</v>
      </c>
      <c r="I115" s="147"/>
      <c r="L115" s="33"/>
      <c r="M115" s="148"/>
      <c r="T115" s="54"/>
      <c r="AT115" s="18" t="s">
        <v>168</v>
      </c>
      <c r="AU115" s="18" t="s">
        <v>83</v>
      </c>
    </row>
    <row r="116" spans="2:65" s="1" customFormat="1" ht="21.75" customHeight="1">
      <c r="B116" s="33"/>
      <c r="C116" s="132" t="s">
        <v>258</v>
      </c>
      <c r="D116" s="132" t="s">
        <v>161</v>
      </c>
      <c r="E116" s="133" t="s">
        <v>1889</v>
      </c>
      <c r="F116" s="134" t="s">
        <v>1890</v>
      </c>
      <c r="G116" s="135" t="s">
        <v>340</v>
      </c>
      <c r="H116" s="136">
        <v>2.2000000000000002</v>
      </c>
      <c r="I116" s="137"/>
      <c r="J116" s="138">
        <f>ROUND(I116*H116,2)</f>
        <v>0</v>
      </c>
      <c r="K116" s="134" t="s">
        <v>19</v>
      </c>
      <c r="L116" s="33"/>
      <c r="M116" s="139" t="s">
        <v>19</v>
      </c>
      <c r="N116" s="140" t="s">
        <v>47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166</v>
      </c>
      <c r="AT116" s="143" t="s">
        <v>161</v>
      </c>
      <c r="AU116" s="143" t="s">
        <v>83</v>
      </c>
      <c r="AY116" s="18" t="s">
        <v>158</v>
      </c>
      <c r="BE116" s="144">
        <f>IF(N116="základní",J116,0)</f>
        <v>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83</v>
      </c>
      <c r="BK116" s="144">
        <f>ROUND(I116*H116,2)</f>
        <v>0</v>
      </c>
      <c r="BL116" s="18" t="s">
        <v>166</v>
      </c>
      <c r="BM116" s="143" t="s">
        <v>348</v>
      </c>
    </row>
    <row r="117" spans="2:65" s="1" customFormat="1">
      <c r="B117" s="33"/>
      <c r="D117" s="145" t="s">
        <v>168</v>
      </c>
      <c r="F117" s="146" t="s">
        <v>1890</v>
      </c>
      <c r="I117" s="147"/>
      <c r="L117" s="33"/>
      <c r="M117" s="148"/>
      <c r="T117" s="54"/>
      <c r="AT117" s="18" t="s">
        <v>168</v>
      </c>
      <c r="AU117" s="18" t="s">
        <v>83</v>
      </c>
    </row>
    <row r="118" spans="2:65" s="13" customFormat="1">
      <c r="B118" s="157"/>
      <c r="D118" s="145" t="s">
        <v>172</v>
      </c>
      <c r="E118" s="158" t="s">
        <v>19</v>
      </c>
      <c r="F118" s="159" t="s">
        <v>1891</v>
      </c>
      <c r="H118" s="160">
        <v>2.2000000000000002</v>
      </c>
      <c r="I118" s="161"/>
      <c r="L118" s="157"/>
      <c r="M118" s="162"/>
      <c r="T118" s="163"/>
      <c r="AT118" s="158" t="s">
        <v>172</v>
      </c>
      <c r="AU118" s="158" t="s">
        <v>83</v>
      </c>
      <c r="AV118" s="13" t="s">
        <v>85</v>
      </c>
      <c r="AW118" s="13" t="s">
        <v>37</v>
      </c>
      <c r="AX118" s="13" t="s">
        <v>76</v>
      </c>
      <c r="AY118" s="158" t="s">
        <v>158</v>
      </c>
    </row>
    <row r="119" spans="2:65" s="15" customFormat="1">
      <c r="B119" s="171"/>
      <c r="D119" s="145" t="s">
        <v>172</v>
      </c>
      <c r="E119" s="172" t="s">
        <v>19</v>
      </c>
      <c r="F119" s="173" t="s">
        <v>188</v>
      </c>
      <c r="H119" s="174">
        <v>2.2000000000000002</v>
      </c>
      <c r="I119" s="175"/>
      <c r="L119" s="171"/>
      <c r="M119" s="176"/>
      <c r="T119" s="177"/>
      <c r="AT119" s="172" t="s">
        <v>172</v>
      </c>
      <c r="AU119" s="172" t="s">
        <v>83</v>
      </c>
      <c r="AV119" s="15" t="s">
        <v>166</v>
      </c>
      <c r="AW119" s="15" t="s">
        <v>37</v>
      </c>
      <c r="AX119" s="15" t="s">
        <v>83</v>
      </c>
      <c r="AY119" s="172" t="s">
        <v>158</v>
      </c>
    </row>
    <row r="120" spans="2:65" s="1" customFormat="1" ht="21.75" customHeight="1">
      <c r="B120" s="33"/>
      <c r="C120" s="132" t="s">
        <v>264</v>
      </c>
      <c r="D120" s="132" t="s">
        <v>161</v>
      </c>
      <c r="E120" s="133" t="s">
        <v>1892</v>
      </c>
      <c r="F120" s="134" t="s">
        <v>1893</v>
      </c>
      <c r="G120" s="135" t="s">
        <v>340</v>
      </c>
      <c r="H120" s="136">
        <v>3.3</v>
      </c>
      <c r="I120" s="137"/>
      <c r="J120" s="138">
        <f>ROUND(I120*H120,2)</f>
        <v>0</v>
      </c>
      <c r="K120" s="134" t="s">
        <v>19</v>
      </c>
      <c r="L120" s="33"/>
      <c r="M120" s="139" t="s">
        <v>19</v>
      </c>
      <c r="N120" s="140" t="s">
        <v>47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166</v>
      </c>
      <c r="AT120" s="143" t="s">
        <v>161</v>
      </c>
      <c r="AU120" s="143" t="s">
        <v>83</v>
      </c>
      <c r="AY120" s="18" t="s">
        <v>158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83</v>
      </c>
      <c r="BK120" s="144">
        <f>ROUND(I120*H120,2)</f>
        <v>0</v>
      </c>
      <c r="BL120" s="18" t="s">
        <v>166</v>
      </c>
      <c r="BM120" s="143" t="s">
        <v>366</v>
      </c>
    </row>
    <row r="121" spans="2:65" s="1" customFormat="1">
      <c r="B121" s="33"/>
      <c r="D121" s="145" t="s">
        <v>168</v>
      </c>
      <c r="F121" s="146" t="s">
        <v>1893</v>
      </c>
      <c r="I121" s="147"/>
      <c r="L121" s="33"/>
      <c r="M121" s="148"/>
      <c r="T121" s="54"/>
      <c r="AT121" s="18" t="s">
        <v>168</v>
      </c>
      <c r="AU121" s="18" t="s">
        <v>83</v>
      </c>
    </row>
    <row r="122" spans="2:65" s="13" customFormat="1">
      <c r="B122" s="157"/>
      <c r="D122" s="145" t="s">
        <v>172</v>
      </c>
      <c r="E122" s="158" t="s">
        <v>19</v>
      </c>
      <c r="F122" s="159" t="s">
        <v>1894</v>
      </c>
      <c r="H122" s="160">
        <v>3.3</v>
      </c>
      <c r="I122" s="161"/>
      <c r="L122" s="157"/>
      <c r="M122" s="162"/>
      <c r="T122" s="163"/>
      <c r="AT122" s="158" t="s">
        <v>172</v>
      </c>
      <c r="AU122" s="158" t="s">
        <v>83</v>
      </c>
      <c r="AV122" s="13" t="s">
        <v>85</v>
      </c>
      <c r="AW122" s="13" t="s">
        <v>37</v>
      </c>
      <c r="AX122" s="13" t="s">
        <v>76</v>
      </c>
      <c r="AY122" s="158" t="s">
        <v>158</v>
      </c>
    </row>
    <row r="123" spans="2:65" s="15" customFormat="1">
      <c r="B123" s="171"/>
      <c r="D123" s="145" t="s">
        <v>172</v>
      </c>
      <c r="E123" s="172" t="s">
        <v>19</v>
      </c>
      <c r="F123" s="173" t="s">
        <v>188</v>
      </c>
      <c r="H123" s="174">
        <v>3.3</v>
      </c>
      <c r="I123" s="175"/>
      <c r="L123" s="171"/>
      <c r="M123" s="176"/>
      <c r="T123" s="177"/>
      <c r="AT123" s="172" t="s">
        <v>172</v>
      </c>
      <c r="AU123" s="172" t="s">
        <v>83</v>
      </c>
      <c r="AV123" s="15" t="s">
        <v>166</v>
      </c>
      <c r="AW123" s="15" t="s">
        <v>37</v>
      </c>
      <c r="AX123" s="15" t="s">
        <v>83</v>
      </c>
      <c r="AY123" s="172" t="s">
        <v>158</v>
      </c>
    </row>
    <row r="124" spans="2:65" s="1" customFormat="1" ht="16.5" customHeight="1">
      <c r="B124" s="33"/>
      <c r="C124" s="132" t="s">
        <v>8</v>
      </c>
      <c r="D124" s="132" t="s">
        <v>161</v>
      </c>
      <c r="E124" s="133" t="s">
        <v>1895</v>
      </c>
      <c r="F124" s="134" t="s">
        <v>1896</v>
      </c>
      <c r="G124" s="135" t="s">
        <v>340</v>
      </c>
      <c r="H124" s="136">
        <v>2.2000000000000002</v>
      </c>
      <c r="I124" s="137"/>
      <c r="J124" s="138">
        <f>ROUND(I124*H124,2)</f>
        <v>0</v>
      </c>
      <c r="K124" s="134" t="s">
        <v>19</v>
      </c>
      <c r="L124" s="33"/>
      <c r="M124" s="139" t="s">
        <v>19</v>
      </c>
      <c r="N124" s="140" t="s">
        <v>47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166</v>
      </c>
      <c r="AT124" s="143" t="s">
        <v>161</v>
      </c>
      <c r="AU124" s="143" t="s">
        <v>83</v>
      </c>
      <c r="AY124" s="18" t="s">
        <v>158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83</v>
      </c>
      <c r="BK124" s="144">
        <f>ROUND(I124*H124,2)</f>
        <v>0</v>
      </c>
      <c r="BL124" s="18" t="s">
        <v>166</v>
      </c>
      <c r="BM124" s="143" t="s">
        <v>379</v>
      </c>
    </row>
    <row r="125" spans="2:65" s="1" customFormat="1">
      <c r="B125" s="33"/>
      <c r="D125" s="145" t="s">
        <v>168</v>
      </c>
      <c r="F125" s="146" t="s">
        <v>1896</v>
      </c>
      <c r="I125" s="147"/>
      <c r="L125" s="33"/>
      <c r="M125" s="148"/>
      <c r="T125" s="54"/>
      <c r="AT125" s="18" t="s">
        <v>168</v>
      </c>
      <c r="AU125" s="18" t="s">
        <v>83</v>
      </c>
    </row>
    <row r="126" spans="2:65" s="13" customFormat="1">
      <c r="B126" s="157"/>
      <c r="D126" s="145" t="s">
        <v>172</v>
      </c>
      <c r="E126" s="158" t="s">
        <v>19</v>
      </c>
      <c r="F126" s="159" t="s">
        <v>1891</v>
      </c>
      <c r="H126" s="160">
        <v>2.2000000000000002</v>
      </c>
      <c r="I126" s="161"/>
      <c r="L126" s="157"/>
      <c r="M126" s="162"/>
      <c r="T126" s="163"/>
      <c r="AT126" s="158" t="s">
        <v>172</v>
      </c>
      <c r="AU126" s="158" t="s">
        <v>83</v>
      </c>
      <c r="AV126" s="13" t="s">
        <v>85</v>
      </c>
      <c r="AW126" s="13" t="s">
        <v>37</v>
      </c>
      <c r="AX126" s="13" t="s">
        <v>76</v>
      </c>
      <c r="AY126" s="158" t="s">
        <v>158</v>
      </c>
    </row>
    <row r="127" spans="2:65" s="15" customFormat="1">
      <c r="B127" s="171"/>
      <c r="D127" s="145" t="s">
        <v>172</v>
      </c>
      <c r="E127" s="172" t="s">
        <v>19</v>
      </c>
      <c r="F127" s="173" t="s">
        <v>188</v>
      </c>
      <c r="H127" s="174">
        <v>2.2000000000000002</v>
      </c>
      <c r="I127" s="175"/>
      <c r="L127" s="171"/>
      <c r="M127" s="176"/>
      <c r="T127" s="177"/>
      <c r="AT127" s="172" t="s">
        <v>172</v>
      </c>
      <c r="AU127" s="172" t="s">
        <v>83</v>
      </c>
      <c r="AV127" s="15" t="s">
        <v>166</v>
      </c>
      <c r="AW127" s="15" t="s">
        <v>37</v>
      </c>
      <c r="AX127" s="15" t="s">
        <v>83</v>
      </c>
      <c r="AY127" s="172" t="s">
        <v>158</v>
      </c>
    </row>
    <row r="128" spans="2:65" s="1" customFormat="1" ht="16.5" customHeight="1">
      <c r="B128" s="33"/>
      <c r="C128" s="132" t="s">
        <v>281</v>
      </c>
      <c r="D128" s="132" t="s">
        <v>161</v>
      </c>
      <c r="E128" s="133" t="s">
        <v>1897</v>
      </c>
      <c r="F128" s="134" t="s">
        <v>1898</v>
      </c>
      <c r="G128" s="135" t="s">
        <v>538</v>
      </c>
      <c r="H128" s="136">
        <v>12.32</v>
      </c>
      <c r="I128" s="137"/>
      <c r="J128" s="138">
        <f>ROUND(I128*H128,2)</f>
        <v>0</v>
      </c>
      <c r="K128" s="134" t="s">
        <v>19</v>
      </c>
      <c r="L128" s="33"/>
      <c r="M128" s="139" t="s">
        <v>19</v>
      </c>
      <c r="N128" s="140" t="s">
        <v>47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166</v>
      </c>
      <c r="AT128" s="143" t="s">
        <v>161</v>
      </c>
      <c r="AU128" s="143" t="s">
        <v>83</v>
      </c>
      <c r="AY128" s="18" t="s">
        <v>158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83</v>
      </c>
      <c r="BK128" s="144">
        <f>ROUND(I128*H128,2)</f>
        <v>0</v>
      </c>
      <c r="BL128" s="18" t="s">
        <v>166</v>
      </c>
      <c r="BM128" s="143" t="s">
        <v>394</v>
      </c>
    </row>
    <row r="129" spans="2:65" s="1" customFormat="1">
      <c r="B129" s="33"/>
      <c r="D129" s="145" t="s">
        <v>168</v>
      </c>
      <c r="F129" s="146" t="s">
        <v>1898</v>
      </c>
      <c r="I129" s="147"/>
      <c r="L129" s="33"/>
      <c r="M129" s="148"/>
      <c r="T129" s="54"/>
      <c r="AT129" s="18" t="s">
        <v>168</v>
      </c>
      <c r="AU129" s="18" t="s">
        <v>83</v>
      </c>
    </row>
    <row r="130" spans="2:65" s="13" customFormat="1">
      <c r="B130" s="157"/>
      <c r="D130" s="145" t="s">
        <v>172</v>
      </c>
      <c r="E130" s="158" t="s">
        <v>19</v>
      </c>
      <c r="F130" s="159" t="s">
        <v>1899</v>
      </c>
      <c r="H130" s="160">
        <v>12.32</v>
      </c>
      <c r="I130" s="161"/>
      <c r="L130" s="157"/>
      <c r="M130" s="162"/>
      <c r="T130" s="163"/>
      <c r="AT130" s="158" t="s">
        <v>172</v>
      </c>
      <c r="AU130" s="158" t="s">
        <v>83</v>
      </c>
      <c r="AV130" s="13" t="s">
        <v>85</v>
      </c>
      <c r="AW130" s="13" t="s">
        <v>37</v>
      </c>
      <c r="AX130" s="13" t="s">
        <v>76</v>
      </c>
      <c r="AY130" s="158" t="s">
        <v>158</v>
      </c>
    </row>
    <row r="131" spans="2:65" s="15" customFormat="1">
      <c r="B131" s="171"/>
      <c r="D131" s="145" t="s">
        <v>172</v>
      </c>
      <c r="E131" s="172" t="s">
        <v>19</v>
      </c>
      <c r="F131" s="173" t="s">
        <v>188</v>
      </c>
      <c r="H131" s="174">
        <v>12.32</v>
      </c>
      <c r="I131" s="175"/>
      <c r="L131" s="171"/>
      <c r="M131" s="176"/>
      <c r="T131" s="177"/>
      <c r="AT131" s="172" t="s">
        <v>172</v>
      </c>
      <c r="AU131" s="172" t="s">
        <v>83</v>
      </c>
      <c r="AV131" s="15" t="s">
        <v>166</v>
      </c>
      <c r="AW131" s="15" t="s">
        <v>37</v>
      </c>
      <c r="AX131" s="15" t="s">
        <v>83</v>
      </c>
      <c r="AY131" s="172" t="s">
        <v>158</v>
      </c>
    </row>
    <row r="132" spans="2:65" s="1" customFormat="1" ht="16.5" customHeight="1">
      <c r="B132" s="33"/>
      <c r="C132" s="132" t="s">
        <v>300</v>
      </c>
      <c r="D132" s="132" t="s">
        <v>161</v>
      </c>
      <c r="E132" s="133" t="s">
        <v>1900</v>
      </c>
      <c r="F132" s="134" t="s">
        <v>1901</v>
      </c>
      <c r="G132" s="135" t="s">
        <v>538</v>
      </c>
      <c r="H132" s="136">
        <v>0.44</v>
      </c>
      <c r="I132" s="137"/>
      <c r="J132" s="138">
        <f>ROUND(I132*H132,2)</f>
        <v>0</v>
      </c>
      <c r="K132" s="134" t="s">
        <v>19</v>
      </c>
      <c r="L132" s="33"/>
      <c r="M132" s="139" t="s">
        <v>19</v>
      </c>
      <c r="N132" s="140" t="s">
        <v>47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166</v>
      </c>
      <c r="AT132" s="143" t="s">
        <v>161</v>
      </c>
      <c r="AU132" s="143" t="s">
        <v>83</v>
      </c>
      <c r="AY132" s="18" t="s">
        <v>158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83</v>
      </c>
      <c r="BK132" s="144">
        <f>ROUND(I132*H132,2)</f>
        <v>0</v>
      </c>
      <c r="BL132" s="18" t="s">
        <v>166</v>
      </c>
      <c r="BM132" s="143" t="s">
        <v>409</v>
      </c>
    </row>
    <row r="133" spans="2:65" s="1" customFormat="1">
      <c r="B133" s="33"/>
      <c r="D133" s="145" t="s">
        <v>168</v>
      </c>
      <c r="F133" s="146" t="s">
        <v>1901</v>
      </c>
      <c r="I133" s="147"/>
      <c r="L133" s="33"/>
      <c r="M133" s="148"/>
      <c r="T133" s="54"/>
      <c r="AT133" s="18" t="s">
        <v>168</v>
      </c>
      <c r="AU133" s="18" t="s">
        <v>83</v>
      </c>
    </row>
    <row r="134" spans="2:65" s="13" customFormat="1">
      <c r="B134" s="157"/>
      <c r="D134" s="145" t="s">
        <v>172</v>
      </c>
      <c r="E134" s="158" t="s">
        <v>19</v>
      </c>
      <c r="F134" s="159" t="s">
        <v>1902</v>
      </c>
      <c r="H134" s="160">
        <v>0.44</v>
      </c>
      <c r="I134" s="161"/>
      <c r="L134" s="157"/>
      <c r="M134" s="162"/>
      <c r="T134" s="163"/>
      <c r="AT134" s="158" t="s">
        <v>172</v>
      </c>
      <c r="AU134" s="158" t="s">
        <v>83</v>
      </c>
      <c r="AV134" s="13" t="s">
        <v>85</v>
      </c>
      <c r="AW134" s="13" t="s">
        <v>37</v>
      </c>
      <c r="AX134" s="13" t="s">
        <v>76</v>
      </c>
      <c r="AY134" s="158" t="s">
        <v>158</v>
      </c>
    </row>
    <row r="135" spans="2:65" s="15" customFormat="1">
      <c r="B135" s="171"/>
      <c r="D135" s="145" t="s">
        <v>172</v>
      </c>
      <c r="E135" s="172" t="s">
        <v>19</v>
      </c>
      <c r="F135" s="173" t="s">
        <v>188</v>
      </c>
      <c r="H135" s="174">
        <v>0.44</v>
      </c>
      <c r="I135" s="175"/>
      <c r="L135" s="171"/>
      <c r="M135" s="176"/>
      <c r="T135" s="177"/>
      <c r="AT135" s="172" t="s">
        <v>172</v>
      </c>
      <c r="AU135" s="172" t="s">
        <v>83</v>
      </c>
      <c r="AV135" s="15" t="s">
        <v>166</v>
      </c>
      <c r="AW135" s="15" t="s">
        <v>37</v>
      </c>
      <c r="AX135" s="15" t="s">
        <v>83</v>
      </c>
      <c r="AY135" s="172" t="s">
        <v>158</v>
      </c>
    </row>
    <row r="136" spans="2:65" s="1" customFormat="1" ht="21.75" customHeight="1">
      <c r="B136" s="33"/>
      <c r="C136" s="132" t="s">
        <v>309</v>
      </c>
      <c r="D136" s="132" t="s">
        <v>161</v>
      </c>
      <c r="E136" s="133" t="s">
        <v>1903</v>
      </c>
      <c r="F136" s="134" t="s">
        <v>1904</v>
      </c>
      <c r="G136" s="135" t="s">
        <v>538</v>
      </c>
      <c r="H136" s="136">
        <v>10.205</v>
      </c>
      <c r="I136" s="137"/>
      <c r="J136" s="138">
        <f>ROUND(I136*H136,2)</f>
        <v>0</v>
      </c>
      <c r="K136" s="134" t="s">
        <v>19</v>
      </c>
      <c r="L136" s="33"/>
      <c r="M136" s="139" t="s">
        <v>19</v>
      </c>
      <c r="N136" s="140" t="s">
        <v>47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166</v>
      </c>
      <c r="AT136" s="143" t="s">
        <v>161</v>
      </c>
      <c r="AU136" s="143" t="s">
        <v>83</v>
      </c>
      <c r="AY136" s="18" t="s">
        <v>158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83</v>
      </c>
      <c r="BK136" s="144">
        <f>ROUND(I136*H136,2)</f>
        <v>0</v>
      </c>
      <c r="BL136" s="18" t="s">
        <v>166</v>
      </c>
      <c r="BM136" s="143" t="s">
        <v>422</v>
      </c>
    </row>
    <row r="137" spans="2:65" s="1" customFormat="1">
      <c r="B137" s="33"/>
      <c r="D137" s="145" t="s">
        <v>168</v>
      </c>
      <c r="F137" s="146" t="s">
        <v>1904</v>
      </c>
      <c r="I137" s="147"/>
      <c r="L137" s="33"/>
      <c r="M137" s="148"/>
      <c r="T137" s="54"/>
      <c r="AT137" s="18" t="s">
        <v>168</v>
      </c>
      <c r="AU137" s="18" t="s">
        <v>83</v>
      </c>
    </row>
    <row r="138" spans="2:65" s="1" customFormat="1" ht="21.75" customHeight="1">
      <c r="B138" s="33"/>
      <c r="C138" s="132" t="s">
        <v>316</v>
      </c>
      <c r="D138" s="132" t="s">
        <v>161</v>
      </c>
      <c r="E138" s="133" t="s">
        <v>1905</v>
      </c>
      <c r="F138" s="134" t="s">
        <v>1906</v>
      </c>
      <c r="G138" s="135" t="s">
        <v>538</v>
      </c>
      <c r="H138" s="136">
        <v>5.1029999999999998</v>
      </c>
      <c r="I138" s="137"/>
      <c r="J138" s="138">
        <f>ROUND(I138*H138,2)</f>
        <v>0</v>
      </c>
      <c r="K138" s="134" t="s">
        <v>19</v>
      </c>
      <c r="L138" s="33"/>
      <c r="M138" s="139" t="s">
        <v>19</v>
      </c>
      <c r="N138" s="140" t="s">
        <v>47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166</v>
      </c>
      <c r="AT138" s="143" t="s">
        <v>161</v>
      </c>
      <c r="AU138" s="143" t="s">
        <v>83</v>
      </c>
      <c r="AY138" s="18" t="s">
        <v>158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83</v>
      </c>
      <c r="BK138" s="144">
        <f>ROUND(I138*H138,2)</f>
        <v>0</v>
      </c>
      <c r="BL138" s="18" t="s">
        <v>166</v>
      </c>
      <c r="BM138" s="143" t="s">
        <v>390</v>
      </c>
    </row>
    <row r="139" spans="2:65" s="1" customFormat="1">
      <c r="B139" s="33"/>
      <c r="D139" s="145" t="s">
        <v>168</v>
      </c>
      <c r="F139" s="146" t="s">
        <v>1906</v>
      </c>
      <c r="I139" s="147"/>
      <c r="L139" s="33"/>
      <c r="M139" s="148"/>
      <c r="T139" s="54"/>
      <c r="AT139" s="18" t="s">
        <v>168</v>
      </c>
      <c r="AU139" s="18" t="s">
        <v>83</v>
      </c>
    </row>
    <row r="140" spans="2:65" s="13" customFormat="1">
      <c r="B140" s="157"/>
      <c r="D140" s="145" t="s">
        <v>172</v>
      </c>
      <c r="E140" s="158" t="s">
        <v>19</v>
      </c>
      <c r="F140" s="159" t="s">
        <v>1907</v>
      </c>
      <c r="H140" s="160">
        <v>5.1029999999999998</v>
      </c>
      <c r="I140" s="161"/>
      <c r="L140" s="157"/>
      <c r="M140" s="162"/>
      <c r="T140" s="163"/>
      <c r="AT140" s="158" t="s">
        <v>172</v>
      </c>
      <c r="AU140" s="158" t="s">
        <v>83</v>
      </c>
      <c r="AV140" s="13" t="s">
        <v>85</v>
      </c>
      <c r="AW140" s="13" t="s">
        <v>37</v>
      </c>
      <c r="AX140" s="13" t="s">
        <v>76</v>
      </c>
      <c r="AY140" s="158" t="s">
        <v>158</v>
      </c>
    </row>
    <row r="141" spans="2:65" s="15" customFormat="1">
      <c r="B141" s="171"/>
      <c r="D141" s="145" t="s">
        <v>172</v>
      </c>
      <c r="E141" s="172" t="s">
        <v>19</v>
      </c>
      <c r="F141" s="173" t="s">
        <v>188</v>
      </c>
      <c r="H141" s="174">
        <v>5.1029999999999998</v>
      </c>
      <c r="I141" s="175"/>
      <c r="L141" s="171"/>
      <c r="M141" s="176"/>
      <c r="T141" s="177"/>
      <c r="AT141" s="172" t="s">
        <v>172</v>
      </c>
      <c r="AU141" s="172" t="s">
        <v>83</v>
      </c>
      <c r="AV141" s="15" t="s">
        <v>166</v>
      </c>
      <c r="AW141" s="15" t="s">
        <v>37</v>
      </c>
      <c r="AX141" s="15" t="s">
        <v>83</v>
      </c>
      <c r="AY141" s="172" t="s">
        <v>158</v>
      </c>
    </row>
    <row r="142" spans="2:65" s="1" customFormat="1" ht="24.2" customHeight="1">
      <c r="B142" s="33"/>
      <c r="C142" s="132" t="s">
        <v>323</v>
      </c>
      <c r="D142" s="132" t="s">
        <v>161</v>
      </c>
      <c r="E142" s="133" t="s">
        <v>1908</v>
      </c>
      <c r="F142" s="134" t="s">
        <v>1909</v>
      </c>
      <c r="G142" s="135" t="s">
        <v>538</v>
      </c>
      <c r="H142" s="136">
        <v>56.003</v>
      </c>
      <c r="I142" s="137"/>
      <c r="J142" s="138">
        <f>ROUND(I142*H142,2)</f>
        <v>0</v>
      </c>
      <c r="K142" s="134" t="s">
        <v>19</v>
      </c>
      <c r="L142" s="33"/>
      <c r="M142" s="139" t="s">
        <v>19</v>
      </c>
      <c r="N142" s="140" t="s">
        <v>47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166</v>
      </c>
      <c r="AT142" s="143" t="s">
        <v>161</v>
      </c>
      <c r="AU142" s="143" t="s">
        <v>83</v>
      </c>
      <c r="AY142" s="18" t="s">
        <v>158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83</v>
      </c>
      <c r="BK142" s="144">
        <f>ROUND(I142*H142,2)</f>
        <v>0</v>
      </c>
      <c r="BL142" s="18" t="s">
        <v>166</v>
      </c>
      <c r="BM142" s="143" t="s">
        <v>447</v>
      </c>
    </row>
    <row r="143" spans="2:65" s="1" customFormat="1">
      <c r="B143" s="33"/>
      <c r="D143" s="145" t="s">
        <v>168</v>
      </c>
      <c r="F143" s="146" t="s">
        <v>1909</v>
      </c>
      <c r="I143" s="147"/>
      <c r="L143" s="33"/>
      <c r="M143" s="148"/>
      <c r="T143" s="54"/>
      <c r="AT143" s="18" t="s">
        <v>168</v>
      </c>
      <c r="AU143" s="18" t="s">
        <v>83</v>
      </c>
    </row>
    <row r="144" spans="2:65" s="1" customFormat="1" ht="21.75" customHeight="1">
      <c r="B144" s="33"/>
      <c r="C144" s="132" t="s">
        <v>330</v>
      </c>
      <c r="D144" s="132" t="s">
        <v>161</v>
      </c>
      <c r="E144" s="133" t="s">
        <v>1910</v>
      </c>
      <c r="F144" s="134" t="s">
        <v>1911</v>
      </c>
      <c r="G144" s="135" t="s">
        <v>538</v>
      </c>
      <c r="H144" s="136">
        <v>28.001000000000001</v>
      </c>
      <c r="I144" s="137"/>
      <c r="J144" s="138">
        <f>ROUND(I144*H144,2)</f>
        <v>0</v>
      </c>
      <c r="K144" s="134" t="s">
        <v>19</v>
      </c>
      <c r="L144" s="33"/>
      <c r="M144" s="139" t="s">
        <v>19</v>
      </c>
      <c r="N144" s="140" t="s">
        <v>47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166</v>
      </c>
      <c r="AT144" s="143" t="s">
        <v>161</v>
      </c>
      <c r="AU144" s="143" t="s">
        <v>83</v>
      </c>
      <c r="AY144" s="18" t="s">
        <v>158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83</v>
      </c>
      <c r="BK144" s="144">
        <f>ROUND(I144*H144,2)</f>
        <v>0</v>
      </c>
      <c r="BL144" s="18" t="s">
        <v>166</v>
      </c>
      <c r="BM144" s="143" t="s">
        <v>461</v>
      </c>
    </row>
    <row r="145" spans="2:65" s="1" customFormat="1">
      <c r="B145" s="33"/>
      <c r="D145" s="145" t="s">
        <v>168</v>
      </c>
      <c r="F145" s="146" t="s">
        <v>1911</v>
      </c>
      <c r="I145" s="147"/>
      <c r="L145" s="33"/>
      <c r="M145" s="148"/>
      <c r="T145" s="54"/>
      <c r="AT145" s="18" t="s">
        <v>168</v>
      </c>
      <c r="AU145" s="18" t="s">
        <v>83</v>
      </c>
    </row>
    <row r="146" spans="2:65" s="13" customFormat="1">
      <c r="B146" s="157"/>
      <c r="D146" s="145" t="s">
        <v>172</v>
      </c>
      <c r="E146" s="158" t="s">
        <v>19</v>
      </c>
      <c r="F146" s="159" t="s">
        <v>1912</v>
      </c>
      <c r="H146" s="160">
        <v>28.001000000000001</v>
      </c>
      <c r="I146" s="161"/>
      <c r="L146" s="157"/>
      <c r="M146" s="162"/>
      <c r="T146" s="163"/>
      <c r="AT146" s="158" t="s">
        <v>172</v>
      </c>
      <c r="AU146" s="158" t="s">
        <v>83</v>
      </c>
      <c r="AV146" s="13" t="s">
        <v>85</v>
      </c>
      <c r="AW146" s="13" t="s">
        <v>37</v>
      </c>
      <c r="AX146" s="13" t="s">
        <v>76</v>
      </c>
      <c r="AY146" s="158" t="s">
        <v>158</v>
      </c>
    </row>
    <row r="147" spans="2:65" s="15" customFormat="1">
      <c r="B147" s="171"/>
      <c r="D147" s="145" t="s">
        <v>172</v>
      </c>
      <c r="E147" s="172" t="s">
        <v>19</v>
      </c>
      <c r="F147" s="173" t="s">
        <v>188</v>
      </c>
      <c r="H147" s="174">
        <v>28.001000000000001</v>
      </c>
      <c r="I147" s="175"/>
      <c r="L147" s="171"/>
      <c r="M147" s="176"/>
      <c r="T147" s="177"/>
      <c r="AT147" s="172" t="s">
        <v>172</v>
      </c>
      <c r="AU147" s="172" t="s">
        <v>83</v>
      </c>
      <c r="AV147" s="15" t="s">
        <v>166</v>
      </c>
      <c r="AW147" s="15" t="s">
        <v>37</v>
      </c>
      <c r="AX147" s="15" t="s">
        <v>83</v>
      </c>
      <c r="AY147" s="172" t="s">
        <v>158</v>
      </c>
    </row>
    <row r="148" spans="2:65" s="1" customFormat="1" ht="21.75" customHeight="1">
      <c r="B148" s="33"/>
      <c r="C148" s="132" t="s">
        <v>337</v>
      </c>
      <c r="D148" s="132" t="s">
        <v>161</v>
      </c>
      <c r="E148" s="133" t="s">
        <v>1913</v>
      </c>
      <c r="F148" s="134" t="s">
        <v>1914</v>
      </c>
      <c r="G148" s="135" t="s">
        <v>538</v>
      </c>
      <c r="H148" s="136">
        <v>31.501999999999999</v>
      </c>
      <c r="I148" s="137"/>
      <c r="J148" s="138">
        <f>ROUND(I148*H148,2)</f>
        <v>0</v>
      </c>
      <c r="K148" s="134" t="s">
        <v>19</v>
      </c>
      <c r="L148" s="33"/>
      <c r="M148" s="139" t="s">
        <v>19</v>
      </c>
      <c r="N148" s="140" t="s">
        <v>47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166</v>
      </c>
      <c r="AT148" s="143" t="s">
        <v>161</v>
      </c>
      <c r="AU148" s="143" t="s">
        <v>83</v>
      </c>
      <c r="AY148" s="18" t="s">
        <v>158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83</v>
      </c>
      <c r="BK148" s="144">
        <f>ROUND(I148*H148,2)</f>
        <v>0</v>
      </c>
      <c r="BL148" s="18" t="s">
        <v>166</v>
      </c>
      <c r="BM148" s="143" t="s">
        <v>473</v>
      </c>
    </row>
    <row r="149" spans="2:65" s="1" customFormat="1">
      <c r="B149" s="33"/>
      <c r="D149" s="145" t="s">
        <v>168</v>
      </c>
      <c r="F149" s="146" t="s">
        <v>1914</v>
      </c>
      <c r="I149" s="147"/>
      <c r="L149" s="33"/>
      <c r="M149" s="148"/>
      <c r="T149" s="54"/>
      <c r="AT149" s="18" t="s">
        <v>168</v>
      </c>
      <c r="AU149" s="18" t="s">
        <v>83</v>
      </c>
    </row>
    <row r="150" spans="2:65" s="1" customFormat="1" ht="16.5" customHeight="1">
      <c r="B150" s="33"/>
      <c r="C150" s="132" t="s">
        <v>348</v>
      </c>
      <c r="D150" s="132" t="s">
        <v>161</v>
      </c>
      <c r="E150" s="133" t="s">
        <v>1915</v>
      </c>
      <c r="F150" s="134" t="s">
        <v>1916</v>
      </c>
      <c r="G150" s="135" t="s">
        <v>538</v>
      </c>
      <c r="H150" s="136">
        <v>3.5</v>
      </c>
      <c r="I150" s="137"/>
      <c r="J150" s="138">
        <f>ROUND(I150*H150,2)</f>
        <v>0</v>
      </c>
      <c r="K150" s="134" t="s">
        <v>19</v>
      </c>
      <c r="L150" s="33"/>
      <c r="M150" s="139" t="s">
        <v>19</v>
      </c>
      <c r="N150" s="140" t="s">
        <v>47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166</v>
      </c>
      <c r="AT150" s="143" t="s">
        <v>161</v>
      </c>
      <c r="AU150" s="143" t="s">
        <v>83</v>
      </c>
      <c r="AY150" s="18" t="s">
        <v>158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83</v>
      </c>
      <c r="BK150" s="144">
        <f>ROUND(I150*H150,2)</f>
        <v>0</v>
      </c>
      <c r="BL150" s="18" t="s">
        <v>166</v>
      </c>
      <c r="BM150" s="143" t="s">
        <v>486</v>
      </c>
    </row>
    <row r="151" spans="2:65" s="1" customFormat="1">
      <c r="B151" s="33"/>
      <c r="D151" s="145" t="s">
        <v>168</v>
      </c>
      <c r="F151" s="146" t="s">
        <v>1916</v>
      </c>
      <c r="I151" s="147"/>
      <c r="L151" s="33"/>
      <c r="M151" s="148"/>
      <c r="T151" s="54"/>
      <c r="AT151" s="18" t="s">
        <v>168</v>
      </c>
      <c r="AU151" s="18" t="s">
        <v>83</v>
      </c>
    </row>
    <row r="152" spans="2:65" s="13" customFormat="1">
      <c r="B152" s="157"/>
      <c r="D152" s="145" t="s">
        <v>172</v>
      </c>
      <c r="E152" s="158" t="s">
        <v>19</v>
      </c>
      <c r="F152" s="159" t="s">
        <v>1917</v>
      </c>
      <c r="H152" s="160">
        <v>3.5</v>
      </c>
      <c r="I152" s="161"/>
      <c r="L152" s="157"/>
      <c r="M152" s="162"/>
      <c r="T152" s="163"/>
      <c r="AT152" s="158" t="s">
        <v>172</v>
      </c>
      <c r="AU152" s="158" t="s">
        <v>83</v>
      </c>
      <c r="AV152" s="13" t="s">
        <v>85</v>
      </c>
      <c r="AW152" s="13" t="s">
        <v>37</v>
      </c>
      <c r="AX152" s="13" t="s">
        <v>76</v>
      </c>
      <c r="AY152" s="158" t="s">
        <v>158</v>
      </c>
    </row>
    <row r="153" spans="2:65" s="15" customFormat="1">
      <c r="B153" s="171"/>
      <c r="D153" s="145" t="s">
        <v>172</v>
      </c>
      <c r="E153" s="172" t="s">
        <v>19</v>
      </c>
      <c r="F153" s="173" t="s">
        <v>188</v>
      </c>
      <c r="H153" s="174">
        <v>3.5</v>
      </c>
      <c r="I153" s="175"/>
      <c r="L153" s="171"/>
      <c r="M153" s="176"/>
      <c r="T153" s="177"/>
      <c r="AT153" s="172" t="s">
        <v>172</v>
      </c>
      <c r="AU153" s="172" t="s">
        <v>83</v>
      </c>
      <c r="AV153" s="15" t="s">
        <v>166</v>
      </c>
      <c r="AW153" s="15" t="s">
        <v>37</v>
      </c>
      <c r="AX153" s="15" t="s">
        <v>83</v>
      </c>
      <c r="AY153" s="172" t="s">
        <v>158</v>
      </c>
    </row>
    <row r="154" spans="2:65" s="1" customFormat="1" ht="21.75" customHeight="1">
      <c r="B154" s="33"/>
      <c r="C154" s="132" t="s">
        <v>7</v>
      </c>
      <c r="D154" s="132" t="s">
        <v>161</v>
      </c>
      <c r="E154" s="133" t="s">
        <v>1918</v>
      </c>
      <c r="F154" s="134" t="s">
        <v>1919</v>
      </c>
      <c r="G154" s="135" t="s">
        <v>164</v>
      </c>
      <c r="H154" s="136">
        <v>254.55799999999999</v>
      </c>
      <c r="I154" s="137"/>
      <c r="J154" s="138">
        <f>ROUND(I154*H154,2)</f>
        <v>0</v>
      </c>
      <c r="K154" s="134" t="s">
        <v>19</v>
      </c>
      <c r="L154" s="33"/>
      <c r="M154" s="139" t="s">
        <v>19</v>
      </c>
      <c r="N154" s="140" t="s">
        <v>47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166</v>
      </c>
      <c r="AT154" s="143" t="s">
        <v>161</v>
      </c>
      <c r="AU154" s="143" t="s">
        <v>83</v>
      </c>
      <c r="AY154" s="18" t="s">
        <v>158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8" t="s">
        <v>83</v>
      </c>
      <c r="BK154" s="144">
        <f>ROUND(I154*H154,2)</f>
        <v>0</v>
      </c>
      <c r="BL154" s="18" t="s">
        <v>166</v>
      </c>
      <c r="BM154" s="143" t="s">
        <v>502</v>
      </c>
    </row>
    <row r="155" spans="2:65" s="1" customFormat="1">
      <c r="B155" s="33"/>
      <c r="D155" s="145" t="s">
        <v>168</v>
      </c>
      <c r="F155" s="146" t="s">
        <v>1919</v>
      </c>
      <c r="I155" s="147"/>
      <c r="L155" s="33"/>
      <c r="M155" s="148"/>
      <c r="T155" s="54"/>
      <c r="AT155" s="18" t="s">
        <v>168</v>
      </c>
      <c r="AU155" s="18" t="s">
        <v>83</v>
      </c>
    </row>
    <row r="156" spans="2:65" s="1" customFormat="1" ht="21.75" customHeight="1">
      <c r="B156" s="33"/>
      <c r="C156" s="132" t="s">
        <v>366</v>
      </c>
      <c r="D156" s="132" t="s">
        <v>161</v>
      </c>
      <c r="E156" s="133" t="s">
        <v>1920</v>
      </c>
      <c r="F156" s="134" t="s">
        <v>1921</v>
      </c>
      <c r="G156" s="135" t="s">
        <v>164</v>
      </c>
      <c r="H156" s="136">
        <v>254.55799999999999</v>
      </c>
      <c r="I156" s="137"/>
      <c r="J156" s="138">
        <f>ROUND(I156*H156,2)</f>
        <v>0</v>
      </c>
      <c r="K156" s="134" t="s">
        <v>19</v>
      </c>
      <c r="L156" s="33"/>
      <c r="M156" s="139" t="s">
        <v>19</v>
      </c>
      <c r="N156" s="140" t="s">
        <v>47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166</v>
      </c>
      <c r="AT156" s="143" t="s">
        <v>161</v>
      </c>
      <c r="AU156" s="143" t="s">
        <v>83</v>
      </c>
      <c r="AY156" s="18" t="s">
        <v>158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83</v>
      </c>
      <c r="BK156" s="144">
        <f>ROUND(I156*H156,2)</f>
        <v>0</v>
      </c>
      <c r="BL156" s="18" t="s">
        <v>166</v>
      </c>
      <c r="BM156" s="143" t="s">
        <v>520</v>
      </c>
    </row>
    <row r="157" spans="2:65" s="1" customFormat="1">
      <c r="B157" s="33"/>
      <c r="D157" s="145" t="s">
        <v>168</v>
      </c>
      <c r="F157" s="146" t="s">
        <v>1921</v>
      </c>
      <c r="I157" s="147"/>
      <c r="L157" s="33"/>
      <c r="M157" s="148"/>
      <c r="T157" s="54"/>
      <c r="AT157" s="18" t="s">
        <v>168</v>
      </c>
      <c r="AU157" s="18" t="s">
        <v>83</v>
      </c>
    </row>
    <row r="158" spans="2:65" s="1" customFormat="1" ht="16.5" customHeight="1">
      <c r="B158" s="33"/>
      <c r="C158" s="132" t="s">
        <v>373</v>
      </c>
      <c r="D158" s="132" t="s">
        <v>161</v>
      </c>
      <c r="E158" s="133" t="s">
        <v>1922</v>
      </c>
      <c r="F158" s="134" t="s">
        <v>1923</v>
      </c>
      <c r="G158" s="135" t="s">
        <v>538</v>
      </c>
      <c r="H158" s="136">
        <v>33.103999999999999</v>
      </c>
      <c r="I158" s="137"/>
      <c r="J158" s="138">
        <f>ROUND(I158*H158,2)</f>
        <v>0</v>
      </c>
      <c r="K158" s="134" t="s">
        <v>19</v>
      </c>
      <c r="L158" s="33"/>
      <c r="M158" s="139" t="s">
        <v>19</v>
      </c>
      <c r="N158" s="140" t="s">
        <v>47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166</v>
      </c>
      <c r="AT158" s="143" t="s">
        <v>161</v>
      </c>
      <c r="AU158" s="143" t="s">
        <v>83</v>
      </c>
      <c r="AY158" s="18" t="s">
        <v>158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83</v>
      </c>
      <c r="BK158" s="144">
        <f>ROUND(I158*H158,2)</f>
        <v>0</v>
      </c>
      <c r="BL158" s="18" t="s">
        <v>166</v>
      </c>
      <c r="BM158" s="143" t="s">
        <v>535</v>
      </c>
    </row>
    <row r="159" spans="2:65" s="1" customFormat="1">
      <c r="B159" s="33"/>
      <c r="D159" s="145" t="s">
        <v>168</v>
      </c>
      <c r="F159" s="146" t="s">
        <v>1923</v>
      </c>
      <c r="I159" s="147"/>
      <c r="L159" s="33"/>
      <c r="M159" s="148"/>
      <c r="T159" s="54"/>
      <c r="AT159" s="18" t="s">
        <v>168</v>
      </c>
      <c r="AU159" s="18" t="s">
        <v>83</v>
      </c>
    </row>
    <row r="160" spans="2:65" s="13" customFormat="1">
      <c r="B160" s="157"/>
      <c r="D160" s="145" t="s">
        <v>172</v>
      </c>
      <c r="E160" s="158" t="s">
        <v>19</v>
      </c>
      <c r="F160" s="159" t="s">
        <v>1924</v>
      </c>
      <c r="H160" s="160">
        <v>33.103999999999999</v>
      </c>
      <c r="I160" s="161"/>
      <c r="L160" s="157"/>
      <c r="M160" s="162"/>
      <c r="T160" s="163"/>
      <c r="AT160" s="158" t="s">
        <v>172</v>
      </c>
      <c r="AU160" s="158" t="s">
        <v>83</v>
      </c>
      <c r="AV160" s="13" t="s">
        <v>85</v>
      </c>
      <c r="AW160" s="13" t="s">
        <v>37</v>
      </c>
      <c r="AX160" s="13" t="s">
        <v>76</v>
      </c>
      <c r="AY160" s="158" t="s">
        <v>158</v>
      </c>
    </row>
    <row r="161" spans="2:65" s="15" customFormat="1">
      <c r="B161" s="171"/>
      <c r="D161" s="145" t="s">
        <v>172</v>
      </c>
      <c r="E161" s="172" t="s">
        <v>19</v>
      </c>
      <c r="F161" s="173" t="s">
        <v>188</v>
      </c>
      <c r="H161" s="174">
        <v>33.103999999999999</v>
      </c>
      <c r="I161" s="175"/>
      <c r="L161" s="171"/>
      <c r="M161" s="176"/>
      <c r="T161" s="177"/>
      <c r="AT161" s="172" t="s">
        <v>172</v>
      </c>
      <c r="AU161" s="172" t="s">
        <v>83</v>
      </c>
      <c r="AV161" s="15" t="s">
        <v>166</v>
      </c>
      <c r="AW161" s="15" t="s">
        <v>37</v>
      </c>
      <c r="AX161" s="15" t="s">
        <v>83</v>
      </c>
      <c r="AY161" s="172" t="s">
        <v>158</v>
      </c>
    </row>
    <row r="162" spans="2:65" s="1" customFormat="1" ht="16.5" customHeight="1">
      <c r="B162" s="33"/>
      <c r="C162" s="132" t="s">
        <v>379</v>
      </c>
      <c r="D162" s="132" t="s">
        <v>161</v>
      </c>
      <c r="E162" s="133" t="s">
        <v>1925</v>
      </c>
      <c r="F162" s="134" t="s">
        <v>1926</v>
      </c>
      <c r="G162" s="135" t="s">
        <v>538</v>
      </c>
      <c r="H162" s="136">
        <v>17.501000000000001</v>
      </c>
      <c r="I162" s="137"/>
      <c r="J162" s="138">
        <f>ROUND(I162*H162,2)</f>
        <v>0</v>
      </c>
      <c r="K162" s="134" t="s">
        <v>19</v>
      </c>
      <c r="L162" s="33"/>
      <c r="M162" s="139" t="s">
        <v>19</v>
      </c>
      <c r="N162" s="140" t="s">
        <v>47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166</v>
      </c>
      <c r="AT162" s="143" t="s">
        <v>161</v>
      </c>
      <c r="AU162" s="143" t="s">
        <v>83</v>
      </c>
      <c r="AY162" s="18" t="s">
        <v>158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83</v>
      </c>
      <c r="BK162" s="144">
        <f>ROUND(I162*H162,2)</f>
        <v>0</v>
      </c>
      <c r="BL162" s="18" t="s">
        <v>166</v>
      </c>
      <c r="BM162" s="143" t="s">
        <v>552</v>
      </c>
    </row>
    <row r="163" spans="2:65" s="1" customFormat="1">
      <c r="B163" s="33"/>
      <c r="D163" s="145" t="s">
        <v>168</v>
      </c>
      <c r="F163" s="146" t="s">
        <v>1926</v>
      </c>
      <c r="I163" s="147"/>
      <c r="L163" s="33"/>
      <c r="M163" s="148"/>
      <c r="T163" s="54"/>
      <c r="AT163" s="18" t="s">
        <v>168</v>
      </c>
      <c r="AU163" s="18" t="s">
        <v>83</v>
      </c>
    </row>
    <row r="164" spans="2:65" s="13" customFormat="1">
      <c r="B164" s="157"/>
      <c r="D164" s="145" t="s">
        <v>172</v>
      </c>
      <c r="E164" s="158" t="s">
        <v>19</v>
      </c>
      <c r="F164" s="159" t="s">
        <v>1927</v>
      </c>
      <c r="H164" s="160">
        <v>17.501000000000001</v>
      </c>
      <c r="I164" s="161"/>
      <c r="L164" s="157"/>
      <c r="M164" s="162"/>
      <c r="T164" s="163"/>
      <c r="AT164" s="158" t="s">
        <v>172</v>
      </c>
      <c r="AU164" s="158" t="s">
        <v>83</v>
      </c>
      <c r="AV164" s="13" t="s">
        <v>85</v>
      </c>
      <c r="AW164" s="13" t="s">
        <v>37</v>
      </c>
      <c r="AX164" s="13" t="s">
        <v>76</v>
      </c>
      <c r="AY164" s="158" t="s">
        <v>158</v>
      </c>
    </row>
    <row r="165" spans="2:65" s="15" customFormat="1">
      <c r="B165" s="171"/>
      <c r="D165" s="145" t="s">
        <v>172</v>
      </c>
      <c r="E165" s="172" t="s">
        <v>19</v>
      </c>
      <c r="F165" s="173" t="s">
        <v>188</v>
      </c>
      <c r="H165" s="174">
        <v>17.501000000000001</v>
      </c>
      <c r="I165" s="175"/>
      <c r="L165" s="171"/>
      <c r="M165" s="176"/>
      <c r="T165" s="177"/>
      <c r="AT165" s="172" t="s">
        <v>172</v>
      </c>
      <c r="AU165" s="172" t="s">
        <v>83</v>
      </c>
      <c r="AV165" s="15" t="s">
        <v>166</v>
      </c>
      <c r="AW165" s="15" t="s">
        <v>37</v>
      </c>
      <c r="AX165" s="15" t="s">
        <v>83</v>
      </c>
      <c r="AY165" s="172" t="s">
        <v>158</v>
      </c>
    </row>
    <row r="166" spans="2:65" s="1" customFormat="1" ht="21.75" customHeight="1">
      <c r="B166" s="33"/>
      <c r="C166" s="132" t="s">
        <v>387</v>
      </c>
      <c r="D166" s="132" t="s">
        <v>161</v>
      </c>
      <c r="E166" s="133" t="s">
        <v>1928</v>
      </c>
      <c r="F166" s="134" t="s">
        <v>1929</v>
      </c>
      <c r="G166" s="135" t="s">
        <v>538</v>
      </c>
      <c r="H166" s="136">
        <v>126.38800000000001</v>
      </c>
      <c r="I166" s="137"/>
      <c r="J166" s="138">
        <f>ROUND(I166*H166,2)</f>
        <v>0</v>
      </c>
      <c r="K166" s="134" t="s">
        <v>19</v>
      </c>
      <c r="L166" s="33"/>
      <c r="M166" s="139" t="s">
        <v>19</v>
      </c>
      <c r="N166" s="140" t="s">
        <v>47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166</v>
      </c>
      <c r="AT166" s="143" t="s">
        <v>161</v>
      </c>
      <c r="AU166" s="143" t="s">
        <v>83</v>
      </c>
      <c r="AY166" s="18" t="s">
        <v>158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83</v>
      </c>
      <c r="BK166" s="144">
        <f>ROUND(I166*H166,2)</f>
        <v>0</v>
      </c>
      <c r="BL166" s="18" t="s">
        <v>166</v>
      </c>
      <c r="BM166" s="143" t="s">
        <v>564</v>
      </c>
    </row>
    <row r="167" spans="2:65" s="1" customFormat="1">
      <c r="B167" s="33"/>
      <c r="D167" s="145" t="s">
        <v>168</v>
      </c>
      <c r="F167" s="146" t="s">
        <v>1929</v>
      </c>
      <c r="I167" s="147"/>
      <c r="L167" s="33"/>
      <c r="M167" s="148"/>
      <c r="T167" s="54"/>
      <c r="AT167" s="18" t="s">
        <v>168</v>
      </c>
      <c r="AU167" s="18" t="s">
        <v>83</v>
      </c>
    </row>
    <row r="168" spans="2:65" s="1" customFormat="1" ht="21.75" customHeight="1">
      <c r="B168" s="33"/>
      <c r="C168" s="132" t="s">
        <v>394</v>
      </c>
      <c r="D168" s="132" t="s">
        <v>161</v>
      </c>
      <c r="E168" s="133" t="s">
        <v>1930</v>
      </c>
      <c r="F168" s="134" t="s">
        <v>1931</v>
      </c>
      <c r="G168" s="135" t="s">
        <v>538</v>
      </c>
      <c r="H168" s="136">
        <v>3.0139999999999998</v>
      </c>
      <c r="I168" s="137"/>
      <c r="J168" s="138">
        <f>ROUND(I168*H168,2)</f>
        <v>0</v>
      </c>
      <c r="K168" s="134" t="s">
        <v>19</v>
      </c>
      <c r="L168" s="33"/>
      <c r="M168" s="139" t="s">
        <v>19</v>
      </c>
      <c r="N168" s="140" t="s">
        <v>47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166</v>
      </c>
      <c r="AT168" s="143" t="s">
        <v>161</v>
      </c>
      <c r="AU168" s="143" t="s">
        <v>83</v>
      </c>
      <c r="AY168" s="18" t="s">
        <v>158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83</v>
      </c>
      <c r="BK168" s="144">
        <f>ROUND(I168*H168,2)</f>
        <v>0</v>
      </c>
      <c r="BL168" s="18" t="s">
        <v>166</v>
      </c>
      <c r="BM168" s="143" t="s">
        <v>578</v>
      </c>
    </row>
    <row r="169" spans="2:65" s="1" customFormat="1">
      <c r="B169" s="33"/>
      <c r="D169" s="145" t="s">
        <v>168</v>
      </c>
      <c r="F169" s="146" t="s">
        <v>1931</v>
      </c>
      <c r="I169" s="147"/>
      <c r="L169" s="33"/>
      <c r="M169" s="148"/>
      <c r="T169" s="54"/>
      <c r="AT169" s="18" t="s">
        <v>168</v>
      </c>
      <c r="AU169" s="18" t="s">
        <v>83</v>
      </c>
    </row>
    <row r="170" spans="2:65" s="1" customFormat="1" ht="21.75" customHeight="1">
      <c r="B170" s="33"/>
      <c r="C170" s="132" t="s">
        <v>402</v>
      </c>
      <c r="D170" s="132" t="s">
        <v>161</v>
      </c>
      <c r="E170" s="133" t="s">
        <v>1932</v>
      </c>
      <c r="F170" s="134" t="s">
        <v>1933</v>
      </c>
      <c r="G170" s="135" t="s">
        <v>538</v>
      </c>
      <c r="H170" s="136">
        <v>35.002000000000002</v>
      </c>
      <c r="I170" s="137"/>
      <c r="J170" s="138">
        <f>ROUND(I170*H170,2)</f>
        <v>0</v>
      </c>
      <c r="K170" s="134" t="s">
        <v>19</v>
      </c>
      <c r="L170" s="33"/>
      <c r="M170" s="139" t="s">
        <v>19</v>
      </c>
      <c r="N170" s="140" t="s">
        <v>47</v>
      </c>
      <c r="P170" s="141">
        <f>O170*H170</f>
        <v>0</v>
      </c>
      <c r="Q170" s="141">
        <v>0</v>
      </c>
      <c r="R170" s="141">
        <f>Q170*H170</f>
        <v>0</v>
      </c>
      <c r="S170" s="141">
        <v>0</v>
      </c>
      <c r="T170" s="142">
        <f>S170*H170</f>
        <v>0</v>
      </c>
      <c r="AR170" s="143" t="s">
        <v>166</v>
      </c>
      <c r="AT170" s="143" t="s">
        <v>161</v>
      </c>
      <c r="AU170" s="143" t="s">
        <v>83</v>
      </c>
      <c r="AY170" s="18" t="s">
        <v>158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8" t="s">
        <v>83</v>
      </c>
      <c r="BK170" s="144">
        <f>ROUND(I170*H170,2)</f>
        <v>0</v>
      </c>
      <c r="BL170" s="18" t="s">
        <v>166</v>
      </c>
      <c r="BM170" s="143" t="s">
        <v>590</v>
      </c>
    </row>
    <row r="171" spans="2:65" s="1" customFormat="1">
      <c r="B171" s="33"/>
      <c r="D171" s="145" t="s">
        <v>168</v>
      </c>
      <c r="F171" s="146" t="s">
        <v>1933</v>
      </c>
      <c r="I171" s="147"/>
      <c r="L171" s="33"/>
      <c r="M171" s="148"/>
      <c r="T171" s="54"/>
      <c r="AT171" s="18" t="s">
        <v>168</v>
      </c>
      <c r="AU171" s="18" t="s">
        <v>83</v>
      </c>
    </row>
    <row r="172" spans="2:65" s="13" customFormat="1">
      <c r="B172" s="157"/>
      <c r="D172" s="145" t="s">
        <v>172</v>
      </c>
      <c r="E172" s="158" t="s">
        <v>19</v>
      </c>
      <c r="F172" s="159" t="s">
        <v>1934</v>
      </c>
      <c r="H172" s="160">
        <v>35.002000000000002</v>
      </c>
      <c r="I172" s="161"/>
      <c r="L172" s="157"/>
      <c r="M172" s="162"/>
      <c r="T172" s="163"/>
      <c r="AT172" s="158" t="s">
        <v>172</v>
      </c>
      <c r="AU172" s="158" t="s">
        <v>83</v>
      </c>
      <c r="AV172" s="13" t="s">
        <v>85</v>
      </c>
      <c r="AW172" s="13" t="s">
        <v>37</v>
      </c>
      <c r="AX172" s="13" t="s">
        <v>76</v>
      </c>
      <c r="AY172" s="158" t="s">
        <v>158</v>
      </c>
    </row>
    <row r="173" spans="2:65" s="15" customFormat="1">
      <c r="B173" s="171"/>
      <c r="D173" s="145" t="s">
        <v>172</v>
      </c>
      <c r="E173" s="172" t="s">
        <v>19</v>
      </c>
      <c r="F173" s="173" t="s">
        <v>188</v>
      </c>
      <c r="H173" s="174">
        <v>35.002000000000002</v>
      </c>
      <c r="I173" s="175"/>
      <c r="L173" s="171"/>
      <c r="M173" s="176"/>
      <c r="T173" s="177"/>
      <c r="AT173" s="172" t="s">
        <v>172</v>
      </c>
      <c r="AU173" s="172" t="s">
        <v>83</v>
      </c>
      <c r="AV173" s="15" t="s">
        <v>166</v>
      </c>
      <c r="AW173" s="15" t="s">
        <v>37</v>
      </c>
      <c r="AX173" s="15" t="s">
        <v>83</v>
      </c>
      <c r="AY173" s="172" t="s">
        <v>158</v>
      </c>
    </row>
    <row r="174" spans="2:65" s="1" customFormat="1" ht="21.75" customHeight="1">
      <c r="B174" s="33"/>
      <c r="C174" s="132" t="s">
        <v>409</v>
      </c>
      <c r="D174" s="132" t="s">
        <v>161</v>
      </c>
      <c r="E174" s="133" t="s">
        <v>1935</v>
      </c>
      <c r="F174" s="134" t="s">
        <v>1936</v>
      </c>
      <c r="G174" s="135" t="s">
        <v>538</v>
      </c>
      <c r="H174" s="136">
        <v>15.071</v>
      </c>
      <c r="I174" s="137"/>
      <c r="J174" s="138">
        <f>ROUND(I174*H174,2)</f>
        <v>0</v>
      </c>
      <c r="K174" s="134" t="s">
        <v>19</v>
      </c>
      <c r="L174" s="33"/>
      <c r="M174" s="139" t="s">
        <v>19</v>
      </c>
      <c r="N174" s="140" t="s">
        <v>47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166</v>
      </c>
      <c r="AT174" s="143" t="s">
        <v>161</v>
      </c>
      <c r="AU174" s="143" t="s">
        <v>83</v>
      </c>
      <c r="AY174" s="18" t="s">
        <v>158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8" t="s">
        <v>83</v>
      </c>
      <c r="BK174" s="144">
        <f>ROUND(I174*H174,2)</f>
        <v>0</v>
      </c>
      <c r="BL174" s="18" t="s">
        <v>166</v>
      </c>
      <c r="BM174" s="143" t="s">
        <v>608</v>
      </c>
    </row>
    <row r="175" spans="2:65" s="1" customFormat="1">
      <c r="B175" s="33"/>
      <c r="D175" s="145" t="s">
        <v>168</v>
      </c>
      <c r="F175" s="146" t="s">
        <v>1936</v>
      </c>
      <c r="I175" s="147"/>
      <c r="L175" s="33"/>
      <c r="M175" s="148"/>
      <c r="T175" s="54"/>
      <c r="AT175" s="18" t="s">
        <v>168</v>
      </c>
      <c r="AU175" s="18" t="s">
        <v>83</v>
      </c>
    </row>
    <row r="176" spans="2:65" s="13" customFormat="1">
      <c r="B176" s="157"/>
      <c r="D176" s="145" t="s">
        <v>172</v>
      </c>
      <c r="E176" s="158" t="s">
        <v>19</v>
      </c>
      <c r="F176" s="159" t="s">
        <v>1937</v>
      </c>
      <c r="H176" s="160">
        <v>15.071</v>
      </c>
      <c r="I176" s="161"/>
      <c r="L176" s="157"/>
      <c r="M176" s="162"/>
      <c r="T176" s="163"/>
      <c r="AT176" s="158" t="s">
        <v>172</v>
      </c>
      <c r="AU176" s="158" t="s">
        <v>83</v>
      </c>
      <c r="AV176" s="13" t="s">
        <v>85</v>
      </c>
      <c r="AW176" s="13" t="s">
        <v>37</v>
      </c>
      <c r="AX176" s="13" t="s">
        <v>76</v>
      </c>
      <c r="AY176" s="158" t="s">
        <v>158</v>
      </c>
    </row>
    <row r="177" spans="2:65" s="15" customFormat="1">
      <c r="B177" s="171"/>
      <c r="D177" s="145" t="s">
        <v>172</v>
      </c>
      <c r="E177" s="172" t="s">
        <v>19</v>
      </c>
      <c r="F177" s="173" t="s">
        <v>188</v>
      </c>
      <c r="H177" s="174">
        <v>15.071</v>
      </c>
      <c r="I177" s="175"/>
      <c r="L177" s="171"/>
      <c r="M177" s="176"/>
      <c r="T177" s="177"/>
      <c r="AT177" s="172" t="s">
        <v>172</v>
      </c>
      <c r="AU177" s="172" t="s">
        <v>83</v>
      </c>
      <c r="AV177" s="15" t="s">
        <v>166</v>
      </c>
      <c r="AW177" s="15" t="s">
        <v>37</v>
      </c>
      <c r="AX177" s="15" t="s">
        <v>83</v>
      </c>
      <c r="AY177" s="172" t="s">
        <v>158</v>
      </c>
    </row>
    <row r="178" spans="2:65" s="1" customFormat="1" ht="21.75" customHeight="1">
      <c r="B178" s="33"/>
      <c r="C178" s="132" t="s">
        <v>416</v>
      </c>
      <c r="D178" s="132" t="s">
        <v>161</v>
      </c>
      <c r="E178" s="133" t="s">
        <v>1938</v>
      </c>
      <c r="F178" s="134" t="s">
        <v>1939</v>
      </c>
      <c r="G178" s="135" t="s">
        <v>538</v>
      </c>
      <c r="H178" s="136">
        <v>175.00899999999999</v>
      </c>
      <c r="I178" s="137"/>
      <c r="J178" s="138">
        <f>ROUND(I178*H178,2)</f>
        <v>0</v>
      </c>
      <c r="K178" s="134" t="s">
        <v>19</v>
      </c>
      <c r="L178" s="33"/>
      <c r="M178" s="139" t="s">
        <v>19</v>
      </c>
      <c r="N178" s="140" t="s">
        <v>47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166</v>
      </c>
      <c r="AT178" s="143" t="s">
        <v>161</v>
      </c>
      <c r="AU178" s="143" t="s">
        <v>83</v>
      </c>
      <c r="AY178" s="18" t="s">
        <v>158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8" t="s">
        <v>83</v>
      </c>
      <c r="BK178" s="144">
        <f>ROUND(I178*H178,2)</f>
        <v>0</v>
      </c>
      <c r="BL178" s="18" t="s">
        <v>166</v>
      </c>
      <c r="BM178" s="143" t="s">
        <v>626</v>
      </c>
    </row>
    <row r="179" spans="2:65" s="1" customFormat="1">
      <c r="B179" s="33"/>
      <c r="D179" s="145" t="s">
        <v>168</v>
      </c>
      <c r="F179" s="146" t="s">
        <v>1939</v>
      </c>
      <c r="I179" s="147"/>
      <c r="L179" s="33"/>
      <c r="M179" s="148"/>
      <c r="T179" s="54"/>
      <c r="AT179" s="18" t="s">
        <v>168</v>
      </c>
      <c r="AU179" s="18" t="s">
        <v>83</v>
      </c>
    </row>
    <row r="180" spans="2:65" s="13" customFormat="1">
      <c r="B180" s="157"/>
      <c r="D180" s="145" t="s">
        <v>172</v>
      </c>
      <c r="E180" s="158" t="s">
        <v>19</v>
      </c>
      <c r="F180" s="159" t="s">
        <v>1940</v>
      </c>
      <c r="H180" s="160">
        <v>175.00899999999999</v>
      </c>
      <c r="I180" s="161"/>
      <c r="L180" s="157"/>
      <c r="M180" s="162"/>
      <c r="T180" s="163"/>
      <c r="AT180" s="158" t="s">
        <v>172</v>
      </c>
      <c r="AU180" s="158" t="s">
        <v>83</v>
      </c>
      <c r="AV180" s="13" t="s">
        <v>85</v>
      </c>
      <c r="AW180" s="13" t="s">
        <v>37</v>
      </c>
      <c r="AX180" s="13" t="s">
        <v>76</v>
      </c>
      <c r="AY180" s="158" t="s">
        <v>158</v>
      </c>
    </row>
    <row r="181" spans="2:65" s="15" customFormat="1">
      <c r="B181" s="171"/>
      <c r="D181" s="145" t="s">
        <v>172</v>
      </c>
      <c r="E181" s="172" t="s">
        <v>19</v>
      </c>
      <c r="F181" s="173" t="s">
        <v>188</v>
      </c>
      <c r="H181" s="174">
        <v>175.00899999999999</v>
      </c>
      <c r="I181" s="175"/>
      <c r="L181" s="171"/>
      <c r="M181" s="176"/>
      <c r="T181" s="177"/>
      <c r="AT181" s="172" t="s">
        <v>172</v>
      </c>
      <c r="AU181" s="172" t="s">
        <v>83</v>
      </c>
      <c r="AV181" s="15" t="s">
        <v>166</v>
      </c>
      <c r="AW181" s="15" t="s">
        <v>37</v>
      </c>
      <c r="AX181" s="15" t="s">
        <v>83</v>
      </c>
      <c r="AY181" s="172" t="s">
        <v>158</v>
      </c>
    </row>
    <row r="182" spans="2:65" s="1" customFormat="1" ht="21.75" customHeight="1">
      <c r="B182" s="33"/>
      <c r="C182" s="132" t="s">
        <v>422</v>
      </c>
      <c r="D182" s="132" t="s">
        <v>161</v>
      </c>
      <c r="E182" s="133" t="s">
        <v>1941</v>
      </c>
      <c r="F182" s="134" t="s">
        <v>1942</v>
      </c>
      <c r="G182" s="135" t="s">
        <v>538</v>
      </c>
      <c r="H182" s="136">
        <v>63.194000000000003</v>
      </c>
      <c r="I182" s="137"/>
      <c r="J182" s="138">
        <f>ROUND(I182*H182,2)</f>
        <v>0</v>
      </c>
      <c r="K182" s="134" t="s">
        <v>19</v>
      </c>
      <c r="L182" s="33"/>
      <c r="M182" s="139" t="s">
        <v>19</v>
      </c>
      <c r="N182" s="140" t="s">
        <v>47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166</v>
      </c>
      <c r="AT182" s="143" t="s">
        <v>161</v>
      </c>
      <c r="AU182" s="143" t="s">
        <v>83</v>
      </c>
      <c r="AY182" s="18" t="s">
        <v>158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83</v>
      </c>
      <c r="BK182" s="144">
        <f>ROUND(I182*H182,2)</f>
        <v>0</v>
      </c>
      <c r="BL182" s="18" t="s">
        <v>166</v>
      </c>
      <c r="BM182" s="143" t="s">
        <v>645</v>
      </c>
    </row>
    <row r="183" spans="2:65" s="1" customFormat="1">
      <c r="B183" s="33"/>
      <c r="D183" s="145" t="s">
        <v>168</v>
      </c>
      <c r="F183" s="146" t="s">
        <v>1942</v>
      </c>
      <c r="I183" s="147"/>
      <c r="L183" s="33"/>
      <c r="M183" s="148"/>
      <c r="T183" s="54"/>
      <c r="AT183" s="18" t="s">
        <v>168</v>
      </c>
      <c r="AU183" s="18" t="s">
        <v>83</v>
      </c>
    </row>
    <row r="184" spans="2:65" s="1" customFormat="1" ht="16.5" customHeight="1">
      <c r="B184" s="33"/>
      <c r="C184" s="132" t="s">
        <v>159</v>
      </c>
      <c r="D184" s="132" t="s">
        <v>161</v>
      </c>
      <c r="E184" s="133" t="s">
        <v>1943</v>
      </c>
      <c r="F184" s="134" t="s">
        <v>1944</v>
      </c>
      <c r="G184" s="135" t="s">
        <v>538</v>
      </c>
      <c r="H184" s="136">
        <v>101.21</v>
      </c>
      <c r="I184" s="137"/>
      <c r="J184" s="138">
        <f>ROUND(I184*H184,2)</f>
        <v>0</v>
      </c>
      <c r="K184" s="134" t="s">
        <v>19</v>
      </c>
      <c r="L184" s="33"/>
      <c r="M184" s="139" t="s">
        <v>19</v>
      </c>
      <c r="N184" s="140" t="s">
        <v>47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166</v>
      </c>
      <c r="AT184" s="143" t="s">
        <v>161</v>
      </c>
      <c r="AU184" s="143" t="s">
        <v>83</v>
      </c>
      <c r="AY184" s="18" t="s">
        <v>158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8" t="s">
        <v>83</v>
      </c>
      <c r="BK184" s="144">
        <f>ROUND(I184*H184,2)</f>
        <v>0</v>
      </c>
      <c r="BL184" s="18" t="s">
        <v>166</v>
      </c>
      <c r="BM184" s="143" t="s">
        <v>356</v>
      </c>
    </row>
    <row r="185" spans="2:65" s="1" customFormat="1">
      <c r="B185" s="33"/>
      <c r="D185" s="145" t="s">
        <v>168</v>
      </c>
      <c r="F185" s="146" t="s">
        <v>1945</v>
      </c>
      <c r="I185" s="147"/>
      <c r="L185" s="33"/>
      <c r="M185" s="148"/>
      <c r="T185" s="54"/>
      <c r="AT185" s="18" t="s">
        <v>168</v>
      </c>
      <c r="AU185" s="18" t="s">
        <v>83</v>
      </c>
    </row>
    <row r="186" spans="2:65" s="1" customFormat="1" ht="16.5" customHeight="1">
      <c r="B186" s="33"/>
      <c r="C186" s="132" t="s">
        <v>390</v>
      </c>
      <c r="D186" s="132" t="s">
        <v>161</v>
      </c>
      <c r="E186" s="133" t="s">
        <v>1946</v>
      </c>
      <c r="F186" s="134" t="s">
        <v>1947</v>
      </c>
      <c r="G186" s="135" t="s">
        <v>538</v>
      </c>
      <c r="H186" s="136">
        <v>63.194000000000003</v>
      </c>
      <c r="I186" s="137"/>
      <c r="J186" s="138">
        <f>ROUND(I186*H186,2)</f>
        <v>0</v>
      </c>
      <c r="K186" s="134" t="s">
        <v>19</v>
      </c>
      <c r="L186" s="33"/>
      <c r="M186" s="139" t="s">
        <v>19</v>
      </c>
      <c r="N186" s="140" t="s">
        <v>47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166</v>
      </c>
      <c r="AT186" s="143" t="s">
        <v>161</v>
      </c>
      <c r="AU186" s="143" t="s">
        <v>83</v>
      </c>
      <c r="AY186" s="18" t="s">
        <v>158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8" t="s">
        <v>83</v>
      </c>
      <c r="BK186" s="144">
        <f>ROUND(I186*H186,2)</f>
        <v>0</v>
      </c>
      <c r="BL186" s="18" t="s">
        <v>166</v>
      </c>
      <c r="BM186" s="143" t="s">
        <v>673</v>
      </c>
    </row>
    <row r="187" spans="2:65" s="1" customFormat="1">
      <c r="B187" s="33"/>
      <c r="D187" s="145" t="s">
        <v>168</v>
      </c>
      <c r="F187" s="146" t="s">
        <v>1948</v>
      </c>
      <c r="I187" s="147"/>
      <c r="L187" s="33"/>
      <c r="M187" s="148"/>
      <c r="T187" s="54"/>
      <c r="AT187" s="18" t="s">
        <v>168</v>
      </c>
      <c r="AU187" s="18" t="s">
        <v>83</v>
      </c>
    </row>
    <row r="188" spans="2:65" s="13" customFormat="1">
      <c r="B188" s="157"/>
      <c r="D188" s="145" t="s">
        <v>172</v>
      </c>
      <c r="E188" s="158" t="s">
        <v>19</v>
      </c>
      <c r="F188" s="159" t="s">
        <v>1949</v>
      </c>
      <c r="H188" s="160">
        <v>101.21</v>
      </c>
      <c r="I188" s="161"/>
      <c r="L188" s="157"/>
      <c r="M188" s="162"/>
      <c r="T188" s="163"/>
      <c r="AT188" s="158" t="s">
        <v>172</v>
      </c>
      <c r="AU188" s="158" t="s">
        <v>83</v>
      </c>
      <c r="AV188" s="13" t="s">
        <v>85</v>
      </c>
      <c r="AW188" s="13" t="s">
        <v>37</v>
      </c>
      <c r="AX188" s="13" t="s">
        <v>76</v>
      </c>
      <c r="AY188" s="158" t="s">
        <v>158</v>
      </c>
    </row>
    <row r="189" spans="2:65" s="13" customFormat="1">
      <c r="B189" s="157"/>
      <c r="D189" s="145" t="s">
        <v>172</v>
      </c>
      <c r="E189" s="158" t="s">
        <v>19</v>
      </c>
      <c r="F189" s="159" t="s">
        <v>1950</v>
      </c>
      <c r="H189" s="160">
        <v>-38.015999999999998</v>
      </c>
      <c r="I189" s="161"/>
      <c r="L189" s="157"/>
      <c r="M189" s="162"/>
      <c r="T189" s="163"/>
      <c r="AT189" s="158" t="s">
        <v>172</v>
      </c>
      <c r="AU189" s="158" t="s">
        <v>83</v>
      </c>
      <c r="AV189" s="13" t="s">
        <v>85</v>
      </c>
      <c r="AW189" s="13" t="s">
        <v>37</v>
      </c>
      <c r="AX189" s="13" t="s">
        <v>76</v>
      </c>
      <c r="AY189" s="158" t="s">
        <v>158</v>
      </c>
    </row>
    <row r="190" spans="2:65" s="15" customFormat="1">
      <c r="B190" s="171"/>
      <c r="D190" s="145" t="s">
        <v>172</v>
      </c>
      <c r="E190" s="172" t="s">
        <v>19</v>
      </c>
      <c r="F190" s="173" t="s">
        <v>188</v>
      </c>
      <c r="H190" s="174">
        <v>63.193999999999996</v>
      </c>
      <c r="I190" s="175"/>
      <c r="L190" s="171"/>
      <c r="M190" s="176"/>
      <c r="T190" s="177"/>
      <c r="AT190" s="172" t="s">
        <v>172</v>
      </c>
      <c r="AU190" s="172" t="s">
        <v>83</v>
      </c>
      <c r="AV190" s="15" t="s">
        <v>166</v>
      </c>
      <c r="AW190" s="15" t="s">
        <v>37</v>
      </c>
      <c r="AX190" s="15" t="s">
        <v>83</v>
      </c>
      <c r="AY190" s="172" t="s">
        <v>158</v>
      </c>
    </row>
    <row r="191" spans="2:65" s="1" customFormat="1" ht="16.5" customHeight="1">
      <c r="B191" s="33"/>
      <c r="C191" s="132" t="s">
        <v>236</v>
      </c>
      <c r="D191" s="132" t="s">
        <v>161</v>
      </c>
      <c r="E191" s="133" t="s">
        <v>1951</v>
      </c>
      <c r="F191" s="134" t="s">
        <v>1952</v>
      </c>
      <c r="G191" s="135" t="s">
        <v>538</v>
      </c>
      <c r="H191" s="136">
        <v>29.152000000000001</v>
      </c>
      <c r="I191" s="137"/>
      <c r="J191" s="138">
        <f>ROUND(I191*H191,2)</f>
        <v>0</v>
      </c>
      <c r="K191" s="134" t="s">
        <v>19</v>
      </c>
      <c r="L191" s="33"/>
      <c r="M191" s="139" t="s">
        <v>19</v>
      </c>
      <c r="N191" s="140" t="s">
        <v>47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166</v>
      </c>
      <c r="AT191" s="143" t="s">
        <v>161</v>
      </c>
      <c r="AU191" s="143" t="s">
        <v>83</v>
      </c>
      <c r="AY191" s="18" t="s">
        <v>158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83</v>
      </c>
      <c r="BK191" s="144">
        <f>ROUND(I191*H191,2)</f>
        <v>0</v>
      </c>
      <c r="BL191" s="18" t="s">
        <v>166</v>
      </c>
      <c r="BM191" s="143" t="s">
        <v>686</v>
      </c>
    </row>
    <row r="192" spans="2:65" s="1" customFormat="1">
      <c r="B192" s="33"/>
      <c r="D192" s="145" t="s">
        <v>168</v>
      </c>
      <c r="F192" s="146" t="s">
        <v>1952</v>
      </c>
      <c r="I192" s="147"/>
      <c r="L192" s="33"/>
      <c r="M192" s="148"/>
      <c r="T192" s="54"/>
      <c r="AT192" s="18" t="s">
        <v>168</v>
      </c>
      <c r="AU192" s="18" t="s">
        <v>83</v>
      </c>
    </row>
    <row r="193" spans="2:65" s="13" customFormat="1">
      <c r="B193" s="157"/>
      <c r="D193" s="145" t="s">
        <v>172</v>
      </c>
      <c r="E193" s="158" t="s">
        <v>19</v>
      </c>
      <c r="F193" s="159" t="s">
        <v>1953</v>
      </c>
      <c r="H193" s="160">
        <v>29.152000000000001</v>
      </c>
      <c r="I193" s="161"/>
      <c r="L193" s="157"/>
      <c r="M193" s="162"/>
      <c r="T193" s="163"/>
      <c r="AT193" s="158" t="s">
        <v>172</v>
      </c>
      <c r="AU193" s="158" t="s">
        <v>83</v>
      </c>
      <c r="AV193" s="13" t="s">
        <v>85</v>
      </c>
      <c r="AW193" s="13" t="s">
        <v>37</v>
      </c>
      <c r="AX193" s="13" t="s">
        <v>76</v>
      </c>
      <c r="AY193" s="158" t="s">
        <v>158</v>
      </c>
    </row>
    <row r="194" spans="2:65" s="15" customFormat="1">
      <c r="B194" s="171"/>
      <c r="D194" s="145" t="s">
        <v>172</v>
      </c>
      <c r="E194" s="172" t="s">
        <v>19</v>
      </c>
      <c r="F194" s="173" t="s">
        <v>188</v>
      </c>
      <c r="H194" s="174">
        <v>29.152000000000001</v>
      </c>
      <c r="I194" s="175"/>
      <c r="L194" s="171"/>
      <c r="M194" s="176"/>
      <c r="T194" s="177"/>
      <c r="AT194" s="172" t="s">
        <v>172</v>
      </c>
      <c r="AU194" s="172" t="s">
        <v>83</v>
      </c>
      <c r="AV194" s="15" t="s">
        <v>166</v>
      </c>
      <c r="AW194" s="15" t="s">
        <v>37</v>
      </c>
      <c r="AX194" s="15" t="s">
        <v>83</v>
      </c>
      <c r="AY194" s="172" t="s">
        <v>158</v>
      </c>
    </row>
    <row r="195" spans="2:65" s="1" customFormat="1" ht="16.5" customHeight="1">
      <c r="B195" s="33"/>
      <c r="C195" s="132" t="s">
        <v>447</v>
      </c>
      <c r="D195" s="132" t="s">
        <v>161</v>
      </c>
      <c r="E195" s="133" t="s">
        <v>1954</v>
      </c>
      <c r="F195" s="134" t="s">
        <v>1955</v>
      </c>
      <c r="G195" s="135" t="s">
        <v>164</v>
      </c>
      <c r="H195" s="136">
        <v>4.4000000000000004</v>
      </c>
      <c r="I195" s="137"/>
      <c r="J195" s="138">
        <f>ROUND(I195*H195,2)</f>
        <v>0</v>
      </c>
      <c r="K195" s="134" t="s">
        <v>19</v>
      </c>
      <c r="L195" s="33"/>
      <c r="M195" s="139" t="s">
        <v>19</v>
      </c>
      <c r="N195" s="140" t="s">
        <v>47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166</v>
      </c>
      <c r="AT195" s="143" t="s">
        <v>161</v>
      </c>
      <c r="AU195" s="143" t="s">
        <v>83</v>
      </c>
      <c r="AY195" s="18" t="s">
        <v>158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83</v>
      </c>
      <c r="BK195" s="144">
        <f>ROUND(I195*H195,2)</f>
        <v>0</v>
      </c>
      <c r="BL195" s="18" t="s">
        <v>166</v>
      </c>
      <c r="BM195" s="143" t="s">
        <v>700</v>
      </c>
    </row>
    <row r="196" spans="2:65" s="1" customFormat="1">
      <c r="B196" s="33"/>
      <c r="D196" s="145" t="s">
        <v>168</v>
      </c>
      <c r="F196" s="146" t="s">
        <v>1955</v>
      </c>
      <c r="I196" s="147"/>
      <c r="L196" s="33"/>
      <c r="M196" s="148"/>
      <c r="T196" s="54"/>
      <c r="AT196" s="18" t="s">
        <v>168</v>
      </c>
      <c r="AU196" s="18" t="s">
        <v>83</v>
      </c>
    </row>
    <row r="197" spans="2:65" s="13" customFormat="1">
      <c r="B197" s="157"/>
      <c r="D197" s="145" t="s">
        <v>172</v>
      </c>
      <c r="E197" s="158" t="s">
        <v>19</v>
      </c>
      <c r="F197" s="159" t="s">
        <v>1956</v>
      </c>
      <c r="H197" s="160">
        <v>4.4000000000000004</v>
      </c>
      <c r="I197" s="161"/>
      <c r="L197" s="157"/>
      <c r="M197" s="162"/>
      <c r="T197" s="163"/>
      <c r="AT197" s="158" t="s">
        <v>172</v>
      </c>
      <c r="AU197" s="158" t="s">
        <v>83</v>
      </c>
      <c r="AV197" s="13" t="s">
        <v>85</v>
      </c>
      <c r="AW197" s="13" t="s">
        <v>37</v>
      </c>
      <c r="AX197" s="13" t="s">
        <v>76</v>
      </c>
      <c r="AY197" s="158" t="s">
        <v>158</v>
      </c>
    </row>
    <row r="198" spans="2:65" s="15" customFormat="1">
      <c r="B198" s="171"/>
      <c r="D198" s="145" t="s">
        <v>172</v>
      </c>
      <c r="E198" s="172" t="s">
        <v>19</v>
      </c>
      <c r="F198" s="173" t="s">
        <v>188</v>
      </c>
      <c r="H198" s="174">
        <v>4.4000000000000004</v>
      </c>
      <c r="I198" s="175"/>
      <c r="L198" s="171"/>
      <c r="M198" s="176"/>
      <c r="T198" s="177"/>
      <c r="AT198" s="172" t="s">
        <v>172</v>
      </c>
      <c r="AU198" s="172" t="s">
        <v>83</v>
      </c>
      <c r="AV198" s="15" t="s">
        <v>166</v>
      </c>
      <c r="AW198" s="15" t="s">
        <v>37</v>
      </c>
      <c r="AX198" s="15" t="s">
        <v>83</v>
      </c>
      <c r="AY198" s="172" t="s">
        <v>158</v>
      </c>
    </row>
    <row r="199" spans="2:65" s="1" customFormat="1" ht="21.75" customHeight="1">
      <c r="B199" s="33"/>
      <c r="C199" s="132" t="s">
        <v>452</v>
      </c>
      <c r="D199" s="132" t="s">
        <v>161</v>
      </c>
      <c r="E199" s="133" t="s">
        <v>1957</v>
      </c>
      <c r="F199" s="134" t="s">
        <v>1958</v>
      </c>
      <c r="G199" s="135" t="s">
        <v>164</v>
      </c>
      <c r="H199" s="136">
        <v>4.4000000000000004</v>
      </c>
      <c r="I199" s="137"/>
      <c r="J199" s="138">
        <f>ROUND(I199*H199,2)</f>
        <v>0</v>
      </c>
      <c r="K199" s="134" t="s">
        <v>19</v>
      </c>
      <c r="L199" s="33"/>
      <c r="M199" s="139" t="s">
        <v>19</v>
      </c>
      <c r="N199" s="140" t="s">
        <v>47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166</v>
      </c>
      <c r="AT199" s="143" t="s">
        <v>161</v>
      </c>
      <c r="AU199" s="143" t="s">
        <v>83</v>
      </c>
      <c r="AY199" s="18" t="s">
        <v>158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83</v>
      </c>
      <c r="BK199" s="144">
        <f>ROUND(I199*H199,2)</f>
        <v>0</v>
      </c>
      <c r="BL199" s="18" t="s">
        <v>166</v>
      </c>
      <c r="BM199" s="143" t="s">
        <v>714</v>
      </c>
    </row>
    <row r="200" spans="2:65" s="1" customFormat="1">
      <c r="B200" s="33"/>
      <c r="D200" s="145" t="s">
        <v>168</v>
      </c>
      <c r="F200" s="146" t="s">
        <v>1958</v>
      </c>
      <c r="I200" s="147"/>
      <c r="L200" s="33"/>
      <c r="M200" s="148"/>
      <c r="T200" s="54"/>
      <c r="AT200" s="18" t="s">
        <v>168</v>
      </c>
      <c r="AU200" s="18" t="s">
        <v>83</v>
      </c>
    </row>
    <row r="201" spans="2:65" s="1" customFormat="1" ht="21.75" customHeight="1">
      <c r="B201" s="33"/>
      <c r="C201" s="132" t="s">
        <v>461</v>
      </c>
      <c r="D201" s="132" t="s">
        <v>161</v>
      </c>
      <c r="E201" s="133" t="s">
        <v>1959</v>
      </c>
      <c r="F201" s="134" t="s">
        <v>1960</v>
      </c>
      <c r="G201" s="135" t="s">
        <v>164</v>
      </c>
      <c r="H201" s="136">
        <v>4.4000000000000004</v>
      </c>
      <c r="I201" s="137"/>
      <c r="J201" s="138">
        <f>ROUND(I201*H201,2)</f>
        <v>0</v>
      </c>
      <c r="K201" s="134" t="s">
        <v>19</v>
      </c>
      <c r="L201" s="33"/>
      <c r="M201" s="139" t="s">
        <v>19</v>
      </c>
      <c r="N201" s="140" t="s">
        <v>47</v>
      </c>
      <c r="P201" s="141">
        <f>O201*H201</f>
        <v>0</v>
      </c>
      <c r="Q201" s="141">
        <v>0</v>
      </c>
      <c r="R201" s="141">
        <f>Q201*H201</f>
        <v>0</v>
      </c>
      <c r="S201" s="141">
        <v>0</v>
      </c>
      <c r="T201" s="142">
        <f>S201*H201</f>
        <v>0</v>
      </c>
      <c r="AR201" s="143" t="s">
        <v>166</v>
      </c>
      <c r="AT201" s="143" t="s">
        <v>161</v>
      </c>
      <c r="AU201" s="143" t="s">
        <v>83</v>
      </c>
      <c r="AY201" s="18" t="s">
        <v>158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8" t="s">
        <v>83</v>
      </c>
      <c r="BK201" s="144">
        <f>ROUND(I201*H201,2)</f>
        <v>0</v>
      </c>
      <c r="BL201" s="18" t="s">
        <v>166</v>
      </c>
      <c r="BM201" s="143" t="s">
        <v>731</v>
      </c>
    </row>
    <row r="202" spans="2:65" s="1" customFormat="1">
      <c r="B202" s="33"/>
      <c r="D202" s="145" t="s">
        <v>168</v>
      </c>
      <c r="F202" s="146" t="s">
        <v>1960</v>
      </c>
      <c r="I202" s="147"/>
      <c r="L202" s="33"/>
      <c r="M202" s="148"/>
      <c r="T202" s="54"/>
      <c r="AT202" s="18" t="s">
        <v>168</v>
      </c>
      <c r="AU202" s="18" t="s">
        <v>83</v>
      </c>
    </row>
    <row r="203" spans="2:65" s="1" customFormat="1" ht="24.2" customHeight="1">
      <c r="B203" s="33"/>
      <c r="C203" s="132" t="s">
        <v>467</v>
      </c>
      <c r="D203" s="132" t="s">
        <v>161</v>
      </c>
      <c r="E203" s="133" t="s">
        <v>1961</v>
      </c>
      <c r="F203" s="134" t="s">
        <v>1962</v>
      </c>
      <c r="G203" s="135" t="s">
        <v>538</v>
      </c>
      <c r="H203" s="136">
        <v>3.0139999999999998</v>
      </c>
      <c r="I203" s="137"/>
      <c r="J203" s="138">
        <f>ROUND(I203*H203,2)</f>
        <v>0</v>
      </c>
      <c r="K203" s="134" t="s">
        <v>19</v>
      </c>
      <c r="L203" s="33"/>
      <c r="M203" s="139" t="s">
        <v>19</v>
      </c>
      <c r="N203" s="140" t="s">
        <v>47</v>
      </c>
      <c r="P203" s="141">
        <f>O203*H203</f>
        <v>0</v>
      </c>
      <c r="Q203" s="141">
        <v>0</v>
      </c>
      <c r="R203" s="141">
        <f>Q203*H203</f>
        <v>0</v>
      </c>
      <c r="S203" s="141">
        <v>0</v>
      </c>
      <c r="T203" s="142">
        <f>S203*H203</f>
        <v>0</v>
      </c>
      <c r="AR203" s="143" t="s">
        <v>166</v>
      </c>
      <c r="AT203" s="143" t="s">
        <v>161</v>
      </c>
      <c r="AU203" s="143" t="s">
        <v>83</v>
      </c>
      <c r="AY203" s="18" t="s">
        <v>158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8" t="s">
        <v>83</v>
      </c>
      <c r="BK203" s="144">
        <f>ROUND(I203*H203,2)</f>
        <v>0</v>
      </c>
      <c r="BL203" s="18" t="s">
        <v>166</v>
      </c>
      <c r="BM203" s="143" t="s">
        <v>749</v>
      </c>
    </row>
    <row r="204" spans="2:65" s="1" customFormat="1">
      <c r="B204" s="33"/>
      <c r="D204" s="145" t="s">
        <v>168</v>
      </c>
      <c r="F204" s="146" t="s">
        <v>1962</v>
      </c>
      <c r="I204" s="147"/>
      <c r="L204" s="33"/>
      <c r="M204" s="148"/>
      <c r="T204" s="54"/>
      <c r="AT204" s="18" t="s">
        <v>168</v>
      </c>
      <c r="AU204" s="18" t="s">
        <v>83</v>
      </c>
    </row>
    <row r="205" spans="2:65" s="1" customFormat="1" ht="24.2" customHeight="1">
      <c r="B205" s="33"/>
      <c r="C205" s="132" t="s">
        <v>473</v>
      </c>
      <c r="D205" s="132" t="s">
        <v>161</v>
      </c>
      <c r="E205" s="133" t="s">
        <v>1963</v>
      </c>
      <c r="F205" s="134" t="s">
        <v>1964</v>
      </c>
      <c r="G205" s="135" t="s">
        <v>538</v>
      </c>
      <c r="H205" s="136">
        <v>35.002000000000002</v>
      </c>
      <c r="I205" s="137"/>
      <c r="J205" s="138">
        <f>ROUND(I205*H205,2)</f>
        <v>0</v>
      </c>
      <c r="K205" s="134" t="s">
        <v>19</v>
      </c>
      <c r="L205" s="33"/>
      <c r="M205" s="139" t="s">
        <v>19</v>
      </c>
      <c r="N205" s="140" t="s">
        <v>47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166</v>
      </c>
      <c r="AT205" s="143" t="s">
        <v>161</v>
      </c>
      <c r="AU205" s="143" t="s">
        <v>83</v>
      </c>
      <c r="AY205" s="18" t="s">
        <v>158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83</v>
      </c>
      <c r="BK205" s="144">
        <f>ROUND(I205*H205,2)</f>
        <v>0</v>
      </c>
      <c r="BL205" s="18" t="s">
        <v>166</v>
      </c>
      <c r="BM205" s="143" t="s">
        <v>769</v>
      </c>
    </row>
    <row r="206" spans="2:65" s="1" customFormat="1">
      <c r="B206" s="33"/>
      <c r="D206" s="145" t="s">
        <v>168</v>
      </c>
      <c r="F206" s="146" t="s">
        <v>1964</v>
      </c>
      <c r="I206" s="147"/>
      <c r="L206" s="33"/>
      <c r="M206" s="148"/>
      <c r="T206" s="54"/>
      <c r="AT206" s="18" t="s">
        <v>168</v>
      </c>
      <c r="AU206" s="18" t="s">
        <v>83</v>
      </c>
    </row>
    <row r="207" spans="2:65" s="1" customFormat="1" ht="21.75" customHeight="1">
      <c r="B207" s="33"/>
      <c r="C207" s="132" t="s">
        <v>479</v>
      </c>
      <c r="D207" s="132" t="s">
        <v>161</v>
      </c>
      <c r="E207" s="133" t="s">
        <v>1965</v>
      </c>
      <c r="F207" s="134" t="s">
        <v>1966</v>
      </c>
      <c r="G207" s="135" t="s">
        <v>1000</v>
      </c>
      <c r="H207" s="136">
        <v>0.11600000000000001</v>
      </c>
      <c r="I207" s="137"/>
      <c r="J207" s="138">
        <f>ROUND(I207*H207,2)</f>
        <v>0</v>
      </c>
      <c r="K207" s="134" t="s">
        <v>19</v>
      </c>
      <c r="L207" s="33"/>
      <c r="M207" s="139" t="s">
        <v>19</v>
      </c>
      <c r="N207" s="140" t="s">
        <v>47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166</v>
      </c>
      <c r="AT207" s="143" t="s">
        <v>161</v>
      </c>
      <c r="AU207" s="143" t="s">
        <v>83</v>
      </c>
      <c r="AY207" s="18" t="s">
        <v>158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8" t="s">
        <v>83</v>
      </c>
      <c r="BK207" s="144">
        <f>ROUND(I207*H207,2)</f>
        <v>0</v>
      </c>
      <c r="BL207" s="18" t="s">
        <v>166</v>
      </c>
      <c r="BM207" s="143" t="s">
        <v>784</v>
      </c>
    </row>
    <row r="208" spans="2:65" s="1" customFormat="1">
      <c r="B208" s="33"/>
      <c r="D208" s="145" t="s">
        <v>168</v>
      </c>
      <c r="F208" s="146" t="s">
        <v>1966</v>
      </c>
      <c r="I208" s="147"/>
      <c r="L208" s="33"/>
      <c r="M208" s="148"/>
      <c r="T208" s="54"/>
      <c r="AT208" s="18" t="s">
        <v>168</v>
      </c>
      <c r="AU208" s="18" t="s">
        <v>83</v>
      </c>
    </row>
    <row r="209" spans="2:65" s="13" customFormat="1">
      <c r="B209" s="157"/>
      <c r="D209" s="145" t="s">
        <v>172</v>
      </c>
      <c r="E209" s="158" t="s">
        <v>19</v>
      </c>
      <c r="F209" s="159" t="s">
        <v>1967</v>
      </c>
      <c r="H209" s="160">
        <v>0.11600000000000001</v>
      </c>
      <c r="I209" s="161"/>
      <c r="L209" s="157"/>
      <c r="M209" s="162"/>
      <c r="T209" s="163"/>
      <c r="AT209" s="158" t="s">
        <v>172</v>
      </c>
      <c r="AU209" s="158" t="s">
        <v>83</v>
      </c>
      <c r="AV209" s="13" t="s">
        <v>85</v>
      </c>
      <c r="AW209" s="13" t="s">
        <v>37</v>
      </c>
      <c r="AX209" s="13" t="s">
        <v>76</v>
      </c>
      <c r="AY209" s="158" t="s">
        <v>158</v>
      </c>
    </row>
    <row r="210" spans="2:65" s="15" customFormat="1">
      <c r="B210" s="171"/>
      <c r="D210" s="145" t="s">
        <v>172</v>
      </c>
      <c r="E210" s="172" t="s">
        <v>19</v>
      </c>
      <c r="F210" s="173" t="s">
        <v>188</v>
      </c>
      <c r="H210" s="174">
        <v>0.11600000000000001</v>
      </c>
      <c r="I210" s="175"/>
      <c r="L210" s="171"/>
      <c r="M210" s="176"/>
      <c r="T210" s="177"/>
      <c r="AT210" s="172" t="s">
        <v>172</v>
      </c>
      <c r="AU210" s="172" t="s">
        <v>83</v>
      </c>
      <c r="AV210" s="15" t="s">
        <v>166</v>
      </c>
      <c r="AW210" s="15" t="s">
        <v>37</v>
      </c>
      <c r="AX210" s="15" t="s">
        <v>83</v>
      </c>
      <c r="AY210" s="172" t="s">
        <v>158</v>
      </c>
    </row>
    <row r="211" spans="2:65" s="1" customFormat="1" ht="24.2" customHeight="1">
      <c r="B211" s="33"/>
      <c r="C211" s="132" t="s">
        <v>486</v>
      </c>
      <c r="D211" s="132" t="s">
        <v>161</v>
      </c>
      <c r="E211" s="133" t="s">
        <v>1968</v>
      </c>
      <c r="F211" s="134" t="s">
        <v>1969</v>
      </c>
      <c r="G211" s="135" t="s">
        <v>221</v>
      </c>
      <c r="H211" s="136">
        <v>50.054000000000002</v>
      </c>
      <c r="I211" s="137"/>
      <c r="J211" s="138">
        <f>ROUND(I211*H211,2)</f>
        <v>0</v>
      </c>
      <c r="K211" s="134" t="s">
        <v>19</v>
      </c>
      <c r="L211" s="33"/>
      <c r="M211" s="139" t="s">
        <v>19</v>
      </c>
      <c r="N211" s="140" t="s">
        <v>47</v>
      </c>
      <c r="P211" s="141">
        <f>O211*H211</f>
        <v>0</v>
      </c>
      <c r="Q211" s="141">
        <v>0</v>
      </c>
      <c r="R211" s="141">
        <f>Q211*H211</f>
        <v>0</v>
      </c>
      <c r="S211" s="141">
        <v>0</v>
      </c>
      <c r="T211" s="142">
        <f>S211*H211</f>
        <v>0</v>
      </c>
      <c r="AR211" s="143" t="s">
        <v>166</v>
      </c>
      <c r="AT211" s="143" t="s">
        <v>161</v>
      </c>
      <c r="AU211" s="143" t="s">
        <v>83</v>
      </c>
      <c r="AY211" s="18" t="s">
        <v>158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8" t="s">
        <v>83</v>
      </c>
      <c r="BK211" s="144">
        <f>ROUND(I211*H211,2)</f>
        <v>0</v>
      </c>
      <c r="BL211" s="18" t="s">
        <v>166</v>
      </c>
      <c r="BM211" s="143" t="s">
        <v>799</v>
      </c>
    </row>
    <row r="212" spans="2:65" s="1" customFormat="1">
      <c r="B212" s="33"/>
      <c r="D212" s="145" t="s">
        <v>168</v>
      </c>
      <c r="F212" s="146" t="s">
        <v>1969</v>
      </c>
      <c r="I212" s="147"/>
      <c r="L212" s="33"/>
      <c r="M212" s="148"/>
      <c r="T212" s="54"/>
      <c r="AT212" s="18" t="s">
        <v>168</v>
      </c>
      <c r="AU212" s="18" t="s">
        <v>83</v>
      </c>
    </row>
    <row r="213" spans="2:65" s="13" customFormat="1">
      <c r="B213" s="157"/>
      <c r="D213" s="145" t="s">
        <v>172</v>
      </c>
      <c r="E213" s="158" t="s">
        <v>19</v>
      </c>
      <c r="F213" s="159" t="s">
        <v>1970</v>
      </c>
      <c r="H213" s="160">
        <v>50.054000000000002</v>
      </c>
      <c r="I213" s="161"/>
      <c r="L213" s="157"/>
      <c r="M213" s="162"/>
      <c r="T213" s="163"/>
      <c r="AT213" s="158" t="s">
        <v>172</v>
      </c>
      <c r="AU213" s="158" t="s">
        <v>83</v>
      </c>
      <c r="AV213" s="13" t="s">
        <v>85</v>
      </c>
      <c r="AW213" s="13" t="s">
        <v>37</v>
      </c>
      <c r="AX213" s="13" t="s">
        <v>76</v>
      </c>
      <c r="AY213" s="158" t="s">
        <v>158</v>
      </c>
    </row>
    <row r="214" spans="2:65" s="15" customFormat="1">
      <c r="B214" s="171"/>
      <c r="D214" s="145" t="s">
        <v>172</v>
      </c>
      <c r="E214" s="172" t="s">
        <v>19</v>
      </c>
      <c r="F214" s="173" t="s">
        <v>188</v>
      </c>
      <c r="H214" s="174">
        <v>50.054000000000002</v>
      </c>
      <c r="I214" s="175"/>
      <c r="L214" s="171"/>
      <c r="M214" s="176"/>
      <c r="T214" s="177"/>
      <c r="AT214" s="172" t="s">
        <v>172</v>
      </c>
      <c r="AU214" s="172" t="s">
        <v>83</v>
      </c>
      <c r="AV214" s="15" t="s">
        <v>166</v>
      </c>
      <c r="AW214" s="15" t="s">
        <v>37</v>
      </c>
      <c r="AX214" s="15" t="s">
        <v>83</v>
      </c>
      <c r="AY214" s="172" t="s">
        <v>158</v>
      </c>
    </row>
    <row r="215" spans="2:65" s="11" customFormat="1" ht="25.9" customHeight="1">
      <c r="B215" s="120"/>
      <c r="D215" s="121" t="s">
        <v>75</v>
      </c>
      <c r="E215" s="122" t="s">
        <v>183</v>
      </c>
      <c r="F215" s="122" t="s">
        <v>1971</v>
      </c>
      <c r="I215" s="123"/>
      <c r="J215" s="124">
        <f>BK215</f>
        <v>0</v>
      </c>
      <c r="L215" s="120"/>
      <c r="M215" s="125"/>
      <c r="P215" s="126">
        <f>SUM(P216:P217)</f>
        <v>0</v>
      </c>
      <c r="R215" s="126">
        <f>SUM(R216:R217)</f>
        <v>0</v>
      </c>
      <c r="T215" s="127">
        <f>SUM(T216:T217)</f>
        <v>0</v>
      </c>
      <c r="AR215" s="121" t="s">
        <v>83</v>
      </c>
      <c r="AT215" s="128" t="s">
        <v>75</v>
      </c>
      <c r="AU215" s="128" t="s">
        <v>76</v>
      </c>
      <c r="AY215" s="121" t="s">
        <v>158</v>
      </c>
      <c r="BK215" s="129">
        <f>SUM(BK216:BK217)</f>
        <v>0</v>
      </c>
    </row>
    <row r="216" spans="2:65" s="1" customFormat="1" ht="21.75" customHeight="1">
      <c r="B216" s="33"/>
      <c r="C216" s="132" t="s">
        <v>495</v>
      </c>
      <c r="D216" s="132" t="s">
        <v>161</v>
      </c>
      <c r="E216" s="133" t="s">
        <v>1972</v>
      </c>
      <c r="F216" s="134" t="s">
        <v>1973</v>
      </c>
      <c r="G216" s="135" t="s">
        <v>198</v>
      </c>
      <c r="H216" s="136">
        <v>1</v>
      </c>
      <c r="I216" s="137"/>
      <c r="J216" s="138">
        <f>ROUND(I216*H216,2)</f>
        <v>0</v>
      </c>
      <c r="K216" s="134" t="s">
        <v>19</v>
      </c>
      <c r="L216" s="33"/>
      <c r="M216" s="139" t="s">
        <v>19</v>
      </c>
      <c r="N216" s="140" t="s">
        <v>47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166</v>
      </c>
      <c r="AT216" s="143" t="s">
        <v>161</v>
      </c>
      <c r="AU216" s="143" t="s">
        <v>83</v>
      </c>
      <c r="AY216" s="18" t="s">
        <v>158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83</v>
      </c>
      <c r="BK216" s="144">
        <f>ROUND(I216*H216,2)</f>
        <v>0</v>
      </c>
      <c r="BL216" s="18" t="s">
        <v>166</v>
      </c>
      <c r="BM216" s="143" t="s">
        <v>818</v>
      </c>
    </row>
    <row r="217" spans="2:65" s="1" customFormat="1">
      <c r="B217" s="33"/>
      <c r="D217" s="145" t="s">
        <v>168</v>
      </c>
      <c r="F217" s="146" t="s">
        <v>1973</v>
      </c>
      <c r="I217" s="147"/>
      <c r="L217" s="33"/>
      <c r="M217" s="148"/>
      <c r="T217" s="54"/>
      <c r="AT217" s="18" t="s">
        <v>168</v>
      </c>
      <c r="AU217" s="18" t="s">
        <v>83</v>
      </c>
    </row>
    <row r="218" spans="2:65" s="11" customFormat="1" ht="25.9" customHeight="1">
      <c r="B218" s="120"/>
      <c r="D218" s="121" t="s">
        <v>75</v>
      </c>
      <c r="E218" s="122" t="s">
        <v>166</v>
      </c>
      <c r="F218" s="122" t="s">
        <v>247</v>
      </c>
      <c r="I218" s="123"/>
      <c r="J218" s="124">
        <f>BK218</f>
        <v>0</v>
      </c>
      <c r="L218" s="120"/>
      <c r="M218" s="125"/>
      <c r="P218" s="126">
        <f>SUM(P219:P222)</f>
        <v>0</v>
      </c>
      <c r="R218" s="126">
        <f>SUM(R219:R222)</f>
        <v>0</v>
      </c>
      <c r="T218" s="127">
        <f>SUM(T219:T222)</f>
        <v>0</v>
      </c>
      <c r="AR218" s="121" t="s">
        <v>83</v>
      </c>
      <c r="AT218" s="128" t="s">
        <v>75</v>
      </c>
      <c r="AU218" s="128" t="s">
        <v>76</v>
      </c>
      <c r="AY218" s="121" t="s">
        <v>158</v>
      </c>
      <c r="BK218" s="129">
        <f>SUM(BK219:BK222)</f>
        <v>0</v>
      </c>
    </row>
    <row r="219" spans="2:65" s="1" customFormat="1" ht="16.5" customHeight="1">
      <c r="B219" s="33"/>
      <c r="C219" s="132" t="s">
        <v>502</v>
      </c>
      <c r="D219" s="132" t="s">
        <v>161</v>
      </c>
      <c r="E219" s="133" t="s">
        <v>1974</v>
      </c>
      <c r="F219" s="134" t="s">
        <v>1975</v>
      </c>
      <c r="G219" s="135" t="s">
        <v>538</v>
      </c>
      <c r="H219" s="136">
        <v>8.8000000000000007</v>
      </c>
      <c r="I219" s="137"/>
      <c r="J219" s="138">
        <f>ROUND(I219*H219,2)</f>
        <v>0</v>
      </c>
      <c r="K219" s="134" t="s">
        <v>19</v>
      </c>
      <c r="L219" s="33"/>
      <c r="M219" s="139" t="s">
        <v>19</v>
      </c>
      <c r="N219" s="140" t="s">
        <v>47</v>
      </c>
      <c r="P219" s="141">
        <f>O219*H219</f>
        <v>0</v>
      </c>
      <c r="Q219" s="141">
        <v>0</v>
      </c>
      <c r="R219" s="141">
        <f>Q219*H219</f>
        <v>0</v>
      </c>
      <c r="S219" s="141">
        <v>0</v>
      </c>
      <c r="T219" s="142">
        <f>S219*H219</f>
        <v>0</v>
      </c>
      <c r="AR219" s="143" t="s">
        <v>166</v>
      </c>
      <c r="AT219" s="143" t="s">
        <v>161</v>
      </c>
      <c r="AU219" s="143" t="s">
        <v>83</v>
      </c>
      <c r="AY219" s="18" t="s">
        <v>158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8" t="s">
        <v>83</v>
      </c>
      <c r="BK219" s="144">
        <f>ROUND(I219*H219,2)</f>
        <v>0</v>
      </c>
      <c r="BL219" s="18" t="s">
        <v>166</v>
      </c>
      <c r="BM219" s="143" t="s">
        <v>834</v>
      </c>
    </row>
    <row r="220" spans="2:65" s="1" customFormat="1">
      <c r="B220" s="33"/>
      <c r="D220" s="145" t="s">
        <v>168</v>
      </c>
      <c r="F220" s="146" t="s">
        <v>1975</v>
      </c>
      <c r="I220" s="147"/>
      <c r="L220" s="33"/>
      <c r="M220" s="148"/>
      <c r="T220" s="54"/>
      <c r="AT220" s="18" t="s">
        <v>168</v>
      </c>
      <c r="AU220" s="18" t="s">
        <v>83</v>
      </c>
    </row>
    <row r="221" spans="2:65" s="13" customFormat="1">
      <c r="B221" s="157"/>
      <c r="D221" s="145" t="s">
        <v>172</v>
      </c>
      <c r="E221" s="158" t="s">
        <v>19</v>
      </c>
      <c r="F221" s="159" t="s">
        <v>1976</v>
      </c>
      <c r="H221" s="160">
        <v>8.8000000000000007</v>
      </c>
      <c r="I221" s="161"/>
      <c r="L221" s="157"/>
      <c r="M221" s="162"/>
      <c r="T221" s="163"/>
      <c r="AT221" s="158" t="s">
        <v>172</v>
      </c>
      <c r="AU221" s="158" t="s">
        <v>83</v>
      </c>
      <c r="AV221" s="13" t="s">
        <v>85</v>
      </c>
      <c r="AW221" s="13" t="s">
        <v>37</v>
      </c>
      <c r="AX221" s="13" t="s">
        <v>76</v>
      </c>
      <c r="AY221" s="158" t="s">
        <v>158</v>
      </c>
    </row>
    <row r="222" spans="2:65" s="15" customFormat="1">
      <c r="B222" s="171"/>
      <c r="D222" s="145" t="s">
        <v>172</v>
      </c>
      <c r="E222" s="172" t="s">
        <v>19</v>
      </c>
      <c r="F222" s="173" t="s">
        <v>188</v>
      </c>
      <c r="H222" s="174">
        <v>8.8000000000000007</v>
      </c>
      <c r="I222" s="175"/>
      <c r="L222" s="171"/>
      <c r="M222" s="176"/>
      <c r="T222" s="177"/>
      <c r="AT222" s="172" t="s">
        <v>172</v>
      </c>
      <c r="AU222" s="172" t="s">
        <v>83</v>
      </c>
      <c r="AV222" s="15" t="s">
        <v>166</v>
      </c>
      <c r="AW222" s="15" t="s">
        <v>37</v>
      </c>
      <c r="AX222" s="15" t="s">
        <v>83</v>
      </c>
      <c r="AY222" s="172" t="s">
        <v>158</v>
      </c>
    </row>
    <row r="223" spans="2:65" s="11" customFormat="1" ht="25.9" customHeight="1">
      <c r="B223" s="120"/>
      <c r="D223" s="121" t="s">
        <v>75</v>
      </c>
      <c r="E223" s="122" t="s">
        <v>211</v>
      </c>
      <c r="F223" s="122" t="s">
        <v>1977</v>
      </c>
      <c r="I223" s="123"/>
      <c r="J223" s="124">
        <f>BK223</f>
        <v>0</v>
      </c>
      <c r="L223" s="120"/>
      <c r="M223" s="125"/>
      <c r="P223" s="126">
        <f>SUM(P224:P257)</f>
        <v>0</v>
      </c>
      <c r="R223" s="126">
        <f>SUM(R224:R257)</f>
        <v>0</v>
      </c>
      <c r="T223" s="127">
        <f>SUM(T224:T257)</f>
        <v>0</v>
      </c>
      <c r="AR223" s="121" t="s">
        <v>83</v>
      </c>
      <c r="AT223" s="128" t="s">
        <v>75</v>
      </c>
      <c r="AU223" s="128" t="s">
        <v>76</v>
      </c>
      <c r="AY223" s="121" t="s">
        <v>158</v>
      </c>
      <c r="BK223" s="129">
        <f>SUM(BK224:BK257)</f>
        <v>0</v>
      </c>
    </row>
    <row r="224" spans="2:65" s="1" customFormat="1" ht="21.75" customHeight="1">
      <c r="B224" s="33"/>
      <c r="C224" s="132" t="s">
        <v>512</v>
      </c>
      <c r="D224" s="132" t="s">
        <v>161</v>
      </c>
      <c r="E224" s="133" t="s">
        <v>1978</v>
      </c>
      <c r="F224" s="134" t="s">
        <v>1979</v>
      </c>
      <c r="G224" s="135" t="s">
        <v>164</v>
      </c>
      <c r="H224" s="136">
        <v>170</v>
      </c>
      <c r="I224" s="137"/>
      <c r="J224" s="138">
        <f>ROUND(I224*H224,2)</f>
        <v>0</v>
      </c>
      <c r="K224" s="134" t="s">
        <v>19</v>
      </c>
      <c r="L224" s="33"/>
      <c r="M224" s="139" t="s">
        <v>19</v>
      </c>
      <c r="N224" s="140" t="s">
        <v>47</v>
      </c>
      <c r="P224" s="141">
        <f>O224*H224</f>
        <v>0</v>
      </c>
      <c r="Q224" s="141">
        <v>0</v>
      </c>
      <c r="R224" s="141">
        <f>Q224*H224</f>
        <v>0</v>
      </c>
      <c r="S224" s="141">
        <v>0</v>
      </c>
      <c r="T224" s="142">
        <f>S224*H224</f>
        <v>0</v>
      </c>
      <c r="AR224" s="143" t="s">
        <v>166</v>
      </c>
      <c r="AT224" s="143" t="s">
        <v>161</v>
      </c>
      <c r="AU224" s="143" t="s">
        <v>83</v>
      </c>
      <c r="AY224" s="18" t="s">
        <v>158</v>
      </c>
      <c r="BE224" s="144">
        <f>IF(N224="základní",J224,0)</f>
        <v>0</v>
      </c>
      <c r="BF224" s="144">
        <f>IF(N224="snížená",J224,0)</f>
        <v>0</v>
      </c>
      <c r="BG224" s="144">
        <f>IF(N224="zákl. přenesená",J224,0)</f>
        <v>0</v>
      </c>
      <c r="BH224" s="144">
        <f>IF(N224="sníž. přenesená",J224,0)</f>
        <v>0</v>
      </c>
      <c r="BI224" s="144">
        <f>IF(N224="nulová",J224,0)</f>
        <v>0</v>
      </c>
      <c r="BJ224" s="18" t="s">
        <v>83</v>
      </c>
      <c r="BK224" s="144">
        <f>ROUND(I224*H224,2)</f>
        <v>0</v>
      </c>
      <c r="BL224" s="18" t="s">
        <v>166</v>
      </c>
      <c r="BM224" s="143" t="s">
        <v>852</v>
      </c>
    </row>
    <row r="225" spans="2:65" s="1" customFormat="1">
      <c r="B225" s="33"/>
      <c r="D225" s="145" t="s">
        <v>168</v>
      </c>
      <c r="F225" s="146" t="s">
        <v>1979</v>
      </c>
      <c r="I225" s="147"/>
      <c r="L225" s="33"/>
      <c r="M225" s="148"/>
      <c r="T225" s="54"/>
      <c r="AT225" s="18" t="s">
        <v>168</v>
      </c>
      <c r="AU225" s="18" t="s">
        <v>83</v>
      </c>
    </row>
    <row r="226" spans="2:65" s="13" customFormat="1">
      <c r="B226" s="157"/>
      <c r="D226" s="145" t="s">
        <v>172</v>
      </c>
      <c r="E226" s="158" t="s">
        <v>19</v>
      </c>
      <c r="F226" s="159" t="s">
        <v>1980</v>
      </c>
      <c r="H226" s="160">
        <v>170</v>
      </c>
      <c r="I226" s="161"/>
      <c r="L226" s="157"/>
      <c r="M226" s="162"/>
      <c r="T226" s="163"/>
      <c r="AT226" s="158" t="s">
        <v>172</v>
      </c>
      <c r="AU226" s="158" t="s">
        <v>83</v>
      </c>
      <c r="AV226" s="13" t="s">
        <v>85</v>
      </c>
      <c r="AW226" s="13" t="s">
        <v>37</v>
      </c>
      <c r="AX226" s="13" t="s">
        <v>76</v>
      </c>
      <c r="AY226" s="158" t="s">
        <v>158</v>
      </c>
    </row>
    <row r="227" spans="2:65" s="15" customFormat="1">
      <c r="B227" s="171"/>
      <c r="D227" s="145" t="s">
        <v>172</v>
      </c>
      <c r="E227" s="172" t="s">
        <v>19</v>
      </c>
      <c r="F227" s="173" t="s">
        <v>188</v>
      </c>
      <c r="H227" s="174">
        <v>170</v>
      </c>
      <c r="I227" s="175"/>
      <c r="L227" s="171"/>
      <c r="M227" s="176"/>
      <c r="T227" s="177"/>
      <c r="AT227" s="172" t="s">
        <v>172</v>
      </c>
      <c r="AU227" s="172" t="s">
        <v>83</v>
      </c>
      <c r="AV227" s="15" t="s">
        <v>166</v>
      </c>
      <c r="AW227" s="15" t="s">
        <v>37</v>
      </c>
      <c r="AX227" s="15" t="s">
        <v>83</v>
      </c>
      <c r="AY227" s="172" t="s">
        <v>158</v>
      </c>
    </row>
    <row r="228" spans="2:65" s="1" customFormat="1" ht="21.75" customHeight="1">
      <c r="B228" s="33"/>
      <c r="C228" s="132" t="s">
        <v>520</v>
      </c>
      <c r="D228" s="132" t="s">
        <v>161</v>
      </c>
      <c r="E228" s="133" t="s">
        <v>1981</v>
      </c>
      <c r="F228" s="134" t="s">
        <v>1982</v>
      </c>
      <c r="G228" s="135" t="s">
        <v>164</v>
      </c>
      <c r="H228" s="136">
        <v>36.85</v>
      </c>
      <c r="I228" s="137"/>
      <c r="J228" s="138">
        <f>ROUND(I228*H228,2)</f>
        <v>0</v>
      </c>
      <c r="K228" s="134" t="s">
        <v>19</v>
      </c>
      <c r="L228" s="33"/>
      <c r="M228" s="139" t="s">
        <v>19</v>
      </c>
      <c r="N228" s="140" t="s">
        <v>47</v>
      </c>
      <c r="P228" s="141">
        <f>O228*H228</f>
        <v>0</v>
      </c>
      <c r="Q228" s="141">
        <v>0</v>
      </c>
      <c r="R228" s="141">
        <f>Q228*H228</f>
        <v>0</v>
      </c>
      <c r="S228" s="141">
        <v>0</v>
      </c>
      <c r="T228" s="142">
        <f>S228*H228</f>
        <v>0</v>
      </c>
      <c r="AR228" s="143" t="s">
        <v>166</v>
      </c>
      <c r="AT228" s="143" t="s">
        <v>161</v>
      </c>
      <c r="AU228" s="143" t="s">
        <v>83</v>
      </c>
      <c r="AY228" s="18" t="s">
        <v>158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8" t="s">
        <v>83</v>
      </c>
      <c r="BK228" s="144">
        <f>ROUND(I228*H228,2)</f>
        <v>0</v>
      </c>
      <c r="BL228" s="18" t="s">
        <v>166</v>
      </c>
      <c r="BM228" s="143" t="s">
        <v>870</v>
      </c>
    </row>
    <row r="229" spans="2:65" s="1" customFormat="1">
      <c r="B229" s="33"/>
      <c r="D229" s="145" t="s">
        <v>168</v>
      </c>
      <c r="F229" s="146" t="s">
        <v>1982</v>
      </c>
      <c r="I229" s="147"/>
      <c r="L229" s="33"/>
      <c r="M229" s="148"/>
      <c r="T229" s="54"/>
      <c r="AT229" s="18" t="s">
        <v>168</v>
      </c>
      <c r="AU229" s="18" t="s">
        <v>83</v>
      </c>
    </row>
    <row r="230" spans="2:65" s="1" customFormat="1" ht="21.75" customHeight="1">
      <c r="B230" s="33"/>
      <c r="C230" s="132" t="s">
        <v>527</v>
      </c>
      <c r="D230" s="132" t="s">
        <v>161</v>
      </c>
      <c r="E230" s="133" t="s">
        <v>1983</v>
      </c>
      <c r="F230" s="134" t="s">
        <v>1984</v>
      </c>
      <c r="G230" s="135" t="s">
        <v>164</v>
      </c>
      <c r="H230" s="136">
        <v>36.85</v>
      </c>
      <c r="I230" s="137"/>
      <c r="J230" s="138">
        <f>ROUND(I230*H230,2)</f>
        <v>0</v>
      </c>
      <c r="K230" s="134" t="s">
        <v>19</v>
      </c>
      <c r="L230" s="33"/>
      <c r="M230" s="139" t="s">
        <v>19</v>
      </c>
      <c r="N230" s="140" t="s">
        <v>47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166</v>
      </c>
      <c r="AT230" s="143" t="s">
        <v>161</v>
      </c>
      <c r="AU230" s="143" t="s">
        <v>83</v>
      </c>
      <c r="AY230" s="18" t="s">
        <v>158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83</v>
      </c>
      <c r="BK230" s="144">
        <f>ROUND(I230*H230,2)</f>
        <v>0</v>
      </c>
      <c r="BL230" s="18" t="s">
        <v>166</v>
      </c>
      <c r="BM230" s="143" t="s">
        <v>884</v>
      </c>
    </row>
    <row r="231" spans="2:65" s="1" customFormat="1">
      <c r="B231" s="33"/>
      <c r="D231" s="145" t="s">
        <v>168</v>
      </c>
      <c r="F231" s="146" t="s">
        <v>1984</v>
      </c>
      <c r="I231" s="147"/>
      <c r="L231" s="33"/>
      <c r="M231" s="148"/>
      <c r="T231" s="54"/>
      <c r="AT231" s="18" t="s">
        <v>168</v>
      </c>
      <c r="AU231" s="18" t="s">
        <v>83</v>
      </c>
    </row>
    <row r="232" spans="2:65" s="1" customFormat="1" ht="24.2" customHeight="1">
      <c r="B232" s="33"/>
      <c r="C232" s="132" t="s">
        <v>535</v>
      </c>
      <c r="D232" s="132" t="s">
        <v>161</v>
      </c>
      <c r="E232" s="133" t="s">
        <v>1985</v>
      </c>
      <c r="F232" s="134" t="s">
        <v>1986</v>
      </c>
      <c r="G232" s="135" t="s">
        <v>164</v>
      </c>
      <c r="H232" s="136">
        <v>36.85</v>
      </c>
      <c r="I232" s="137"/>
      <c r="J232" s="138">
        <f>ROUND(I232*H232,2)</f>
        <v>0</v>
      </c>
      <c r="K232" s="134" t="s">
        <v>19</v>
      </c>
      <c r="L232" s="33"/>
      <c r="M232" s="139" t="s">
        <v>19</v>
      </c>
      <c r="N232" s="140" t="s">
        <v>47</v>
      </c>
      <c r="P232" s="141">
        <f>O232*H232</f>
        <v>0</v>
      </c>
      <c r="Q232" s="141">
        <v>0</v>
      </c>
      <c r="R232" s="141">
        <f>Q232*H232</f>
        <v>0</v>
      </c>
      <c r="S232" s="141">
        <v>0</v>
      </c>
      <c r="T232" s="142">
        <f>S232*H232</f>
        <v>0</v>
      </c>
      <c r="AR232" s="143" t="s">
        <v>166</v>
      </c>
      <c r="AT232" s="143" t="s">
        <v>161</v>
      </c>
      <c r="AU232" s="143" t="s">
        <v>83</v>
      </c>
      <c r="AY232" s="18" t="s">
        <v>158</v>
      </c>
      <c r="BE232" s="144">
        <f>IF(N232="základní",J232,0)</f>
        <v>0</v>
      </c>
      <c r="BF232" s="144">
        <f>IF(N232="snížená",J232,0)</f>
        <v>0</v>
      </c>
      <c r="BG232" s="144">
        <f>IF(N232="zákl. přenesená",J232,0)</f>
        <v>0</v>
      </c>
      <c r="BH232" s="144">
        <f>IF(N232="sníž. přenesená",J232,0)</f>
        <v>0</v>
      </c>
      <c r="BI232" s="144">
        <f>IF(N232="nulová",J232,0)</f>
        <v>0</v>
      </c>
      <c r="BJ232" s="18" t="s">
        <v>83</v>
      </c>
      <c r="BK232" s="144">
        <f>ROUND(I232*H232,2)</f>
        <v>0</v>
      </c>
      <c r="BL232" s="18" t="s">
        <v>166</v>
      </c>
      <c r="BM232" s="143" t="s">
        <v>897</v>
      </c>
    </row>
    <row r="233" spans="2:65" s="1" customFormat="1">
      <c r="B233" s="33"/>
      <c r="D233" s="145" t="s">
        <v>168</v>
      </c>
      <c r="F233" s="146" t="s">
        <v>1986</v>
      </c>
      <c r="I233" s="147"/>
      <c r="L233" s="33"/>
      <c r="M233" s="148"/>
      <c r="T233" s="54"/>
      <c r="AT233" s="18" t="s">
        <v>168</v>
      </c>
      <c r="AU233" s="18" t="s">
        <v>83</v>
      </c>
    </row>
    <row r="234" spans="2:65" s="1" customFormat="1" ht="16.5" customHeight="1">
      <c r="B234" s="33"/>
      <c r="C234" s="132" t="s">
        <v>546</v>
      </c>
      <c r="D234" s="132" t="s">
        <v>161</v>
      </c>
      <c r="E234" s="133" t="s">
        <v>1987</v>
      </c>
      <c r="F234" s="134" t="s">
        <v>1988</v>
      </c>
      <c r="G234" s="135" t="s">
        <v>164</v>
      </c>
      <c r="H234" s="136">
        <v>67</v>
      </c>
      <c r="I234" s="137"/>
      <c r="J234" s="138">
        <f>ROUND(I234*H234,2)</f>
        <v>0</v>
      </c>
      <c r="K234" s="134" t="s">
        <v>19</v>
      </c>
      <c r="L234" s="33"/>
      <c r="M234" s="139" t="s">
        <v>19</v>
      </c>
      <c r="N234" s="140" t="s">
        <v>47</v>
      </c>
      <c r="P234" s="141">
        <f>O234*H234</f>
        <v>0</v>
      </c>
      <c r="Q234" s="141">
        <v>0</v>
      </c>
      <c r="R234" s="141">
        <f>Q234*H234</f>
        <v>0</v>
      </c>
      <c r="S234" s="141">
        <v>0</v>
      </c>
      <c r="T234" s="142">
        <f>S234*H234</f>
        <v>0</v>
      </c>
      <c r="AR234" s="143" t="s">
        <v>166</v>
      </c>
      <c r="AT234" s="143" t="s">
        <v>161</v>
      </c>
      <c r="AU234" s="143" t="s">
        <v>83</v>
      </c>
      <c r="AY234" s="18" t="s">
        <v>158</v>
      </c>
      <c r="BE234" s="144">
        <f>IF(N234="základní",J234,0)</f>
        <v>0</v>
      </c>
      <c r="BF234" s="144">
        <f>IF(N234="snížená",J234,0)</f>
        <v>0</v>
      </c>
      <c r="BG234" s="144">
        <f>IF(N234="zákl. přenesená",J234,0)</f>
        <v>0</v>
      </c>
      <c r="BH234" s="144">
        <f>IF(N234="sníž. přenesená",J234,0)</f>
        <v>0</v>
      </c>
      <c r="BI234" s="144">
        <f>IF(N234="nulová",J234,0)</f>
        <v>0</v>
      </c>
      <c r="BJ234" s="18" t="s">
        <v>83</v>
      </c>
      <c r="BK234" s="144">
        <f>ROUND(I234*H234,2)</f>
        <v>0</v>
      </c>
      <c r="BL234" s="18" t="s">
        <v>166</v>
      </c>
      <c r="BM234" s="143" t="s">
        <v>634</v>
      </c>
    </row>
    <row r="235" spans="2:65" s="1" customFormat="1">
      <c r="B235" s="33"/>
      <c r="D235" s="145" t="s">
        <v>168</v>
      </c>
      <c r="F235" s="146" t="s">
        <v>1988</v>
      </c>
      <c r="I235" s="147"/>
      <c r="L235" s="33"/>
      <c r="M235" s="148"/>
      <c r="T235" s="54"/>
      <c r="AT235" s="18" t="s">
        <v>168</v>
      </c>
      <c r="AU235" s="18" t="s">
        <v>83</v>
      </c>
    </row>
    <row r="236" spans="2:65" s="1" customFormat="1">
      <c r="B236" s="33"/>
      <c r="D236" s="145" t="s">
        <v>1737</v>
      </c>
      <c r="F236" s="191" t="s">
        <v>1989</v>
      </c>
      <c r="I236" s="147"/>
      <c r="L236" s="33"/>
      <c r="M236" s="148"/>
      <c r="T236" s="54"/>
      <c r="AT236" s="18" t="s">
        <v>1737</v>
      </c>
      <c r="AU236" s="18" t="s">
        <v>83</v>
      </c>
    </row>
    <row r="237" spans="2:65" s="13" customFormat="1">
      <c r="B237" s="157"/>
      <c r="D237" s="145" t="s">
        <v>172</v>
      </c>
      <c r="E237" s="158" t="s">
        <v>19</v>
      </c>
      <c r="F237" s="159" t="s">
        <v>1990</v>
      </c>
      <c r="H237" s="160">
        <v>67</v>
      </c>
      <c r="I237" s="161"/>
      <c r="L237" s="157"/>
      <c r="M237" s="162"/>
      <c r="T237" s="163"/>
      <c r="AT237" s="158" t="s">
        <v>172</v>
      </c>
      <c r="AU237" s="158" t="s">
        <v>83</v>
      </c>
      <c r="AV237" s="13" t="s">
        <v>85</v>
      </c>
      <c r="AW237" s="13" t="s">
        <v>37</v>
      </c>
      <c r="AX237" s="13" t="s">
        <v>76</v>
      </c>
      <c r="AY237" s="158" t="s">
        <v>158</v>
      </c>
    </row>
    <row r="238" spans="2:65" s="15" customFormat="1">
      <c r="B238" s="171"/>
      <c r="D238" s="145" t="s">
        <v>172</v>
      </c>
      <c r="E238" s="172" t="s">
        <v>19</v>
      </c>
      <c r="F238" s="173" t="s">
        <v>188</v>
      </c>
      <c r="H238" s="174">
        <v>67</v>
      </c>
      <c r="I238" s="175"/>
      <c r="L238" s="171"/>
      <c r="M238" s="176"/>
      <c r="T238" s="177"/>
      <c r="AT238" s="172" t="s">
        <v>172</v>
      </c>
      <c r="AU238" s="172" t="s">
        <v>83</v>
      </c>
      <c r="AV238" s="15" t="s">
        <v>166</v>
      </c>
      <c r="AW238" s="15" t="s">
        <v>37</v>
      </c>
      <c r="AX238" s="15" t="s">
        <v>83</v>
      </c>
      <c r="AY238" s="172" t="s">
        <v>158</v>
      </c>
    </row>
    <row r="239" spans="2:65" s="1" customFormat="1" ht="24.2" customHeight="1">
      <c r="B239" s="33"/>
      <c r="C239" s="132" t="s">
        <v>552</v>
      </c>
      <c r="D239" s="132" t="s">
        <v>161</v>
      </c>
      <c r="E239" s="133" t="s">
        <v>1991</v>
      </c>
      <c r="F239" s="134" t="s">
        <v>1992</v>
      </c>
      <c r="G239" s="135" t="s">
        <v>164</v>
      </c>
      <c r="H239" s="136">
        <v>36.85</v>
      </c>
      <c r="I239" s="137"/>
      <c r="J239" s="138">
        <f>ROUND(I239*H239,2)</f>
        <v>0</v>
      </c>
      <c r="K239" s="134" t="s">
        <v>19</v>
      </c>
      <c r="L239" s="33"/>
      <c r="M239" s="139" t="s">
        <v>19</v>
      </c>
      <c r="N239" s="140" t="s">
        <v>47</v>
      </c>
      <c r="P239" s="141">
        <f>O239*H239</f>
        <v>0</v>
      </c>
      <c r="Q239" s="141">
        <v>0</v>
      </c>
      <c r="R239" s="141">
        <f>Q239*H239</f>
        <v>0</v>
      </c>
      <c r="S239" s="141">
        <v>0</v>
      </c>
      <c r="T239" s="142">
        <f>S239*H239</f>
        <v>0</v>
      </c>
      <c r="AR239" s="143" t="s">
        <v>166</v>
      </c>
      <c r="AT239" s="143" t="s">
        <v>161</v>
      </c>
      <c r="AU239" s="143" t="s">
        <v>83</v>
      </c>
      <c r="AY239" s="18" t="s">
        <v>158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8" t="s">
        <v>83</v>
      </c>
      <c r="BK239" s="144">
        <f>ROUND(I239*H239,2)</f>
        <v>0</v>
      </c>
      <c r="BL239" s="18" t="s">
        <v>166</v>
      </c>
      <c r="BM239" s="143" t="s">
        <v>739</v>
      </c>
    </row>
    <row r="240" spans="2:65" s="1" customFormat="1">
      <c r="B240" s="33"/>
      <c r="D240" s="145" t="s">
        <v>168</v>
      </c>
      <c r="F240" s="146" t="s">
        <v>1992</v>
      </c>
      <c r="I240" s="147"/>
      <c r="L240" s="33"/>
      <c r="M240" s="148"/>
      <c r="T240" s="54"/>
      <c r="AT240" s="18" t="s">
        <v>168</v>
      </c>
      <c r="AU240" s="18" t="s">
        <v>83</v>
      </c>
    </row>
    <row r="241" spans="2:65" s="1" customFormat="1" ht="24.2" customHeight="1">
      <c r="B241" s="33"/>
      <c r="C241" s="132" t="s">
        <v>558</v>
      </c>
      <c r="D241" s="132" t="s">
        <v>161</v>
      </c>
      <c r="E241" s="133" t="s">
        <v>1993</v>
      </c>
      <c r="F241" s="134" t="s">
        <v>1994</v>
      </c>
      <c r="G241" s="135" t="s">
        <v>164</v>
      </c>
      <c r="H241" s="136">
        <v>107.2</v>
      </c>
      <c r="I241" s="137"/>
      <c r="J241" s="138">
        <f>ROUND(I241*H241,2)</f>
        <v>0</v>
      </c>
      <c r="K241" s="134" t="s">
        <v>19</v>
      </c>
      <c r="L241" s="33"/>
      <c r="M241" s="139" t="s">
        <v>19</v>
      </c>
      <c r="N241" s="140" t="s">
        <v>47</v>
      </c>
      <c r="P241" s="141">
        <f>O241*H241</f>
        <v>0</v>
      </c>
      <c r="Q241" s="141">
        <v>0</v>
      </c>
      <c r="R241" s="141">
        <f>Q241*H241</f>
        <v>0</v>
      </c>
      <c r="S241" s="141">
        <v>0</v>
      </c>
      <c r="T241" s="142">
        <f>S241*H241</f>
        <v>0</v>
      </c>
      <c r="AR241" s="143" t="s">
        <v>166</v>
      </c>
      <c r="AT241" s="143" t="s">
        <v>161</v>
      </c>
      <c r="AU241" s="143" t="s">
        <v>83</v>
      </c>
      <c r="AY241" s="18" t="s">
        <v>158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8" t="s">
        <v>83</v>
      </c>
      <c r="BK241" s="144">
        <f>ROUND(I241*H241,2)</f>
        <v>0</v>
      </c>
      <c r="BL241" s="18" t="s">
        <v>166</v>
      </c>
      <c r="BM241" s="143" t="s">
        <v>860</v>
      </c>
    </row>
    <row r="242" spans="2:65" s="1" customFormat="1">
      <c r="B242" s="33"/>
      <c r="D242" s="145" t="s">
        <v>168</v>
      </c>
      <c r="F242" s="146" t="s">
        <v>1994</v>
      </c>
      <c r="I242" s="147"/>
      <c r="L242" s="33"/>
      <c r="M242" s="148"/>
      <c r="T242" s="54"/>
      <c r="AT242" s="18" t="s">
        <v>168</v>
      </c>
      <c r="AU242" s="18" t="s">
        <v>83</v>
      </c>
    </row>
    <row r="243" spans="2:65" s="13" customFormat="1">
      <c r="B243" s="157"/>
      <c r="D243" s="145" t="s">
        <v>172</v>
      </c>
      <c r="E243" s="158" t="s">
        <v>19</v>
      </c>
      <c r="F243" s="159" t="s">
        <v>1995</v>
      </c>
      <c r="H243" s="160">
        <v>73.7</v>
      </c>
      <c r="I243" s="161"/>
      <c r="L243" s="157"/>
      <c r="M243" s="162"/>
      <c r="T243" s="163"/>
      <c r="AT243" s="158" t="s">
        <v>172</v>
      </c>
      <c r="AU243" s="158" t="s">
        <v>83</v>
      </c>
      <c r="AV243" s="13" t="s">
        <v>85</v>
      </c>
      <c r="AW243" s="13" t="s">
        <v>37</v>
      </c>
      <c r="AX243" s="13" t="s">
        <v>76</v>
      </c>
      <c r="AY243" s="158" t="s">
        <v>158</v>
      </c>
    </row>
    <row r="244" spans="2:65" s="13" customFormat="1">
      <c r="B244" s="157"/>
      <c r="D244" s="145" t="s">
        <v>172</v>
      </c>
      <c r="E244" s="158" t="s">
        <v>19</v>
      </c>
      <c r="F244" s="159" t="s">
        <v>1996</v>
      </c>
      <c r="H244" s="160">
        <v>33.5</v>
      </c>
      <c r="I244" s="161"/>
      <c r="L244" s="157"/>
      <c r="M244" s="162"/>
      <c r="T244" s="163"/>
      <c r="AT244" s="158" t="s">
        <v>172</v>
      </c>
      <c r="AU244" s="158" t="s">
        <v>83</v>
      </c>
      <c r="AV244" s="13" t="s">
        <v>85</v>
      </c>
      <c r="AW244" s="13" t="s">
        <v>37</v>
      </c>
      <c r="AX244" s="13" t="s">
        <v>76</v>
      </c>
      <c r="AY244" s="158" t="s">
        <v>158</v>
      </c>
    </row>
    <row r="245" spans="2:65" s="15" customFormat="1">
      <c r="B245" s="171"/>
      <c r="D245" s="145" t="s">
        <v>172</v>
      </c>
      <c r="E245" s="172" t="s">
        <v>19</v>
      </c>
      <c r="F245" s="173" t="s">
        <v>188</v>
      </c>
      <c r="H245" s="174">
        <v>107.2</v>
      </c>
      <c r="I245" s="175"/>
      <c r="L245" s="171"/>
      <c r="M245" s="176"/>
      <c r="T245" s="177"/>
      <c r="AT245" s="172" t="s">
        <v>172</v>
      </c>
      <c r="AU245" s="172" t="s">
        <v>83</v>
      </c>
      <c r="AV245" s="15" t="s">
        <v>166</v>
      </c>
      <c r="AW245" s="15" t="s">
        <v>37</v>
      </c>
      <c r="AX245" s="15" t="s">
        <v>83</v>
      </c>
      <c r="AY245" s="172" t="s">
        <v>158</v>
      </c>
    </row>
    <row r="246" spans="2:65" s="1" customFormat="1" ht="21.75" customHeight="1">
      <c r="B246" s="33"/>
      <c r="C246" s="132" t="s">
        <v>564</v>
      </c>
      <c r="D246" s="132" t="s">
        <v>161</v>
      </c>
      <c r="E246" s="133" t="s">
        <v>1997</v>
      </c>
      <c r="F246" s="134" t="s">
        <v>1998</v>
      </c>
      <c r="G246" s="135" t="s">
        <v>164</v>
      </c>
      <c r="H246" s="136">
        <v>70.349999999999994</v>
      </c>
      <c r="I246" s="137"/>
      <c r="J246" s="138">
        <f>ROUND(I246*H246,2)</f>
        <v>0</v>
      </c>
      <c r="K246" s="134" t="s">
        <v>19</v>
      </c>
      <c r="L246" s="33"/>
      <c r="M246" s="139" t="s">
        <v>19</v>
      </c>
      <c r="N246" s="140" t="s">
        <v>47</v>
      </c>
      <c r="P246" s="141">
        <f>O246*H246</f>
        <v>0</v>
      </c>
      <c r="Q246" s="141">
        <v>0</v>
      </c>
      <c r="R246" s="141">
        <f>Q246*H246</f>
        <v>0</v>
      </c>
      <c r="S246" s="141">
        <v>0</v>
      </c>
      <c r="T246" s="142">
        <f>S246*H246</f>
        <v>0</v>
      </c>
      <c r="AR246" s="143" t="s">
        <v>166</v>
      </c>
      <c r="AT246" s="143" t="s">
        <v>161</v>
      </c>
      <c r="AU246" s="143" t="s">
        <v>83</v>
      </c>
      <c r="AY246" s="18" t="s">
        <v>158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83</v>
      </c>
      <c r="BK246" s="144">
        <f>ROUND(I246*H246,2)</f>
        <v>0</v>
      </c>
      <c r="BL246" s="18" t="s">
        <v>166</v>
      </c>
      <c r="BM246" s="143" t="s">
        <v>959</v>
      </c>
    </row>
    <row r="247" spans="2:65" s="1" customFormat="1">
      <c r="B247" s="33"/>
      <c r="D247" s="145" t="s">
        <v>168</v>
      </c>
      <c r="F247" s="146" t="s">
        <v>1998</v>
      </c>
      <c r="I247" s="147"/>
      <c r="L247" s="33"/>
      <c r="M247" s="148"/>
      <c r="T247" s="54"/>
      <c r="AT247" s="18" t="s">
        <v>168</v>
      </c>
      <c r="AU247" s="18" t="s">
        <v>83</v>
      </c>
    </row>
    <row r="248" spans="2:65" s="13" customFormat="1">
      <c r="B248" s="157"/>
      <c r="D248" s="145" t="s">
        <v>172</v>
      </c>
      <c r="E248" s="158" t="s">
        <v>19</v>
      </c>
      <c r="F248" s="159" t="s">
        <v>1999</v>
      </c>
      <c r="H248" s="160">
        <v>70.349999999999994</v>
      </c>
      <c r="I248" s="161"/>
      <c r="L248" s="157"/>
      <c r="M248" s="162"/>
      <c r="T248" s="163"/>
      <c r="AT248" s="158" t="s">
        <v>172</v>
      </c>
      <c r="AU248" s="158" t="s">
        <v>83</v>
      </c>
      <c r="AV248" s="13" t="s">
        <v>85</v>
      </c>
      <c r="AW248" s="13" t="s">
        <v>37</v>
      </c>
      <c r="AX248" s="13" t="s">
        <v>76</v>
      </c>
      <c r="AY248" s="158" t="s">
        <v>158</v>
      </c>
    </row>
    <row r="249" spans="2:65" s="15" customFormat="1">
      <c r="B249" s="171"/>
      <c r="D249" s="145" t="s">
        <v>172</v>
      </c>
      <c r="E249" s="172" t="s">
        <v>19</v>
      </c>
      <c r="F249" s="173" t="s">
        <v>188</v>
      </c>
      <c r="H249" s="174">
        <v>70.349999999999994</v>
      </c>
      <c r="I249" s="175"/>
      <c r="L249" s="171"/>
      <c r="M249" s="176"/>
      <c r="T249" s="177"/>
      <c r="AT249" s="172" t="s">
        <v>172</v>
      </c>
      <c r="AU249" s="172" t="s">
        <v>83</v>
      </c>
      <c r="AV249" s="15" t="s">
        <v>166</v>
      </c>
      <c r="AW249" s="15" t="s">
        <v>37</v>
      </c>
      <c r="AX249" s="15" t="s">
        <v>83</v>
      </c>
      <c r="AY249" s="172" t="s">
        <v>158</v>
      </c>
    </row>
    <row r="250" spans="2:65" s="1" customFormat="1" ht="21.75" customHeight="1">
      <c r="B250" s="33"/>
      <c r="C250" s="132" t="s">
        <v>572</v>
      </c>
      <c r="D250" s="132" t="s">
        <v>161</v>
      </c>
      <c r="E250" s="133" t="s">
        <v>2000</v>
      </c>
      <c r="F250" s="134" t="s">
        <v>2001</v>
      </c>
      <c r="G250" s="135" t="s">
        <v>164</v>
      </c>
      <c r="H250" s="136">
        <v>85</v>
      </c>
      <c r="I250" s="137"/>
      <c r="J250" s="138">
        <f>ROUND(I250*H250,2)</f>
        <v>0</v>
      </c>
      <c r="K250" s="134" t="s">
        <v>19</v>
      </c>
      <c r="L250" s="33"/>
      <c r="M250" s="139" t="s">
        <v>19</v>
      </c>
      <c r="N250" s="140" t="s">
        <v>47</v>
      </c>
      <c r="P250" s="141">
        <f>O250*H250</f>
        <v>0</v>
      </c>
      <c r="Q250" s="141">
        <v>0</v>
      </c>
      <c r="R250" s="141">
        <f>Q250*H250</f>
        <v>0</v>
      </c>
      <c r="S250" s="141">
        <v>0</v>
      </c>
      <c r="T250" s="142">
        <f>S250*H250</f>
        <v>0</v>
      </c>
      <c r="AR250" s="143" t="s">
        <v>166</v>
      </c>
      <c r="AT250" s="143" t="s">
        <v>161</v>
      </c>
      <c r="AU250" s="143" t="s">
        <v>83</v>
      </c>
      <c r="AY250" s="18" t="s">
        <v>158</v>
      </c>
      <c r="BE250" s="144">
        <f>IF(N250="základní",J250,0)</f>
        <v>0</v>
      </c>
      <c r="BF250" s="144">
        <f>IF(N250="snížená",J250,0)</f>
        <v>0</v>
      </c>
      <c r="BG250" s="144">
        <f>IF(N250="zákl. přenesená",J250,0)</f>
        <v>0</v>
      </c>
      <c r="BH250" s="144">
        <f>IF(N250="sníž. přenesená",J250,0)</f>
        <v>0</v>
      </c>
      <c r="BI250" s="144">
        <f>IF(N250="nulová",J250,0)</f>
        <v>0</v>
      </c>
      <c r="BJ250" s="18" t="s">
        <v>83</v>
      </c>
      <c r="BK250" s="144">
        <f>ROUND(I250*H250,2)</f>
        <v>0</v>
      </c>
      <c r="BL250" s="18" t="s">
        <v>166</v>
      </c>
      <c r="BM250" s="143" t="s">
        <v>975</v>
      </c>
    </row>
    <row r="251" spans="2:65" s="1" customFormat="1">
      <c r="B251" s="33"/>
      <c r="D251" s="145" t="s">
        <v>168</v>
      </c>
      <c r="F251" s="146" t="s">
        <v>2001</v>
      </c>
      <c r="I251" s="147"/>
      <c r="L251" s="33"/>
      <c r="M251" s="148"/>
      <c r="T251" s="54"/>
      <c r="AT251" s="18" t="s">
        <v>168</v>
      </c>
      <c r="AU251" s="18" t="s">
        <v>83</v>
      </c>
    </row>
    <row r="252" spans="2:65" s="1" customFormat="1">
      <c r="B252" s="33"/>
      <c r="D252" s="145" t="s">
        <v>1737</v>
      </c>
      <c r="F252" s="191" t="s">
        <v>2002</v>
      </c>
      <c r="I252" s="147"/>
      <c r="L252" s="33"/>
      <c r="M252" s="148"/>
      <c r="T252" s="54"/>
      <c r="AT252" s="18" t="s">
        <v>1737</v>
      </c>
      <c r="AU252" s="18" t="s">
        <v>83</v>
      </c>
    </row>
    <row r="253" spans="2:65" s="1" customFormat="1" ht="21.75" customHeight="1">
      <c r="B253" s="33"/>
      <c r="C253" s="132" t="s">
        <v>578</v>
      </c>
      <c r="D253" s="132" t="s">
        <v>161</v>
      </c>
      <c r="E253" s="133" t="s">
        <v>2003</v>
      </c>
      <c r="F253" s="134" t="s">
        <v>2004</v>
      </c>
      <c r="G253" s="135" t="s">
        <v>340</v>
      </c>
      <c r="H253" s="136">
        <v>67</v>
      </c>
      <c r="I253" s="137"/>
      <c r="J253" s="138">
        <f>ROUND(I253*H253,2)</f>
        <v>0</v>
      </c>
      <c r="K253" s="134" t="s">
        <v>19</v>
      </c>
      <c r="L253" s="33"/>
      <c r="M253" s="139" t="s">
        <v>19</v>
      </c>
      <c r="N253" s="140" t="s">
        <v>47</v>
      </c>
      <c r="P253" s="141">
        <f>O253*H253</f>
        <v>0</v>
      </c>
      <c r="Q253" s="141">
        <v>0</v>
      </c>
      <c r="R253" s="141">
        <f>Q253*H253</f>
        <v>0</v>
      </c>
      <c r="S253" s="141">
        <v>0</v>
      </c>
      <c r="T253" s="142">
        <f>S253*H253</f>
        <v>0</v>
      </c>
      <c r="AR253" s="143" t="s">
        <v>166</v>
      </c>
      <c r="AT253" s="143" t="s">
        <v>161</v>
      </c>
      <c r="AU253" s="143" t="s">
        <v>83</v>
      </c>
      <c r="AY253" s="18" t="s">
        <v>158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83</v>
      </c>
      <c r="BK253" s="144">
        <f>ROUND(I253*H253,2)</f>
        <v>0</v>
      </c>
      <c r="BL253" s="18" t="s">
        <v>166</v>
      </c>
      <c r="BM253" s="143" t="s">
        <v>989</v>
      </c>
    </row>
    <row r="254" spans="2:65" s="1" customFormat="1">
      <c r="B254" s="33"/>
      <c r="D254" s="145" t="s">
        <v>168</v>
      </c>
      <c r="F254" s="146" t="s">
        <v>2004</v>
      </c>
      <c r="I254" s="147"/>
      <c r="L254" s="33"/>
      <c r="M254" s="148"/>
      <c r="T254" s="54"/>
      <c r="AT254" s="18" t="s">
        <v>168</v>
      </c>
      <c r="AU254" s="18" t="s">
        <v>83</v>
      </c>
    </row>
    <row r="255" spans="2:65" s="1" customFormat="1">
      <c r="B255" s="33"/>
      <c r="D255" s="145" t="s">
        <v>1737</v>
      </c>
      <c r="F255" s="191" t="s">
        <v>2005</v>
      </c>
      <c r="I255" s="147"/>
      <c r="L255" s="33"/>
      <c r="M255" s="148"/>
      <c r="T255" s="54"/>
      <c r="AT255" s="18" t="s">
        <v>1737</v>
      </c>
      <c r="AU255" s="18" t="s">
        <v>83</v>
      </c>
    </row>
    <row r="256" spans="2:65" s="1" customFormat="1" ht="21.75" customHeight="1">
      <c r="B256" s="33"/>
      <c r="C256" s="132" t="s">
        <v>584</v>
      </c>
      <c r="D256" s="132" t="s">
        <v>161</v>
      </c>
      <c r="E256" s="133" t="s">
        <v>2006</v>
      </c>
      <c r="F256" s="134" t="s">
        <v>2007</v>
      </c>
      <c r="G256" s="135" t="s">
        <v>164</v>
      </c>
      <c r="H256" s="136">
        <v>67</v>
      </c>
      <c r="I256" s="137"/>
      <c r="J256" s="138">
        <f>ROUND(I256*H256,2)</f>
        <v>0</v>
      </c>
      <c r="K256" s="134" t="s">
        <v>19</v>
      </c>
      <c r="L256" s="33"/>
      <c r="M256" s="139" t="s">
        <v>19</v>
      </c>
      <c r="N256" s="140" t="s">
        <v>47</v>
      </c>
      <c r="P256" s="141">
        <f>O256*H256</f>
        <v>0</v>
      </c>
      <c r="Q256" s="141">
        <v>0</v>
      </c>
      <c r="R256" s="141">
        <f>Q256*H256</f>
        <v>0</v>
      </c>
      <c r="S256" s="141">
        <v>0</v>
      </c>
      <c r="T256" s="142">
        <f>S256*H256</f>
        <v>0</v>
      </c>
      <c r="AR256" s="143" t="s">
        <v>166</v>
      </c>
      <c r="AT256" s="143" t="s">
        <v>161</v>
      </c>
      <c r="AU256" s="143" t="s">
        <v>83</v>
      </c>
      <c r="AY256" s="18" t="s">
        <v>158</v>
      </c>
      <c r="BE256" s="144">
        <f>IF(N256="základní",J256,0)</f>
        <v>0</v>
      </c>
      <c r="BF256" s="144">
        <f>IF(N256="snížená",J256,0)</f>
        <v>0</v>
      </c>
      <c r="BG256" s="144">
        <f>IF(N256="zákl. přenesená",J256,0)</f>
        <v>0</v>
      </c>
      <c r="BH256" s="144">
        <f>IF(N256="sníž. přenesená",J256,0)</f>
        <v>0</v>
      </c>
      <c r="BI256" s="144">
        <f>IF(N256="nulová",J256,0)</f>
        <v>0</v>
      </c>
      <c r="BJ256" s="18" t="s">
        <v>83</v>
      </c>
      <c r="BK256" s="144">
        <f>ROUND(I256*H256,2)</f>
        <v>0</v>
      </c>
      <c r="BL256" s="18" t="s">
        <v>166</v>
      </c>
      <c r="BM256" s="143" t="s">
        <v>1005</v>
      </c>
    </row>
    <row r="257" spans="2:65" s="1" customFormat="1">
      <c r="B257" s="33"/>
      <c r="D257" s="145" t="s">
        <v>168</v>
      </c>
      <c r="F257" s="146" t="s">
        <v>2007</v>
      </c>
      <c r="I257" s="147"/>
      <c r="L257" s="33"/>
      <c r="M257" s="148"/>
      <c r="T257" s="54"/>
      <c r="AT257" s="18" t="s">
        <v>168</v>
      </c>
      <c r="AU257" s="18" t="s">
        <v>83</v>
      </c>
    </row>
    <row r="258" spans="2:65" s="11" customFormat="1" ht="25.9" customHeight="1">
      <c r="B258" s="120"/>
      <c r="D258" s="121" t="s">
        <v>75</v>
      </c>
      <c r="E258" s="122" t="s">
        <v>232</v>
      </c>
      <c r="F258" s="122" t="s">
        <v>2008</v>
      </c>
      <c r="I258" s="123"/>
      <c r="J258" s="124">
        <f>BK258</f>
        <v>0</v>
      </c>
      <c r="L258" s="120"/>
      <c r="M258" s="125"/>
      <c r="P258" s="126">
        <f>SUM(P259:P282)</f>
        <v>0</v>
      </c>
      <c r="R258" s="126">
        <f>SUM(R259:R282)</f>
        <v>0</v>
      </c>
      <c r="T258" s="127">
        <f>SUM(T259:T282)</f>
        <v>0</v>
      </c>
      <c r="AR258" s="121" t="s">
        <v>83</v>
      </c>
      <c r="AT258" s="128" t="s">
        <v>75</v>
      </c>
      <c r="AU258" s="128" t="s">
        <v>76</v>
      </c>
      <c r="AY258" s="121" t="s">
        <v>158</v>
      </c>
      <c r="BK258" s="129">
        <f>SUM(BK259:BK282)</f>
        <v>0</v>
      </c>
    </row>
    <row r="259" spans="2:65" s="1" customFormat="1" ht="21.75" customHeight="1">
      <c r="B259" s="33"/>
      <c r="C259" s="132" t="s">
        <v>590</v>
      </c>
      <c r="D259" s="132" t="s">
        <v>161</v>
      </c>
      <c r="E259" s="133" t="s">
        <v>2009</v>
      </c>
      <c r="F259" s="134" t="s">
        <v>2010</v>
      </c>
      <c r="G259" s="135" t="s">
        <v>340</v>
      </c>
      <c r="H259" s="136">
        <v>80</v>
      </c>
      <c r="I259" s="137"/>
      <c r="J259" s="138">
        <f>ROUND(I259*H259,2)</f>
        <v>0</v>
      </c>
      <c r="K259" s="134" t="s">
        <v>19</v>
      </c>
      <c r="L259" s="33"/>
      <c r="M259" s="139" t="s">
        <v>19</v>
      </c>
      <c r="N259" s="140" t="s">
        <v>47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166</v>
      </c>
      <c r="AT259" s="143" t="s">
        <v>161</v>
      </c>
      <c r="AU259" s="143" t="s">
        <v>83</v>
      </c>
      <c r="AY259" s="18" t="s">
        <v>158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83</v>
      </c>
      <c r="BK259" s="144">
        <f>ROUND(I259*H259,2)</f>
        <v>0</v>
      </c>
      <c r="BL259" s="18" t="s">
        <v>166</v>
      </c>
      <c r="BM259" s="143" t="s">
        <v>1022</v>
      </c>
    </row>
    <row r="260" spans="2:65" s="1" customFormat="1">
      <c r="B260" s="33"/>
      <c r="D260" s="145" t="s">
        <v>168</v>
      </c>
      <c r="F260" s="146" t="s">
        <v>2010</v>
      </c>
      <c r="I260" s="147"/>
      <c r="L260" s="33"/>
      <c r="M260" s="148"/>
      <c r="T260" s="54"/>
      <c r="AT260" s="18" t="s">
        <v>168</v>
      </c>
      <c r="AU260" s="18" t="s">
        <v>83</v>
      </c>
    </row>
    <row r="261" spans="2:65" s="1" customFormat="1" ht="21.75" customHeight="1">
      <c r="B261" s="33"/>
      <c r="C261" s="132" t="s">
        <v>597</v>
      </c>
      <c r="D261" s="132" t="s">
        <v>161</v>
      </c>
      <c r="E261" s="133" t="s">
        <v>2011</v>
      </c>
      <c r="F261" s="134" t="s">
        <v>2012</v>
      </c>
      <c r="G261" s="135" t="s">
        <v>340</v>
      </c>
      <c r="H261" s="136">
        <v>0.5</v>
      </c>
      <c r="I261" s="137"/>
      <c r="J261" s="138">
        <f>ROUND(I261*H261,2)</f>
        <v>0</v>
      </c>
      <c r="K261" s="134" t="s">
        <v>19</v>
      </c>
      <c r="L261" s="33"/>
      <c r="M261" s="139" t="s">
        <v>19</v>
      </c>
      <c r="N261" s="140" t="s">
        <v>47</v>
      </c>
      <c r="P261" s="141">
        <f>O261*H261</f>
        <v>0</v>
      </c>
      <c r="Q261" s="141">
        <v>0</v>
      </c>
      <c r="R261" s="141">
        <f>Q261*H261</f>
        <v>0</v>
      </c>
      <c r="S261" s="141">
        <v>0</v>
      </c>
      <c r="T261" s="142">
        <f>S261*H261</f>
        <v>0</v>
      </c>
      <c r="AR261" s="143" t="s">
        <v>166</v>
      </c>
      <c r="AT261" s="143" t="s">
        <v>161</v>
      </c>
      <c r="AU261" s="143" t="s">
        <v>83</v>
      </c>
      <c r="AY261" s="18" t="s">
        <v>158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83</v>
      </c>
      <c r="BK261" s="144">
        <f>ROUND(I261*H261,2)</f>
        <v>0</v>
      </c>
      <c r="BL261" s="18" t="s">
        <v>166</v>
      </c>
      <c r="BM261" s="143" t="s">
        <v>1031</v>
      </c>
    </row>
    <row r="262" spans="2:65" s="1" customFormat="1">
      <c r="B262" s="33"/>
      <c r="D262" s="145" t="s">
        <v>168</v>
      </c>
      <c r="F262" s="146" t="s">
        <v>2012</v>
      </c>
      <c r="I262" s="147"/>
      <c r="L262" s="33"/>
      <c r="M262" s="148"/>
      <c r="T262" s="54"/>
      <c r="AT262" s="18" t="s">
        <v>168</v>
      </c>
      <c r="AU262" s="18" t="s">
        <v>83</v>
      </c>
    </row>
    <row r="263" spans="2:65" s="1" customFormat="1" ht="16.5" customHeight="1">
      <c r="B263" s="33"/>
      <c r="C263" s="132" t="s">
        <v>608</v>
      </c>
      <c r="D263" s="132" t="s">
        <v>161</v>
      </c>
      <c r="E263" s="133" t="s">
        <v>2013</v>
      </c>
      <c r="F263" s="134" t="s">
        <v>2014</v>
      </c>
      <c r="G263" s="135" t="s">
        <v>198</v>
      </c>
      <c r="H263" s="136">
        <v>4</v>
      </c>
      <c r="I263" s="137"/>
      <c r="J263" s="138">
        <f>ROUND(I263*H263,2)</f>
        <v>0</v>
      </c>
      <c r="K263" s="134" t="s">
        <v>19</v>
      </c>
      <c r="L263" s="33"/>
      <c r="M263" s="139" t="s">
        <v>19</v>
      </c>
      <c r="N263" s="140" t="s">
        <v>47</v>
      </c>
      <c r="P263" s="141">
        <f>O263*H263</f>
        <v>0</v>
      </c>
      <c r="Q263" s="141">
        <v>0</v>
      </c>
      <c r="R263" s="141">
        <f>Q263*H263</f>
        <v>0</v>
      </c>
      <c r="S263" s="141">
        <v>0</v>
      </c>
      <c r="T263" s="142">
        <f>S263*H263</f>
        <v>0</v>
      </c>
      <c r="AR263" s="143" t="s">
        <v>166</v>
      </c>
      <c r="AT263" s="143" t="s">
        <v>161</v>
      </c>
      <c r="AU263" s="143" t="s">
        <v>83</v>
      </c>
      <c r="AY263" s="18" t="s">
        <v>158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8" t="s">
        <v>83</v>
      </c>
      <c r="BK263" s="144">
        <f>ROUND(I263*H263,2)</f>
        <v>0</v>
      </c>
      <c r="BL263" s="18" t="s">
        <v>166</v>
      </c>
      <c r="BM263" s="143" t="s">
        <v>1047</v>
      </c>
    </row>
    <row r="264" spans="2:65" s="1" customFormat="1">
      <c r="B264" s="33"/>
      <c r="D264" s="145" t="s">
        <v>168</v>
      </c>
      <c r="F264" s="146" t="s">
        <v>2014</v>
      </c>
      <c r="I264" s="147"/>
      <c r="L264" s="33"/>
      <c r="M264" s="148"/>
      <c r="T264" s="54"/>
      <c r="AT264" s="18" t="s">
        <v>168</v>
      </c>
      <c r="AU264" s="18" t="s">
        <v>83</v>
      </c>
    </row>
    <row r="265" spans="2:65" s="1" customFormat="1" ht="21.75" customHeight="1">
      <c r="B265" s="33"/>
      <c r="C265" s="132" t="s">
        <v>617</v>
      </c>
      <c r="D265" s="132" t="s">
        <v>161</v>
      </c>
      <c r="E265" s="133" t="s">
        <v>2015</v>
      </c>
      <c r="F265" s="134" t="s">
        <v>2016</v>
      </c>
      <c r="G265" s="135" t="s">
        <v>198</v>
      </c>
      <c r="H265" s="136">
        <v>1</v>
      </c>
      <c r="I265" s="137"/>
      <c r="J265" s="138">
        <f>ROUND(I265*H265,2)</f>
        <v>0</v>
      </c>
      <c r="K265" s="134" t="s">
        <v>19</v>
      </c>
      <c r="L265" s="33"/>
      <c r="M265" s="139" t="s">
        <v>19</v>
      </c>
      <c r="N265" s="140" t="s">
        <v>47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166</v>
      </c>
      <c r="AT265" s="143" t="s">
        <v>161</v>
      </c>
      <c r="AU265" s="143" t="s">
        <v>83</v>
      </c>
      <c r="AY265" s="18" t="s">
        <v>158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83</v>
      </c>
      <c r="BK265" s="144">
        <f>ROUND(I265*H265,2)</f>
        <v>0</v>
      </c>
      <c r="BL265" s="18" t="s">
        <v>166</v>
      </c>
      <c r="BM265" s="143" t="s">
        <v>1059</v>
      </c>
    </row>
    <row r="266" spans="2:65" s="1" customFormat="1">
      <c r="B266" s="33"/>
      <c r="D266" s="145" t="s">
        <v>168</v>
      </c>
      <c r="F266" s="146" t="s">
        <v>2016</v>
      </c>
      <c r="I266" s="147"/>
      <c r="L266" s="33"/>
      <c r="M266" s="148"/>
      <c r="T266" s="54"/>
      <c r="AT266" s="18" t="s">
        <v>168</v>
      </c>
      <c r="AU266" s="18" t="s">
        <v>83</v>
      </c>
    </row>
    <row r="267" spans="2:65" s="1" customFormat="1" ht="16.5" customHeight="1">
      <c r="B267" s="33"/>
      <c r="C267" s="132" t="s">
        <v>626</v>
      </c>
      <c r="D267" s="132" t="s">
        <v>161</v>
      </c>
      <c r="E267" s="133" t="s">
        <v>2017</v>
      </c>
      <c r="F267" s="134" t="s">
        <v>2018</v>
      </c>
      <c r="G267" s="135" t="s">
        <v>340</v>
      </c>
      <c r="H267" s="136">
        <v>80</v>
      </c>
      <c r="I267" s="137"/>
      <c r="J267" s="138">
        <f>ROUND(I267*H267,2)</f>
        <v>0</v>
      </c>
      <c r="K267" s="134" t="s">
        <v>19</v>
      </c>
      <c r="L267" s="33"/>
      <c r="M267" s="139" t="s">
        <v>19</v>
      </c>
      <c r="N267" s="140" t="s">
        <v>47</v>
      </c>
      <c r="P267" s="141">
        <f>O267*H267</f>
        <v>0</v>
      </c>
      <c r="Q267" s="141">
        <v>0</v>
      </c>
      <c r="R267" s="141">
        <f>Q267*H267</f>
        <v>0</v>
      </c>
      <c r="S267" s="141">
        <v>0</v>
      </c>
      <c r="T267" s="142">
        <f>S267*H267</f>
        <v>0</v>
      </c>
      <c r="AR267" s="143" t="s">
        <v>166</v>
      </c>
      <c r="AT267" s="143" t="s">
        <v>161</v>
      </c>
      <c r="AU267" s="143" t="s">
        <v>83</v>
      </c>
      <c r="AY267" s="18" t="s">
        <v>158</v>
      </c>
      <c r="BE267" s="144">
        <f>IF(N267="základní",J267,0)</f>
        <v>0</v>
      </c>
      <c r="BF267" s="144">
        <f>IF(N267="snížená",J267,0)</f>
        <v>0</v>
      </c>
      <c r="BG267" s="144">
        <f>IF(N267="zákl. přenesená",J267,0)</f>
        <v>0</v>
      </c>
      <c r="BH267" s="144">
        <f>IF(N267="sníž. přenesená",J267,0)</f>
        <v>0</v>
      </c>
      <c r="BI267" s="144">
        <f>IF(N267="nulová",J267,0)</f>
        <v>0</v>
      </c>
      <c r="BJ267" s="18" t="s">
        <v>83</v>
      </c>
      <c r="BK267" s="144">
        <f>ROUND(I267*H267,2)</f>
        <v>0</v>
      </c>
      <c r="BL267" s="18" t="s">
        <v>166</v>
      </c>
      <c r="BM267" s="143" t="s">
        <v>1073</v>
      </c>
    </row>
    <row r="268" spans="2:65" s="1" customFormat="1">
      <c r="B268" s="33"/>
      <c r="D268" s="145" t="s">
        <v>168</v>
      </c>
      <c r="F268" s="146" t="s">
        <v>2018</v>
      </c>
      <c r="I268" s="147"/>
      <c r="L268" s="33"/>
      <c r="M268" s="148"/>
      <c r="T268" s="54"/>
      <c r="AT268" s="18" t="s">
        <v>168</v>
      </c>
      <c r="AU268" s="18" t="s">
        <v>83</v>
      </c>
    </row>
    <row r="269" spans="2:65" s="1" customFormat="1" ht="16.5" customHeight="1">
      <c r="B269" s="33"/>
      <c r="C269" s="132" t="s">
        <v>636</v>
      </c>
      <c r="D269" s="132" t="s">
        <v>161</v>
      </c>
      <c r="E269" s="133" t="s">
        <v>2019</v>
      </c>
      <c r="F269" s="134" t="s">
        <v>2020</v>
      </c>
      <c r="G269" s="135" t="s">
        <v>340</v>
      </c>
      <c r="H269" s="136">
        <v>80</v>
      </c>
      <c r="I269" s="137"/>
      <c r="J269" s="138">
        <f>ROUND(I269*H269,2)</f>
        <v>0</v>
      </c>
      <c r="K269" s="134" t="s">
        <v>19</v>
      </c>
      <c r="L269" s="33"/>
      <c r="M269" s="139" t="s">
        <v>19</v>
      </c>
      <c r="N269" s="140" t="s">
        <v>47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166</v>
      </c>
      <c r="AT269" s="143" t="s">
        <v>161</v>
      </c>
      <c r="AU269" s="143" t="s">
        <v>83</v>
      </c>
      <c r="AY269" s="18" t="s">
        <v>158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8" t="s">
        <v>83</v>
      </c>
      <c r="BK269" s="144">
        <f>ROUND(I269*H269,2)</f>
        <v>0</v>
      </c>
      <c r="BL269" s="18" t="s">
        <v>166</v>
      </c>
      <c r="BM269" s="143" t="s">
        <v>1089</v>
      </c>
    </row>
    <row r="270" spans="2:65" s="1" customFormat="1">
      <c r="B270" s="33"/>
      <c r="D270" s="145" t="s">
        <v>168</v>
      </c>
      <c r="F270" s="146" t="s">
        <v>2020</v>
      </c>
      <c r="I270" s="147"/>
      <c r="L270" s="33"/>
      <c r="M270" s="148"/>
      <c r="T270" s="54"/>
      <c r="AT270" s="18" t="s">
        <v>168</v>
      </c>
      <c r="AU270" s="18" t="s">
        <v>83</v>
      </c>
    </row>
    <row r="271" spans="2:65" s="1" customFormat="1" ht="16.5" customHeight="1">
      <c r="B271" s="33"/>
      <c r="C271" s="132" t="s">
        <v>645</v>
      </c>
      <c r="D271" s="132" t="s">
        <v>161</v>
      </c>
      <c r="E271" s="133" t="s">
        <v>2021</v>
      </c>
      <c r="F271" s="134" t="s">
        <v>2022</v>
      </c>
      <c r="G271" s="135" t="s">
        <v>340</v>
      </c>
      <c r="H271" s="136">
        <v>80</v>
      </c>
      <c r="I271" s="137"/>
      <c r="J271" s="138">
        <f>ROUND(I271*H271,2)</f>
        <v>0</v>
      </c>
      <c r="K271" s="134" t="s">
        <v>19</v>
      </c>
      <c r="L271" s="33"/>
      <c r="M271" s="139" t="s">
        <v>19</v>
      </c>
      <c r="N271" s="140" t="s">
        <v>47</v>
      </c>
      <c r="P271" s="141">
        <f>O271*H271</f>
        <v>0</v>
      </c>
      <c r="Q271" s="141">
        <v>0</v>
      </c>
      <c r="R271" s="141">
        <f>Q271*H271</f>
        <v>0</v>
      </c>
      <c r="S271" s="141">
        <v>0</v>
      </c>
      <c r="T271" s="142">
        <f>S271*H271</f>
        <v>0</v>
      </c>
      <c r="AR271" s="143" t="s">
        <v>166</v>
      </c>
      <c r="AT271" s="143" t="s">
        <v>161</v>
      </c>
      <c r="AU271" s="143" t="s">
        <v>83</v>
      </c>
      <c r="AY271" s="18" t="s">
        <v>158</v>
      </c>
      <c r="BE271" s="144">
        <f>IF(N271="základní",J271,0)</f>
        <v>0</v>
      </c>
      <c r="BF271" s="144">
        <f>IF(N271="snížená",J271,0)</f>
        <v>0</v>
      </c>
      <c r="BG271" s="144">
        <f>IF(N271="zákl. přenesená",J271,0)</f>
        <v>0</v>
      </c>
      <c r="BH271" s="144">
        <f>IF(N271="sníž. přenesená",J271,0)</f>
        <v>0</v>
      </c>
      <c r="BI271" s="144">
        <f>IF(N271="nulová",J271,0)</f>
        <v>0</v>
      </c>
      <c r="BJ271" s="18" t="s">
        <v>83</v>
      </c>
      <c r="BK271" s="144">
        <f>ROUND(I271*H271,2)</f>
        <v>0</v>
      </c>
      <c r="BL271" s="18" t="s">
        <v>166</v>
      </c>
      <c r="BM271" s="143" t="s">
        <v>1102</v>
      </c>
    </row>
    <row r="272" spans="2:65" s="1" customFormat="1">
      <c r="B272" s="33"/>
      <c r="D272" s="145" t="s">
        <v>168</v>
      </c>
      <c r="F272" s="146" t="s">
        <v>2022</v>
      </c>
      <c r="I272" s="147"/>
      <c r="L272" s="33"/>
      <c r="M272" s="148"/>
      <c r="T272" s="54"/>
      <c r="AT272" s="18" t="s">
        <v>168</v>
      </c>
      <c r="AU272" s="18" t="s">
        <v>83</v>
      </c>
    </row>
    <row r="273" spans="2:65" s="1" customFormat="1" ht="21.75" customHeight="1">
      <c r="B273" s="33"/>
      <c r="C273" s="132" t="s">
        <v>279</v>
      </c>
      <c r="D273" s="132" t="s">
        <v>161</v>
      </c>
      <c r="E273" s="133" t="s">
        <v>2023</v>
      </c>
      <c r="F273" s="134" t="s">
        <v>2024</v>
      </c>
      <c r="G273" s="135" t="s">
        <v>198</v>
      </c>
      <c r="H273" s="136">
        <v>2.0299999999999998</v>
      </c>
      <c r="I273" s="137"/>
      <c r="J273" s="138">
        <f>ROUND(I273*H273,2)</f>
        <v>0</v>
      </c>
      <c r="K273" s="134" t="s">
        <v>19</v>
      </c>
      <c r="L273" s="33"/>
      <c r="M273" s="139" t="s">
        <v>19</v>
      </c>
      <c r="N273" s="140" t="s">
        <v>47</v>
      </c>
      <c r="P273" s="141">
        <f>O273*H273</f>
        <v>0</v>
      </c>
      <c r="Q273" s="141">
        <v>0</v>
      </c>
      <c r="R273" s="141">
        <f>Q273*H273</f>
        <v>0</v>
      </c>
      <c r="S273" s="141">
        <v>0</v>
      </c>
      <c r="T273" s="142">
        <f>S273*H273</f>
        <v>0</v>
      </c>
      <c r="AR273" s="143" t="s">
        <v>166</v>
      </c>
      <c r="AT273" s="143" t="s">
        <v>161</v>
      </c>
      <c r="AU273" s="143" t="s">
        <v>83</v>
      </c>
      <c r="AY273" s="18" t="s">
        <v>158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8" t="s">
        <v>83</v>
      </c>
      <c r="BK273" s="144">
        <f>ROUND(I273*H273,2)</f>
        <v>0</v>
      </c>
      <c r="BL273" s="18" t="s">
        <v>166</v>
      </c>
      <c r="BM273" s="143" t="s">
        <v>1119</v>
      </c>
    </row>
    <row r="274" spans="2:65" s="1" customFormat="1">
      <c r="B274" s="33"/>
      <c r="D274" s="145" t="s">
        <v>168</v>
      </c>
      <c r="F274" s="146" t="s">
        <v>2024</v>
      </c>
      <c r="I274" s="147"/>
      <c r="L274" s="33"/>
      <c r="M274" s="148"/>
      <c r="T274" s="54"/>
      <c r="AT274" s="18" t="s">
        <v>168</v>
      </c>
      <c r="AU274" s="18" t="s">
        <v>83</v>
      </c>
    </row>
    <row r="275" spans="2:65" s="13" customFormat="1">
      <c r="B275" s="157"/>
      <c r="D275" s="145" t="s">
        <v>172</v>
      </c>
      <c r="E275" s="158" t="s">
        <v>19</v>
      </c>
      <c r="F275" s="159" t="s">
        <v>2025</v>
      </c>
      <c r="H275" s="160">
        <v>2.0299999999999998</v>
      </c>
      <c r="I275" s="161"/>
      <c r="L275" s="157"/>
      <c r="M275" s="162"/>
      <c r="T275" s="163"/>
      <c r="AT275" s="158" t="s">
        <v>172</v>
      </c>
      <c r="AU275" s="158" t="s">
        <v>83</v>
      </c>
      <c r="AV275" s="13" t="s">
        <v>85</v>
      </c>
      <c r="AW275" s="13" t="s">
        <v>37</v>
      </c>
      <c r="AX275" s="13" t="s">
        <v>76</v>
      </c>
      <c r="AY275" s="158" t="s">
        <v>158</v>
      </c>
    </row>
    <row r="276" spans="2:65" s="15" customFormat="1">
      <c r="B276" s="171"/>
      <c r="D276" s="145" t="s">
        <v>172</v>
      </c>
      <c r="E276" s="172" t="s">
        <v>19</v>
      </c>
      <c r="F276" s="173" t="s">
        <v>188</v>
      </c>
      <c r="H276" s="174">
        <v>2.0299999999999998</v>
      </c>
      <c r="I276" s="175"/>
      <c r="L276" s="171"/>
      <c r="M276" s="176"/>
      <c r="T276" s="177"/>
      <c r="AT276" s="172" t="s">
        <v>172</v>
      </c>
      <c r="AU276" s="172" t="s">
        <v>83</v>
      </c>
      <c r="AV276" s="15" t="s">
        <v>166</v>
      </c>
      <c r="AW276" s="15" t="s">
        <v>37</v>
      </c>
      <c r="AX276" s="15" t="s">
        <v>83</v>
      </c>
      <c r="AY276" s="172" t="s">
        <v>158</v>
      </c>
    </row>
    <row r="277" spans="2:65" s="1" customFormat="1" ht="24.2" customHeight="1">
      <c r="B277" s="33"/>
      <c r="C277" s="132" t="s">
        <v>356</v>
      </c>
      <c r="D277" s="132" t="s">
        <v>161</v>
      </c>
      <c r="E277" s="133" t="s">
        <v>2026</v>
      </c>
      <c r="F277" s="134" t="s">
        <v>2027</v>
      </c>
      <c r="G277" s="135" t="s">
        <v>340</v>
      </c>
      <c r="H277" s="136">
        <v>81.2</v>
      </c>
      <c r="I277" s="137"/>
      <c r="J277" s="138">
        <f>ROUND(I277*H277,2)</f>
        <v>0</v>
      </c>
      <c r="K277" s="134" t="s">
        <v>19</v>
      </c>
      <c r="L277" s="33"/>
      <c r="M277" s="139" t="s">
        <v>19</v>
      </c>
      <c r="N277" s="140" t="s">
        <v>47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166</v>
      </c>
      <c r="AT277" s="143" t="s">
        <v>161</v>
      </c>
      <c r="AU277" s="143" t="s">
        <v>83</v>
      </c>
      <c r="AY277" s="18" t="s">
        <v>158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8" t="s">
        <v>83</v>
      </c>
      <c r="BK277" s="144">
        <f>ROUND(I277*H277,2)</f>
        <v>0</v>
      </c>
      <c r="BL277" s="18" t="s">
        <v>166</v>
      </c>
      <c r="BM277" s="143" t="s">
        <v>1133</v>
      </c>
    </row>
    <row r="278" spans="2:65" s="1" customFormat="1">
      <c r="B278" s="33"/>
      <c r="D278" s="145" t="s">
        <v>168</v>
      </c>
      <c r="F278" s="146" t="s">
        <v>2027</v>
      </c>
      <c r="I278" s="147"/>
      <c r="L278" s="33"/>
      <c r="M278" s="148"/>
      <c r="T278" s="54"/>
      <c r="AT278" s="18" t="s">
        <v>168</v>
      </c>
      <c r="AU278" s="18" t="s">
        <v>83</v>
      </c>
    </row>
    <row r="279" spans="2:65" s="13" customFormat="1">
      <c r="B279" s="157"/>
      <c r="D279" s="145" t="s">
        <v>172</v>
      </c>
      <c r="E279" s="158" t="s">
        <v>19</v>
      </c>
      <c r="F279" s="159" t="s">
        <v>2028</v>
      </c>
      <c r="H279" s="160">
        <v>81.2</v>
      </c>
      <c r="I279" s="161"/>
      <c r="L279" s="157"/>
      <c r="M279" s="162"/>
      <c r="T279" s="163"/>
      <c r="AT279" s="158" t="s">
        <v>172</v>
      </c>
      <c r="AU279" s="158" t="s">
        <v>83</v>
      </c>
      <c r="AV279" s="13" t="s">
        <v>85</v>
      </c>
      <c r="AW279" s="13" t="s">
        <v>37</v>
      </c>
      <c r="AX279" s="13" t="s">
        <v>76</v>
      </c>
      <c r="AY279" s="158" t="s">
        <v>158</v>
      </c>
    </row>
    <row r="280" spans="2:65" s="15" customFormat="1">
      <c r="B280" s="171"/>
      <c r="D280" s="145" t="s">
        <v>172</v>
      </c>
      <c r="E280" s="172" t="s">
        <v>19</v>
      </c>
      <c r="F280" s="173" t="s">
        <v>188</v>
      </c>
      <c r="H280" s="174">
        <v>81.2</v>
      </c>
      <c r="I280" s="175"/>
      <c r="L280" s="171"/>
      <c r="M280" s="176"/>
      <c r="T280" s="177"/>
      <c r="AT280" s="172" t="s">
        <v>172</v>
      </c>
      <c r="AU280" s="172" t="s">
        <v>83</v>
      </c>
      <c r="AV280" s="15" t="s">
        <v>166</v>
      </c>
      <c r="AW280" s="15" t="s">
        <v>37</v>
      </c>
      <c r="AX280" s="15" t="s">
        <v>83</v>
      </c>
      <c r="AY280" s="172" t="s">
        <v>158</v>
      </c>
    </row>
    <row r="281" spans="2:65" s="1" customFormat="1" ht="24.2" customHeight="1">
      <c r="B281" s="33"/>
      <c r="C281" s="132" t="s">
        <v>533</v>
      </c>
      <c r="D281" s="132" t="s">
        <v>161</v>
      </c>
      <c r="E281" s="133" t="s">
        <v>2029</v>
      </c>
      <c r="F281" s="134" t="s">
        <v>2030</v>
      </c>
      <c r="G281" s="135" t="s">
        <v>340</v>
      </c>
      <c r="H281" s="136">
        <v>0.5</v>
      </c>
      <c r="I281" s="137"/>
      <c r="J281" s="138">
        <f>ROUND(I281*H281,2)</f>
        <v>0</v>
      </c>
      <c r="K281" s="134" t="s">
        <v>19</v>
      </c>
      <c r="L281" s="33"/>
      <c r="M281" s="139" t="s">
        <v>19</v>
      </c>
      <c r="N281" s="140" t="s">
        <v>47</v>
      </c>
      <c r="P281" s="141">
        <f>O281*H281</f>
        <v>0</v>
      </c>
      <c r="Q281" s="141">
        <v>0</v>
      </c>
      <c r="R281" s="141">
        <f>Q281*H281</f>
        <v>0</v>
      </c>
      <c r="S281" s="141">
        <v>0</v>
      </c>
      <c r="T281" s="142">
        <f>S281*H281</f>
        <v>0</v>
      </c>
      <c r="AR281" s="143" t="s">
        <v>166</v>
      </c>
      <c r="AT281" s="143" t="s">
        <v>161</v>
      </c>
      <c r="AU281" s="143" t="s">
        <v>83</v>
      </c>
      <c r="AY281" s="18" t="s">
        <v>158</v>
      </c>
      <c r="BE281" s="144">
        <f>IF(N281="základní",J281,0)</f>
        <v>0</v>
      </c>
      <c r="BF281" s="144">
        <f>IF(N281="snížená",J281,0)</f>
        <v>0</v>
      </c>
      <c r="BG281" s="144">
        <f>IF(N281="zákl. přenesená",J281,0)</f>
        <v>0</v>
      </c>
      <c r="BH281" s="144">
        <f>IF(N281="sníž. přenesená",J281,0)</f>
        <v>0</v>
      </c>
      <c r="BI281" s="144">
        <f>IF(N281="nulová",J281,0)</f>
        <v>0</v>
      </c>
      <c r="BJ281" s="18" t="s">
        <v>83</v>
      </c>
      <c r="BK281" s="144">
        <f>ROUND(I281*H281,2)</f>
        <v>0</v>
      </c>
      <c r="BL281" s="18" t="s">
        <v>166</v>
      </c>
      <c r="BM281" s="143" t="s">
        <v>1147</v>
      </c>
    </row>
    <row r="282" spans="2:65" s="1" customFormat="1">
      <c r="B282" s="33"/>
      <c r="D282" s="145" t="s">
        <v>168</v>
      </c>
      <c r="F282" s="146" t="s">
        <v>2030</v>
      </c>
      <c r="I282" s="147"/>
      <c r="L282" s="33"/>
      <c r="M282" s="148"/>
      <c r="T282" s="54"/>
      <c r="AT282" s="18" t="s">
        <v>168</v>
      </c>
      <c r="AU282" s="18" t="s">
        <v>83</v>
      </c>
    </row>
    <row r="283" spans="2:65" s="11" customFormat="1" ht="25.9" customHeight="1">
      <c r="B283" s="120"/>
      <c r="D283" s="121" t="s">
        <v>75</v>
      </c>
      <c r="E283" s="122" t="s">
        <v>890</v>
      </c>
      <c r="F283" s="122" t="s">
        <v>2031</v>
      </c>
      <c r="I283" s="123"/>
      <c r="J283" s="124">
        <f>BK283</f>
        <v>0</v>
      </c>
      <c r="L283" s="120"/>
      <c r="M283" s="125"/>
      <c r="P283" s="126">
        <f>SUM(P284:P287)</f>
        <v>0</v>
      </c>
      <c r="R283" s="126">
        <f>SUM(R284:R287)</f>
        <v>0</v>
      </c>
      <c r="T283" s="127">
        <f>SUM(T284:T287)</f>
        <v>0</v>
      </c>
      <c r="AR283" s="121" t="s">
        <v>83</v>
      </c>
      <c r="AT283" s="128" t="s">
        <v>75</v>
      </c>
      <c r="AU283" s="128" t="s">
        <v>76</v>
      </c>
      <c r="AY283" s="121" t="s">
        <v>158</v>
      </c>
      <c r="BK283" s="129">
        <f>SUM(BK284:BK287)</f>
        <v>0</v>
      </c>
    </row>
    <row r="284" spans="2:65" s="1" customFormat="1" ht="16.5" customHeight="1">
      <c r="B284" s="33"/>
      <c r="C284" s="132" t="s">
        <v>673</v>
      </c>
      <c r="D284" s="132" t="s">
        <v>161</v>
      </c>
      <c r="E284" s="133" t="s">
        <v>2032</v>
      </c>
      <c r="F284" s="134" t="s">
        <v>2033</v>
      </c>
      <c r="G284" s="135" t="s">
        <v>340</v>
      </c>
      <c r="H284" s="136">
        <v>67</v>
      </c>
      <c r="I284" s="137"/>
      <c r="J284" s="138">
        <f>ROUND(I284*H284,2)</f>
        <v>0</v>
      </c>
      <c r="K284" s="134" t="s">
        <v>19</v>
      </c>
      <c r="L284" s="33"/>
      <c r="M284" s="139" t="s">
        <v>19</v>
      </c>
      <c r="N284" s="140" t="s">
        <v>47</v>
      </c>
      <c r="P284" s="141">
        <f>O284*H284</f>
        <v>0</v>
      </c>
      <c r="Q284" s="141">
        <v>0</v>
      </c>
      <c r="R284" s="141">
        <f>Q284*H284</f>
        <v>0</v>
      </c>
      <c r="S284" s="141">
        <v>0</v>
      </c>
      <c r="T284" s="142">
        <f>S284*H284</f>
        <v>0</v>
      </c>
      <c r="AR284" s="143" t="s">
        <v>166</v>
      </c>
      <c r="AT284" s="143" t="s">
        <v>161</v>
      </c>
      <c r="AU284" s="143" t="s">
        <v>83</v>
      </c>
      <c r="AY284" s="18" t="s">
        <v>158</v>
      </c>
      <c r="BE284" s="144">
        <f>IF(N284="základní",J284,0)</f>
        <v>0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8" t="s">
        <v>83</v>
      </c>
      <c r="BK284" s="144">
        <f>ROUND(I284*H284,2)</f>
        <v>0</v>
      </c>
      <c r="BL284" s="18" t="s">
        <v>166</v>
      </c>
      <c r="BM284" s="143" t="s">
        <v>1159</v>
      </c>
    </row>
    <row r="285" spans="2:65" s="1" customFormat="1">
      <c r="B285" s="33"/>
      <c r="D285" s="145" t="s">
        <v>168</v>
      </c>
      <c r="F285" s="146" t="s">
        <v>2033</v>
      </c>
      <c r="I285" s="147"/>
      <c r="L285" s="33"/>
      <c r="M285" s="148"/>
      <c r="T285" s="54"/>
      <c r="AT285" s="18" t="s">
        <v>168</v>
      </c>
      <c r="AU285" s="18" t="s">
        <v>83</v>
      </c>
    </row>
    <row r="286" spans="2:65" s="1" customFormat="1" ht="21.75" customHeight="1">
      <c r="B286" s="33"/>
      <c r="C286" s="132" t="s">
        <v>680</v>
      </c>
      <c r="D286" s="132" t="s">
        <v>161</v>
      </c>
      <c r="E286" s="133" t="s">
        <v>2034</v>
      </c>
      <c r="F286" s="134" t="s">
        <v>2035</v>
      </c>
      <c r="G286" s="135" t="s">
        <v>340</v>
      </c>
      <c r="H286" s="136">
        <v>67</v>
      </c>
      <c r="I286" s="137"/>
      <c r="J286" s="138">
        <f>ROUND(I286*H286,2)</f>
        <v>0</v>
      </c>
      <c r="K286" s="134" t="s">
        <v>19</v>
      </c>
      <c r="L286" s="33"/>
      <c r="M286" s="139" t="s">
        <v>19</v>
      </c>
      <c r="N286" s="140" t="s">
        <v>47</v>
      </c>
      <c r="P286" s="141">
        <f>O286*H286</f>
        <v>0</v>
      </c>
      <c r="Q286" s="141">
        <v>0</v>
      </c>
      <c r="R286" s="141">
        <f>Q286*H286</f>
        <v>0</v>
      </c>
      <c r="S286" s="141">
        <v>0</v>
      </c>
      <c r="T286" s="142">
        <f>S286*H286</f>
        <v>0</v>
      </c>
      <c r="AR286" s="143" t="s">
        <v>166</v>
      </c>
      <c r="AT286" s="143" t="s">
        <v>161</v>
      </c>
      <c r="AU286" s="143" t="s">
        <v>83</v>
      </c>
      <c r="AY286" s="18" t="s">
        <v>158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8" t="s">
        <v>83</v>
      </c>
      <c r="BK286" s="144">
        <f>ROUND(I286*H286,2)</f>
        <v>0</v>
      </c>
      <c r="BL286" s="18" t="s">
        <v>166</v>
      </c>
      <c r="BM286" s="143" t="s">
        <v>1171</v>
      </c>
    </row>
    <row r="287" spans="2:65" s="1" customFormat="1">
      <c r="B287" s="33"/>
      <c r="D287" s="145" t="s">
        <v>168</v>
      </c>
      <c r="F287" s="146" t="s">
        <v>2035</v>
      </c>
      <c r="I287" s="147"/>
      <c r="L287" s="33"/>
      <c r="M287" s="148"/>
      <c r="T287" s="54"/>
      <c r="AT287" s="18" t="s">
        <v>168</v>
      </c>
      <c r="AU287" s="18" t="s">
        <v>83</v>
      </c>
    </row>
    <row r="288" spans="2:65" s="11" customFormat="1" ht="25.9" customHeight="1">
      <c r="B288" s="120"/>
      <c r="D288" s="121" t="s">
        <v>75</v>
      </c>
      <c r="E288" s="122" t="s">
        <v>950</v>
      </c>
      <c r="F288" s="122" t="s">
        <v>2036</v>
      </c>
      <c r="I288" s="123"/>
      <c r="J288" s="124">
        <f>BK288</f>
        <v>0</v>
      </c>
      <c r="L288" s="120"/>
      <c r="M288" s="125"/>
      <c r="P288" s="126">
        <f>SUM(P289:P291)</f>
        <v>0</v>
      </c>
      <c r="R288" s="126">
        <f>SUM(R289:R291)</f>
        <v>0</v>
      </c>
      <c r="T288" s="127">
        <f>SUM(T289:T291)</f>
        <v>0</v>
      </c>
      <c r="AR288" s="121" t="s">
        <v>83</v>
      </c>
      <c r="AT288" s="128" t="s">
        <v>75</v>
      </c>
      <c r="AU288" s="128" t="s">
        <v>76</v>
      </c>
      <c r="AY288" s="121" t="s">
        <v>158</v>
      </c>
      <c r="BK288" s="129">
        <f>SUM(BK289:BK291)</f>
        <v>0</v>
      </c>
    </row>
    <row r="289" spans="2:65" s="1" customFormat="1" ht="16.5" customHeight="1">
      <c r="B289" s="33"/>
      <c r="C289" s="132" t="s">
        <v>686</v>
      </c>
      <c r="D289" s="132" t="s">
        <v>161</v>
      </c>
      <c r="E289" s="133" t="s">
        <v>2037</v>
      </c>
      <c r="F289" s="134" t="s">
        <v>2038</v>
      </c>
      <c r="G289" s="135" t="s">
        <v>221</v>
      </c>
      <c r="H289" s="136">
        <v>180.446</v>
      </c>
      <c r="I289" s="137"/>
      <c r="J289" s="138">
        <f>ROUND(I289*H289,2)</f>
        <v>0</v>
      </c>
      <c r="K289" s="134" t="s">
        <v>19</v>
      </c>
      <c r="L289" s="33"/>
      <c r="M289" s="139" t="s">
        <v>19</v>
      </c>
      <c r="N289" s="140" t="s">
        <v>47</v>
      </c>
      <c r="P289" s="141">
        <f>O289*H289</f>
        <v>0</v>
      </c>
      <c r="Q289" s="141">
        <v>0</v>
      </c>
      <c r="R289" s="141">
        <f>Q289*H289</f>
        <v>0</v>
      </c>
      <c r="S289" s="141">
        <v>0</v>
      </c>
      <c r="T289" s="142">
        <f>S289*H289</f>
        <v>0</v>
      </c>
      <c r="AR289" s="143" t="s">
        <v>166</v>
      </c>
      <c r="AT289" s="143" t="s">
        <v>161</v>
      </c>
      <c r="AU289" s="143" t="s">
        <v>83</v>
      </c>
      <c r="AY289" s="18" t="s">
        <v>158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8" t="s">
        <v>83</v>
      </c>
      <c r="BK289" s="144">
        <f>ROUND(I289*H289,2)</f>
        <v>0</v>
      </c>
      <c r="BL289" s="18" t="s">
        <v>166</v>
      </c>
      <c r="BM289" s="143" t="s">
        <v>1187</v>
      </c>
    </row>
    <row r="290" spans="2:65" s="1" customFormat="1">
      <c r="B290" s="33"/>
      <c r="D290" s="145" t="s">
        <v>168</v>
      </c>
      <c r="F290" s="146" t="s">
        <v>2038</v>
      </c>
      <c r="I290" s="147"/>
      <c r="L290" s="33"/>
      <c r="M290" s="148"/>
      <c r="T290" s="54"/>
      <c r="AT290" s="18" t="s">
        <v>168</v>
      </c>
      <c r="AU290" s="18" t="s">
        <v>83</v>
      </c>
    </row>
    <row r="291" spans="2:65" s="1" customFormat="1">
      <c r="B291" s="33"/>
      <c r="D291" s="145" t="s">
        <v>1737</v>
      </c>
      <c r="F291" s="191" t="s">
        <v>2039</v>
      </c>
      <c r="I291" s="147"/>
      <c r="L291" s="33"/>
      <c r="M291" s="148"/>
      <c r="T291" s="54"/>
      <c r="AT291" s="18" t="s">
        <v>1737</v>
      </c>
      <c r="AU291" s="18" t="s">
        <v>83</v>
      </c>
    </row>
    <row r="292" spans="2:65" s="11" customFormat="1" ht="25.9" customHeight="1">
      <c r="B292" s="120"/>
      <c r="D292" s="121" t="s">
        <v>75</v>
      </c>
      <c r="E292" s="122" t="s">
        <v>1045</v>
      </c>
      <c r="F292" s="122" t="s">
        <v>2040</v>
      </c>
      <c r="I292" s="123"/>
      <c r="J292" s="124">
        <f>BK292</f>
        <v>0</v>
      </c>
      <c r="L292" s="120"/>
      <c r="M292" s="125"/>
      <c r="P292" s="126">
        <f>SUM(P293:P318)</f>
        <v>0</v>
      </c>
      <c r="R292" s="126">
        <f>SUM(R293:R318)</f>
        <v>0</v>
      </c>
      <c r="T292" s="127">
        <f>SUM(T293:T318)</f>
        <v>0</v>
      </c>
      <c r="AR292" s="121" t="s">
        <v>85</v>
      </c>
      <c r="AT292" s="128" t="s">
        <v>75</v>
      </c>
      <c r="AU292" s="128" t="s">
        <v>76</v>
      </c>
      <c r="AY292" s="121" t="s">
        <v>158</v>
      </c>
      <c r="BK292" s="129">
        <f>SUM(BK293:BK318)</f>
        <v>0</v>
      </c>
    </row>
    <row r="293" spans="2:65" s="1" customFormat="1" ht="16.5" customHeight="1">
      <c r="B293" s="33"/>
      <c r="C293" s="132" t="s">
        <v>694</v>
      </c>
      <c r="D293" s="132" t="s">
        <v>161</v>
      </c>
      <c r="E293" s="133" t="s">
        <v>2041</v>
      </c>
      <c r="F293" s="134" t="s">
        <v>2042</v>
      </c>
      <c r="G293" s="135" t="s">
        <v>198</v>
      </c>
      <c r="H293" s="136">
        <v>1</v>
      </c>
      <c r="I293" s="137"/>
      <c r="J293" s="138">
        <f>ROUND(I293*H293,2)</f>
        <v>0</v>
      </c>
      <c r="K293" s="134" t="s">
        <v>19</v>
      </c>
      <c r="L293" s="33"/>
      <c r="M293" s="139" t="s">
        <v>19</v>
      </c>
      <c r="N293" s="140" t="s">
        <v>47</v>
      </c>
      <c r="P293" s="141">
        <f>O293*H293</f>
        <v>0</v>
      </c>
      <c r="Q293" s="141">
        <v>0</v>
      </c>
      <c r="R293" s="141">
        <f>Q293*H293</f>
        <v>0</v>
      </c>
      <c r="S293" s="141">
        <v>0</v>
      </c>
      <c r="T293" s="142">
        <f>S293*H293</f>
        <v>0</v>
      </c>
      <c r="AR293" s="143" t="s">
        <v>316</v>
      </c>
      <c r="AT293" s="143" t="s">
        <v>161</v>
      </c>
      <c r="AU293" s="143" t="s">
        <v>83</v>
      </c>
      <c r="AY293" s="18" t="s">
        <v>158</v>
      </c>
      <c r="BE293" s="144">
        <f>IF(N293="základní",J293,0)</f>
        <v>0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8" t="s">
        <v>83</v>
      </c>
      <c r="BK293" s="144">
        <f>ROUND(I293*H293,2)</f>
        <v>0</v>
      </c>
      <c r="BL293" s="18" t="s">
        <v>316</v>
      </c>
      <c r="BM293" s="143" t="s">
        <v>1199</v>
      </c>
    </row>
    <row r="294" spans="2:65" s="1" customFormat="1">
      <c r="B294" s="33"/>
      <c r="D294" s="145" t="s">
        <v>168</v>
      </c>
      <c r="F294" s="146" t="s">
        <v>2042</v>
      </c>
      <c r="I294" s="147"/>
      <c r="L294" s="33"/>
      <c r="M294" s="148"/>
      <c r="T294" s="54"/>
      <c r="AT294" s="18" t="s">
        <v>168</v>
      </c>
      <c r="AU294" s="18" t="s">
        <v>83</v>
      </c>
    </row>
    <row r="295" spans="2:65" s="1" customFormat="1" ht="16.5" customHeight="1">
      <c r="B295" s="33"/>
      <c r="C295" s="132" t="s">
        <v>700</v>
      </c>
      <c r="D295" s="132" t="s">
        <v>161</v>
      </c>
      <c r="E295" s="133" t="s">
        <v>2043</v>
      </c>
      <c r="F295" s="134" t="s">
        <v>2044</v>
      </c>
      <c r="G295" s="135" t="s">
        <v>198</v>
      </c>
      <c r="H295" s="136">
        <v>2</v>
      </c>
      <c r="I295" s="137"/>
      <c r="J295" s="138">
        <f>ROUND(I295*H295,2)</f>
        <v>0</v>
      </c>
      <c r="K295" s="134" t="s">
        <v>19</v>
      </c>
      <c r="L295" s="33"/>
      <c r="M295" s="139" t="s">
        <v>19</v>
      </c>
      <c r="N295" s="140" t="s">
        <v>47</v>
      </c>
      <c r="P295" s="141">
        <f>O295*H295</f>
        <v>0</v>
      </c>
      <c r="Q295" s="141">
        <v>0</v>
      </c>
      <c r="R295" s="141">
        <f>Q295*H295</f>
        <v>0</v>
      </c>
      <c r="S295" s="141">
        <v>0</v>
      </c>
      <c r="T295" s="142">
        <f>S295*H295</f>
        <v>0</v>
      </c>
      <c r="AR295" s="143" t="s">
        <v>316</v>
      </c>
      <c r="AT295" s="143" t="s">
        <v>161</v>
      </c>
      <c r="AU295" s="143" t="s">
        <v>83</v>
      </c>
      <c r="AY295" s="18" t="s">
        <v>158</v>
      </c>
      <c r="BE295" s="144">
        <f>IF(N295="základní",J295,0)</f>
        <v>0</v>
      </c>
      <c r="BF295" s="144">
        <f>IF(N295="snížená",J295,0)</f>
        <v>0</v>
      </c>
      <c r="BG295" s="144">
        <f>IF(N295="zákl. přenesená",J295,0)</f>
        <v>0</v>
      </c>
      <c r="BH295" s="144">
        <f>IF(N295="sníž. přenesená",J295,0)</f>
        <v>0</v>
      </c>
      <c r="BI295" s="144">
        <f>IF(N295="nulová",J295,0)</f>
        <v>0</v>
      </c>
      <c r="BJ295" s="18" t="s">
        <v>83</v>
      </c>
      <c r="BK295" s="144">
        <f>ROUND(I295*H295,2)</f>
        <v>0</v>
      </c>
      <c r="BL295" s="18" t="s">
        <v>316</v>
      </c>
      <c r="BM295" s="143" t="s">
        <v>1211</v>
      </c>
    </row>
    <row r="296" spans="2:65" s="1" customFormat="1">
      <c r="B296" s="33"/>
      <c r="D296" s="145" t="s">
        <v>168</v>
      </c>
      <c r="F296" s="146" t="s">
        <v>2044</v>
      </c>
      <c r="I296" s="147"/>
      <c r="L296" s="33"/>
      <c r="M296" s="148"/>
      <c r="T296" s="54"/>
      <c r="AT296" s="18" t="s">
        <v>168</v>
      </c>
      <c r="AU296" s="18" t="s">
        <v>83</v>
      </c>
    </row>
    <row r="297" spans="2:65" s="1" customFormat="1" ht="16.5" customHeight="1">
      <c r="B297" s="33"/>
      <c r="C297" s="132" t="s">
        <v>706</v>
      </c>
      <c r="D297" s="132" t="s">
        <v>161</v>
      </c>
      <c r="E297" s="133" t="s">
        <v>2045</v>
      </c>
      <c r="F297" s="134" t="s">
        <v>2046</v>
      </c>
      <c r="G297" s="135" t="s">
        <v>198</v>
      </c>
      <c r="H297" s="136">
        <v>3</v>
      </c>
      <c r="I297" s="137"/>
      <c r="J297" s="138">
        <f>ROUND(I297*H297,2)</f>
        <v>0</v>
      </c>
      <c r="K297" s="134" t="s">
        <v>19</v>
      </c>
      <c r="L297" s="33"/>
      <c r="M297" s="139" t="s">
        <v>19</v>
      </c>
      <c r="N297" s="140" t="s">
        <v>47</v>
      </c>
      <c r="P297" s="141">
        <f>O297*H297</f>
        <v>0</v>
      </c>
      <c r="Q297" s="141">
        <v>0</v>
      </c>
      <c r="R297" s="141">
        <f>Q297*H297</f>
        <v>0</v>
      </c>
      <c r="S297" s="141">
        <v>0</v>
      </c>
      <c r="T297" s="142">
        <f>S297*H297</f>
        <v>0</v>
      </c>
      <c r="AR297" s="143" t="s">
        <v>316</v>
      </c>
      <c r="AT297" s="143" t="s">
        <v>161</v>
      </c>
      <c r="AU297" s="143" t="s">
        <v>83</v>
      </c>
      <c r="AY297" s="18" t="s">
        <v>158</v>
      </c>
      <c r="BE297" s="144">
        <f>IF(N297="základní",J297,0)</f>
        <v>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83</v>
      </c>
      <c r="BK297" s="144">
        <f>ROUND(I297*H297,2)</f>
        <v>0</v>
      </c>
      <c r="BL297" s="18" t="s">
        <v>316</v>
      </c>
      <c r="BM297" s="143" t="s">
        <v>1225</v>
      </c>
    </row>
    <row r="298" spans="2:65" s="1" customFormat="1">
      <c r="B298" s="33"/>
      <c r="D298" s="145" t="s">
        <v>168</v>
      </c>
      <c r="F298" s="146" t="s">
        <v>2046</v>
      </c>
      <c r="I298" s="147"/>
      <c r="L298" s="33"/>
      <c r="M298" s="148"/>
      <c r="T298" s="54"/>
      <c r="AT298" s="18" t="s">
        <v>168</v>
      </c>
      <c r="AU298" s="18" t="s">
        <v>83</v>
      </c>
    </row>
    <row r="299" spans="2:65" s="1" customFormat="1" ht="16.5" customHeight="1">
      <c r="B299" s="33"/>
      <c r="C299" s="132" t="s">
        <v>714</v>
      </c>
      <c r="D299" s="132" t="s">
        <v>161</v>
      </c>
      <c r="E299" s="133" t="s">
        <v>2047</v>
      </c>
      <c r="F299" s="134" t="s">
        <v>2048</v>
      </c>
      <c r="G299" s="135" t="s">
        <v>198</v>
      </c>
      <c r="H299" s="136">
        <v>4</v>
      </c>
      <c r="I299" s="137"/>
      <c r="J299" s="138">
        <f>ROUND(I299*H299,2)</f>
        <v>0</v>
      </c>
      <c r="K299" s="134" t="s">
        <v>19</v>
      </c>
      <c r="L299" s="33"/>
      <c r="M299" s="139" t="s">
        <v>19</v>
      </c>
      <c r="N299" s="140" t="s">
        <v>47</v>
      </c>
      <c r="P299" s="141">
        <f>O299*H299</f>
        <v>0</v>
      </c>
      <c r="Q299" s="141">
        <v>0</v>
      </c>
      <c r="R299" s="141">
        <f>Q299*H299</f>
        <v>0</v>
      </c>
      <c r="S299" s="141">
        <v>0</v>
      </c>
      <c r="T299" s="142">
        <f>S299*H299</f>
        <v>0</v>
      </c>
      <c r="AR299" s="143" t="s">
        <v>316</v>
      </c>
      <c r="AT299" s="143" t="s">
        <v>161</v>
      </c>
      <c r="AU299" s="143" t="s">
        <v>83</v>
      </c>
      <c r="AY299" s="18" t="s">
        <v>158</v>
      </c>
      <c r="BE299" s="144">
        <f>IF(N299="základní",J299,0)</f>
        <v>0</v>
      </c>
      <c r="BF299" s="144">
        <f>IF(N299="snížená",J299,0)</f>
        <v>0</v>
      </c>
      <c r="BG299" s="144">
        <f>IF(N299="zákl. přenesená",J299,0)</f>
        <v>0</v>
      </c>
      <c r="BH299" s="144">
        <f>IF(N299="sníž. přenesená",J299,0)</f>
        <v>0</v>
      </c>
      <c r="BI299" s="144">
        <f>IF(N299="nulová",J299,0)</f>
        <v>0</v>
      </c>
      <c r="BJ299" s="18" t="s">
        <v>83</v>
      </c>
      <c r="BK299" s="144">
        <f>ROUND(I299*H299,2)</f>
        <v>0</v>
      </c>
      <c r="BL299" s="18" t="s">
        <v>316</v>
      </c>
      <c r="BM299" s="143" t="s">
        <v>1241</v>
      </c>
    </row>
    <row r="300" spans="2:65" s="1" customFormat="1">
      <c r="B300" s="33"/>
      <c r="D300" s="145" t="s">
        <v>168</v>
      </c>
      <c r="F300" s="146" t="s">
        <v>2048</v>
      </c>
      <c r="I300" s="147"/>
      <c r="L300" s="33"/>
      <c r="M300" s="148"/>
      <c r="T300" s="54"/>
      <c r="AT300" s="18" t="s">
        <v>168</v>
      </c>
      <c r="AU300" s="18" t="s">
        <v>83</v>
      </c>
    </row>
    <row r="301" spans="2:65" s="1" customFormat="1" ht="16.5" customHeight="1">
      <c r="B301" s="33"/>
      <c r="C301" s="132" t="s">
        <v>723</v>
      </c>
      <c r="D301" s="132" t="s">
        <v>161</v>
      </c>
      <c r="E301" s="133" t="s">
        <v>2049</v>
      </c>
      <c r="F301" s="134" t="s">
        <v>2050</v>
      </c>
      <c r="G301" s="135" t="s">
        <v>198</v>
      </c>
      <c r="H301" s="136">
        <v>1</v>
      </c>
      <c r="I301" s="137"/>
      <c r="J301" s="138">
        <f>ROUND(I301*H301,2)</f>
        <v>0</v>
      </c>
      <c r="K301" s="134" t="s">
        <v>19</v>
      </c>
      <c r="L301" s="33"/>
      <c r="M301" s="139" t="s">
        <v>19</v>
      </c>
      <c r="N301" s="140" t="s">
        <v>47</v>
      </c>
      <c r="P301" s="141">
        <f>O301*H301</f>
        <v>0</v>
      </c>
      <c r="Q301" s="141">
        <v>0</v>
      </c>
      <c r="R301" s="141">
        <f>Q301*H301</f>
        <v>0</v>
      </c>
      <c r="S301" s="141">
        <v>0</v>
      </c>
      <c r="T301" s="142">
        <f>S301*H301</f>
        <v>0</v>
      </c>
      <c r="AR301" s="143" t="s">
        <v>316</v>
      </c>
      <c r="AT301" s="143" t="s">
        <v>161</v>
      </c>
      <c r="AU301" s="143" t="s">
        <v>83</v>
      </c>
      <c r="AY301" s="18" t="s">
        <v>158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8" t="s">
        <v>83</v>
      </c>
      <c r="BK301" s="144">
        <f>ROUND(I301*H301,2)</f>
        <v>0</v>
      </c>
      <c r="BL301" s="18" t="s">
        <v>316</v>
      </c>
      <c r="BM301" s="143" t="s">
        <v>1260</v>
      </c>
    </row>
    <row r="302" spans="2:65" s="1" customFormat="1">
      <c r="B302" s="33"/>
      <c r="D302" s="145" t="s">
        <v>168</v>
      </c>
      <c r="F302" s="146" t="s">
        <v>2050</v>
      </c>
      <c r="I302" s="147"/>
      <c r="L302" s="33"/>
      <c r="M302" s="148"/>
      <c r="T302" s="54"/>
      <c r="AT302" s="18" t="s">
        <v>168</v>
      </c>
      <c r="AU302" s="18" t="s">
        <v>83</v>
      </c>
    </row>
    <row r="303" spans="2:65" s="1" customFormat="1" ht="21.75" customHeight="1">
      <c r="B303" s="33"/>
      <c r="C303" s="132" t="s">
        <v>731</v>
      </c>
      <c r="D303" s="132" t="s">
        <v>161</v>
      </c>
      <c r="E303" s="133" t="s">
        <v>2051</v>
      </c>
      <c r="F303" s="134" t="s">
        <v>2052</v>
      </c>
      <c r="G303" s="135" t="s">
        <v>198</v>
      </c>
      <c r="H303" s="136">
        <v>1</v>
      </c>
      <c r="I303" s="137"/>
      <c r="J303" s="138">
        <f>ROUND(I303*H303,2)</f>
        <v>0</v>
      </c>
      <c r="K303" s="134" t="s">
        <v>19</v>
      </c>
      <c r="L303" s="33"/>
      <c r="M303" s="139" t="s">
        <v>19</v>
      </c>
      <c r="N303" s="140" t="s">
        <v>47</v>
      </c>
      <c r="P303" s="141">
        <f>O303*H303</f>
        <v>0</v>
      </c>
      <c r="Q303" s="141">
        <v>0</v>
      </c>
      <c r="R303" s="141">
        <f>Q303*H303</f>
        <v>0</v>
      </c>
      <c r="S303" s="141">
        <v>0</v>
      </c>
      <c r="T303" s="142">
        <f>S303*H303</f>
        <v>0</v>
      </c>
      <c r="AR303" s="143" t="s">
        <v>316</v>
      </c>
      <c r="AT303" s="143" t="s">
        <v>161</v>
      </c>
      <c r="AU303" s="143" t="s">
        <v>83</v>
      </c>
      <c r="AY303" s="18" t="s">
        <v>158</v>
      </c>
      <c r="BE303" s="144">
        <f>IF(N303="základní",J303,0)</f>
        <v>0</v>
      </c>
      <c r="BF303" s="144">
        <f>IF(N303="snížená",J303,0)</f>
        <v>0</v>
      </c>
      <c r="BG303" s="144">
        <f>IF(N303="zákl. přenesená",J303,0)</f>
        <v>0</v>
      </c>
      <c r="BH303" s="144">
        <f>IF(N303="sníž. přenesená",J303,0)</f>
        <v>0</v>
      </c>
      <c r="BI303" s="144">
        <f>IF(N303="nulová",J303,0)</f>
        <v>0</v>
      </c>
      <c r="BJ303" s="18" t="s">
        <v>83</v>
      </c>
      <c r="BK303" s="144">
        <f>ROUND(I303*H303,2)</f>
        <v>0</v>
      </c>
      <c r="BL303" s="18" t="s">
        <v>316</v>
      </c>
      <c r="BM303" s="143" t="s">
        <v>1278</v>
      </c>
    </row>
    <row r="304" spans="2:65" s="1" customFormat="1">
      <c r="B304" s="33"/>
      <c r="D304" s="145" t="s">
        <v>168</v>
      </c>
      <c r="F304" s="146" t="s">
        <v>2052</v>
      </c>
      <c r="I304" s="147"/>
      <c r="L304" s="33"/>
      <c r="M304" s="148"/>
      <c r="T304" s="54"/>
      <c r="AT304" s="18" t="s">
        <v>168</v>
      </c>
      <c r="AU304" s="18" t="s">
        <v>83</v>
      </c>
    </row>
    <row r="305" spans="2:65" s="1" customFormat="1" ht="16.5" customHeight="1">
      <c r="B305" s="33"/>
      <c r="C305" s="132" t="s">
        <v>741</v>
      </c>
      <c r="D305" s="132" t="s">
        <v>161</v>
      </c>
      <c r="E305" s="133" t="s">
        <v>2053</v>
      </c>
      <c r="F305" s="134" t="s">
        <v>2054</v>
      </c>
      <c r="G305" s="135" t="s">
        <v>198</v>
      </c>
      <c r="H305" s="136">
        <v>2</v>
      </c>
      <c r="I305" s="137"/>
      <c r="J305" s="138">
        <f>ROUND(I305*H305,2)</f>
        <v>0</v>
      </c>
      <c r="K305" s="134" t="s">
        <v>19</v>
      </c>
      <c r="L305" s="33"/>
      <c r="M305" s="139" t="s">
        <v>19</v>
      </c>
      <c r="N305" s="140" t="s">
        <v>47</v>
      </c>
      <c r="P305" s="141">
        <f>O305*H305</f>
        <v>0</v>
      </c>
      <c r="Q305" s="141">
        <v>0</v>
      </c>
      <c r="R305" s="141">
        <f>Q305*H305</f>
        <v>0</v>
      </c>
      <c r="S305" s="141">
        <v>0</v>
      </c>
      <c r="T305" s="142">
        <f>S305*H305</f>
        <v>0</v>
      </c>
      <c r="AR305" s="143" t="s">
        <v>316</v>
      </c>
      <c r="AT305" s="143" t="s">
        <v>161</v>
      </c>
      <c r="AU305" s="143" t="s">
        <v>83</v>
      </c>
      <c r="AY305" s="18" t="s">
        <v>158</v>
      </c>
      <c r="BE305" s="144">
        <f>IF(N305="základní",J305,0)</f>
        <v>0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83</v>
      </c>
      <c r="BK305" s="144">
        <f>ROUND(I305*H305,2)</f>
        <v>0</v>
      </c>
      <c r="BL305" s="18" t="s">
        <v>316</v>
      </c>
      <c r="BM305" s="143" t="s">
        <v>1296</v>
      </c>
    </row>
    <row r="306" spans="2:65" s="1" customFormat="1">
      <c r="B306" s="33"/>
      <c r="D306" s="145" t="s">
        <v>168</v>
      </c>
      <c r="F306" s="146" t="s">
        <v>2054</v>
      </c>
      <c r="I306" s="147"/>
      <c r="L306" s="33"/>
      <c r="M306" s="148"/>
      <c r="T306" s="54"/>
      <c r="AT306" s="18" t="s">
        <v>168</v>
      </c>
      <c r="AU306" s="18" t="s">
        <v>83</v>
      </c>
    </row>
    <row r="307" spans="2:65" s="1" customFormat="1" ht="16.5" customHeight="1">
      <c r="B307" s="33"/>
      <c r="C307" s="132" t="s">
        <v>749</v>
      </c>
      <c r="D307" s="132" t="s">
        <v>161</v>
      </c>
      <c r="E307" s="133" t="s">
        <v>2055</v>
      </c>
      <c r="F307" s="134" t="s">
        <v>2056</v>
      </c>
      <c r="G307" s="135" t="s">
        <v>198</v>
      </c>
      <c r="H307" s="136">
        <v>2</v>
      </c>
      <c r="I307" s="137"/>
      <c r="J307" s="138">
        <f>ROUND(I307*H307,2)</f>
        <v>0</v>
      </c>
      <c r="K307" s="134" t="s">
        <v>19</v>
      </c>
      <c r="L307" s="33"/>
      <c r="M307" s="139" t="s">
        <v>19</v>
      </c>
      <c r="N307" s="140" t="s">
        <v>47</v>
      </c>
      <c r="P307" s="141">
        <f>O307*H307</f>
        <v>0</v>
      </c>
      <c r="Q307" s="141">
        <v>0</v>
      </c>
      <c r="R307" s="141">
        <f>Q307*H307</f>
        <v>0</v>
      </c>
      <c r="S307" s="141">
        <v>0</v>
      </c>
      <c r="T307" s="142">
        <f>S307*H307</f>
        <v>0</v>
      </c>
      <c r="AR307" s="143" t="s">
        <v>316</v>
      </c>
      <c r="AT307" s="143" t="s">
        <v>161</v>
      </c>
      <c r="AU307" s="143" t="s">
        <v>83</v>
      </c>
      <c r="AY307" s="18" t="s">
        <v>158</v>
      </c>
      <c r="BE307" s="144">
        <f>IF(N307="základní",J307,0)</f>
        <v>0</v>
      </c>
      <c r="BF307" s="144">
        <f>IF(N307="snížená",J307,0)</f>
        <v>0</v>
      </c>
      <c r="BG307" s="144">
        <f>IF(N307="zákl. přenesená",J307,0)</f>
        <v>0</v>
      </c>
      <c r="BH307" s="144">
        <f>IF(N307="sníž. přenesená",J307,0)</f>
        <v>0</v>
      </c>
      <c r="BI307" s="144">
        <f>IF(N307="nulová",J307,0)</f>
        <v>0</v>
      </c>
      <c r="BJ307" s="18" t="s">
        <v>83</v>
      </c>
      <c r="BK307" s="144">
        <f>ROUND(I307*H307,2)</f>
        <v>0</v>
      </c>
      <c r="BL307" s="18" t="s">
        <v>316</v>
      </c>
      <c r="BM307" s="143" t="s">
        <v>1314</v>
      </c>
    </row>
    <row r="308" spans="2:65" s="1" customFormat="1">
      <c r="B308" s="33"/>
      <c r="D308" s="145" t="s">
        <v>168</v>
      </c>
      <c r="F308" s="146" t="s">
        <v>2056</v>
      </c>
      <c r="I308" s="147"/>
      <c r="L308" s="33"/>
      <c r="M308" s="148"/>
      <c r="T308" s="54"/>
      <c r="AT308" s="18" t="s">
        <v>168</v>
      </c>
      <c r="AU308" s="18" t="s">
        <v>83</v>
      </c>
    </row>
    <row r="309" spans="2:65" s="1" customFormat="1" ht="16.5" customHeight="1">
      <c r="B309" s="33"/>
      <c r="C309" s="132" t="s">
        <v>759</v>
      </c>
      <c r="D309" s="132" t="s">
        <v>161</v>
      </c>
      <c r="E309" s="133" t="s">
        <v>2057</v>
      </c>
      <c r="F309" s="134" t="s">
        <v>2058</v>
      </c>
      <c r="G309" s="135" t="s">
        <v>198</v>
      </c>
      <c r="H309" s="136">
        <v>2</v>
      </c>
      <c r="I309" s="137"/>
      <c r="J309" s="138">
        <f>ROUND(I309*H309,2)</f>
        <v>0</v>
      </c>
      <c r="K309" s="134" t="s">
        <v>19</v>
      </c>
      <c r="L309" s="33"/>
      <c r="M309" s="139" t="s">
        <v>19</v>
      </c>
      <c r="N309" s="140" t="s">
        <v>47</v>
      </c>
      <c r="P309" s="141">
        <f>O309*H309</f>
        <v>0</v>
      </c>
      <c r="Q309" s="141">
        <v>0</v>
      </c>
      <c r="R309" s="141">
        <f>Q309*H309</f>
        <v>0</v>
      </c>
      <c r="S309" s="141">
        <v>0</v>
      </c>
      <c r="T309" s="142">
        <f>S309*H309</f>
        <v>0</v>
      </c>
      <c r="AR309" s="143" t="s">
        <v>316</v>
      </c>
      <c r="AT309" s="143" t="s">
        <v>161</v>
      </c>
      <c r="AU309" s="143" t="s">
        <v>83</v>
      </c>
      <c r="AY309" s="18" t="s">
        <v>158</v>
      </c>
      <c r="BE309" s="144">
        <f>IF(N309="základní",J309,0)</f>
        <v>0</v>
      </c>
      <c r="BF309" s="144">
        <f>IF(N309="snížená",J309,0)</f>
        <v>0</v>
      </c>
      <c r="BG309" s="144">
        <f>IF(N309="zákl. přenesená",J309,0)</f>
        <v>0</v>
      </c>
      <c r="BH309" s="144">
        <f>IF(N309="sníž. přenesená",J309,0)</f>
        <v>0</v>
      </c>
      <c r="BI309" s="144">
        <f>IF(N309="nulová",J309,0)</f>
        <v>0</v>
      </c>
      <c r="BJ309" s="18" t="s">
        <v>83</v>
      </c>
      <c r="BK309" s="144">
        <f>ROUND(I309*H309,2)</f>
        <v>0</v>
      </c>
      <c r="BL309" s="18" t="s">
        <v>316</v>
      </c>
      <c r="BM309" s="143" t="s">
        <v>1325</v>
      </c>
    </row>
    <row r="310" spans="2:65" s="1" customFormat="1">
      <c r="B310" s="33"/>
      <c r="D310" s="145" t="s">
        <v>168</v>
      </c>
      <c r="F310" s="146" t="s">
        <v>2058</v>
      </c>
      <c r="I310" s="147"/>
      <c r="L310" s="33"/>
      <c r="M310" s="148"/>
      <c r="T310" s="54"/>
      <c r="AT310" s="18" t="s">
        <v>168</v>
      </c>
      <c r="AU310" s="18" t="s">
        <v>83</v>
      </c>
    </row>
    <row r="311" spans="2:65" s="1" customFormat="1" ht="16.5" customHeight="1">
      <c r="B311" s="33"/>
      <c r="C311" s="132" t="s">
        <v>769</v>
      </c>
      <c r="D311" s="132" t="s">
        <v>161</v>
      </c>
      <c r="E311" s="133" t="s">
        <v>2059</v>
      </c>
      <c r="F311" s="134" t="s">
        <v>2060</v>
      </c>
      <c r="G311" s="135" t="s">
        <v>198</v>
      </c>
      <c r="H311" s="136">
        <v>1</v>
      </c>
      <c r="I311" s="137"/>
      <c r="J311" s="138">
        <f>ROUND(I311*H311,2)</f>
        <v>0</v>
      </c>
      <c r="K311" s="134" t="s">
        <v>19</v>
      </c>
      <c r="L311" s="33"/>
      <c r="M311" s="139" t="s">
        <v>19</v>
      </c>
      <c r="N311" s="140" t="s">
        <v>47</v>
      </c>
      <c r="P311" s="141">
        <f>O311*H311</f>
        <v>0</v>
      </c>
      <c r="Q311" s="141">
        <v>0</v>
      </c>
      <c r="R311" s="141">
        <f>Q311*H311</f>
        <v>0</v>
      </c>
      <c r="S311" s="141">
        <v>0</v>
      </c>
      <c r="T311" s="142">
        <f>S311*H311</f>
        <v>0</v>
      </c>
      <c r="AR311" s="143" t="s">
        <v>316</v>
      </c>
      <c r="AT311" s="143" t="s">
        <v>161</v>
      </c>
      <c r="AU311" s="143" t="s">
        <v>83</v>
      </c>
      <c r="AY311" s="18" t="s">
        <v>158</v>
      </c>
      <c r="BE311" s="144">
        <f>IF(N311="základní",J311,0)</f>
        <v>0</v>
      </c>
      <c r="BF311" s="144">
        <f>IF(N311="snížená",J311,0)</f>
        <v>0</v>
      </c>
      <c r="BG311" s="144">
        <f>IF(N311="zákl. přenesená",J311,0)</f>
        <v>0</v>
      </c>
      <c r="BH311" s="144">
        <f>IF(N311="sníž. přenesená",J311,0)</f>
        <v>0</v>
      </c>
      <c r="BI311" s="144">
        <f>IF(N311="nulová",J311,0)</f>
        <v>0</v>
      </c>
      <c r="BJ311" s="18" t="s">
        <v>83</v>
      </c>
      <c r="BK311" s="144">
        <f>ROUND(I311*H311,2)</f>
        <v>0</v>
      </c>
      <c r="BL311" s="18" t="s">
        <v>316</v>
      </c>
      <c r="BM311" s="143" t="s">
        <v>1339</v>
      </c>
    </row>
    <row r="312" spans="2:65" s="1" customFormat="1">
      <c r="B312" s="33"/>
      <c r="D312" s="145" t="s">
        <v>168</v>
      </c>
      <c r="F312" s="146" t="s">
        <v>2060</v>
      </c>
      <c r="I312" s="147"/>
      <c r="L312" s="33"/>
      <c r="M312" s="148"/>
      <c r="T312" s="54"/>
      <c r="AT312" s="18" t="s">
        <v>168</v>
      </c>
      <c r="AU312" s="18" t="s">
        <v>83</v>
      </c>
    </row>
    <row r="313" spans="2:65" s="1" customFormat="1" ht="16.5" customHeight="1">
      <c r="B313" s="33"/>
      <c r="C313" s="132" t="s">
        <v>775</v>
      </c>
      <c r="D313" s="132" t="s">
        <v>161</v>
      </c>
      <c r="E313" s="133" t="s">
        <v>2061</v>
      </c>
      <c r="F313" s="134" t="s">
        <v>2062</v>
      </c>
      <c r="G313" s="135" t="s">
        <v>198</v>
      </c>
      <c r="H313" s="136">
        <v>1</v>
      </c>
      <c r="I313" s="137"/>
      <c r="J313" s="138">
        <f>ROUND(I313*H313,2)</f>
        <v>0</v>
      </c>
      <c r="K313" s="134" t="s">
        <v>19</v>
      </c>
      <c r="L313" s="33"/>
      <c r="M313" s="139" t="s">
        <v>19</v>
      </c>
      <c r="N313" s="140" t="s">
        <v>47</v>
      </c>
      <c r="P313" s="141">
        <f>O313*H313</f>
        <v>0</v>
      </c>
      <c r="Q313" s="141">
        <v>0</v>
      </c>
      <c r="R313" s="141">
        <f>Q313*H313</f>
        <v>0</v>
      </c>
      <c r="S313" s="141">
        <v>0</v>
      </c>
      <c r="T313" s="142">
        <f>S313*H313</f>
        <v>0</v>
      </c>
      <c r="AR313" s="143" t="s">
        <v>316</v>
      </c>
      <c r="AT313" s="143" t="s">
        <v>161</v>
      </c>
      <c r="AU313" s="143" t="s">
        <v>83</v>
      </c>
      <c r="AY313" s="18" t="s">
        <v>158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8" t="s">
        <v>83</v>
      </c>
      <c r="BK313" s="144">
        <f>ROUND(I313*H313,2)</f>
        <v>0</v>
      </c>
      <c r="BL313" s="18" t="s">
        <v>316</v>
      </c>
      <c r="BM313" s="143" t="s">
        <v>1355</v>
      </c>
    </row>
    <row r="314" spans="2:65" s="1" customFormat="1">
      <c r="B314" s="33"/>
      <c r="D314" s="145" t="s">
        <v>168</v>
      </c>
      <c r="F314" s="146" t="s">
        <v>2062</v>
      </c>
      <c r="I314" s="147"/>
      <c r="L314" s="33"/>
      <c r="M314" s="148"/>
      <c r="T314" s="54"/>
      <c r="AT314" s="18" t="s">
        <v>168</v>
      </c>
      <c r="AU314" s="18" t="s">
        <v>83</v>
      </c>
    </row>
    <row r="315" spans="2:65" s="1" customFormat="1" ht="33" customHeight="1">
      <c r="B315" s="33"/>
      <c r="C315" s="132" t="s">
        <v>784</v>
      </c>
      <c r="D315" s="132" t="s">
        <v>161</v>
      </c>
      <c r="E315" s="133" t="s">
        <v>2063</v>
      </c>
      <c r="F315" s="134" t="s">
        <v>2064</v>
      </c>
      <c r="G315" s="135" t="s">
        <v>198</v>
      </c>
      <c r="H315" s="136">
        <v>1</v>
      </c>
      <c r="I315" s="137"/>
      <c r="J315" s="138">
        <f>ROUND(I315*H315,2)</f>
        <v>0</v>
      </c>
      <c r="K315" s="134" t="s">
        <v>19</v>
      </c>
      <c r="L315" s="33"/>
      <c r="M315" s="139" t="s">
        <v>19</v>
      </c>
      <c r="N315" s="140" t="s">
        <v>47</v>
      </c>
      <c r="P315" s="141">
        <f>O315*H315</f>
        <v>0</v>
      </c>
      <c r="Q315" s="141">
        <v>0</v>
      </c>
      <c r="R315" s="141">
        <f>Q315*H315</f>
        <v>0</v>
      </c>
      <c r="S315" s="141">
        <v>0</v>
      </c>
      <c r="T315" s="142">
        <f>S315*H315</f>
        <v>0</v>
      </c>
      <c r="AR315" s="143" t="s">
        <v>316</v>
      </c>
      <c r="AT315" s="143" t="s">
        <v>161</v>
      </c>
      <c r="AU315" s="143" t="s">
        <v>83</v>
      </c>
      <c r="AY315" s="18" t="s">
        <v>158</v>
      </c>
      <c r="BE315" s="144">
        <f>IF(N315="základní",J315,0)</f>
        <v>0</v>
      </c>
      <c r="BF315" s="144">
        <f>IF(N315="snížená",J315,0)</f>
        <v>0</v>
      </c>
      <c r="BG315" s="144">
        <f>IF(N315="zákl. přenesená",J315,0)</f>
        <v>0</v>
      </c>
      <c r="BH315" s="144">
        <f>IF(N315="sníž. přenesená",J315,0)</f>
        <v>0</v>
      </c>
      <c r="BI315" s="144">
        <f>IF(N315="nulová",J315,0)</f>
        <v>0</v>
      </c>
      <c r="BJ315" s="18" t="s">
        <v>83</v>
      </c>
      <c r="BK315" s="144">
        <f>ROUND(I315*H315,2)</f>
        <v>0</v>
      </c>
      <c r="BL315" s="18" t="s">
        <v>316</v>
      </c>
      <c r="BM315" s="143" t="s">
        <v>1375</v>
      </c>
    </row>
    <row r="316" spans="2:65" s="1" customFormat="1">
      <c r="B316" s="33"/>
      <c r="D316" s="145" t="s">
        <v>168</v>
      </c>
      <c r="F316" s="146" t="s">
        <v>2064</v>
      </c>
      <c r="I316" s="147"/>
      <c r="L316" s="33"/>
      <c r="M316" s="148"/>
      <c r="T316" s="54"/>
      <c r="AT316" s="18" t="s">
        <v>168</v>
      </c>
      <c r="AU316" s="18" t="s">
        <v>83</v>
      </c>
    </row>
    <row r="317" spans="2:65" s="1" customFormat="1" ht="16.5" customHeight="1">
      <c r="B317" s="33"/>
      <c r="C317" s="132" t="s">
        <v>792</v>
      </c>
      <c r="D317" s="132" t="s">
        <v>161</v>
      </c>
      <c r="E317" s="133" t="s">
        <v>2065</v>
      </c>
      <c r="F317" s="134" t="s">
        <v>2066</v>
      </c>
      <c r="G317" s="135" t="s">
        <v>2067</v>
      </c>
      <c r="H317" s="192"/>
      <c r="I317" s="137"/>
      <c r="J317" s="138">
        <f>ROUND(I317*H317,2)</f>
        <v>0</v>
      </c>
      <c r="K317" s="134" t="s">
        <v>19</v>
      </c>
      <c r="L317" s="33"/>
      <c r="M317" s="139" t="s">
        <v>19</v>
      </c>
      <c r="N317" s="140" t="s">
        <v>47</v>
      </c>
      <c r="P317" s="141">
        <f>O317*H317</f>
        <v>0</v>
      </c>
      <c r="Q317" s="141">
        <v>0</v>
      </c>
      <c r="R317" s="141">
        <f>Q317*H317</f>
        <v>0</v>
      </c>
      <c r="S317" s="141">
        <v>0</v>
      </c>
      <c r="T317" s="142">
        <f>S317*H317</f>
        <v>0</v>
      </c>
      <c r="AR317" s="143" t="s">
        <v>316</v>
      </c>
      <c r="AT317" s="143" t="s">
        <v>161</v>
      </c>
      <c r="AU317" s="143" t="s">
        <v>83</v>
      </c>
      <c r="AY317" s="18" t="s">
        <v>158</v>
      </c>
      <c r="BE317" s="144">
        <f>IF(N317="základní",J317,0)</f>
        <v>0</v>
      </c>
      <c r="BF317" s="144">
        <f>IF(N317="snížená",J317,0)</f>
        <v>0</v>
      </c>
      <c r="BG317" s="144">
        <f>IF(N317="zákl. přenesená",J317,0)</f>
        <v>0</v>
      </c>
      <c r="BH317" s="144">
        <f>IF(N317="sníž. přenesená",J317,0)</f>
        <v>0</v>
      </c>
      <c r="BI317" s="144">
        <f>IF(N317="nulová",J317,0)</f>
        <v>0</v>
      </c>
      <c r="BJ317" s="18" t="s">
        <v>83</v>
      </c>
      <c r="BK317" s="144">
        <f>ROUND(I317*H317,2)</f>
        <v>0</v>
      </c>
      <c r="BL317" s="18" t="s">
        <v>316</v>
      </c>
      <c r="BM317" s="143" t="s">
        <v>1390</v>
      </c>
    </row>
    <row r="318" spans="2:65" s="1" customFormat="1">
      <c r="B318" s="33"/>
      <c r="D318" s="145" t="s">
        <v>168</v>
      </c>
      <c r="F318" s="146" t="s">
        <v>2066</v>
      </c>
      <c r="I318" s="147"/>
      <c r="L318" s="33"/>
      <c r="M318" s="148"/>
      <c r="T318" s="54"/>
      <c r="AT318" s="18" t="s">
        <v>168</v>
      </c>
      <c r="AU318" s="18" t="s">
        <v>83</v>
      </c>
    </row>
    <row r="319" spans="2:65" s="11" customFormat="1" ht="25.9" customHeight="1">
      <c r="B319" s="120"/>
      <c r="D319" s="121" t="s">
        <v>75</v>
      </c>
      <c r="E319" s="122" t="s">
        <v>1400</v>
      </c>
      <c r="F319" s="122" t="s">
        <v>1401</v>
      </c>
      <c r="I319" s="123"/>
      <c r="J319" s="124">
        <f>BK319</f>
        <v>0</v>
      </c>
      <c r="L319" s="120"/>
      <c r="M319" s="125"/>
      <c r="P319" s="126">
        <f>SUM(P320:P323)</f>
        <v>0</v>
      </c>
      <c r="R319" s="126">
        <f>SUM(R320:R323)</f>
        <v>0</v>
      </c>
      <c r="T319" s="127">
        <f>SUM(T320:T323)</f>
        <v>0</v>
      </c>
      <c r="AR319" s="121" t="s">
        <v>85</v>
      </c>
      <c r="AT319" s="128" t="s">
        <v>75</v>
      </c>
      <c r="AU319" s="128" t="s">
        <v>76</v>
      </c>
      <c r="AY319" s="121" t="s">
        <v>158</v>
      </c>
      <c r="BK319" s="129">
        <f>SUM(BK320:BK323)</f>
        <v>0</v>
      </c>
    </row>
    <row r="320" spans="2:65" s="1" customFormat="1" ht="21.75" customHeight="1">
      <c r="B320" s="33"/>
      <c r="C320" s="132" t="s">
        <v>799</v>
      </c>
      <c r="D320" s="132" t="s">
        <v>161</v>
      </c>
      <c r="E320" s="133" t="s">
        <v>2068</v>
      </c>
      <c r="F320" s="134" t="s">
        <v>2069</v>
      </c>
      <c r="G320" s="135" t="s">
        <v>340</v>
      </c>
      <c r="H320" s="136">
        <v>6</v>
      </c>
      <c r="I320" s="137"/>
      <c r="J320" s="138">
        <f>ROUND(I320*H320,2)</f>
        <v>0</v>
      </c>
      <c r="K320" s="134" t="s">
        <v>19</v>
      </c>
      <c r="L320" s="33"/>
      <c r="M320" s="139" t="s">
        <v>19</v>
      </c>
      <c r="N320" s="140" t="s">
        <v>47</v>
      </c>
      <c r="P320" s="141">
        <f>O320*H320</f>
        <v>0</v>
      </c>
      <c r="Q320" s="141">
        <v>0</v>
      </c>
      <c r="R320" s="141">
        <f>Q320*H320</f>
        <v>0</v>
      </c>
      <c r="S320" s="141">
        <v>0</v>
      </c>
      <c r="T320" s="142">
        <f>S320*H320</f>
        <v>0</v>
      </c>
      <c r="AR320" s="143" t="s">
        <v>316</v>
      </c>
      <c r="AT320" s="143" t="s">
        <v>161</v>
      </c>
      <c r="AU320" s="143" t="s">
        <v>83</v>
      </c>
      <c r="AY320" s="18" t="s">
        <v>158</v>
      </c>
      <c r="BE320" s="144">
        <f>IF(N320="základní",J320,0)</f>
        <v>0</v>
      </c>
      <c r="BF320" s="144">
        <f>IF(N320="snížená",J320,0)</f>
        <v>0</v>
      </c>
      <c r="BG320" s="144">
        <f>IF(N320="zákl. přenesená",J320,0)</f>
        <v>0</v>
      </c>
      <c r="BH320" s="144">
        <f>IF(N320="sníž. přenesená",J320,0)</f>
        <v>0</v>
      </c>
      <c r="BI320" s="144">
        <f>IF(N320="nulová",J320,0)</f>
        <v>0</v>
      </c>
      <c r="BJ320" s="18" t="s">
        <v>83</v>
      </c>
      <c r="BK320" s="144">
        <f>ROUND(I320*H320,2)</f>
        <v>0</v>
      </c>
      <c r="BL320" s="18" t="s">
        <v>316</v>
      </c>
      <c r="BM320" s="143" t="s">
        <v>1402</v>
      </c>
    </row>
    <row r="321" spans="2:65" s="1" customFormat="1">
      <c r="B321" s="33"/>
      <c r="D321" s="145" t="s">
        <v>168</v>
      </c>
      <c r="F321" s="146" t="s">
        <v>2069</v>
      </c>
      <c r="I321" s="147"/>
      <c r="L321" s="33"/>
      <c r="M321" s="148"/>
      <c r="T321" s="54"/>
      <c r="AT321" s="18" t="s">
        <v>168</v>
      </c>
      <c r="AU321" s="18" t="s">
        <v>83</v>
      </c>
    </row>
    <row r="322" spans="2:65" s="1" customFormat="1" ht="16.5" customHeight="1">
      <c r="B322" s="33"/>
      <c r="C322" s="132" t="s">
        <v>809</v>
      </c>
      <c r="D322" s="132" t="s">
        <v>161</v>
      </c>
      <c r="E322" s="133" t="s">
        <v>2070</v>
      </c>
      <c r="F322" s="134" t="s">
        <v>2071</v>
      </c>
      <c r="G322" s="135" t="s">
        <v>340</v>
      </c>
      <c r="H322" s="136">
        <v>6</v>
      </c>
      <c r="I322" s="137"/>
      <c r="J322" s="138">
        <f>ROUND(I322*H322,2)</f>
        <v>0</v>
      </c>
      <c r="K322" s="134" t="s">
        <v>19</v>
      </c>
      <c r="L322" s="33"/>
      <c r="M322" s="139" t="s">
        <v>19</v>
      </c>
      <c r="N322" s="140" t="s">
        <v>47</v>
      </c>
      <c r="P322" s="141">
        <f>O322*H322</f>
        <v>0</v>
      </c>
      <c r="Q322" s="141">
        <v>0</v>
      </c>
      <c r="R322" s="141">
        <f>Q322*H322</f>
        <v>0</v>
      </c>
      <c r="S322" s="141">
        <v>0</v>
      </c>
      <c r="T322" s="142">
        <f>S322*H322</f>
        <v>0</v>
      </c>
      <c r="AR322" s="143" t="s">
        <v>316</v>
      </c>
      <c r="AT322" s="143" t="s">
        <v>161</v>
      </c>
      <c r="AU322" s="143" t="s">
        <v>83</v>
      </c>
      <c r="AY322" s="18" t="s">
        <v>158</v>
      </c>
      <c r="BE322" s="144">
        <f>IF(N322="základní",J322,0)</f>
        <v>0</v>
      </c>
      <c r="BF322" s="144">
        <f>IF(N322="snížená",J322,0)</f>
        <v>0</v>
      </c>
      <c r="BG322" s="144">
        <f>IF(N322="zákl. přenesená",J322,0)</f>
        <v>0</v>
      </c>
      <c r="BH322" s="144">
        <f>IF(N322="sníž. přenesená",J322,0)</f>
        <v>0</v>
      </c>
      <c r="BI322" s="144">
        <f>IF(N322="nulová",J322,0)</f>
        <v>0</v>
      </c>
      <c r="BJ322" s="18" t="s">
        <v>83</v>
      </c>
      <c r="BK322" s="144">
        <f>ROUND(I322*H322,2)</f>
        <v>0</v>
      </c>
      <c r="BL322" s="18" t="s">
        <v>316</v>
      </c>
      <c r="BM322" s="143" t="s">
        <v>1423</v>
      </c>
    </row>
    <row r="323" spans="2:65" s="1" customFormat="1">
      <c r="B323" s="33"/>
      <c r="D323" s="145" t="s">
        <v>168</v>
      </c>
      <c r="F323" s="146" t="s">
        <v>2071</v>
      </c>
      <c r="I323" s="147"/>
      <c r="L323" s="33"/>
      <c r="M323" s="148"/>
      <c r="T323" s="54"/>
      <c r="AT323" s="18" t="s">
        <v>168</v>
      </c>
      <c r="AU323" s="18" t="s">
        <v>83</v>
      </c>
    </row>
    <row r="324" spans="2:65" s="11" customFormat="1" ht="25.9" customHeight="1">
      <c r="B324" s="120"/>
      <c r="D324" s="121" t="s">
        <v>75</v>
      </c>
      <c r="E324" s="122" t="s">
        <v>2072</v>
      </c>
      <c r="F324" s="122" t="s">
        <v>2073</v>
      </c>
      <c r="I324" s="123"/>
      <c r="J324" s="124">
        <f>BK324</f>
        <v>0</v>
      </c>
      <c r="L324" s="120"/>
      <c r="M324" s="125"/>
      <c r="P324" s="126">
        <f>SUM(P325:P326)</f>
        <v>0</v>
      </c>
      <c r="R324" s="126">
        <f>SUM(R325:R326)</f>
        <v>0</v>
      </c>
      <c r="T324" s="127">
        <f>SUM(T325:T326)</f>
        <v>0</v>
      </c>
      <c r="AR324" s="121" t="s">
        <v>83</v>
      </c>
      <c r="AT324" s="128" t="s">
        <v>75</v>
      </c>
      <c r="AU324" s="128" t="s">
        <v>76</v>
      </c>
      <c r="AY324" s="121" t="s">
        <v>158</v>
      </c>
      <c r="BK324" s="129">
        <f>SUM(BK325:BK326)</f>
        <v>0</v>
      </c>
    </row>
    <row r="325" spans="2:65" s="1" customFormat="1" ht="16.5" customHeight="1">
      <c r="B325" s="33"/>
      <c r="C325" s="132" t="s">
        <v>818</v>
      </c>
      <c r="D325" s="132" t="s">
        <v>161</v>
      </c>
      <c r="E325" s="133" t="s">
        <v>2074</v>
      </c>
      <c r="F325" s="134" t="s">
        <v>2075</v>
      </c>
      <c r="G325" s="135" t="s">
        <v>340</v>
      </c>
      <c r="H325" s="136">
        <v>80</v>
      </c>
      <c r="I325" s="137"/>
      <c r="J325" s="138">
        <f>ROUND(I325*H325,2)</f>
        <v>0</v>
      </c>
      <c r="K325" s="134" t="s">
        <v>19</v>
      </c>
      <c r="L325" s="33"/>
      <c r="M325" s="139" t="s">
        <v>19</v>
      </c>
      <c r="N325" s="140" t="s">
        <v>47</v>
      </c>
      <c r="P325" s="141">
        <f>O325*H325</f>
        <v>0</v>
      </c>
      <c r="Q325" s="141">
        <v>0</v>
      </c>
      <c r="R325" s="141">
        <f>Q325*H325</f>
        <v>0</v>
      </c>
      <c r="S325" s="141">
        <v>0</v>
      </c>
      <c r="T325" s="142">
        <f>S325*H325</f>
        <v>0</v>
      </c>
      <c r="AR325" s="143" t="s">
        <v>166</v>
      </c>
      <c r="AT325" s="143" t="s">
        <v>161</v>
      </c>
      <c r="AU325" s="143" t="s">
        <v>83</v>
      </c>
      <c r="AY325" s="18" t="s">
        <v>158</v>
      </c>
      <c r="BE325" s="144">
        <f>IF(N325="základní",J325,0)</f>
        <v>0</v>
      </c>
      <c r="BF325" s="144">
        <f>IF(N325="snížená",J325,0)</f>
        <v>0</v>
      </c>
      <c r="BG325" s="144">
        <f>IF(N325="zákl. přenesená",J325,0)</f>
        <v>0</v>
      </c>
      <c r="BH325" s="144">
        <f>IF(N325="sníž. přenesená",J325,0)</f>
        <v>0</v>
      </c>
      <c r="BI325" s="144">
        <f>IF(N325="nulová",J325,0)</f>
        <v>0</v>
      </c>
      <c r="BJ325" s="18" t="s">
        <v>83</v>
      </c>
      <c r="BK325" s="144">
        <f>ROUND(I325*H325,2)</f>
        <v>0</v>
      </c>
      <c r="BL325" s="18" t="s">
        <v>166</v>
      </c>
      <c r="BM325" s="143" t="s">
        <v>1438</v>
      </c>
    </row>
    <row r="326" spans="2:65" s="1" customFormat="1">
      <c r="B326" s="33"/>
      <c r="D326" s="145" t="s">
        <v>168</v>
      </c>
      <c r="F326" s="146" t="s">
        <v>2075</v>
      </c>
      <c r="I326" s="147"/>
      <c r="L326" s="33"/>
      <c r="M326" s="148"/>
      <c r="T326" s="54"/>
      <c r="AT326" s="18" t="s">
        <v>168</v>
      </c>
      <c r="AU326" s="18" t="s">
        <v>83</v>
      </c>
    </row>
    <row r="327" spans="2:65" s="11" customFormat="1" ht="25.9" customHeight="1">
      <c r="B327" s="120"/>
      <c r="D327" s="121" t="s">
        <v>75</v>
      </c>
      <c r="E327" s="122" t="s">
        <v>2076</v>
      </c>
      <c r="F327" s="122" t="s">
        <v>2077</v>
      </c>
      <c r="I327" s="123"/>
      <c r="J327" s="124">
        <f>BK327</f>
        <v>0</v>
      </c>
      <c r="L327" s="120"/>
      <c r="M327" s="125"/>
      <c r="P327" s="126">
        <f>SUM(P328:P337)</f>
        <v>0</v>
      </c>
      <c r="R327" s="126">
        <f>SUM(R328:R337)</f>
        <v>0</v>
      </c>
      <c r="T327" s="127">
        <f>SUM(T328:T337)</f>
        <v>0</v>
      </c>
      <c r="AR327" s="121" t="s">
        <v>83</v>
      </c>
      <c r="AT327" s="128" t="s">
        <v>75</v>
      </c>
      <c r="AU327" s="128" t="s">
        <v>76</v>
      </c>
      <c r="AY327" s="121" t="s">
        <v>158</v>
      </c>
      <c r="BK327" s="129">
        <f>SUM(BK328:BK337)</f>
        <v>0</v>
      </c>
    </row>
    <row r="328" spans="2:65" s="1" customFormat="1" ht="16.5" customHeight="1">
      <c r="B328" s="33"/>
      <c r="C328" s="132" t="s">
        <v>826</v>
      </c>
      <c r="D328" s="132" t="s">
        <v>161</v>
      </c>
      <c r="E328" s="133" t="s">
        <v>2078</v>
      </c>
      <c r="F328" s="134" t="s">
        <v>2079</v>
      </c>
      <c r="G328" s="135" t="s">
        <v>221</v>
      </c>
      <c r="H328" s="136">
        <v>13.413</v>
      </c>
      <c r="I328" s="137"/>
      <c r="J328" s="138">
        <f>ROUND(I328*H328,2)</f>
        <v>0</v>
      </c>
      <c r="K328" s="134" t="s">
        <v>19</v>
      </c>
      <c r="L328" s="33"/>
      <c r="M328" s="139" t="s">
        <v>19</v>
      </c>
      <c r="N328" s="140" t="s">
        <v>47</v>
      </c>
      <c r="P328" s="141">
        <f>O328*H328</f>
        <v>0</v>
      </c>
      <c r="Q328" s="141">
        <v>0</v>
      </c>
      <c r="R328" s="141">
        <f>Q328*H328</f>
        <v>0</v>
      </c>
      <c r="S328" s="141">
        <v>0</v>
      </c>
      <c r="T328" s="142">
        <f>S328*H328</f>
        <v>0</v>
      </c>
      <c r="AR328" s="143" t="s">
        <v>166</v>
      </c>
      <c r="AT328" s="143" t="s">
        <v>161</v>
      </c>
      <c r="AU328" s="143" t="s">
        <v>83</v>
      </c>
      <c r="AY328" s="18" t="s">
        <v>158</v>
      </c>
      <c r="BE328" s="144">
        <f>IF(N328="základní",J328,0)</f>
        <v>0</v>
      </c>
      <c r="BF328" s="144">
        <f>IF(N328="snížená",J328,0)</f>
        <v>0</v>
      </c>
      <c r="BG328" s="144">
        <f>IF(N328="zákl. přenesená",J328,0)</f>
        <v>0</v>
      </c>
      <c r="BH328" s="144">
        <f>IF(N328="sníž. přenesená",J328,0)</f>
        <v>0</v>
      </c>
      <c r="BI328" s="144">
        <f>IF(N328="nulová",J328,0)</f>
        <v>0</v>
      </c>
      <c r="BJ328" s="18" t="s">
        <v>83</v>
      </c>
      <c r="BK328" s="144">
        <f>ROUND(I328*H328,2)</f>
        <v>0</v>
      </c>
      <c r="BL328" s="18" t="s">
        <v>166</v>
      </c>
      <c r="BM328" s="143" t="s">
        <v>1457</v>
      </c>
    </row>
    <row r="329" spans="2:65" s="1" customFormat="1">
      <c r="B329" s="33"/>
      <c r="D329" s="145" t="s">
        <v>168</v>
      </c>
      <c r="F329" s="146" t="s">
        <v>2079</v>
      </c>
      <c r="I329" s="147"/>
      <c r="L329" s="33"/>
      <c r="M329" s="148"/>
      <c r="T329" s="54"/>
      <c r="AT329" s="18" t="s">
        <v>168</v>
      </c>
      <c r="AU329" s="18" t="s">
        <v>83</v>
      </c>
    </row>
    <row r="330" spans="2:65" s="1" customFormat="1" ht="16.5" customHeight="1">
      <c r="B330" s="33"/>
      <c r="C330" s="132" t="s">
        <v>834</v>
      </c>
      <c r="D330" s="132" t="s">
        <v>161</v>
      </c>
      <c r="E330" s="133" t="s">
        <v>2080</v>
      </c>
      <c r="F330" s="134" t="s">
        <v>2081</v>
      </c>
      <c r="G330" s="135" t="s">
        <v>221</v>
      </c>
      <c r="H330" s="136">
        <v>84.474999999999994</v>
      </c>
      <c r="I330" s="137"/>
      <c r="J330" s="138">
        <f>ROUND(I330*H330,2)</f>
        <v>0</v>
      </c>
      <c r="K330" s="134" t="s">
        <v>19</v>
      </c>
      <c r="L330" s="33"/>
      <c r="M330" s="139" t="s">
        <v>19</v>
      </c>
      <c r="N330" s="140" t="s">
        <v>47</v>
      </c>
      <c r="P330" s="141">
        <f>O330*H330</f>
        <v>0</v>
      </c>
      <c r="Q330" s="141">
        <v>0</v>
      </c>
      <c r="R330" s="141">
        <f>Q330*H330</f>
        <v>0</v>
      </c>
      <c r="S330" s="141">
        <v>0</v>
      </c>
      <c r="T330" s="142">
        <f>S330*H330</f>
        <v>0</v>
      </c>
      <c r="AR330" s="143" t="s">
        <v>166</v>
      </c>
      <c r="AT330" s="143" t="s">
        <v>161</v>
      </c>
      <c r="AU330" s="143" t="s">
        <v>83</v>
      </c>
      <c r="AY330" s="18" t="s">
        <v>158</v>
      </c>
      <c r="BE330" s="144">
        <f>IF(N330="základní",J330,0)</f>
        <v>0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8" t="s">
        <v>83</v>
      </c>
      <c r="BK330" s="144">
        <f>ROUND(I330*H330,2)</f>
        <v>0</v>
      </c>
      <c r="BL330" s="18" t="s">
        <v>166</v>
      </c>
      <c r="BM330" s="143" t="s">
        <v>1466</v>
      </c>
    </row>
    <row r="331" spans="2:65" s="1" customFormat="1">
      <c r="B331" s="33"/>
      <c r="D331" s="145" t="s">
        <v>168</v>
      </c>
      <c r="F331" s="146" t="s">
        <v>2081</v>
      </c>
      <c r="I331" s="147"/>
      <c r="L331" s="33"/>
      <c r="M331" s="148"/>
      <c r="T331" s="54"/>
      <c r="AT331" s="18" t="s">
        <v>168</v>
      </c>
      <c r="AU331" s="18" t="s">
        <v>83</v>
      </c>
    </row>
    <row r="332" spans="2:65" s="1" customFormat="1" ht="16.5" customHeight="1">
      <c r="B332" s="33"/>
      <c r="C332" s="132" t="s">
        <v>844</v>
      </c>
      <c r="D332" s="132" t="s">
        <v>161</v>
      </c>
      <c r="E332" s="133" t="s">
        <v>2082</v>
      </c>
      <c r="F332" s="134" t="s">
        <v>2083</v>
      </c>
      <c r="G332" s="135" t="s">
        <v>221</v>
      </c>
      <c r="H332" s="136">
        <v>128.083</v>
      </c>
      <c r="I332" s="137"/>
      <c r="J332" s="138">
        <f>ROUND(I332*H332,2)</f>
        <v>0</v>
      </c>
      <c r="K332" s="134" t="s">
        <v>19</v>
      </c>
      <c r="L332" s="33"/>
      <c r="M332" s="139" t="s">
        <v>19</v>
      </c>
      <c r="N332" s="140" t="s">
        <v>47</v>
      </c>
      <c r="P332" s="141">
        <f>O332*H332</f>
        <v>0</v>
      </c>
      <c r="Q332" s="141">
        <v>0</v>
      </c>
      <c r="R332" s="141">
        <f>Q332*H332</f>
        <v>0</v>
      </c>
      <c r="S332" s="141">
        <v>0</v>
      </c>
      <c r="T332" s="142">
        <f>S332*H332</f>
        <v>0</v>
      </c>
      <c r="AR332" s="143" t="s">
        <v>166</v>
      </c>
      <c r="AT332" s="143" t="s">
        <v>161</v>
      </c>
      <c r="AU332" s="143" t="s">
        <v>83</v>
      </c>
      <c r="AY332" s="18" t="s">
        <v>158</v>
      </c>
      <c r="BE332" s="144">
        <f>IF(N332="základní",J332,0)</f>
        <v>0</v>
      </c>
      <c r="BF332" s="144">
        <f>IF(N332="snížená",J332,0)</f>
        <v>0</v>
      </c>
      <c r="BG332" s="144">
        <f>IF(N332="zákl. přenesená",J332,0)</f>
        <v>0</v>
      </c>
      <c r="BH332" s="144">
        <f>IF(N332="sníž. přenesená",J332,0)</f>
        <v>0</v>
      </c>
      <c r="BI332" s="144">
        <f>IF(N332="nulová",J332,0)</f>
        <v>0</v>
      </c>
      <c r="BJ332" s="18" t="s">
        <v>83</v>
      </c>
      <c r="BK332" s="144">
        <f>ROUND(I332*H332,2)</f>
        <v>0</v>
      </c>
      <c r="BL332" s="18" t="s">
        <v>166</v>
      </c>
      <c r="BM332" s="143" t="s">
        <v>1483</v>
      </c>
    </row>
    <row r="333" spans="2:65" s="1" customFormat="1">
      <c r="B333" s="33"/>
      <c r="D333" s="145" t="s">
        <v>168</v>
      </c>
      <c r="F333" s="146" t="s">
        <v>2083</v>
      </c>
      <c r="I333" s="147"/>
      <c r="L333" s="33"/>
      <c r="M333" s="148"/>
      <c r="T333" s="54"/>
      <c r="AT333" s="18" t="s">
        <v>168</v>
      </c>
      <c r="AU333" s="18" t="s">
        <v>83</v>
      </c>
    </row>
    <row r="334" spans="2:65" s="1" customFormat="1" ht="21.75" customHeight="1">
      <c r="B334" s="33"/>
      <c r="C334" s="132" t="s">
        <v>852</v>
      </c>
      <c r="D334" s="132" t="s">
        <v>161</v>
      </c>
      <c r="E334" s="133" t="s">
        <v>2084</v>
      </c>
      <c r="F334" s="134" t="s">
        <v>2085</v>
      </c>
      <c r="G334" s="135" t="s">
        <v>221</v>
      </c>
      <c r="H334" s="136">
        <v>1793.1610000000001</v>
      </c>
      <c r="I334" s="137"/>
      <c r="J334" s="138">
        <f>ROUND(I334*H334,2)</f>
        <v>0</v>
      </c>
      <c r="K334" s="134" t="s">
        <v>19</v>
      </c>
      <c r="L334" s="33"/>
      <c r="M334" s="139" t="s">
        <v>19</v>
      </c>
      <c r="N334" s="140" t="s">
        <v>47</v>
      </c>
      <c r="P334" s="141">
        <f>O334*H334</f>
        <v>0</v>
      </c>
      <c r="Q334" s="141">
        <v>0</v>
      </c>
      <c r="R334" s="141">
        <f>Q334*H334</f>
        <v>0</v>
      </c>
      <c r="S334" s="141">
        <v>0</v>
      </c>
      <c r="T334" s="142">
        <f>S334*H334</f>
        <v>0</v>
      </c>
      <c r="AR334" s="143" t="s">
        <v>166</v>
      </c>
      <c r="AT334" s="143" t="s">
        <v>161</v>
      </c>
      <c r="AU334" s="143" t="s">
        <v>83</v>
      </c>
      <c r="AY334" s="18" t="s">
        <v>158</v>
      </c>
      <c r="BE334" s="144">
        <f>IF(N334="základní",J334,0)</f>
        <v>0</v>
      </c>
      <c r="BF334" s="144">
        <f>IF(N334="snížená",J334,0)</f>
        <v>0</v>
      </c>
      <c r="BG334" s="144">
        <f>IF(N334="zákl. přenesená",J334,0)</f>
        <v>0</v>
      </c>
      <c r="BH334" s="144">
        <f>IF(N334="sníž. přenesená",J334,0)</f>
        <v>0</v>
      </c>
      <c r="BI334" s="144">
        <f>IF(N334="nulová",J334,0)</f>
        <v>0</v>
      </c>
      <c r="BJ334" s="18" t="s">
        <v>83</v>
      </c>
      <c r="BK334" s="144">
        <f>ROUND(I334*H334,2)</f>
        <v>0</v>
      </c>
      <c r="BL334" s="18" t="s">
        <v>166</v>
      </c>
      <c r="BM334" s="143" t="s">
        <v>1495</v>
      </c>
    </row>
    <row r="335" spans="2:65" s="1" customFormat="1">
      <c r="B335" s="33"/>
      <c r="D335" s="145" t="s">
        <v>168</v>
      </c>
      <c r="F335" s="146" t="s">
        <v>2085</v>
      </c>
      <c r="I335" s="147"/>
      <c r="L335" s="33"/>
      <c r="M335" s="148"/>
      <c r="T335" s="54"/>
      <c r="AT335" s="18" t="s">
        <v>168</v>
      </c>
      <c r="AU335" s="18" t="s">
        <v>83</v>
      </c>
    </row>
    <row r="336" spans="2:65" s="1" customFormat="1" ht="16.5" customHeight="1">
      <c r="B336" s="33"/>
      <c r="C336" s="132" t="s">
        <v>862</v>
      </c>
      <c r="D336" s="132" t="s">
        <v>161</v>
      </c>
      <c r="E336" s="133" t="s">
        <v>2086</v>
      </c>
      <c r="F336" s="134" t="s">
        <v>2087</v>
      </c>
      <c r="G336" s="135" t="s">
        <v>221</v>
      </c>
      <c r="H336" s="136">
        <v>128.083</v>
      </c>
      <c r="I336" s="137"/>
      <c r="J336" s="138">
        <f>ROUND(I336*H336,2)</f>
        <v>0</v>
      </c>
      <c r="K336" s="134" t="s">
        <v>19</v>
      </c>
      <c r="L336" s="33"/>
      <c r="M336" s="139" t="s">
        <v>19</v>
      </c>
      <c r="N336" s="140" t="s">
        <v>47</v>
      </c>
      <c r="P336" s="141">
        <f>O336*H336</f>
        <v>0</v>
      </c>
      <c r="Q336" s="141">
        <v>0</v>
      </c>
      <c r="R336" s="141">
        <f>Q336*H336</f>
        <v>0</v>
      </c>
      <c r="S336" s="141">
        <v>0</v>
      </c>
      <c r="T336" s="142">
        <f>S336*H336</f>
        <v>0</v>
      </c>
      <c r="AR336" s="143" t="s">
        <v>166</v>
      </c>
      <c r="AT336" s="143" t="s">
        <v>161</v>
      </c>
      <c r="AU336" s="143" t="s">
        <v>83</v>
      </c>
      <c r="AY336" s="18" t="s">
        <v>158</v>
      </c>
      <c r="BE336" s="144">
        <f>IF(N336="základní",J336,0)</f>
        <v>0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8" t="s">
        <v>83</v>
      </c>
      <c r="BK336" s="144">
        <f>ROUND(I336*H336,2)</f>
        <v>0</v>
      </c>
      <c r="BL336" s="18" t="s">
        <v>166</v>
      </c>
      <c r="BM336" s="143" t="s">
        <v>1510</v>
      </c>
    </row>
    <row r="337" spans="2:47" s="1" customFormat="1">
      <c r="B337" s="33"/>
      <c r="D337" s="145" t="s">
        <v>168</v>
      </c>
      <c r="F337" s="146" t="s">
        <v>2087</v>
      </c>
      <c r="I337" s="147"/>
      <c r="L337" s="33"/>
      <c r="M337" s="188"/>
      <c r="N337" s="189"/>
      <c r="O337" s="189"/>
      <c r="P337" s="189"/>
      <c r="Q337" s="189"/>
      <c r="R337" s="189"/>
      <c r="S337" s="189"/>
      <c r="T337" s="190"/>
      <c r="AT337" s="18" t="s">
        <v>168</v>
      </c>
      <c r="AU337" s="18" t="s">
        <v>83</v>
      </c>
    </row>
    <row r="338" spans="2:47" s="1" customFormat="1" ht="6.95" customHeight="1">
      <c r="B338" s="42"/>
      <c r="C338" s="43"/>
      <c r="D338" s="43"/>
      <c r="E338" s="43"/>
      <c r="F338" s="43"/>
      <c r="G338" s="43"/>
      <c r="H338" s="43"/>
      <c r="I338" s="43"/>
      <c r="J338" s="43"/>
      <c r="K338" s="43"/>
      <c r="L338" s="33"/>
    </row>
  </sheetData>
  <sheetProtection algorithmName="SHA-512" hashValue="peglGsEBK936/pN1Cn/JB18y2FhwbPncYNLXKo8I7zBF2jKM2zAE2rqCs1g+hEtB3fFZmXKEU047h+aIpIqgNA==" saltValue="0mFuzAvEO3ADUEPr4qCU6Kv8yhKbCd5K8DPtRuiY4uiEPXz2nxD+owWCzUVxgLZjiJT2qvuHO+sMPQaf+cTMLA==" spinCount="100000" sheet="1" objects="1" scenarios="1" formatColumns="0" formatRows="0" autoFilter="0"/>
  <autoFilter ref="C89:K337" xr:uid="{00000000-0009-0000-0000-000003000000}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1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99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5" customHeight="1">
      <c r="B4" s="21"/>
      <c r="D4" s="22" t="s">
        <v>103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282" t="str">
        <f>'Rekapitulace stavby'!K6</f>
        <v>RE-USE CENTRA ŽĎÁR NAD SÁZAVOU, ul. Jihlavská u Ave</v>
      </c>
      <c r="F7" s="283"/>
      <c r="G7" s="283"/>
      <c r="H7" s="283"/>
      <c r="L7" s="21"/>
    </row>
    <row r="8" spans="2:46" s="1" customFormat="1" ht="12" customHeight="1">
      <c r="B8" s="33"/>
      <c r="D8" s="28" t="s">
        <v>104</v>
      </c>
      <c r="L8" s="33"/>
    </row>
    <row r="9" spans="2:46" s="1" customFormat="1" ht="16.5" customHeight="1">
      <c r="B9" s="33"/>
      <c r="E9" s="242" t="s">
        <v>2088</v>
      </c>
      <c r="F9" s="284"/>
      <c r="G9" s="284"/>
      <c r="H9" s="284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1. 10. 2024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285" t="str">
        <f>'Rekapitulace stavby'!E14</f>
        <v>Vyplň údaj</v>
      </c>
      <c r="F18" s="267"/>
      <c r="G18" s="267"/>
      <c r="H18" s="267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34</v>
      </c>
      <c r="L20" s="33"/>
    </row>
    <row r="21" spans="2:12" s="1" customFormat="1" ht="18" customHeight="1">
      <c r="B21" s="33"/>
      <c r="E21" s="26" t="s">
        <v>35</v>
      </c>
      <c r="I21" s="28" t="s">
        <v>29</v>
      </c>
      <c r="J21" s="26" t="s">
        <v>36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38</v>
      </c>
      <c r="I23" s="28" t="s">
        <v>26</v>
      </c>
      <c r="J23" s="26" t="str">
        <f>IF('Rekapitulace stavby'!AN19="","",'Rekapitulace stavby'!AN19)</f>
        <v/>
      </c>
      <c r="L23" s="33"/>
    </row>
    <row r="24" spans="2:12" s="1" customFormat="1" ht="18" customHeight="1">
      <c r="B24" s="33"/>
      <c r="E24" s="26" t="str">
        <f>IF('Rekapitulace stavby'!E20="","",'Rekapitulace stavby'!E20)</f>
        <v xml:space="preserve"> </v>
      </c>
      <c r="I24" s="28" t="s">
        <v>29</v>
      </c>
      <c r="J24" s="26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40</v>
      </c>
      <c r="L26" s="33"/>
    </row>
    <row r="27" spans="2:12" s="7" customFormat="1" ht="16.5" customHeight="1">
      <c r="B27" s="92"/>
      <c r="E27" s="271" t="s">
        <v>19</v>
      </c>
      <c r="F27" s="271"/>
      <c r="G27" s="271"/>
      <c r="H27" s="271"/>
      <c r="L27" s="92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93" t="s">
        <v>42</v>
      </c>
      <c r="J30" s="64">
        <f>ROUND(J89,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44</v>
      </c>
      <c r="I32" s="36" t="s">
        <v>43</v>
      </c>
      <c r="J32" s="36" t="s">
        <v>45</v>
      </c>
      <c r="L32" s="33"/>
    </row>
    <row r="33" spans="2:12" s="1" customFormat="1" ht="14.45" customHeight="1">
      <c r="B33" s="33"/>
      <c r="D33" s="53" t="s">
        <v>46</v>
      </c>
      <c r="E33" s="28" t="s">
        <v>47</v>
      </c>
      <c r="F33" s="84">
        <f>ROUND((SUM(BE89:BE213)),  2)</f>
        <v>0</v>
      </c>
      <c r="I33" s="94">
        <v>0.21</v>
      </c>
      <c r="J33" s="84">
        <f>ROUND(((SUM(BE89:BE213))*I33),  2)</f>
        <v>0</v>
      </c>
      <c r="L33" s="33"/>
    </row>
    <row r="34" spans="2:12" s="1" customFormat="1" ht="14.45" customHeight="1">
      <c r="B34" s="33"/>
      <c r="E34" s="28" t="s">
        <v>48</v>
      </c>
      <c r="F34" s="84">
        <f>ROUND((SUM(BF89:BF213)),  2)</f>
        <v>0</v>
      </c>
      <c r="I34" s="94">
        <v>0.12</v>
      </c>
      <c r="J34" s="84">
        <f>ROUND(((SUM(BF89:BF213))*I34),  2)</f>
        <v>0</v>
      </c>
      <c r="L34" s="33"/>
    </row>
    <row r="35" spans="2:12" s="1" customFormat="1" ht="14.45" hidden="1" customHeight="1">
      <c r="B35" s="33"/>
      <c r="E35" s="28" t="s">
        <v>49</v>
      </c>
      <c r="F35" s="84">
        <f>ROUND((SUM(BG89:BG213)),  2)</f>
        <v>0</v>
      </c>
      <c r="I35" s="94">
        <v>0.21</v>
      </c>
      <c r="J35" s="84">
        <f>0</f>
        <v>0</v>
      </c>
      <c r="L35" s="33"/>
    </row>
    <row r="36" spans="2:12" s="1" customFormat="1" ht="14.45" hidden="1" customHeight="1">
      <c r="B36" s="33"/>
      <c r="E36" s="28" t="s">
        <v>50</v>
      </c>
      <c r="F36" s="84">
        <f>ROUND((SUM(BH89:BH213)),  2)</f>
        <v>0</v>
      </c>
      <c r="I36" s="94">
        <v>0.12</v>
      </c>
      <c r="J36" s="84">
        <f>0</f>
        <v>0</v>
      </c>
      <c r="L36" s="33"/>
    </row>
    <row r="37" spans="2:12" s="1" customFormat="1" ht="14.45" hidden="1" customHeight="1">
      <c r="B37" s="33"/>
      <c r="E37" s="28" t="s">
        <v>51</v>
      </c>
      <c r="F37" s="84">
        <f>ROUND((SUM(BI89:BI213)),  2)</f>
        <v>0</v>
      </c>
      <c r="I37" s="94">
        <v>0</v>
      </c>
      <c r="J37" s="84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5"/>
      <c r="D39" s="96" t="s">
        <v>52</v>
      </c>
      <c r="E39" s="55"/>
      <c r="F39" s="55"/>
      <c r="G39" s="97" t="s">
        <v>53</v>
      </c>
      <c r="H39" s="98" t="s">
        <v>54</v>
      </c>
      <c r="I39" s="55"/>
      <c r="J39" s="99">
        <f>SUM(J30:J37)</f>
        <v>0</v>
      </c>
      <c r="K39" s="100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108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282" t="str">
        <f>E7</f>
        <v>RE-USE CENTRA ŽĎÁR NAD SÁZAVOU, ul. Jihlavská u Ave</v>
      </c>
      <c r="F48" s="283"/>
      <c r="G48" s="283"/>
      <c r="H48" s="283"/>
      <c r="L48" s="33"/>
    </row>
    <row r="49" spans="2:47" s="1" customFormat="1" ht="12" customHeight="1">
      <c r="B49" s="33"/>
      <c r="C49" s="28" t="s">
        <v>104</v>
      </c>
      <c r="L49" s="33"/>
    </row>
    <row r="50" spans="2:47" s="1" customFormat="1" ht="16.5" customHeight="1">
      <c r="B50" s="33"/>
      <c r="E50" s="242" t="str">
        <f>E9</f>
        <v>SO 03 - Areálový rozvod NN</v>
      </c>
      <c r="F50" s="284"/>
      <c r="G50" s="284"/>
      <c r="H50" s="284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k.ú. Město Žďár (kód katastrální území 795232)</v>
      </c>
      <c r="I52" s="28" t="s">
        <v>23</v>
      </c>
      <c r="J52" s="50" t="str">
        <f>IF(J12="","",J12)</f>
        <v>1. 10. 2024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Město Žďár nad Sázavou</v>
      </c>
      <c r="I54" s="28" t="s">
        <v>33</v>
      </c>
      <c r="J54" s="31" t="str">
        <f>E21</f>
        <v>ENVIprojekt CZECH s.r.o., Ing. Jiří Sýnek</v>
      </c>
      <c r="L54" s="33"/>
    </row>
    <row r="55" spans="2:47" s="1" customFormat="1" ht="15.2" customHeight="1">
      <c r="B55" s="33"/>
      <c r="C55" s="28" t="s">
        <v>31</v>
      </c>
      <c r="F55" s="26" t="str">
        <f>IF(E18="","",E18)</f>
        <v>Vyplň údaj</v>
      </c>
      <c r="I55" s="28" t="s">
        <v>38</v>
      </c>
      <c r="J55" s="31" t="str">
        <f>E24</f>
        <v xml:space="preserve"> 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101" t="s">
        <v>109</v>
      </c>
      <c r="D57" s="95"/>
      <c r="E57" s="95"/>
      <c r="F57" s="95"/>
      <c r="G57" s="95"/>
      <c r="H57" s="95"/>
      <c r="I57" s="95"/>
      <c r="J57" s="102" t="s">
        <v>110</v>
      </c>
      <c r="K57" s="95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103" t="s">
        <v>74</v>
      </c>
      <c r="J59" s="64">
        <f>J89</f>
        <v>0</v>
      </c>
      <c r="L59" s="33"/>
      <c r="AU59" s="18" t="s">
        <v>111</v>
      </c>
    </row>
    <row r="60" spans="2:47" s="8" customFormat="1" ht="24.95" customHeight="1">
      <c r="B60" s="104"/>
      <c r="D60" s="105" t="s">
        <v>2089</v>
      </c>
      <c r="E60" s="106"/>
      <c r="F60" s="106"/>
      <c r="G60" s="106"/>
      <c r="H60" s="106"/>
      <c r="I60" s="106"/>
      <c r="J60" s="107">
        <f>J90</f>
        <v>0</v>
      </c>
      <c r="L60" s="104"/>
    </row>
    <row r="61" spans="2:47" s="8" customFormat="1" ht="24.95" customHeight="1">
      <c r="B61" s="104"/>
      <c r="D61" s="105" t="s">
        <v>2090</v>
      </c>
      <c r="E61" s="106"/>
      <c r="F61" s="106"/>
      <c r="G61" s="106"/>
      <c r="H61" s="106"/>
      <c r="I61" s="106"/>
      <c r="J61" s="107">
        <f>J101</f>
        <v>0</v>
      </c>
      <c r="L61" s="104"/>
    </row>
    <row r="62" spans="2:47" s="8" customFormat="1" ht="24.95" customHeight="1">
      <c r="B62" s="104"/>
      <c r="D62" s="105" t="s">
        <v>2091</v>
      </c>
      <c r="E62" s="106"/>
      <c r="F62" s="106"/>
      <c r="G62" s="106"/>
      <c r="H62" s="106"/>
      <c r="I62" s="106"/>
      <c r="J62" s="107">
        <f>J104</f>
        <v>0</v>
      </c>
      <c r="L62" s="104"/>
    </row>
    <row r="63" spans="2:47" s="8" customFormat="1" ht="24.95" customHeight="1">
      <c r="B63" s="104"/>
      <c r="D63" s="105" t="s">
        <v>2092</v>
      </c>
      <c r="E63" s="106"/>
      <c r="F63" s="106"/>
      <c r="G63" s="106"/>
      <c r="H63" s="106"/>
      <c r="I63" s="106"/>
      <c r="J63" s="107">
        <f>J117</f>
        <v>0</v>
      </c>
      <c r="L63" s="104"/>
    </row>
    <row r="64" spans="2:47" s="8" customFormat="1" ht="24.95" customHeight="1">
      <c r="B64" s="104"/>
      <c r="D64" s="105" t="s">
        <v>2093</v>
      </c>
      <c r="E64" s="106"/>
      <c r="F64" s="106"/>
      <c r="G64" s="106"/>
      <c r="H64" s="106"/>
      <c r="I64" s="106"/>
      <c r="J64" s="107">
        <f>J136</f>
        <v>0</v>
      </c>
      <c r="L64" s="104"/>
    </row>
    <row r="65" spans="2:12" s="8" customFormat="1" ht="24.95" customHeight="1">
      <c r="B65" s="104"/>
      <c r="D65" s="105" t="s">
        <v>2094</v>
      </c>
      <c r="E65" s="106"/>
      <c r="F65" s="106"/>
      <c r="G65" s="106"/>
      <c r="H65" s="106"/>
      <c r="I65" s="106"/>
      <c r="J65" s="107">
        <f>J155</f>
        <v>0</v>
      </c>
      <c r="L65" s="104"/>
    </row>
    <row r="66" spans="2:12" s="8" customFormat="1" ht="24.95" customHeight="1">
      <c r="B66" s="104"/>
      <c r="D66" s="105" t="s">
        <v>1723</v>
      </c>
      <c r="E66" s="106"/>
      <c r="F66" s="106"/>
      <c r="G66" s="106"/>
      <c r="H66" s="106"/>
      <c r="I66" s="106"/>
      <c r="J66" s="107">
        <f>J166</f>
        <v>0</v>
      </c>
      <c r="L66" s="104"/>
    </row>
    <row r="67" spans="2:12" s="8" customFormat="1" ht="24.95" customHeight="1">
      <c r="B67" s="104"/>
      <c r="D67" s="105" t="s">
        <v>2095</v>
      </c>
      <c r="E67" s="106"/>
      <c r="F67" s="106"/>
      <c r="G67" s="106"/>
      <c r="H67" s="106"/>
      <c r="I67" s="106"/>
      <c r="J67" s="107">
        <f>J179</f>
        <v>0</v>
      </c>
      <c r="L67" s="104"/>
    </row>
    <row r="68" spans="2:12" s="8" customFormat="1" ht="24.95" customHeight="1">
      <c r="B68" s="104"/>
      <c r="D68" s="105" t="s">
        <v>2096</v>
      </c>
      <c r="E68" s="106"/>
      <c r="F68" s="106"/>
      <c r="G68" s="106"/>
      <c r="H68" s="106"/>
      <c r="I68" s="106"/>
      <c r="J68" s="107">
        <f>J184</f>
        <v>0</v>
      </c>
      <c r="L68" s="104"/>
    </row>
    <row r="69" spans="2:12" s="8" customFormat="1" ht="24.95" customHeight="1">
      <c r="B69" s="104"/>
      <c r="D69" s="105" t="s">
        <v>2097</v>
      </c>
      <c r="E69" s="106"/>
      <c r="F69" s="106"/>
      <c r="G69" s="106"/>
      <c r="H69" s="106"/>
      <c r="I69" s="106"/>
      <c r="J69" s="107">
        <f>J209</f>
        <v>0</v>
      </c>
      <c r="L69" s="104"/>
    </row>
    <row r="70" spans="2:12" s="1" customFormat="1" ht="21.75" customHeight="1">
      <c r="B70" s="33"/>
      <c r="L70" s="33"/>
    </row>
    <row r="71" spans="2:12" s="1" customFormat="1" ht="6.95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3"/>
    </row>
    <row r="75" spans="2:12" s="1" customFormat="1" ht="6.9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33"/>
    </row>
    <row r="76" spans="2:12" s="1" customFormat="1" ht="24.95" customHeight="1">
      <c r="B76" s="33"/>
      <c r="C76" s="22" t="s">
        <v>143</v>
      </c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16</v>
      </c>
      <c r="L78" s="33"/>
    </row>
    <row r="79" spans="2:12" s="1" customFormat="1" ht="16.5" customHeight="1">
      <c r="B79" s="33"/>
      <c r="E79" s="282" t="str">
        <f>E7</f>
        <v>RE-USE CENTRA ŽĎÁR NAD SÁZAVOU, ul. Jihlavská u Ave</v>
      </c>
      <c r="F79" s="283"/>
      <c r="G79" s="283"/>
      <c r="H79" s="283"/>
      <c r="L79" s="33"/>
    </row>
    <row r="80" spans="2:12" s="1" customFormat="1" ht="12" customHeight="1">
      <c r="B80" s="33"/>
      <c r="C80" s="28" t="s">
        <v>104</v>
      </c>
      <c r="L80" s="33"/>
    </row>
    <row r="81" spans="2:65" s="1" customFormat="1" ht="16.5" customHeight="1">
      <c r="B81" s="33"/>
      <c r="E81" s="242" t="str">
        <f>E9</f>
        <v>SO 03 - Areálový rozvod NN</v>
      </c>
      <c r="F81" s="284"/>
      <c r="G81" s="284"/>
      <c r="H81" s="284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21</v>
      </c>
      <c r="F83" s="26" t="str">
        <f>F12</f>
        <v>k.ú. Město Žďár (kód katastrální území 795232)</v>
      </c>
      <c r="I83" s="28" t="s">
        <v>23</v>
      </c>
      <c r="J83" s="50" t="str">
        <f>IF(J12="","",J12)</f>
        <v>1. 10. 2024</v>
      </c>
      <c r="L83" s="33"/>
    </row>
    <row r="84" spans="2:65" s="1" customFormat="1" ht="6.95" customHeight="1">
      <c r="B84" s="33"/>
      <c r="L84" s="33"/>
    </row>
    <row r="85" spans="2:65" s="1" customFormat="1" ht="25.7" customHeight="1">
      <c r="B85" s="33"/>
      <c r="C85" s="28" t="s">
        <v>25</v>
      </c>
      <c r="F85" s="26" t="str">
        <f>E15</f>
        <v>Město Žďár nad Sázavou</v>
      </c>
      <c r="I85" s="28" t="s">
        <v>33</v>
      </c>
      <c r="J85" s="31" t="str">
        <f>E21</f>
        <v>ENVIprojekt CZECH s.r.o., Ing. Jiří Sýnek</v>
      </c>
      <c r="L85" s="33"/>
    </row>
    <row r="86" spans="2:65" s="1" customFormat="1" ht="15.2" customHeight="1">
      <c r="B86" s="33"/>
      <c r="C86" s="28" t="s">
        <v>31</v>
      </c>
      <c r="F86" s="26" t="str">
        <f>IF(E18="","",E18)</f>
        <v>Vyplň údaj</v>
      </c>
      <c r="I86" s="28" t="s">
        <v>38</v>
      </c>
      <c r="J86" s="31" t="str">
        <f>E24</f>
        <v xml:space="preserve"> 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12"/>
      <c r="C88" s="113" t="s">
        <v>144</v>
      </c>
      <c r="D88" s="114" t="s">
        <v>61</v>
      </c>
      <c r="E88" s="114" t="s">
        <v>57</v>
      </c>
      <c r="F88" s="114" t="s">
        <v>58</v>
      </c>
      <c r="G88" s="114" t="s">
        <v>145</v>
      </c>
      <c r="H88" s="114" t="s">
        <v>146</v>
      </c>
      <c r="I88" s="114" t="s">
        <v>147</v>
      </c>
      <c r="J88" s="114" t="s">
        <v>110</v>
      </c>
      <c r="K88" s="115" t="s">
        <v>148</v>
      </c>
      <c r="L88" s="112"/>
      <c r="M88" s="57" t="s">
        <v>19</v>
      </c>
      <c r="N88" s="58" t="s">
        <v>46</v>
      </c>
      <c r="O88" s="58" t="s">
        <v>149</v>
      </c>
      <c r="P88" s="58" t="s">
        <v>150</v>
      </c>
      <c r="Q88" s="58" t="s">
        <v>151</v>
      </c>
      <c r="R88" s="58" t="s">
        <v>152</v>
      </c>
      <c r="S88" s="58" t="s">
        <v>153</v>
      </c>
      <c r="T88" s="59" t="s">
        <v>154</v>
      </c>
    </row>
    <row r="89" spans="2:65" s="1" customFormat="1" ht="22.9" customHeight="1">
      <c r="B89" s="33"/>
      <c r="C89" s="62" t="s">
        <v>155</v>
      </c>
      <c r="J89" s="116">
        <f>BK89</f>
        <v>0</v>
      </c>
      <c r="L89" s="33"/>
      <c r="M89" s="60"/>
      <c r="N89" s="51"/>
      <c r="O89" s="51"/>
      <c r="P89" s="117">
        <f>P90+P101+P104+P117+P136+P155+P166+P179+P184+P209</f>
        <v>0</v>
      </c>
      <c r="Q89" s="51"/>
      <c r="R89" s="117">
        <f>R90+R101+R104+R117+R136+R155+R166+R179+R184+R209</f>
        <v>0</v>
      </c>
      <c r="S89" s="51"/>
      <c r="T89" s="118">
        <f>T90+T101+T104+T117+T136+T155+T166+T179+T184+T209</f>
        <v>0</v>
      </c>
      <c r="AT89" s="18" t="s">
        <v>75</v>
      </c>
      <c r="AU89" s="18" t="s">
        <v>111</v>
      </c>
      <c r="BK89" s="119">
        <f>BK90+BK101+BK104+BK117+BK136+BK155+BK166+BK179+BK184+BK209</f>
        <v>0</v>
      </c>
    </row>
    <row r="90" spans="2:65" s="11" customFormat="1" ht="25.9" customHeight="1">
      <c r="B90" s="120"/>
      <c r="D90" s="121" t="s">
        <v>75</v>
      </c>
      <c r="E90" s="122" t="s">
        <v>2098</v>
      </c>
      <c r="F90" s="122" t="s">
        <v>2099</v>
      </c>
      <c r="I90" s="123"/>
      <c r="J90" s="124">
        <f>BK90</f>
        <v>0</v>
      </c>
      <c r="L90" s="120"/>
      <c r="M90" s="125"/>
      <c r="P90" s="126">
        <f>SUM(P91:P100)</f>
        <v>0</v>
      </c>
      <c r="R90" s="126">
        <f>SUM(R91:R100)</f>
        <v>0</v>
      </c>
      <c r="T90" s="127">
        <f>SUM(T91:T100)</f>
        <v>0</v>
      </c>
      <c r="AR90" s="121" t="s">
        <v>83</v>
      </c>
      <c r="AT90" s="128" t="s">
        <v>75</v>
      </c>
      <c r="AU90" s="128" t="s">
        <v>76</v>
      </c>
      <c r="AY90" s="121" t="s">
        <v>158</v>
      </c>
      <c r="BK90" s="129">
        <f>SUM(BK91:BK100)</f>
        <v>0</v>
      </c>
    </row>
    <row r="91" spans="2:65" s="1" customFormat="1" ht="16.5" customHeight="1">
      <c r="B91" s="33"/>
      <c r="C91" s="132" t="s">
        <v>83</v>
      </c>
      <c r="D91" s="132" t="s">
        <v>161</v>
      </c>
      <c r="E91" s="133" t="s">
        <v>1727</v>
      </c>
      <c r="F91" s="134" t="s">
        <v>2100</v>
      </c>
      <c r="G91" s="135" t="s">
        <v>1307</v>
      </c>
      <c r="H91" s="136">
        <v>1</v>
      </c>
      <c r="I91" s="137"/>
      <c r="J91" s="138">
        <f>ROUND(I91*H91,2)</f>
        <v>0</v>
      </c>
      <c r="K91" s="134" t="s">
        <v>19</v>
      </c>
      <c r="L91" s="33"/>
      <c r="M91" s="139" t="s">
        <v>19</v>
      </c>
      <c r="N91" s="140" t="s">
        <v>47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143" t="s">
        <v>166</v>
      </c>
      <c r="AT91" s="143" t="s">
        <v>161</v>
      </c>
      <c r="AU91" s="143" t="s">
        <v>83</v>
      </c>
      <c r="AY91" s="18" t="s">
        <v>158</v>
      </c>
      <c r="BE91" s="144">
        <f>IF(N91="základní",J91,0)</f>
        <v>0</v>
      </c>
      <c r="BF91" s="144">
        <f>IF(N91="snížená",J91,0)</f>
        <v>0</v>
      </c>
      <c r="BG91" s="144">
        <f>IF(N91="zákl. přenesená",J91,0)</f>
        <v>0</v>
      </c>
      <c r="BH91" s="144">
        <f>IF(N91="sníž. přenesená",J91,0)</f>
        <v>0</v>
      </c>
      <c r="BI91" s="144">
        <f>IF(N91="nulová",J91,0)</f>
        <v>0</v>
      </c>
      <c r="BJ91" s="18" t="s">
        <v>83</v>
      </c>
      <c r="BK91" s="144">
        <f>ROUND(I91*H91,2)</f>
        <v>0</v>
      </c>
      <c r="BL91" s="18" t="s">
        <v>166</v>
      </c>
      <c r="BM91" s="143" t="s">
        <v>85</v>
      </c>
    </row>
    <row r="92" spans="2:65" s="1" customFormat="1">
      <c r="B92" s="33"/>
      <c r="D92" s="145" t="s">
        <v>168</v>
      </c>
      <c r="F92" s="146" t="s">
        <v>2100</v>
      </c>
      <c r="I92" s="147"/>
      <c r="L92" s="33"/>
      <c r="M92" s="148"/>
      <c r="T92" s="54"/>
      <c r="AT92" s="18" t="s">
        <v>168</v>
      </c>
      <c r="AU92" s="18" t="s">
        <v>83</v>
      </c>
    </row>
    <row r="93" spans="2:65" s="1" customFormat="1" ht="16.5" customHeight="1">
      <c r="B93" s="33"/>
      <c r="C93" s="132" t="s">
        <v>85</v>
      </c>
      <c r="D93" s="132" t="s">
        <v>161</v>
      </c>
      <c r="E93" s="133" t="s">
        <v>2101</v>
      </c>
      <c r="F93" s="134" t="s">
        <v>2102</v>
      </c>
      <c r="G93" s="135" t="s">
        <v>1307</v>
      </c>
      <c r="H93" s="136">
        <v>1</v>
      </c>
      <c r="I93" s="137"/>
      <c r="J93" s="138">
        <f>ROUND(I93*H93,2)</f>
        <v>0</v>
      </c>
      <c r="K93" s="134" t="s">
        <v>19</v>
      </c>
      <c r="L93" s="33"/>
      <c r="M93" s="139" t="s">
        <v>19</v>
      </c>
      <c r="N93" s="140" t="s">
        <v>47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166</v>
      </c>
      <c r="AT93" s="143" t="s">
        <v>161</v>
      </c>
      <c r="AU93" s="143" t="s">
        <v>83</v>
      </c>
      <c r="AY93" s="18" t="s">
        <v>158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8" t="s">
        <v>83</v>
      </c>
      <c r="BK93" s="144">
        <f>ROUND(I93*H93,2)</f>
        <v>0</v>
      </c>
      <c r="BL93" s="18" t="s">
        <v>166</v>
      </c>
      <c r="BM93" s="143" t="s">
        <v>166</v>
      </c>
    </row>
    <row r="94" spans="2:65" s="1" customFormat="1">
      <c r="B94" s="33"/>
      <c r="D94" s="145" t="s">
        <v>168</v>
      </c>
      <c r="F94" s="146" t="s">
        <v>2102</v>
      </c>
      <c r="I94" s="147"/>
      <c r="L94" s="33"/>
      <c r="M94" s="148"/>
      <c r="T94" s="54"/>
      <c r="AT94" s="18" t="s">
        <v>168</v>
      </c>
      <c r="AU94" s="18" t="s">
        <v>83</v>
      </c>
    </row>
    <row r="95" spans="2:65" s="1" customFormat="1" ht="16.5" customHeight="1">
      <c r="B95" s="33"/>
      <c r="C95" s="132" t="s">
        <v>183</v>
      </c>
      <c r="D95" s="132" t="s">
        <v>161</v>
      </c>
      <c r="E95" s="133" t="s">
        <v>1741</v>
      </c>
      <c r="F95" s="134" t="s">
        <v>2103</v>
      </c>
      <c r="G95" s="135" t="s">
        <v>1307</v>
      </c>
      <c r="H95" s="136">
        <v>1</v>
      </c>
      <c r="I95" s="137"/>
      <c r="J95" s="138">
        <f>ROUND(I95*H95,2)</f>
        <v>0</v>
      </c>
      <c r="K95" s="134" t="s">
        <v>19</v>
      </c>
      <c r="L95" s="33"/>
      <c r="M95" s="139" t="s">
        <v>19</v>
      </c>
      <c r="N95" s="140" t="s">
        <v>47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166</v>
      </c>
      <c r="AT95" s="143" t="s">
        <v>161</v>
      </c>
      <c r="AU95" s="143" t="s">
        <v>83</v>
      </c>
      <c r="AY95" s="18" t="s">
        <v>158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83</v>
      </c>
      <c r="BK95" s="144">
        <f>ROUND(I95*H95,2)</f>
        <v>0</v>
      </c>
      <c r="BL95" s="18" t="s">
        <v>166</v>
      </c>
      <c r="BM95" s="143" t="s">
        <v>218</v>
      </c>
    </row>
    <row r="96" spans="2:65" s="1" customFormat="1">
      <c r="B96" s="33"/>
      <c r="D96" s="145" t="s">
        <v>168</v>
      </c>
      <c r="F96" s="146" t="s">
        <v>2103</v>
      </c>
      <c r="I96" s="147"/>
      <c r="L96" s="33"/>
      <c r="M96" s="148"/>
      <c r="T96" s="54"/>
      <c r="AT96" s="18" t="s">
        <v>168</v>
      </c>
      <c r="AU96" s="18" t="s">
        <v>83</v>
      </c>
    </row>
    <row r="97" spans="2:65" s="1" customFormat="1" ht="16.5" customHeight="1">
      <c r="B97" s="33"/>
      <c r="C97" s="132" t="s">
        <v>166</v>
      </c>
      <c r="D97" s="132" t="s">
        <v>161</v>
      </c>
      <c r="E97" s="133" t="s">
        <v>1745</v>
      </c>
      <c r="F97" s="134" t="s">
        <v>2104</v>
      </c>
      <c r="G97" s="135" t="s">
        <v>1307</v>
      </c>
      <c r="H97" s="136">
        <v>1</v>
      </c>
      <c r="I97" s="137"/>
      <c r="J97" s="138">
        <f>ROUND(I97*H97,2)</f>
        <v>0</v>
      </c>
      <c r="K97" s="134" t="s">
        <v>19</v>
      </c>
      <c r="L97" s="33"/>
      <c r="M97" s="139" t="s">
        <v>19</v>
      </c>
      <c r="N97" s="140" t="s">
        <v>47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166</v>
      </c>
      <c r="AT97" s="143" t="s">
        <v>161</v>
      </c>
      <c r="AU97" s="143" t="s">
        <v>83</v>
      </c>
      <c r="AY97" s="18" t="s">
        <v>158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83</v>
      </c>
      <c r="BK97" s="144">
        <f>ROUND(I97*H97,2)</f>
        <v>0</v>
      </c>
      <c r="BL97" s="18" t="s">
        <v>166</v>
      </c>
      <c r="BM97" s="143" t="s">
        <v>232</v>
      </c>
    </row>
    <row r="98" spans="2:65" s="1" customFormat="1">
      <c r="B98" s="33"/>
      <c r="D98" s="145" t="s">
        <v>168</v>
      </c>
      <c r="F98" s="146" t="s">
        <v>2104</v>
      </c>
      <c r="I98" s="147"/>
      <c r="L98" s="33"/>
      <c r="M98" s="148"/>
      <c r="T98" s="54"/>
      <c r="AT98" s="18" t="s">
        <v>168</v>
      </c>
      <c r="AU98" s="18" t="s">
        <v>83</v>
      </c>
    </row>
    <row r="99" spans="2:65" s="1" customFormat="1" ht="16.5" customHeight="1">
      <c r="B99" s="33"/>
      <c r="C99" s="132" t="s">
        <v>211</v>
      </c>
      <c r="D99" s="132" t="s">
        <v>161</v>
      </c>
      <c r="E99" s="133" t="s">
        <v>1747</v>
      </c>
      <c r="F99" s="134" t="s">
        <v>2105</v>
      </c>
      <c r="G99" s="135" t="s">
        <v>1307</v>
      </c>
      <c r="H99" s="136">
        <v>2</v>
      </c>
      <c r="I99" s="137"/>
      <c r="J99" s="138">
        <f>ROUND(I99*H99,2)</f>
        <v>0</v>
      </c>
      <c r="K99" s="134" t="s">
        <v>19</v>
      </c>
      <c r="L99" s="33"/>
      <c r="M99" s="139" t="s">
        <v>19</v>
      </c>
      <c r="N99" s="140" t="s">
        <v>47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166</v>
      </c>
      <c r="AT99" s="143" t="s">
        <v>161</v>
      </c>
      <c r="AU99" s="143" t="s">
        <v>83</v>
      </c>
      <c r="AY99" s="18" t="s">
        <v>158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83</v>
      </c>
      <c r="BK99" s="144">
        <f>ROUND(I99*H99,2)</f>
        <v>0</v>
      </c>
      <c r="BL99" s="18" t="s">
        <v>166</v>
      </c>
      <c r="BM99" s="143" t="s">
        <v>258</v>
      </c>
    </row>
    <row r="100" spans="2:65" s="1" customFormat="1">
      <c r="B100" s="33"/>
      <c r="D100" s="145" t="s">
        <v>168</v>
      </c>
      <c r="F100" s="146" t="s">
        <v>2105</v>
      </c>
      <c r="I100" s="147"/>
      <c r="L100" s="33"/>
      <c r="M100" s="148"/>
      <c r="T100" s="54"/>
      <c r="AT100" s="18" t="s">
        <v>168</v>
      </c>
      <c r="AU100" s="18" t="s">
        <v>83</v>
      </c>
    </row>
    <row r="101" spans="2:65" s="11" customFormat="1" ht="25.9" customHeight="1">
      <c r="B101" s="120"/>
      <c r="D101" s="121" t="s">
        <v>75</v>
      </c>
      <c r="E101" s="122" t="s">
        <v>1730</v>
      </c>
      <c r="F101" s="122" t="s">
        <v>2106</v>
      </c>
      <c r="I101" s="123"/>
      <c r="J101" s="124">
        <f>BK101</f>
        <v>0</v>
      </c>
      <c r="L101" s="120"/>
      <c r="M101" s="125"/>
      <c r="P101" s="126">
        <f>SUM(P102:P103)</f>
        <v>0</v>
      </c>
      <c r="R101" s="126">
        <f>SUM(R102:R103)</f>
        <v>0</v>
      </c>
      <c r="T101" s="127">
        <f>SUM(T102:T103)</f>
        <v>0</v>
      </c>
      <c r="AR101" s="121" t="s">
        <v>83</v>
      </c>
      <c r="AT101" s="128" t="s">
        <v>75</v>
      </c>
      <c r="AU101" s="128" t="s">
        <v>76</v>
      </c>
      <c r="AY101" s="121" t="s">
        <v>158</v>
      </c>
      <c r="BK101" s="129">
        <f>SUM(BK102:BK103)</f>
        <v>0</v>
      </c>
    </row>
    <row r="102" spans="2:65" s="1" customFormat="1" ht="16.5" customHeight="1">
      <c r="B102" s="33"/>
      <c r="C102" s="132" t="s">
        <v>218</v>
      </c>
      <c r="D102" s="132" t="s">
        <v>161</v>
      </c>
      <c r="E102" s="133" t="s">
        <v>1749</v>
      </c>
      <c r="F102" s="134" t="s">
        <v>2107</v>
      </c>
      <c r="G102" s="135" t="s">
        <v>1307</v>
      </c>
      <c r="H102" s="136">
        <v>6</v>
      </c>
      <c r="I102" s="137"/>
      <c r="J102" s="138">
        <f>ROUND(I102*H102,2)</f>
        <v>0</v>
      </c>
      <c r="K102" s="134" t="s">
        <v>19</v>
      </c>
      <c r="L102" s="33"/>
      <c r="M102" s="139" t="s">
        <v>19</v>
      </c>
      <c r="N102" s="140" t="s">
        <v>47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166</v>
      </c>
      <c r="AT102" s="143" t="s">
        <v>161</v>
      </c>
      <c r="AU102" s="143" t="s">
        <v>83</v>
      </c>
      <c r="AY102" s="18" t="s">
        <v>158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83</v>
      </c>
      <c r="BK102" s="144">
        <f>ROUND(I102*H102,2)</f>
        <v>0</v>
      </c>
      <c r="BL102" s="18" t="s">
        <v>166</v>
      </c>
      <c r="BM102" s="143" t="s">
        <v>8</v>
      </c>
    </row>
    <row r="103" spans="2:65" s="1" customFormat="1">
      <c r="B103" s="33"/>
      <c r="D103" s="145" t="s">
        <v>168</v>
      </c>
      <c r="F103" s="146" t="s">
        <v>2108</v>
      </c>
      <c r="I103" s="147"/>
      <c r="L103" s="33"/>
      <c r="M103" s="148"/>
      <c r="T103" s="54"/>
      <c r="AT103" s="18" t="s">
        <v>168</v>
      </c>
      <c r="AU103" s="18" t="s">
        <v>83</v>
      </c>
    </row>
    <row r="104" spans="2:65" s="11" customFormat="1" ht="25.9" customHeight="1">
      <c r="B104" s="120"/>
      <c r="D104" s="121" t="s">
        <v>75</v>
      </c>
      <c r="E104" s="122" t="s">
        <v>1739</v>
      </c>
      <c r="F104" s="122" t="s">
        <v>2109</v>
      </c>
      <c r="I104" s="123"/>
      <c r="J104" s="124">
        <f>BK104</f>
        <v>0</v>
      </c>
      <c r="L104" s="120"/>
      <c r="M104" s="125"/>
      <c r="P104" s="126">
        <f>SUM(P105:P116)</f>
        <v>0</v>
      </c>
      <c r="R104" s="126">
        <f>SUM(R105:R116)</f>
        <v>0</v>
      </c>
      <c r="T104" s="127">
        <f>SUM(T105:T116)</f>
        <v>0</v>
      </c>
      <c r="AR104" s="121" t="s">
        <v>83</v>
      </c>
      <c r="AT104" s="128" t="s">
        <v>75</v>
      </c>
      <c r="AU104" s="128" t="s">
        <v>76</v>
      </c>
      <c r="AY104" s="121" t="s">
        <v>158</v>
      </c>
      <c r="BK104" s="129">
        <f>SUM(BK105:BK116)</f>
        <v>0</v>
      </c>
    </row>
    <row r="105" spans="2:65" s="1" customFormat="1" ht="21.75" customHeight="1">
      <c r="B105" s="33"/>
      <c r="C105" s="132" t="s">
        <v>228</v>
      </c>
      <c r="D105" s="132" t="s">
        <v>161</v>
      </c>
      <c r="E105" s="133" t="s">
        <v>1751</v>
      </c>
      <c r="F105" s="134" t="s">
        <v>2110</v>
      </c>
      <c r="G105" s="135" t="s">
        <v>340</v>
      </c>
      <c r="H105" s="136">
        <v>8</v>
      </c>
      <c r="I105" s="137"/>
      <c r="J105" s="138">
        <f>ROUND(I105*H105,2)</f>
        <v>0</v>
      </c>
      <c r="K105" s="134" t="s">
        <v>19</v>
      </c>
      <c r="L105" s="33"/>
      <c r="M105" s="139" t="s">
        <v>19</v>
      </c>
      <c r="N105" s="140" t="s">
        <v>47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166</v>
      </c>
      <c r="AT105" s="143" t="s">
        <v>161</v>
      </c>
      <c r="AU105" s="143" t="s">
        <v>83</v>
      </c>
      <c r="AY105" s="18" t="s">
        <v>158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83</v>
      </c>
      <c r="BK105" s="144">
        <f>ROUND(I105*H105,2)</f>
        <v>0</v>
      </c>
      <c r="BL105" s="18" t="s">
        <v>166</v>
      </c>
      <c r="BM105" s="143" t="s">
        <v>300</v>
      </c>
    </row>
    <row r="106" spans="2:65" s="1" customFormat="1">
      <c r="B106" s="33"/>
      <c r="D106" s="145" t="s">
        <v>168</v>
      </c>
      <c r="F106" s="146" t="s">
        <v>2111</v>
      </c>
      <c r="I106" s="147"/>
      <c r="L106" s="33"/>
      <c r="M106" s="148"/>
      <c r="T106" s="54"/>
      <c r="AT106" s="18" t="s">
        <v>168</v>
      </c>
      <c r="AU106" s="18" t="s">
        <v>83</v>
      </c>
    </row>
    <row r="107" spans="2:65" s="1" customFormat="1" ht="24.2" customHeight="1">
      <c r="B107" s="33"/>
      <c r="C107" s="132" t="s">
        <v>232</v>
      </c>
      <c r="D107" s="132" t="s">
        <v>161</v>
      </c>
      <c r="E107" s="133" t="s">
        <v>1753</v>
      </c>
      <c r="F107" s="134" t="s">
        <v>2112</v>
      </c>
      <c r="G107" s="135" t="s">
        <v>1307</v>
      </c>
      <c r="H107" s="136">
        <v>2</v>
      </c>
      <c r="I107" s="137"/>
      <c r="J107" s="138">
        <f>ROUND(I107*H107,2)</f>
        <v>0</v>
      </c>
      <c r="K107" s="134" t="s">
        <v>19</v>
      </c>
      <c r="L107" s="33"/>
      <c r="M107" s="139" t="s">
        <v>19</v>
      </c>
      <c r="N107" s="140" t="s">
        <v>47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166</v>
      </c>
      <c r="AT107" s="143" t="s">
        <v>161</v>
      </c>
      <c r="AU107" s="143" t="s">
        <v>83</v>
      </c>
      <c r="AY107" s="18" t="s">
        <v>158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83</v>
      </c>
      <c r="BK107" s="144">
        <f>ROUND(I107*H107,2)</f>
        <v>0</v>
      </c>
      <c r="BL107" s="18" t="s">
        <v>166</v>
      </c>
      <c r="BM107" s="143" t="s">
        <v>316</v>
      </c>
    </row>
    <row r="108" spans="2:65" s="1" customFormat="1">
      <c r="B108" s="33"/>
      <c r="D108" s="145" t="s">
        <v>168</v>
      </c>
      <c r="F108" s="146" t="s">
        <v>2113</v>
      </c>
      <c r="I108" s="147"/>
      <c r="L108" s="33"/>
      <c r="M108" s="148"/>
      <c r="T108" s="54"/>
      <c r="AT108" s="18" t="s">
        <v>168</v>
      </c>
      <c r="AU108" s="18" t="s">
        <v>83</v>
      </c>
    </row>
    <row r="109" spans="2:65" s="1" customFormat="1" ht="21.75" customHeight="1">
      <c r="B109" s="33"/>
      <c r="C109" s="132" t="s">
        <v>248</v>
      </c>
      <c r="D109" s="132" t="s">
        <v>161</v>
      </c>
      <c r="E109" s="133" t="s">
        <v>1755</v>
      </c>
      <c r="F109" s="134" t="s">
        <v>2114</v>
      </c>
      <c r="G109" s="135" t="s">
        <v>1307</v>
      </c>
      <c r="H109" s="136">
        <v>8</v>
      </c>
      <c r="I109" s="137"/>
      <c r="J109" s="138">
        <f>ROUND(I109*H109,2)</f>
        <v>0</v>
      </c>
      <c r="K109" s="134" t="s">
        <v>19</v>
      </c>
      <c r="L109" s="33"/>
      <c r="M109" s="139" t="s">
        <v>19</v>
      </c>
      <c r="N109" s="140" t="s">
        <v>47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166</v>
      </c>
      <c r="AT109" s="143" t="s">
        <v>161</v>
      </c>
      <c r="AU109" s="143" t="s">
        <v>83</v>
      </c>
      <c r="AY109" s="18" t="s">
        <v>158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83</v>
      </c>
      <c r="BK109" s="144">
        <f>ROUND(I109*H109,2)</f>
        <v>0</v>
      </c>
      <c r="BL109" s="18" t="s">
        <v>166</v>
      </c>
      <c r="BM109" s="143" t="s">
        <v>330</v>
      </c>
    </row>
    <row r="110" spans="2:65" s="1" customFormat="1">
      <c r="B110" s="33"/>
      <c r="D110" s="145" t="s">
        <v>168</v>
      </c>
      <c r="F110" s="146" t="s">
        <v>2114</v>
      </c>
      <c r="I110" s="147"/>
      <c r="L110" s="33"/>
      <c r="M110" s="148"/>
      <c r="T110" s="54"/>
      <c r="AT110" s="18" t="s">
        <v>168</v>
      </c>
      <c r="AU110" s="18" t="s">
        <v>83</v>
      </c>
    </row>
    <row r="111" spans="2:65" s="1" customFormat="1" ht="24.2" customHeight="1">
      <c r="B111" s="33"/>
      <c r="C111" s="132" t="s">
        <v>258</v>
      </c>
      <c r="D111" s="132" t="s">
        <v>161</v>
      </c>
      <c r="E111" s="133" t="s">
        <v>1757</v>
      </c>
      <c r="F111" s="134" t="s">
        <v>2115</v>
      </c>
      <c r="G111" s="135" t="s">
        <v>1307</v>
      </c>
      <c r="H111" s="136">
        <v>2</v>
      </c>
      <c r="I111" s="137"/>
      <c r="J111" s="138">
        <f>ROUND(I111*H111,2)</f>
        <v>0</v>
      </c>
      <c r="K111" s="134" t="s">
        <v>19</v>
      </c>
      <c r="L111" s="33"/>
      <c r="M111" s="139" t="s">
        <v>19</v>
      </c>
      <c r="N111" s="140" t="s">
        <v>47</v>
      </c>
      <c r="P111" s="141">
        <f>O111*H111</f>
        <v>0</v>
      </c>
      <c r="Q111" s="141">
        <v>0</v>
      </c>
      <c r="R111" s="141">
        <f>Q111*H111</f>
        <v>0</v>
      </c>
      <c r="S111" s="141">
        <v>0</v>
      </c>
      <c r="T111" s="142">
        <f>S111*H111</f>
        <v>0</v>
      </c>
      <c r="AR111" s="143" t="s">
        <v>166</v>
      </c>
      <c r="AT111" s="143" t="s">
        <v>161</v>
      </c>
      <c r="AU111" s="143" t="s">
        <v>83</v>
      </c>
      <c r="AY111" s="18" t="s">
        <v>158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8" t="s">
        <v>83</v>
      </c>
      <c r="BK111" s="144">
        <f>ROUND(I111*H111,2)</f>
        <v>0</v>
      </c>
      <c r="BL111" s="18" t="s">
        <v>166</v>
      </c>
      <c r="BM111" s="143" t="s">
        <v>348</v>
      </c>
    </row>
    <row r="112" spans="2:65" s="1" customFormat="1">
      <c r="B112" s="33"/>
      <c r="D112" s="145" t="s">
        <v>168</v>
      </c>
      <c r="F112" s="146" t="s">
        <v>2115</v>
      </c>
      <c r="I112" s="147"/>
      <c r="L112" s="33"/>
      <c r="M112" s="148"/>
      <c r="T112" s="54"/>
      <c r="AT112" s="18" t="s">
        <v>168</v>
      </c>
      <c r="AU112" s="18" t="s">
        <v>83</v>
      </c>
    </row>
    <row r="113" spans="2:65" s="1" customFormat="1" ht="24.2" customHeight="1">
      <c r="B113" s="33"/>
      <c r="C113" s="132" t="s">
        <v>264</v>
      </c>
      <c r="D113" s="132" t="s">
        <v>161</v>
      </c>
      <c r="E113" s="133" t="s">
        <v>1759</v>
      </c>
      <c r="F113" s="134" t="s">
        <v>2116</v>
      </c>
      <c r="G113" s="135" t="s">
        <v>340</v>
      </c>
      <c r="H113" s="136">
        <v>8</v>
      </c>
      <c r="I113" s="137"/>
      <c r="J113" s="138">
        <f>ROUND(I113*H113,2)</f>
        <v>0</v>
      </c>
      <c r="K113" s="134" t="s">
        <v>19</v>
      </c>
      <c r="L113" s="33"/>
      <c r="M113" s="139" t="s">
        <v>19</v>
      </c>
      <c r="N113" s="140" t="s">
        <v>47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166</v>
      </c>
      <c r="AT113" s="143" t="s">
        <v>161</v>
      </c>
      <c r="AU113" s="143" t="s">
        <v>83</v>
      </c>
      <c r="AY113" s="18" t="s">
        <v>158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83</v>
      </c>
      <c r="BK113" s="144">
        <f>ROUND(I113*H113,2)</f>
        <v>0</v>
      </c>
      <c r="BL113" s="18" t="s">
        <v>166</v>
      </c>
      <c r="BM113" s="143" t="s">
        <v>366</v>
      </c>
    </row>
    <row r="114" spans="2:65" s="1" customFormat="1">
      <c r="B114" s="33"/>
      <c r="D114" s="145" t="s">
        <v>168</v>
      </c>
      <c r="F114" s="146" t="s">
        <v>2117</v>
      </c>
      <c r="I114" s="147"/>
      <c r="L114" s="33"/>
      <c r="M114" s="148"/>
      <c r="T114" s="54"/>
      <c r="AT114" s="18" t="s">
        <v>168</v>
      </c>
      <c r="AU114" s="18" t="s">
        <v>83</v>
      </c>
    </row>
    <row r="115" spans="2:65" s="1" customFormat="1" ht="24.2" customHeight="1">
      <c r="B115" s="33"/>
      <c r="C115" s="132" t="s">
        <v>8</v>
      </c>
      <c r="D115" s="132" t="s">
        <v>161</v>
      </c>
      <c r="E115" s="133" t="s">
        <v>1764</v>
      </c>
      <c r="F115" s="134" t="s">
        <v>2118</v>
      </c>
      <c r="G115" s="135" t="s">
        <v>340</v>
      </c>
      <c r="H115" s="136">
        <v>8</v>
      </c>
      <c r="I115" s="137"/>
      <c r="J115" s="138">
        <f>ROUND(I115*H115,2)</f>
        <v>0</v>
      </c>
      <c r="K115" s="134" t="s">
        <v>19</v>
      </c>
      <c r="L115" s="33"/>
      <c r="M115" s="139" t="s">
        <v>19</v>
      </c>
      <c r="N115" s="140" t="s">
        <v>47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166</v>
      </c>
      <c r="AT115" s="143" t="s">
        <v>161</v>
      </c>
      <c r="AU115" s="143" t="s">
        <v>83</v>
      </c>
      <c r="AY115" s="18" t="s">
        <v>158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8" t="s">
        <v>83</v>
      </c>
      <c r="BK115" s="144">
        <f>ROUND(I115*H115,2)</f>
        <v>0</v>
      </c>
      <c r="BL115" s="18" t="s">
        <v>166</v>
      </c>
      <c r="BM115" s="143" t="s">
        <v>379</v>
      </c>
    </row>
    <row r="116" spans="2:65" s="1" customFormat="1">
      <c r="B116" s="33"/>
      <c r="D116" s="145" t="s">
        <v>168</v>
      </c>
      <c r="F116" s="146" t="s">
        <v>2118</v>
      </c>
      <c r="I116" s="147"/>
      <c r="L116" s="33"/>
      <c r="M116" s="148"/>
      <c r="T116" s="54"/>
      <c r="AT116" s="18" t="s">
        <v>168</v>
      </c>
      <c r="AU116" s="18" t="s">
        <v>83</v>
      </c>
    </row>
    <row r="117" spans="2:65" s="11" customFormat="1" ht="25.9" customHeight="1">
      <c r="B117" s="120"/>
      <c r="D117" s="121" t="s">
        <v>75</v>
      </c>
      <c r="E117" s="122" t="s">
        <v>1803</v>
      </c>
      <c r="F117" s="122" t="s">
        <v>2119</v>
      </c>
      <c r="I117" s="123"/>
      <c r="J117" s="124">
        <f>BK117</f>
        <v>0</v>
      </c>
      <c r="L117" s="120"/>
      <c r="M117" s="125"/>
      <c r="P117" s="126">
        <f>SUM(P118:P135)</f>
        <v>0</v>
      </c>
      <c r="R117" s="126">
        <f>SUM(R118:R135)</f>
        <v>0</v>
      </c>
      <c r="T117" s="127">
        <f>SUM(T118:T135)</f>
        <v>0</v>
      </c>
      <c r="AR117" s="121" t="s">
        <v>166</v>
      </c>
      <c r="AT117" s="128" t="s">
        <v>75</v>
      </c>
      <c r="AU117" s="128" t="s">
        <v>76</v>
      </c>
      <c r="AY117" s="121" t="s">
        <v>158</v>
      </c>
      <c r="BK117" s="129">
        <f>SUM(BK118:BK135)</f>
        <v>0</v>
      </c>
    </row>
    <row r="118" spans="2:65" s="1" customFormat="1" ht="21.75" customHeight="1">
      <c r="B118" s="33"/>
      <c r="C118" s="132" t="s">
        <v>281</v>
      </c>
      <c r="D118" s="132" t="s">
        <v>161</v>
      </c>
      <c r="E118" s="133" t="s">
        <v>1767</v>
      </c>
      <c r="F118" s="134" t="s">
        <v>2120</v>
      </c>
      <c r="G118" s="135" t="s">
        <v>340</v>
      </c>
      <c r="H118" s="136">
        <v>80</v>
      </c>
      <c r="I118" s="137"/>
      <c r="J118" s="138">
        <f>ROUND(I118*H118,2)</f>
        <v>0</v>
      </c>
      <c r="K118" s="134" t="s">
        <v>19</v>
      </c>
      <c r="L118" s="33"/>
      <c r="M118" s="139" t="s">
        <v>19</v>
      </c>
      <c r="N118" s="140" t="s">
        <v>47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1807</v>
      </c>
      <c r="AT118" s="143" t="s">
        <v>161</v>
      </c>
      <c r="AU118" s="143" t="s">
        <v>83</v>
      </c>
      <c r="AY118" s="18" t="s">
        <v>158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83</v>
      </c>
      <c r="BK118" s="144">
        <f>ROUND(I118*H118,2)</f>
        <v>0</v>
      </c>
      <c r="BL118" s="18" t="s">
        <v>1807</v>
      </c>
      <c r="BM118" s="143" t="s">
        <v>394</v>
      </c>
    </row>
    <row r="119" spans="2:65" s="1" customFormat="1">
      <c r="B119" s="33"/>
      <c r="D119" s="145" t="s">
        <v>168</v>
      </c>
      <c r="F119" s="146" t="s">
        <v>2121</v>
      </c>
      <c r="I119" s="147"/>
      <c r="L119" s="33"/>
      <c r="M119" s="148"/>
      <c r="T119" s="54"/>
      <c r="AT119" s="18" t="s">
        <v>168</v>
      </c>
      <c r="AU119" s="18" t="s">
        <v>83</v>
      </c>
    </row>
    <row r="120" spans="2:65" s="1" customFormat="1" ht="21.75" customHeight="1">
      <c r="B120" s="33"/>
      <c r="C120" s="132" t="s">
        <v>300</v>
      </c>
      <c r="D120" s="132" t="s">
        <v>161</v>
      </c>
      <c r="E120" s="133" t="s">
        <v>1770</v>
      </c>
      <c r="F120" s="134" t="s">
        <v>2122</v>
      </c>
      <c r="G120" s="135" t="s">
        <v>340</v>
      </c>
      <c r="H120" s="136">
        <v>80</v>
      </c>
      <c r="I120" s="137"/>
      <c r="J120" s="138">
        <f>ROUND(I120*H120,2)</f>
        <v>0</v>
      </c>
      <c r="K120" s="134" t="s">
        <v>19</v>
      </c>
      <c r="L120" s="33"/>
      <c r="M120" s="139" t="s">
        <v>19</v>
      </c>
      <c r="N120" s="140" t="s">
        <v>47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1807</v>
      </c>
      <c r="AT120" s="143" t="s">
        <v>161</v>
      </c>
      <c r="AU120" s="143" t="s">
        <v>83</v>
      </c>
      <c r="AY120" s="18" t="s">
        <v>158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83</v>
      </c>
      <c r="BK120" s="144">
        <f>ROUND(I120*H120,2)</f>
        <v>0</v>
      </c>
      <c r="BL120" s="18" t="s">
        <v>1807</v>
      </c>
      <c r="BM120" s="143" t="s">
        <v>409</v>
      </c>
    </row>
    <row r="121" spans="2:65" s="1" customFormat="1">
      <c r="B121" s="33"/>
      <c r="D121" s="145" t="s">
        <v>168</v>
      </c>
      <c r="F121" s="146" t="s">
        <v>2123</v>
      </c>
      <c r="I121" s="147"/>
      <c r="L121" s="33"/>
      <c r="M121" s="148"/>
      <c r="T121" s="54"/>
      <c r="AT121" s="18" t="s">
        <v>168</v>
      </c>
      <c r="AU121" s="18" t="s">
        <v>83</v>
      </c>
    </row>
    <row r="122" spans="2:65" s="1" customFormat="1" ht="21.75" customHeight="1">
      <c r="B122" s="33"/>
      <c r="C122" s="132" t="s">
        <v>309</v>
      </c>
      <c r="D122" s="132" t="s">
        <v>161</v>
      </c>
      <c r="E122" s="133" t="s">
        <v>1773</v>
      </c>
      <c r="F122" s="134" t="s">
        <v>2124</v>
      </c>
      <c r="G122" s="135" t="s">
        <v>1307</v>
      </c>
      <c r="H122" s="136">
        <v>10</v>
      </c>
      <c r="I122" s="137"/>
      <c r="J122" s="138">
        <f>ROUND(I122*H122,2)</f>
        <v>0</v>
      </c>
      <c r="K122" s="134" t="s">
        <v>19</v>
      </c>
      <c r="L122" s="33"/>
      <c r="M122" s="139" t="s">
        <v>19</v>
      </c>
      <c r="N122" s="140" t="s">
        <v>47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1807</v>
      </c>
      <c r="AT122" s="143" t="s">
        <v>161</v>
      </c>
      <c r="AU122" s="143" t="s">
        <v>83</v>
      </c>
      <c r="AY122" s="18" t="s">
        <v>158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83</v>
      </c>
      <c r="BK122" s="144">
        <f>ROUND(I122*H122,2)</f>
        <v>0</v>
      </c>
      <c r="BL122" s="18" t="s">
        <v>1807</v>
      </c>
      <c r="BM122" s="143" t="s">
        <v>422</v>
      </c>
    </row>
    <row r="123" spans="2:65" s="1" customFormat="1">
      <c r="B123" s="33"/>
      <c r="D123" s="145" t="s">
        <v>168</v>
      </c>
      <c r="F123" s="146" t="s">
        <v>2124</v>
      </c>
      <c r="I123" s="147"/>
      <c r="L123" s="33"/>
      <c r="M123" s="148"/>
      <c r="T123" s="54"/>
      <c r="AT123" s="18" t="s">
        <v>168</v>
      </c>
      <c r="AU123" s="18" t="s">
        <v>83</v>
      </c>
    </row>
    <row r="124" spans="2:65" s="1" customFormat="1" ht="21.75" customHeight="1">
      <c r="B124" s="33"/>
      <c r="C124" s="132" t="s">
        <v>316</v>
      </c>
      <c r="D124" s="132" t="s">
        <v>161</v>
      </c>
      <c r="E124" s="133" t="s">
        <v>1776</v>
      </c>
      <c r="F124" s="134" t="s">
        <v>2125</v>
      </c>
      <c r="G124" s="135" t="s">
        <v>1307</v>
      </c>
      <c r="H124" s="136">
        <v>8</v>
      </c>
      <c r="I124" s="137"/>
      <c r="J124" s="138">
        <f>ROUND(I124*H124,2)</f>
        <v>0</v>
      </c>
      <c r="K124" s="134" t="s">
        <v>19</v>
      </c>
      <c r="L124" s="33"/>
      <c r="M124" s="139" t="s">
        <v>19</v>
      </c>
      <c r="N124" s="140" t="s">
        <v>47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1807</v>
      </c>
      <c r="AT124" s="143" t="s">
        <v>161</v>
      </c>
      <c r="AU124" s="143" t="s">
        <v>83</v>
      </c>
      <c r="AY124" s="18" t="s">
        <v>158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83</v>
      </c>
      <c r="BK124" s="144">
        <f>ROUND(I124*H124,2)</f>
        <v>0</v>
      </c>
      <c r="BL124" s="18" t="s">
        <v>1807</v>
      </c>
      <c r="BM124" s="143" t="s">
        <v>390</v>
      </c>
    </row>
    <row r="125" spans="2:65" s="1" customFormat="1">
      <c r="B125" s="33"/>
      <c r="D125" s="145" t="s">
        <v>168</v>
      </c>
      <c r="F125" s="146" t="s">
        <v>2125</v>
      </c>
      <c r="I125" s="147"/>
      <c r="L125" s="33"/>
      <c r="M125" s="148"/>
      <c r="T125" s="54"/>
      <c r="AT125" s="18" t="s">
        <v>168</v>
      </c>
      <c r="AU125" s="18" t="s">
        <v>83</v>
      </c>
    </row>
    <row r="126" spans="2:65" s="1" customFormat="1" ht="24.2" customHeight="1">
      <c r="B126" s="33"/>
      <c r="C126" s="132" t="s">
        <v>323</v>
      </c>
      <c r="D126" s="132" t="s">
        <v>161</v>
      </c>
      <c r="E126" s="133" t="s">
        <v>1778</v>
      </c>
      <c r="F126" s="134" t="s">
        <v>2115</v>
      </c>
      <c r="G126" s="135" t="s">
        <v>1307</v>
      </c>
      <c r="H126" s="136">
        <v>4</v>
      </c>
      <c r="I126" s="137"/>
      <c r="J126" s="138">
        <f>ROUND(I126*H126,2)</f>
        <v>0</v>
      </c>
      <c r="K126" s="134" t="s">
        <v>19</v>
      </c>
      <c r="L126" s="33"/>
      <c r="M126" s="139" t="s">
        <v>19</v>
      </c>
      <c r="N126" s="140" t="s">
        <v>47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1807</v>
      </c>
      <c r="AT126" s="143" t="s">
        <v>161</v>
      </c>
      <c r="AU126" s="143" t="s">
        <v>83</v>
      </c>
      <c r="AY126" s="18" t="s">
        <v>158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8" t="s">
        <v>83</v>
      </c>
      <c r="BK126" s="144">
        <f>ROUND(I126*H126,2)</f>
        <v>0</v>
      </c>
      <c r="BL126" s="18" t="s">
        <v>1807</v>
      </c>
      <c r="BM126" s="143" t="s">
        <v>447</v>
      </c>
    </row>
    <row r="127" spans="2:65" s="1" customFormat="1">
      <c r="B127" s="33"/>
      <c r="D127" s="145" t="s">
        <v>168</v>
      </c>
      <c r="F127" s="146" t="s">
        <v>2115</v>
      </c>
      <c r="I127" s="147"/>
      <c r="L127" s="33"/>
      <c r="M127" s="148"/>
      <c r="T127" s="54"/>
      <c r="AT127" s="18" t="s">
        <v>168</v>
      </c>
      <c r="AU127" s="18" t="s">
        <v>83</v>
      </c>
    </row>
    <row r="128" spans="2:65" s="1" customFormat="1" ht="24.2" customHeight="1">
      <c r="B128" s="33"/>
      <c r="C128" s="132" t="s">
        <v>330</v>
      </c>
      <c r="D128" s="132" t="s">
        <v>161</v>
      </c>
      <c r="E128" s="133" t="s">
        <v>1782</v>
      </c>
      <c r="F128" s="134" t="s">
        <v>2126</v>
      </c>
      <c r="G128" s="135" t="s">
        <v>340</v>
      </c>
      <c r="H128" s="136">
        <v>80</v>
      </c>
      <c r="I128" s="137"/>
      <c r="J128" s="138">
        <f>ROUND(I128*H128,2)</f>
        <v>0</v>
      </c>
      <c r="K128" s="134" t="s">
        <v>19</v>
      </c>
      <c r="L128" s="33"/>
      <c r="M128" s="139" t="s">
        <v>19</v>
      </c>
      <c r="N128" s="140" t="s">
        <v>47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1807</v>
      </c>
      <c r="AT128" s="143" t="s">
        <v>161</v>
      </c>
      <c r="AU128" s="143" t="s">
        <v>83</v>
      </c>
      <c r="AY128" s="18" t="s">
        <v>158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8" t="s">
        <v>83</v>
      </c>
      <c r="BK128" s="144">
        <f>ROUND(I128*H128,2)</f>
        <v>0</v>
      </c>
      <c r="BL128" s="18" t="s">
        <v>1807</v>
      </c>
      <c r="BM128" s="143" t="s">
        <v>461</v>
      </c>
    </row>
    <row r="129" spans="2:65" s="1" customFormat="1">
      <c r="B129" s="33"/>
      <c r="D129" s="145" t="s">
        <v>168</v>
      </c>
      <c r="F129" s="146" t="s">
        <v>2127</v>
      </c>
      <c r="I129" s="147"/>
      <c r="L129" s="33"/>
      <c r="M129" s="148"/>
      <c r="T129" s="54"/>
      <c r="AT129" s="18" t="s">
        <v>168</v>
      </c>
      <c r="AU129" s="18" t="s">
        <v>83</v>
      </c>
    </row>
    <row r="130" spans="2:65" s="1" customFormat="1" ht="24.2" customHeight="1">
      <c r="B130" s="33"/>
      <c r="C130" s="132" t="s">
        <v>337</v>
      </c>
      <c r="D130" s="132" t="s">
        <v>161</v>
      </c>
      <c r="E130" s="133" t="s">
        <v>1784</v>
      </c>
      <c r="F130" s="134" t="s">
        <v>2128</v>
      </c>
      <c r="G130" s="135" t="s">
        <v>340</v>
      </c>
      <c r="H130" s="136">
        <v>80</v>
      </c>
      <c r="I130" s="137"/>
      <c r="J130" s="138">
        <f>ROUND(I130*H130,2)</f>
        <v>0</v>
      </c>
      <c r="K130" s="134" t="s">
        <v>19</v>
      </c>
      <c r="L130" s="33"/>
      <c r="M130" s="139" t="s">
        <v>19</v>
      </c>
      <c r="N130" s="140" t="s">
        <v>47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1807</v>
      </c>
      <c r="AT130" s="143" t="s">
        <v>161</v>
      </c>
      <c r="AU130" s="143" t="s">
        <v>83</v>
      </c>
      <c r="AY130" s="18" t="s">
        <v>158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83</v>
      </c>
      <c r="BK130" s="144">
        <f>ROUND(I130*H130,2)</f>
        <v>0</v>
      </c>
      <c r="BL130" s="18" t="s">
        <v>1807</v>
      </c>
      <c r="BM130" s="143" t="s">
        <v>473</v>
      </c>
    </row>
    <row r="131" spans="2:65" s="1" customFormat="1">
      <c r="B131" s="33"/>
      <c r="D131" s="145" t="s">
        <v>168</v>
      </c>
      <c r="F131" s="146" t="s">
        <v>2129</v>
      </c>
      <c r="I131" s="147"/>
      <c r="L131" s="33"/>
      <c r="M131" s="148"/>
      <c r="T131" s="54"/>
      <c r="AT131" s="18" t="s">
        <v>168</v>
      </c>
      <c r="AU131" s="18" t="s">
        <v>83</v>
      </c>
    </row>
    <row r="132" spans="2:65" s="1" customFormat="1" ht="24.2" customHeight="1">
      <c r="B132" s="33"/>
      <c r="C132" s="132" t="s">
        <v>348</v>
      </c>
      <c r="D132" s="132" t="s">
        <v>161</v>
      </c>
      <c r="E132" s="133" t="s">
        <v>1786</v>
      </c>
      <c r="F132" s="134" t="s">
        <v>2130</v>
      </c>
      <c r="G132" s="135" t="s">
        <v>340</v>
      </c>
      <c r="H132" s="136">
        <v>80</v>
      </c>
      <c r="I132" s="137"/>
      <c r="J132" s="138">
        <f>ROUND(I132*H132,2)</f>
        <v>0</v>
      </c>
      <c r="K132" s="134" t="s">
        <v>19</v>
      </c>
      <c r="L132" s="33"/>
      <c r="M132" s="139" t="s">
        <v>19</v>
      </c>
      <c r="N132" s="140" t="s">
        <v>47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1807</v>
      </c>
      <c r="AT132" s="143" t="s">
        <v>161</v>
      </c>
      <c r="AU132" s="143" t="s">
        <v>83</v>
      </c>
      <c r="AY132" s="18" t="s">
        <v>158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83</v>
      </c>
      <c r="BK132" s="144">
        <f>ROUND(I132*H132,2)</f>
        <v>0</v>
      </c>
      <c r="BL132" s="18" t="s">
        <v>1807</v>
      </c>
      <c r="BM132" s="143" t="s">
        <v>486</v>
      </c>
    </row>
    <row r="133" spans="2:65" s="1" customFormat="1">
      <c r="B133" s="33"/>
      <c r="D133" s="145" t="s">
        <v>168</v>
      </c>
      <c r="F133" s="146" t="s">
        <v>2130</v>
      </c>
      <c r="I133" s="147"/>
      <c r="L133" s="33"/>
      <c r="M133" s="148"/>
      <c r="T133" s="54"/>
      <c r="AT133" s="18" t="s">
        <v>168</v>
      </c>
      <c r="AU133" s="18" t="s">
        <v>83</v>
      </c>
    </row>
    <row r="134" spans="2:65" s="1" customFormat="1" ht="24.2" customHeight="1">
      <c r="B134" s="33"/>
      <c r="C134" s="132" t="s">
        <v>7</v>
      </c>
      <c r="D134" s="132" t="s">
        <v>161</v>
      </c>
      <c r="E134" s="133" t="s">
        <v>1788</v>
      </c>
      <c r="F134" s="134" t="s">
        <v>2131</v>
      </c>
      <c r="G134" s="135" t="s">
        <v>340</v>
      </c>
      <c r="H134" s="136">
        <v>80</v>
      </c>
      <c r="I134" s="137"/>
      <c r="J134" s="138">
        <f>ROUND(I134*H134,2)</f>
        <v>0</v>
      </c>
      <c r="K134" s="134" t="s">
        <v>19</v>
      </c>
      <c r="L134" s="33"/>
      <c r="M134" s="139" t="s">
        <v>19</v>
      </c>
      <c r="N134" s="140" t="s">
        <v>47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1807</v>
      </c>
      <c r="AT134" s="143" t="s">
        <v>161</v>
      </c>
      <c r="AU134" s="143" t="s">
        <v>83</v>
      </c>
      <c r="AY134" s="18" t="s">
        <v>158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8" t="s">
        <v>83</v>
      </c>
      <c r="BK134" s="144">
        <f>ROUND(I134*H134,2)</f>
        <v>0</v>
      </c>
      <c r="BL134" s="18" t="s">
        <v>1807</v>
      </c>
      <c r="BM134" s="143" t="s">
        <v>502</v>
      </c>
    </row>
    <row r="135" spans="2:65" s="1" customFormat="1">
      <c r="B135" s="33"/>
      <c r="D135" s="145" t="s">
        <v>168</v>
      </c>
      <c r="F135" s="146" t="s">
        <v>2131</v>
      </c>
      <c r="I135" s="147"/>
      <c r="L135" s="33"/>
      <c r="M135" s="148"/>
      <c r="T135" s="54"/>
      <c r="AT135" s="18" t="s">
        <v>168</v>
      </c>
      <c r="AU135" s="18" t="s">
        <v>83</v>
      </c>
    </row>
    <row r="136" spans="2:65" s="11" customFormat="1" ht="25.9" customHeight="1">
      <c r="B136" s="120"/>
      <c r="D136" s="121" t="s">
        <v>75</v>
      </c>
      <c r="E136" s="122" t="s">
        <v>2132</v>
      </c>
      <c r="F136" s="122" t="s">
        <v>2133</v>
      </c>
      <c r="I136" s="123"/>
      <c r="J136" s="124">
        <f>BK136</f>
        <v>0</v>
      </c>
      <c r="L136" s="120"/>
      <c r="M136" s="125"/>
      <c r="P136" s="126">
        <f>SUM(P137:P154)</f>
        <v>0</v>
      </c>
      <c r="R136" s="126">
        <f>SUM(R137:R154)</f>
        <v>0</v>
      </c>
      <c r="T136" s="127">
        <f>SUM(T137:T154)</f>
        <v>0</v>
      </c>
      <c r="AR136" s="121" t="s">
        <v>83</v>
      </c>
      <c r="AT136" s="128" t="s">
        <v>75</v>
      </c>
      <c r="AU136" s="128" t="s">
        <v>76</v>
      </c>
      <c r="AY136" s="121" t="s">
        <v>158</v>
      </c>
      <c r="BK136" s="129">
        <f>SUM(BK137:BK154)</f>
        <v>0</v>
      </c>
    </row>
    <row r="137" spans="2:65" s="1" customFormat="1" ht="21.75" customHeight="1">
      <c r="B137" s="33"/>
      <c r="C137" s="132" t="s">
        <v>366</v>
      </c>
      <c r="D137" s="132" t="s">
        <v>161</v>
      </c>
      <c r="E137" s="133" t="s">
        <v>1790</v>
      </c>
      <c r="F137" s="134" t="s">
        <v>2134</v>
      </c>
      <c r="G137" s="135" t="s">
        <v>340</v>
      </c>
      <c r="H137" s="136">
        <v>80</v>
      </c>
      <c r="I137" s="137"/>
      <c r="J137" s="138">
        <f>ROUND(I137*H137,2)</f>
        <v>0</v>
      </c>
      <c r="K137" s="134" t="s">
        <v>19</v>
      </c>
      <c r="L137" s="33"/>
      <c r="M137" s="139" t="s">
        <v>19</v>
      </c>
      <c r="N137" s="140" t="s">
        <v>47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166</v>
      </c>
      <c r="AT137" s="143" t="s">
        <v>161</v>
      </c>
      <c r="AU137" s="143" t="s">
        <v>83</v>
      </c>
      <c r="AY137" s="18" t="s">
        <v>158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83</v>
      </c>
      <c r="BK137" s="144">
        <f>ROUND(I137*H137,2)</f>
        <v>0</v>
      </c>
      <c r="BL137" s="18" t="s">
        <v>166</v>
      </c>
      <c r="BM137" s="143" t="s">
        <v>520</v>
      </c>
    </row>
    <row r="138" spans="2:65" s="1" customFormat="1">
      <c r="B138" s="33"/>
      <c r="D138" s="145" t="s">
        <v>168</v>
      </c>
      <c r="F138" s="146" t="s">
        <v>2135</v>
      </c>
      <c r="I138" s="147"/>
      <c r="L138" s="33"/>
      <c r="M138" s="148"/>
      <c r="T138" s="54"/>
      <c r="AT138" s="18" t="s">
        <v>168</v>
      </c>
      <c r="AU138" s="18" t="s">
        <v>83</v>
      </c>
    </row>
    <row r="139" spans="2:65" s="1" customFormat="1" ht="21.75" customHeight="1">
      <c r="B139" s="33"/>
      <c r="C139" s="132" t="s">
        <v>373</v>
      </c>
      <c r="D139" s="132" t="s">
        <v>161</v>
      </c>
      <c r="E139" s="133" t="s">
        <v>1792</v>
      </c>
      <c r="F139" s="134" t="s">
        <v>2136</v>
      </c>
      <c r="G139" s="135" t="s">
        <v>340</v>
      </c>
      <c r="H139" s="136">
        <v>80</v>
      </c>
      <c r="I139" s="137"/>
      <c r="J139" s="138">
        <f>ROUND(I139*H139,2)</f>
        <v>0</v>
      </c>
      <c r="K139" s="134" t="s">
        <v>19</v>
      </c>
      <c r="L139" s="33"/>
      <c r="M139" s="139" t="s">
        <v>19</v>
      </c>
      <c r="N139" s="140" t="s">
        <v>47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166</v>
      </c>
      <c r="AT139" s="143" t="s">
        <v>161</v>
      </c>
      <c r="AU139" s="143" t="s">
        <v>83</v>
      </c>
      <c r="AY139" s="18" t="s">
        <v>158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83</v>
      </c>
      <c r="BK139" s="144">
        <f>ROUND(I139*H139,2)</f>
        <v>0</v>
      </c>
      <c r="BL139" s="18" t="s">
        <v>166</v>
      </c>
      <c r="BM139" s="143" t="s">
        <v>535</v>
      </c>
    </row>
    <row r="140" spans="2:65" s="1" customFormat="1">
      <c r="B140" s="33"/>
      <c r="D140" s="145" t="s">
        <v>168</v>
      </c>
      <c r="F140" s="146" t="s">
        <v>2137</v>
      </c>
      <c r="I140" s="147"/>
      <c r="L140" s="33"/>
      <c r="M140" s="148"/>
      <c r="T140" s="54"/>
      <c r="AT140" s="18" t="s">
        <v>168</v>
      </c>
      <c r="AU140" s="18" t="s">
        <v>83</v>
      </c>
    </row>
    <row r="141" spans="2:65" s="1" customFormat="1" ht="21.75" customHeight="1">
      <c r="B141" s="33"/>
      <c r="C141" s="132" t="s">
        <v>379</v>
      </c>
      <c r="D141" s="132" t="s">
        <v>161</v>
      </c>
      <c r="E141" s="133" t="s">
        <v>1795</v>
      </c>
      <c r="F141" s="134" t="s">
        <v>2124</v>
      </c>
      <c r="G141" s="135" t="s">
        <v>1307</v>
      </c>
      <c r="H141" s="136">
        <v>10</v>
      </c>
      <c r="I141" s="137"/>
      <c r="J141" s="138">
        <f>ROUND(I141*H141,2)</f>
        <v>0</v>
      </c>
      <c r="K141" s="134" t="s">
        <v>19</v>
      </c>
      <c r="L141" s="33"/>
      <c r="M141" s="139" t="s">
        <v>19</v>
      </c>
      <c r="N141" s="140" t="s">
        <v>47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166</v>
      </c>
      <c r="AT141" s="143" t="s">
        <v>161</v>
      </c>
      <c r="AU141" s="143" t="s">
        <v>83</v>
      </c>
      <c r="AY141" s="18" t="s">
        <v>158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8" t="s">
        <v>83</v>
      </c>
      <c r="BK141" s="144">
        <f>ROUND(I141*H141,2)</f>
        <v>0</v>
      </c>
      <c r="BL141" s="18" t="s">
        <v>166</v>
      </c>
      <c r="BM141" s="143" t="s">
        <v>552</v>
      </c>
    </row>
    <row r="142" spans="2:65" s="1" customFormat="1">
      <c r="B142" s="33"/>
      <c r="D142" s="145" t="s">
        <v>168</v>
      </c>
      <c r="F142" s="146" t="s">
        <v>2124</v>
      </c>
      <c r="I142" s="147"/>
      <c r="L142" s="33"/>
      <c r="M142" s="148"/>
      <c r="T142" s="54"/>
      <c r="AT142" s="18" t="s">
        <v>168</v>
      </c>
      <c r="AU142" s="18" t="s">
        <v>83</v>
      </c>
    </row>
    <row r="143" spans="2:65" s="1" customFormat="1" ht="21.75" customHeight="1">
      <c r="B143" s="33"/>
      <c r="C143" s="132" t="s">
        <v>387</v>
      </c>
      <c r="D143" s="132" t="s">
        <v>161</v>
      </c>
      <c r="E143" s="133" t="s">
        <v>1801</v>
      </c>
      <c r="F143" s="134" t="s">
        <v>2125</v>
      </c>
      <c r="G143" s="135" t="s">
        <v>1307</v>
      </c>
      <c r="H143" s="136">
        <v>8</v>
      </c>
      <c r="I143" s="137"/>
      <c r="J143" s="138">
        <f>ROUND(I143*H143,2)</f>
        <v>0</v>
      </c>
      <c r="K143" s="134" t="s">
        <v>19</v>
      </c>
      <c r="L143" s="33"/>
      <c r="M143" s="139" t="s">
        <v>19</v>
      </c>
      <c r="N143" s="140" t="s">
        <v>47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166</v>
      </c>
      <c r="AT143" s="143" t="s">
        <v>161</v>
      </c>
      <c r="AU143" s="143" t="s">
        <v>83</v>
      </c>
      <c r="AY143" s="18" t="s">
        <v>158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83</v>
      </c>
      <c r="BK143" s="144">
        <f>ROUND(I143*H143,2)</f>
        <v>0</v>
      </c>
      <c r="BL143" s="18" t="s">
        <v>166</v>
      </c>
      <c r="BM143" s="143" t="s">
        <v>564</v>
      </c>
    </row>
    <row r="144" spans="2:65" s="1" customFormat="1">
      <c r="B144" s="33"/>
      <c r="D144" s="145" t="s">
        <v>168</v>
      </c>
      <c r="F144" s="146" t="s">
        <v>2125</v>
      </c>
      <c r="I144" s="147"/>
      <c r="L144" s="33"/>
      <c r="M144" s="148"/>
      <c r="T144" s="54"/>
      <c r="AT144" s="18" t="s">
        <v>168</v>
      </c>
      <c r="AU144" s="18" t="s">
        <v>83</v>
      </c>
    </row>
    <row r="145" spans="2:65" s="1" customFormat="1" ht="24.2" customHeight="1">
      <c r="B145" s="33"/>
      <c r="C145" s="132" t="s">
        <v>394</v>
      </c>
      <c r="D145" s="132" t="s">
        <v>161</v>
      </c>
      <c r="E145" s="133" t="s">
        <v>1810</v>
      </c>
      <c r="F145" s="134" t="s">
        <v>2115</v>
      </c>
      <c r="G145" s="135" t="s">
        <v>1307</v>
      </c>
      <c r="H145" s="136">
        <v>4</v>
      </c>
      <c r="I145" s="137"/>
      <c r="J145" s="138">
        <f>ROUND(I145*H145,2)</f>
        <v>0</v>
      </c>
      <c r="K145" s="134" t="s">
        <v>19</v>
      </c>
      <c r="L145" s="33"/>
      <c r="M145" s="139" t="s">
        <v>19</v>
      </c>
      <c r="N145" s="140" t="s">
        <v>47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166</v>
      </c>
      <c r="AT145" s="143" t="s">
        <v>161</v>
      </c>
      <c r="AU145" s="143" t="s">
        <v>83</v>
      </c>
      <c r="AY145" s="18" t="s">
        <v>158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8" t="s">
        <v>83</v>
      </c>
      <c r="BK145" s="144">
        <f>ROUND(I145*H145,2)</f>
        <v>0</v>
      </c>
      <c r="BL145" s="18" t="s">
        <v>166</v>
      </c>
      <c r="BM145" s="143" t="s">
        <v>578</v>
      </c>
    </row>
    <row r="146" spans="2:65" s="1" customFormat="1">
      <c r="B146" s="33"/>
      <c r="D146" s="145" t="s">
        <v>168</v>
      </c>
      <c r="F146" s="146" t="s">
        <v>2115</v>
      </c>
      <c r="I146" s="147"/>
      <c r="L146" s="33"/>
      <c r="M146" s="148"/>
      <c r="T146" s="54"/>
      <c r="AT146" s="18" t="s">
        <v>168</v>
      </c>
      <c r="AU146" s="18" t="s">
        <v>83</v>
      </c>
    </row>
    <row r="147" spans="2:65" s="1" customFormat="1" ht="24.2" customHeight="1">
      <c r="B147" s="33"/>
      <c r="C147" s="132" t="s">
        <v>402</v>
      </c>
      <c r="D147" s="132" t="s">
        <v>161</v>
      </c>
      <c r="E147" s="133" t="s">
        <v>1812</v>
      </c>
      <c r="F147" s="134" t="s">
        <v>2116</v>
      </c>
      <c r="G147" s="135" t="s">
        <v>340</v>
      </c>
      <c r="H147" s="136">
        <v>80</v>
      </c>
      <c r="I147" s="137"/>
      <c r="J147" s="138">
        <f>ROUND(I147*H147,2)</f>
        <v>0</v>
      </c>
      <c r="K147" s="134" t="s">
        <v>19</v>
      </c>
      <c r="L147" s="33"/>
      <c r="M147" s="139" t="s">
        <v>19</v>
      </c>
      <c r="N147" s="140" t="s">
        <v>47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166</v>
      </c>
      <c r="AT147" s="143" t="s">
        <v>161</v>
      </c>
      <c r="AU147" s="143" t="s">
        <v>83</v>
      </c>
      <c r="AY147" s="18" t="s">
        <v>158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83</v>
      </c>
      <c r="BK147" s="144">
        <f>ROUND(I147*H147,2)</f>
        <v>0</v>
      </c>
      <c r="BL147" s="18" t="s">
        <v>166</v>
      </c>
      <c r="BM147" s="143" t="s">
        <v>590</v>
      </c>
    </row>
    <row r="148" spans="2:65" s="1" customFormat="1">
      <c r="B148" s="33"/>
      <c r="D148" s="145" t="s">
        <v>168</v>
      </c>
      <c r="F148" s="146" t="s">
        <v>2117</v>
      </c>
      <c r="I148" s="147"/>
      <c r="L148" s="33"/>
      <c r="M148" s="148"/>
      <c r="T148" s="54"/>
      <c r="AT148" s="18" t="s">
        <v>168</v>
      </c>
      <c r="AU148" s="18" t="s">
        <v>83</v>
      </c>
    </row>
    <row r="149" spans="2:65" s="1" customFormat="1" ht="24.2" customHeight="1">
      <c r="B149" s="33"/>
      <c r="C149" s="132" t="s">
        <v>409</v>
      </c>
      <c r="D149" s="132" t="s">
        <v>161</v>
      </c>
      <c r="E149" s="133" t="s">
        <v>1814</v>
      </c>
      <c r="F149" s="134" t="s">
        <v>2138</v>
      </c>
      <c r="G149" s="135" t="s">
        <v>340</v>
      </c>
      <c r="H149" s="136">
        <v>80</v>
      </c>
      <c r="I149" s="137"/>
      <c r="J149" s="138">
        <f>ROUND(I149*H149,2)</f>
        <v>0</v>
      </c>
      <c r="K149" s="134" t="s">
        <v>19</v>
      </c>
      <c r="L149" s="33"/>
      <c r="M149" s="139" t="s">
        <v>19</v>
      </c>
      <c r="N149" s="140" t="s">
        <v>47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166</v>
      </c>
      <c r="AT149" s="143" t="s">
        <v>161</v>
      </c>
      <c r="AU149" s="143" t="s">
        <v>83</v>
      </c>
      <c r="AY149" s="18" t="s">
        <v>158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83</v>
      </c>
      <c r="BK149" s="144">
        <f>ROUND(I149*H149,2)</f>
        <v>0</v>
      </c>
      <c r="BL149" s="18" t="s">
        <v>166</v>
      </c>
      <c r="BM149" s="143" t="s">
        <v>608</v>
      </c>
    </row>
    <row r="150" spans="2:65" s="1" customFormat="1">
      <c r="B150" s="33"/>
      <c r="D150" s="145" t="s">
        <v>168</v>
      </c>
      <c r="F150" s="146" t="s">
        <v>2139</v>
      </c>
      <c r="I150" s="147"/>
      <c r="L150" s="33"/>
      <c r="M150" s="148"/>
      <c r="T150" s="54"/>
      <c r="AT150" s="18" t="s">
        <v>168</v>
      </c>
      <c r="AU150" s="18" t="s">
        <v>83</v>
      </c>
    </row>
    <row r="151" spans="2:65" s="1" customFormat="1" ht="24.2" customHeight="1">
      <c r="B151" s="33"/>
      <c r="C151" s="132" t="s">
        <v>416</v>
      </c>
      <c r="D151" s="132" t="s">
        <v>161</v>
      </c>
      <c r="E151" s="133" t="s">
        <v>1816</v>
      </c>
      <c r="F151" s="134" t="s">
        <v>2130</v>
      </c>
      <c r="G151" s="135" t="s">
        <v>340</v>
      </c>
      <c r="H151" s="136">
        <v>80</v>
      </c>
      <c r="I151" s="137"/>
      <c r="J151" s="138">
        <f>ROUND(I151*H151,2)</f>
        <v>0</v>
      </c>
      <c r="K151" s="134" t="s">
        <v>19</v>
      </c>
      <c r="L151" s="33"/>
      <c r="M151" s="139" t="s">
        <v>19</v>
      </c>
      <c r="N151" s="140" t="s">
        <v>47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166</v>
      </c>
      <c r="AT151" s="143" t="s">
        <v>161</v>
      </c>
      <c r="AU151" s="143" t="s">
        <v>83</v>
      </c>
      <c r="AY151" s="18" t="s">
        <v>158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83</v>
      </c>
      <c r="BK151" s="144">
        <f>ROUND(I151*H151,2)</f>
        <v>0</v>
      </c>
      <c r="BL151" s="18" t="s">
        <v>166</v>
      </c>
      <c r="BM151" s="143" t="s">
        <v>626</v>
      </c>
    </row>
    <row r="152" spans="2:65" s="1" customFormat="1">
      <c r="B152" s="33"/>
      <c r="D152" s="145" t="s">
        <v>168</v>
      </c>
      <c r="F152" s="146" t="s">
        <v>2130</v>
      </c>
      <c r="I152" s="147"/>
      <c r="L152" s="33"/>
      <c r="M152" s="148"/>
      <c r="T152" s="54"/>
      <c r="AT152" s="18" t="s">
        <v>168</v>
      </c>
      <c r="AU152" s="18" t="s">
        <v>83</v>
      </c>
    </row>
    <row r="153" spans="2:65" s="1" customFormat="1" ht="24.2" customHeight="1">
      <c r="B153" s="33"/>
      <c r="C153" s="132" t="s">
        <v>422</v>
      </c>
      <c r="D153" s="132" t="s">
        <v>161</v>
      </c>
      <c r="E153" s="133" t="s">
        <v>1818</v>
      </c>
      <c r="F153" s="134" t="s">
        <v>2131</v>
      </c>
      <c r="G153" s="135" t="s">
        <v>340</v>
      </c>
      <c r="H153" s="136">
        <v>80</v>
      </c>
      <c r="I153" s="137"/>
      <c r="J153" s="138">
        <f>ROUND(I153*H153,2)</f>
        <v>0</v>
      </c>
      <c r="K153" s="134" t="s">
        <v>19</v>
      </c>
      <c r="L153" s="33"/>
      <c r="M153" s="139" t="s">
        <v>19</v>
      </c>
      <c r="N153" s="140" t="s">
        <v>47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166</v>
      </c>
      <c r="AT153" s="143" t="s">
        <v>161</v>
      </c>
      <c r="AU153" s="143" t="s">
        <v>83</v>
      </c>
      <c r="AY153" s="18" t="s">
        <v>158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8" t="s">
        <v>83</v>
      </c>
      <c r="BK153" s="144">
        <f>ROUND(I153*H153,2)</f>
        <v>0</v>
      </c>
      <c r="BL153" s="18" t="s">
        <v>166</v>
      </c>
      <c r="BM153" s="143" t="s">
        <v>645</v>
      </c>
    </row>
    <row r="154" spans="2:65" s="1" customFormat="1">
      <c r="B154" s="33"/>
      <c r="D154" s="145" t="s">
        <v>168</v>
      </c>
      <c r="F154" s="146" t="s">
        <v>2131</v>
      </c>
      <c r="I154" s="147"/>
      <c r="L154" s="33"/>
      <c r="M154" s="148"/>
      <c r="T154" s="54"/>
      <c r="AT154" s="18" t="s">
        <v>168</v>
      </c>
      <c r="AU154" s="18" t="s">
        <v>83</v>
      </c>
    </row>
    <row r="155" spans="2:65" s="11" customFormat="1" ht="25.9" customHeight="1">
      <c r="B155" s="120"/>
      <c r="D155" s="121" t="s">
        <v>75</v>
      </c>
      <c r="E155" s="122" t="s">
        <v>1780</v>
      </c>
      <c r="F155" s="122" t="s">
        <v>2140</v>
      </c>
      <c r="I155" s="123"/>
      <c r="J155" s="124">
        <f>BK155</f>
        <v>0</v>
      </c>
      <c r="L155" s="120"/>
      <c r="M155" s="125"/>
      <c r="P155" s="126">
        <f>SUM(P156:P165)</f>
        <v>0</v>
      </c>
      <c r="R155" s="126">
        <f>SUM(R156:R165)</f>
        <v>0</v>
      </c>
      <c r="T155" s="127">
        <f>SUM(T156:T165)</f>
        <v>0</v>
      </c>
      <c r="AR155" s="121" t="s">
        <v>83</v>
      </c>
      <c r="AT155" s="128" t="s">
        <v>75</v>
      </c>
      <c r="AU155" s="128" t="s">
        <v>76</v>
      </c>
      <c r="AY155" s="121" t="s">
        <v>158</v>
      </c>
      <c r="BK155" s="129">
        <f>SUM(BK156:BK165)</f>
        <v>0</v>
      </c>
    </row>
    <row r="156" spans="2:65" s="1" customFormat="1" ht="24.2" customHeight="1">
      <c r="B156" s="33"/>
      <c r="C156" s="132" t="s">
        <v>159</v>
      </c>
      <c r="D156" s="132" t="s">
        <v>161</v>
      </c>
      <c r="E156" s="133" t="s">
        <v>1822</v>
      </c>
      <c r="F156" s="134" t="s">
        <v>2141</v>
      </c>
      <c r="G156" s="135" t="s">
        <v>340</v>
      </c>
      <c r="H156" s="136">
        <v>80</v>
      </c>
      <c r="I156" s="137"/>
      <c r="J156" s="138">
        <f>ROUND(I156*H156,2)</f>
        <v>0</v>
      </c>
      <c r="K156" s="134" t="s">
        <v>19</v>
      </c>
      <c r="L156" s="33"/>
      <c r="M156" s="139" t="s">
        <v>19</v>
      </c>
      <c r="N156" s="140" t="s">
        <v>47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166</v>
      </c>
      <c r="AT156" s="143" t="s">
        <v>161</v>
      </c>
      <c r="AU156" s="143" t="s">
        <v>83</v>
      </c>
      <c r="AY156" s="18" t="s">
        <v>158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83</v>
      </c>
      <c r="BK156" s="144">
        <f>ROUND(I156*H156,2)</f>
        <v>0</v>
      </c>
      <c r="BL156" s="18" t="s">
        <v>166</v>
      </c>
      <c r="BM156" s="143" t="s">
        <v>356</v>
      </c>
    </row>
    <row r="157" spans="2:65" s="1" customFormat="1">
      <c r="B157" s="33"/>
      <c r="D157" s="145" t="s">
        <v>168</v>
      </c>
      <c r="F157" s="146" t="s">
        <v>2141</v>
      </c>
      <c r="I157" s="147"/>
      <c r="L157" s="33"/>
      <c r="M157" s="148"/>
      <c r="T157" s="54"/>
      <c r="AT157" s="18" t="s">
        <v>168</v>
      </c>
      <c r="AU157" s="18" t="s">
        <v>83</v>
      </c>
    </row>
    <row r="158" spans="2:65" s="1" customFormat="1" ht="16.5" customHeight="1">
      <c r="B158" s="33"/>
      <c r="C158" s="132" t="s">
        <v>390</v>
      </c>
      <c r="D158" s="132" t="s">
        <v>161</v>
      </c>
      <c r="E158" s="133" t="s">
        <v>1826</v>
      </c>
      <c r="F158" s="134" t="s">
        <v>2142</v>
      </c>
      <c r="G158" s="135" t="s">
        <v>1307</v>
      </c>
      <c r="H158" s="136">
        <v>4</v>
      </c>
      <c r="I158" s="137"/>
      <c r="J158" s="138">
        <f>ROUND(I158*H158,2)</f>
        <v>0</v>
      </c>
      <c r="K158" s="134" t="s">
        <v>19</v>
      </c>
      <c r="L158" s="33"/>
      <c r="M158" s="139" t="s">
        <v>19</v>
      </c>
      <c r="N158" s="140" t="s">
        <v>47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166</v>
      </c>
      <c r="AT158" s="143" t="s">
        <v>161</v>
      </c>
      <c r="AU158" s="143" t="s">
        <v>83</v>
      </c>
      <c r="AY158" s="18" t="s">
        <v>158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83</v>
      </c>
      <c r="BK158" s="144">
        <f>ROUND(I158*H158,2)</f>
        <v>0</v>
      </c>
      <c r="BL158" s="18" t="s">
        <v>166</v>
      </c>
      <c r="BM158" s="143" t="s">
        <v>673</v>
      </c>
    </row>
    <row r="159" spans="2:65" s="1" customFormat="1">
      <c r="B159" s="33"/>
      <c r="D159" s="145" t="s">
        <v>168</v>
      </c>
      <c r="F159" s="146" t="s">
        <v>2142</v>
      </c>
      <c r="I159" s="147"/>
      <c r="L159" s="33"/>
      <c r="M159" s="148"/>
      <c r="T159" s="54"/>
      <c r="AT159" s="18" t="s">
        <v>168</v>
      </c>
      <c r="AU159" s="18" t="s">
        <v>83</v>
      </c>
    </row>
    <row r="160" spans="2:65" s="1" customFormat="1" ht="24.2" customHeight="1">
      <c r="B160" s="33"/>
      <c r="C160" s="132" t="s">
        <v>236</v>
      </c>
      <c r="D160" s="132" t="s">
        <v>161</v>
      </c>
      <c r="E160" s="133" t="s">
        <v>1828</v>
      </c>
      <c r="F160" s="134" t="s">
        <v>2143</v>
      </c>
      <c r="G160" s="135" t="s">
        <v>1307</v>
      </c>
      <c r="H160" s="136">
        <v>2</v>
      </c>
      <c r="I160" s="137"/>
      <c r="J160" s="138">
        <f>ROUND(I160*H160,2)</f>
        <v>0</v>
      </c>
      <c r="K160" s="134" t="s">
        <v>19</v>
      </c>
      <c r="L160" s="33"/>
      <c r="M160" s="139" t="s">
        <v>19</v>
      </c>
      <c r="N160" s="140" t="s">
        <v>47</v>
      </c>
      <c r="P160" s="141">
        <f>O160*H160</f>
        <v>0</v>
      </c>
      <c r="Q160" s="141">
        <v>0</v>
      </c>
      <c r="R160" s="141">
        <f>Q160*H160</f>
        <v>0</v>
      </c>
      <c r="S160" s="141">
        <v>0</v>
      </c>
      <c r="T160" s="142">
        <f>S160*H160</f>
        <v>0</v>
      </c>
      <c r="AR160" s="143" t="s">
        <v>166</v>
      </c>
      <c r="AT160" s="143" t="s">
        <v>161</v>
      </c>
      <c r="AU160" s="143" t="s">
        <v>83</v>
      </c>
      <c r="AY160" s="18" t="s">
        <v>158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83</v>
      </c>
      <c r="BK160" s="144">
        <f>ROUND(I160*H160,2)</f>
        <v>0</v>
      </c>
      <c r="BL160" s="18" t="s">
        <v>166</v>
      </c>
      <c r="BM160" s="143" t="s">
        <v>686</v>
      </c>
    </row>
    <row r="161" spans="2:65" s="1" customFormat="1">
      <c r="B161" s="33"/>
      <c r="D161" s="145" t="s">
        <v>168</v>
      </c>
      <c r="F161" s="146" t="s">
        <v>2143</v>
      </c>
      <c r="I161" s="147"/>
      <c r="L161" s="33"/>
      <c r="M161" s="148"/>
      <c r="T161" s="54"/>
      <c r="AT161" s="18" t="s">
        <v>168</v>
      </c>
      <c r="AU161" s="18" t="s">
        <v>83</v>
      </c>
    </row>
    <row r="162" spans="2:65" s="1" customFormat="1" ht="24.2" customHeight="1">
      <c r="B162" s="33"/>
      <c r="C162" s="132" t="s">
        <v>447</v>
      </c>
      <c r="D162" s="132" t="s">
        <v>161</v>
      </c>
      <c r="E162" s="133" t="s">
        <v>1832</v>
      </c>
      <c r="F162" s="134" t="s">
        <v>2144</v>
      </c>
      <c r="G162" s="135" t="s">
        <v>1307</v>
      </c>
      <c r="H162" s="136">
        <v>2</v>
      </c>
      <c r="I162" s="137"/>
      <c r="J162" s="138">
        <f>ROUND(I162*H162,2)</f>
        <v>0</v>
      </c>
      <c r="K162" s="134" t="s">
        <v>19</v>
      </c>
      <c r="L162" s="33"/>
      <c r="M162" s="139" t="s">
        <v>19</v>
      </c>
      <c r="N162" s="140" t="s">
        <v>47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166</v>
      </c>
      <c r="AT162" s="143" t="s">
        <v>161</v>
      </c>
      <c r="AU162" s="143" t="s">
        <v>83</v>
      </c>
      <c r="AY162" s="18" t="s">
        <v>158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8" t="s">
        <v>83</v>
      </c>
      <c r="BK162" s="144">
        <f>ROUND(I162*H162,2)</f>
        <v>0</v>
      </c>
      <c r="BL162" s="18" t="s">
        <v>166</v>
      </c>
      <c r="BM162" s="143" t="s">
        <v>700</v>
      </c>
    </row>
    <row r="163" spans="2:65" s="1" customFormat="1">
      <c r="B163" s="33"/>
      <c r="D163" s="145" t="s">
        <v>168</v>
      </c>
      <c r="F163" s="146" t="s">
        <v>2144</v>
      </c>
      <c r="I163" s="147"/>
      <c r="L163" s="33"/>
      <c r="M163" s="148"/>
      <c r="T163" s="54"/>
      <c r="AT163" s="18" t="s">
        <v>168</v>
      </c>
      <c r="AU163" s="18" t="s">
        <v>83</v>
      </c>
    </row>
    <row r="164" spans="2:65" s="1" customFormat="1" ht="24.2" customHeight="1">
      <c r="B164" s="33"/>
      <c r="C164" s="132" t="s">
        <v>452</v>
      </c>
      <c r="D164" s="132" t="s">
        <v>161</v>
      </c>
      <c r="E164" s="133" t="s">
        <v>1835</v>
      </c>
      <c r="F164" s="134" t="s">
        <v>2145</v>
      </c>
      <c r="G164" s="135" t="s">
        <v>340</v>
      </c>
      <c r="H164" s="136">
        <v>2</v>
      </c>
      <c r="I164" s="137"/>
      <c r="J164" s="138">
        <f>ROUND(I164*H164,2)</f>
        <v>0</v>
      </c>
      <c r="K164" s="134" t="s">
        <v>19</v>
      </c>
      <c r="L164" s="33"/>
      <c r="M164" s="139" t="s">
        <v>19</v>
      </c>
      <c r="N164" s="140" t="s">
        <v>47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166</v>
      </c>
      <c r="AT164" s="143" t="s">
        <v>161</v>
      </c>
      <c r="AU164" s="143" t="s">
        <v>83</v>
      </c>
      <c r="AY164" s="18" t="s">
        <v>158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8" t="s">
        <v>83</v>
      </c>
      <c r="BK164" s="144">
        <f>ROUND(I164*H164,2)</f>
        <v>0</v>
      </c>
      <c r="BL164" s="18" t="s">
        <v>166</v>
      </c>
      <c r="BM164" s="143" t="s">
        <v>714</v>
      </c>
    </row>
    <row r="165" spans="2:65" s="1" customFormat="1">
      <c r="B165" s="33"/>
      <c r="D165" s="145" t="s">
        <v>168</v>
      </c>
      <c r="F165" s="146" t="s">
        <v>2145</v>
      </c>
      <c r="I165" s="147"/>
      <c r="L165" s="33"/>
      <c r="M165" s="148"/>
      <c r="T165" s="54"/>
      <c r="AT165" s="18" t="s">
        <v>168</v>
      </c>
      <c r="AU165" s="18" t="s">
        <v>83</v>
      </c>
    </row>
    <row r="166" spans="2:65" s="11" customFormat="1" ht="25.9" customHeight="1">
      <c r="B166" s="120"/>
      <c r="D166" s="121" t="s">
        <v>75</v>
      </c>
      <c r="E166" s="122" t="s">
        <v>1830</v>
      </c>
      <c r="F166" s="122" t="s">
        <v>1831</v>
      </c>
      <c r="I166" s="123"/>
      <c r="J166" s="124">
        <f>BK166</f>
        <v>0</v>
      </c>
      <c r="L166" s="120"/>
      <c r="M166" s="125"/>
      <c r="P166" s="126">
        <f>SUM(P167:P178)</f>
        <v>0</v>
      </c>
      <c r="R166" s="126">
        <f>SUM(R167:R178)</f>
        <v>0</v>
      </c>
      <c r="T166" s="127">
        <f>SUM(T167:T178)</f>
        <v>0</v>
      </c>
      <c r="AR166" s="121" t="s">
        <v>166</v>
      </c>
      <c r="AT166" s="128" t="s">
        <v>75</v>
      </c>
      <c r="AU166" s="128" t="s">
        <v>76</v>
      </c>
      <c r="AY166" s="121" t="s">
        <v>158</v>
      </c>
      <c r="BK166" s="129">
        <f>SUM(BK167:BK178)</f>
        <v>0</v>
      </c>
    </row>
    <row r="167" spans="2:65" s="1" customFormat="1" ht="16.5" customHeight="1">
      <c r="B167" s="33"/>
      <c r="C167" s="132" t="s">
        <v>461</v>
      </c>
      <c r="D167" s="132" t="s">
        <v>161</v>
      </c>
      <c r="E167" s="133" t="s">
        <v>1837</v>
      </c>
      <c r="F167" s="134" t="s">
        <v>2146</v>
      </c>
      <c r="G167" s="135" t="s">
        <v>660</v>
      </c>
      <c r="H167" s="136">
        <v>4</v>
      </c>
      <c r="I167" s="137"/>
      <c r="J167" s="138">
        <f>ROUND(I167*H167,2)</f>
        <v>0</v>
      </c>
      <c r="K167" s="134" t="s">
        <v>19</v>
      </c>
      <c r="L167" s="33"/>
      <c r="M167" s="139" t="s">
        <v>19</v>
      </c>
      <c r="N167" s="140" t="s">
        <v>47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1807</v>
      </c>
      <c r="AT167" s="143" t="s">
        <v>161</v>
      </c>
      <c r="AU167" s="143" t="s">
        <v>83</v>
      </c>
      <c r="AY167" s="18" t="s">
        <v>158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83</v>
      </c>
      <c r="BK167" s="144">
        <f>ROUND(I167*H167,2)</f>
        <v>0</v>
      </c>
      <c r="BL167" s="18" t="s">
        <v>1807</v>
      </c>
      <c r="BM167" s="143" t="s">
        <v>731</v>
      </c>
    </row>
    <row r="168" spans="2:65" s="1" customFormat="1">
      <c r="B168" s="33"/>
      <c r="D168" s="145" t="s">
        <v>168</v>
      </c>
      <c r="F168" s="146" t="s">
        <v>2146</v>
      </c>
      <c r="I168" s="147"/>
      <c r="L168" s="33"/>
      <c r="M168" s="148"/>
      <c r="T168" s="54"/>
      <c r="AT168" s="18" t="s">
        <v>168</v>
      </c>
      <c r="AU168" s="18" t="s">
        <v>83</v>
      </c>
    </row>
    <row r="169" spans="2:65" s="1" customFormat="1" ht="16.5" customHeight="1">
      <c r="B169" s="33"/>
      <c r="C169" s="132" t="s">
        <v>467</v>
      </c>
      <c r="D169" s="132" t="s">
        <v>161</v>
      </c>
      <c r="E169" s="133" t="s">
        <v>1839</v>
      </c>
      <c r="F169" s="134" t="s">
        <v>2147</v>
      </c>
      <c r="G169" s="135" t="s">
        <v>660</v>
      </c>
      <c r="H169" s="136">
        <v>5</v>
      </c>
      <c r="I169" s="137"/>
      <c r="J169" s="138">
        <f>ROUND(I169*H169,2)</f>
        <v>0</v>
      </c>
      <c r="K169" s="134" t="s">
        <v>19</v>
      </c>
      <c r="L169" s="33"/>
      <c r="M169" s="139" t="s">
        <v>19</v>
      </c>
      <c r="N169" s="140" t="s">
        <v>47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1807</v>
      </c>
      <c r="AT169" s="143" t="s">
        <v>161</v>
      </c>
      <c r="AU169" s="143" t="s">
        <v>83</v>
      </c>
      <c r="AY169" s="18" t="s">
        <v>158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83</v>
      </c>
      <c r="BK169" s="144">
        <f>ROUND(I169*H169,2)</f>
        <v>0</v>
      </c>
      <c r="BL169" s="18" t="s">
        <v>1807</v>
      </c>
      <c r="BM169" s="143" t="s">
        <v>749</v>
      </c>
    </row>
    <row r="170" spans="2:65" s="1" customFormat="1">
      <c r="B170" s="33"/>
      <c r="D170" s="145" t="s">
        <v>168</v>
      </c>
      <c r="F170" s="146" t="s">
        <v>2147</v>
      </c>
      <c r="I170" s="147"/>
      <c r="L170" s="33"/>
      <c r="M170" s="148"/>
      <c r="T170" s="54"/>
      <c r="AT170" s="18" t="s">
        <v>168</v>
      </c>
      <c r="AU170" s="18" t="s">
        <v>83</v>
      </c>
    </row>
    <row r="171" spans="2:65" s="1" customFormat="1" ht="16.5" customHeight="1">
      <c r="B171" s="33"/>
      <c r="C171" s="132" t="s">
        <v>473</v>
      </c>
      <c r="D171" s="132" t="s">
        <v>161</v>
      </c>
      <c r="E171" s="133" t="s">
        <v>1841</v>
      </c>
      <c r="F171" s="134" t="s">
        <v>1836</v>
      </c>
      <c r="G171" s="135" t="s">
        <v>660</v>
      </c>
      <c r="H171" s="136">
        <v>5</v>
      </c>
      <c r="I171" s="137"/>
      <c r="J171" s="138">
        <f>ROUND(I171*H171,2)</f>
        <v>0</v>
      </c>
      <c r="K171" s="134" t="s">
        <v>19</v>
      </c>
      <c r="L171" s="33"/>
      <c r="M171" s="139" t="s">
        <v>19</v>
      </c>
      <c r="N171" s="140" t="s">
        <v>47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1807</v>
      </c>
      <c r="AT171" s="143" t="s">
        <v>161</v>
      </c>
      <c r="AU171" s="143" t="s">
        <v>83</v>
      </c>
      <c r="AY171" s="18" t="s">
        <v>158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83</v>
      </c>
      <c r="BK171" s="144">
        <f>ROUND(I171*H171,2)</f>
        <v>0</v>
      </c>
      <c r="BL171" s="18" t="s">
        <v>1807</v>
      </c>
      <c r="BM171" s="143" t="s">
        <v>769</v>
      </c>
    </row>
    <row r="172" spans="2:65" s="1" customFormat="1">
      <c r="B172" s="33"/>
      <c r="D172" s="145" t="s">
        <v>168</v>
      </c>
      <c r="F172" s="146" t="s">
        <v>1836</v>
      </c>
      <c r="I172" s="147"/>
      <c r="L172" s="33"/>
      <c r="M172" s="148"/>
      <c r="T172" s="54"/>
      <c r="AT172" s="18" t="s">
        <v>168</v>
      </c>
      <c r="AU172" s="18" t="s">
        <v>83</v>
      </c>
    </row>
    <row r="173" spans="2:65" s="1" customFormat="1" ht="16.5" customHeight="1">
      <c r="B173" s="33"/>
      <c r="C173" s="132" t="s">
        <v>479</v>
      </c>
      <c r="D173" s="132" t="s">
        <v>161</v>
      </c>
      <c r="E173" s="133" t="s">
        <v>1845</v>
      </c>
      <c r="F173" s="134" t="s">
        <v>1838</v>
      </c>
      <c r="G173" s="135" t="s">
        <v>660</v>
      </c>
      <c r="H173" s="136">
        <v>8</v>
      </c>
      <c r="I173" s="137"/>
      <c r="J173" s="138">
        <f>ROUND(I173*H173,2)</f>
        <v>0</v>
      </c>
      <c r="K173" s="134" t="s">
        <v>19</v>
      </c>
      <c r="L173" s="33"/>
      <c r="M173" s="139" t="s">
        <v>19</v>
      </c>
      <c r="N173" s="140" t="s">
        <v>47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1807</v>
      </c>
      <c r="AT173" s="143" t="s">
        <v>161</v>
      </c>
      <c r="AU173" s="143" t="s">
        <v>83</v>
      </c>
      <c r="AY173" s="18" t="s">
        <v>158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83</v>
      </c>
      <c r="BK173" s="144">
        <f>ROUND(I173*H173,2)</f>
        <v>0</v>
      </c>
      <c r="BL173" s="18" t="s">
        <v>1807</v>
      </c>
      <c r="BM173" s="143" t="s">
        <v>784</v>
      </c>
    </row>
    <row r="174" spans="2:65" s="1" customFormat="1">
      <c r="B174" s="33"/>
      <c r="D174" s="145" t="s">
        <v>168</v>
      </c>
      <c r="F174" s="146" t="s">
        <v>1838</v>
      </c>
      <c r="I174" s="147"/>
      <c r="L174" s="33"/>
      <c r="M174" s="148"/>
      <c r="T174" s="54"/>
      <c r="AT174" s="18" t="s">
        <v>168</v>
      </c>
      <c r="AU174" s="18" t="s">
        <v>83</v>
      </c>
    </row>
    <row r="175" spans="2:65" s="1" customFormat="1" ht="16.5" customHeight="1">
      <c r="B175" s="33"/>
      <c r="C175" s="132" t="s">
        <v>486</v>
      </c>
      <c r="D175" s="132" t="s">
        <v>161</v>
      </c>
      <c r="E175" s="133" t="s">
        <v>1847</v>
      </c>
      <c r="F175" s="134" t="s">
        <v>1840</v>
      </c>
      <c r="G175" s="135" t="s">
        <v>660</v>
      </c>
      <c r="H175" s="136">
        <v>8</v>
      </c>
      <c r="I175" s="137"/>
      <c r="J175" s="138">
        <f>ROUND(I175*H175,2)</f>
        <v>0</v>
      </c>
      <c r="K175" s="134" t="s">
        <v>19</v>
      </c>
      <c r="L175" s="33"/>
      <c r="M175" s="139" t="s">
        <v>19</v>
      </c>
      <c r="N175" s="140" t="s">
        <v>47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1807</v>
      </c>
      <c r="AT175" s="143" t="s">
        <v>161</v>
      </c>
      <c r="AU175" s="143" t="s">
        <v>83</v>
      </c>
      <c r="AY175" s="18" t="s">
        <v>158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83</v>
      </c>
      <c r="BK175" s="144">
        <f>ROUND(I175*H175,2)</f>
        <v>0</v>
      </c>
      <c r="BL175" s="18" t="s">
        <v>1807</v>
      </c>
      <c r="BM175" s="143" t="s">
        <v>799</v>
      </c>
    </row>
    <row r="176" spans="2:65" s="1" customFormat="1">
      <c r="B176" s="33"/>
      <c r="D176" s="145" t="s">
        <v>168</v>
      </c>
      <c r="F176" s="146" t="s">
        <v>1840</v>
      </c>
      <c r="I176" s="147"/>
      <c r="L176" s="33"/>
      <c r="M176" s="148"/>
      <c r="T176" s="54"/>
      <c r="AT176" s="18" t="s">
        <v>168</v>
      </c>
      <c r="AU176" s="18" t="s">
        <v>83</v>
      </c>
    </row>
    <row r="177" spans="2:65" s="1" customFormat="1" ht="16.5" customHeight="1">
      <c r="B177" s="33"/>
      <c r="C177" s="132" t="s">
        <v>495</v>
      </c>
      <c r="D177" s="132" t="s">
        <v>161</v>
      </c>
      <c r="E177" s="133" t="s">
        <v>1849</v>
      </c>
      <c r="F177" s="134" t="s">
        <v>1842</v>
      </c>
      <c r="G177" s="135" t="s">
        <v>660</v>
      </c>
      <c r="H177" s="136">
        <v>8</v>
      </c>
      <c r="I177" s="137"/>
      <c r="J177" s="138">
        <f>ROUND(I177*H177,2)</f>
        <v>0</v>
      </c>
      <c r="K177" s="134" t="s">
        <v>19</v>
      </c>
      <c r="L177" s="33"/>
      <c r="M177" s="139" t="s">
        <v>19</v>
      </c>
      <c r="N177" s="140" t="s">
        <v>47</v>
      </c>
      <c r="P177" s="141">
        <f>O177*H177</f>
        <v>0</v>
      </c>
      <c r="Q177" s="141">
        <v>0</v>
      </c>
      <c r="R177" s="141">
        <f>Q177*H177</f>
        <v>0</v>
      </c>
      <c r="S177" s="141">
        <v>0</v>
      </c>
      <c r="T177" s="142">
        <f>S177*H177</f>
        <v>0</v>
      </c>
      <c r="AR177" s="143" t="s">
        <v>1807</v>
      </c>
      <c r="AT177" s="143" t="s">
        <v>161</v>
      </c>
      <c r="AU177" s="143" t="s">
        <v>83</v>
      </c>
      <c r="AY177" s="18" t="s">
        <v>158</v>
      </c>
      <c r="BE177" s="144">
        <f>IF(N177="základní",J177,0)</f>
        <v>0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8" t="s">
        <v>83</v>
      </c>
      <c r="BK177" s="144">
        <f>ROUND(I177*H177,2)</f>
        <v>0</v>
      </c>
      <c r="BL177" s="18" t="s">
        <v>1807</v>
      </c>
      <c r="BM177" s="143" t="s">
        <v>818</v>
      </c>
    </row>
    <row r="178" spans="2:65" s="1" customFormat="1">
      <c r="B178" s="33"/>
      <c r="D178" s="145" t="s">
        <v>168</v>
      </c>
      <c r="F178" s="146" t="s">
        <v>1842</v>
      </c>
      <c r="I178" s="147"/>
      <c r="L178" s="33"/>
      <c r="M178" s="148"/>
      <c r="T178" s="54"/>
      <c r="AT178" s="18" t="s">
        <v>168</v>
      </c>
      <c r="AU178" s="18" t="s">
        <v>83</v>
      </c>
    </row>
    <row r="179" spans="2:65" s="11" customFormat="1" ht="25.9" customHeight="1">
      <c r="B179" s="120"/>
      <c r="D179" s="121" t="s">
        <v>75</v>
      </c>
      <c r="E179" s="122" t="s">
        <v>1843</v>
      </c>
      <c r="F179" s="122" t="s">
        <v>2148</v>
      </c>
      <c r="I179" s="123"/>
      <c r="J179" s="124">
        <f>BK179</f>
        <v>0</v>
      </c>
      <c r="L179" s="120"/>
      <c r="M179" s="125"/>
      <c r="P179" s="126">
        <f>SUM(P180:P183)</f>
        <v>0</v>
      </c>
      <c r="R179" s="126">
        <f>SUM(R180:R183)</f>
        <v>0</v>
      </c>
      <c r="T179" s="127">
        <f>SUM(T180:T183)</f>
        <v>0</v>
      </c>
      <c r="AR179" s="121" t="s">
        <v>211</v>
      </c>
      <c r="AT179" s="128" t="s">
        <v>75</v>
      </c>
      <c r="AU179" s="128" t="s">
        <v>76</v>
      </c>
      <c r="AY179" s="121" t="s">
        <v>158</v>
      </c>
      <c r="BK179" s="129">
        <f>SUM(BK180:BK183)</f>
        <v>0</v>
      </c>
    </row>
    <row r="180" spans="2:65" s="1" customFormat="1" ht="16.5" customHeight="1">
      <c r="B180" s="33"/>
      <c r="C180" s="132" t="s">
        <v>502</v>
      </c>
      <c r="D180" s="132" t="s">
        <v>161</v>
      </c>
      <c r="E180" s="133" t="s">
        <v>1851</v>
      </c>
      <c r="F180" s="134" t="s">
        <v>1846</v>
      </c>
      <c r="G180" s="135" t="s">
        <v>660</v>
      </c>
      <c r="H180" s="136">
        <v>24</v>
      </c>
      <c r="I180" s="137"/>
      <c r="J180" s="138">
        <f>ROUND(I180*H180,2)</f>
        <v>0</v>
      </c>
      <c r="K180" s="134" t="s">
        <v>19</v>
      </c>
      <c r="L180" s="33"/>
      <c r="M180" s="139" t="s">
        <v>19</v>
      </c>
      <c r="N180" s="140" t="s">
        <v>47</v>
      </c>
      <c r="P180" s="141">
        <f>O180*H180</f>
        <v>0</v>
      </c>
      <c r="Q180" s="141">
        <v>0</v>
      </c>
      <c r="R180" s="141">
        <f>Q180*H180</f>
        <v>0</v>
      </c>
      <c r="S180" s="141">
        <v>0</v>
      </c>
      <c r="T180" s="142">
        <f>S180*H180</f>
        <v>0</v>
      </c>
      <c r="AR180" s="143" t="s">
        <v>166</v>
      </c>
      <c r="AT180" s="143" t="s">
        <v>161</v>
      </c>
      <c r="AU180" s="143" t="s">
        <v>83</v>
      </c>
      <c r="AY180" s="18" t="s">
        <v>158</v>
      </c>
      <c r="BE180" s="144">
        <f>IF(N180="základní",J180,0)</f>
        <v>0</v>
      </c>
      <c r="BF180" s="144">
        <f>IF(N180="snížená",J180,0)</f>
        <v>0</v>
      </c>
      <c r="BG180" s="144">
        <f>IF(N180="zákl. přenesená",J180,0)</f>
        <v>0</v>
      </c>
      <c r="BH180" s="144">
        <f>IF(N180="sníž. přenesená",J180,0)</f>
        <v>0</v>
      </c>
      <c r="BI180" s="144">
        <f>IF(N180="nulová",J180,0)</f>
        <v>0</v>
      </c>
      <c r="BJ180" s="18" t="s">
        <v>83</v>
      </c>
      <c r="BK180" s="144">
        <f>ROUND(I180*H180,2)</f>
        <v>0</v>
      </c>
      <c r="BL180" s="18" t="s">
        <v>166</v>
      </c>
      <c r="BM180" s="143" t="s">
        <v>834</v>
      </c>
    </row>
    <row r="181" spans="2:65" s="1" customFormat="1">
      <c r="B181" s="33"/>
      <c r="D181" s="145" t="s">
        <v>168</v>
      </c>
      <c r="F181" s="146" t="s">
        <v>1846</v>
      </c>
      <c r="I181" s="147"/>
      <c r="L181" s="33"/>
      <c r="M181" s="148"/>
      <c r="T181" s="54"/>
      <c r="AT181" s="18" t="s">
        <v>168</v>
      </c>
      <c r="AU181" s="18" t="s">
        <v>83</v>
      </c>
    </row>
    <row r="182" spans="2:65" s="1" customFormat="1" ht="16.5" customHeight="1">
      <c r="B182" s="33"/>
      <c r="C182" s="132" t="s">
        <v>512</v>
      </c>
      <c r="D182" s="132" t="s">
        <v>161</v>
      </c>
      <c r="E182" s="133" t="s">
        <v>2149</v>
      </c>
      <c r="F182" s="134" t="s">
        <v>1848</v>
      </c>
      <c r="G182" s="135" t="s">
        <v>660</v>
      </c>
      <c r="H182" s="136">
        <v>16</v>
      </c>
      <c r="I182" s="137"/>
      <c r="J182" s="138">
        <f>ROUND(I182*H182,2)</f>
        <v>0</v>
      </c>
      <c r="K182" s="134" t="s">
        <v>19</v>
      </c>
      <c r="L182" s="33"/>
      <c r="M182" s="139" t="s">
        <v>19</v>
      </c>
      <c r="N182" s="140" t="s">
        <v>47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166</v>
      </c>
      <c r="AT182" s="143" t="s">
        <v>161</v>
      </c>
      <c r="AU182" s="143" t="s">
        <v>83</v>
      </c>
      <c r="AY182" s="18" t="s">
        <v>158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83</v>
      </c>
      <c r="BK182" s="144">
        <f>ROUND(I182*H182,2)</f>
        <v>0</v>
      </c>
      <c r="BL182" s="18" t="s">
        <v>166</v>
      </c>
      <c r="BM182" s="143" t="s">
        <v>852</v>
      </c>
    </row>
    <row r="183" spans="2:65" s="1" customFormat="1">
      <c r="B183" s="33"/>
      <c r="D183" s="145" t="s">
        <v>168</v>
      </c>
      <c r="F183" s="146" t="s">
        <v>1848</v>
      </c>
      <c r="I183" s="147"/>
      <c r="L183" s="33"/>
      <c r="M183" s="148"/>
      <c r="T183" s="54"/>
      <c r="AT183" s="18" t="s">
        <v>168</v>
      </c>
      <c r="AU183" s="18" t="s">
        <v>83</v>
      </c>
    </row>
    <row r="184" spans="2:65" s="11" customFormat="1" ht="25.9" customHeight="1">
      <c r="B184" s="120"/>
      <c r="D184" s="121" t="s">
        <v>75</v>
      </c>
      <c r="E184" s="122" t="s">
        <v>83</v>
      </c>
      <c r="F184" s="122" t="s">
        <v>2150</v>
      </c>
      <c r="I184" s="123"/>
      <c r="J184" s="124">
        <f>BK184</f>
        <v>0</v>
      </c>
      <c r="L184" s="120"/>
      <c r="M184" s="125"/>
      <c r="P184" s="126">
        <f>SUM(P185:P208)</f>
        <v>0</v>
      </c>
      <c r="R184" s="126">
        <f>SUM(R185:R208)</f>
        <v>0</v>
      </c>
      <c r="T184" s="127">
        <f>SUM(T185:T208)</f>
        <v>0</v>
      </c>
      <c r="AR184" s="121" t="s">
        <v>83</v>
      </c>
      <c r="AT184" s="128" t="s">
        <v>75</v>
      </c>
      <c r="AU184" s="128" t="s">
        <v>76</v>
      </c>
      <c r="AY184" s="121" t="s">
        <v>158</v>
      </c>
      <c r="BK184" s="129">
        <f>SUM(BK185:BK208)</f>
        <v>0</v>
      </c>
    </row>
    <row r="185" spans="2:65" s="1" customFormat="1" ht="24.2" customHeight="1">
      <c r="B185" s="33"/>
      <c r="C185" s="132" t="s">
        <v>520</v>
      </c>
      <c r="D185" s="132" t="s">
        <v>161</v>
      </c>
      <c r="E185" s="133" t="s">
        <v>2151</v>
      </c>
      <c r="F185" s="134" t="s">
        <v>2152</v>
      </c>
      <c r="G185" s="135" t="s">
        <v>2153</v>
      </c>
      <c r="H185" s="136">
        <v>0.1</v>
      </c>
      <c r="I185" s="137"/>
      <c r="J185" s="138">
        <f>ROUND(I185*H185,2)</f>
        <v>0</v>
      </c>
      <c r="K185" s="134" t="s">
        <v>19</v>
      </c>
      <c r="L185" s="33"/>
      <c r="M185" s="139" t="s">
        <v>19</v>
      </c>
      <c r="N185" s="140" t="s">
        <v>47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166</v>
      </c>
      <c r="AT185" s="143" t="s">
        <v>161</v>
      </c>
      <c r="AU185" s="143" t="s">
        <v>83</v>
      </c>
      <c r="AY185" s="18" t="s">
        <v>158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8" t="s">
        <v>83</v>
      </c>
      <c r="BK185" s="144">
        <f>ROUND(I185*H185,2)</f>
        <v>0</v>
      </c>
      <c r="BL185" s="18" t="s">
        <v>166</v>
      </c>
      <c r="BM185" s="143" t="s">
        <v>870</v>
      </c>
    </row>
    <row r="186" spans="2:65" s="1" customFormat="1">
      <c r="B186" s="33"/>
      <c r="D186" s="145" t="s">
        <v>168</v>
      </c>
      <c r="F186" s="146" t="s">
        <v>2152</v>
      </c>
      <c r="I186" s="147"/>
      <c r="L186" s="33"/>
      <c r="M186" s="148"/>
      <c r="T186" s="54"/>
      <c r="AT186" s="18" t="s">
        <v>168</v>
      </c>
      <c r="AU186" s="18" t="s">
        <v>83</v>
      </c>
    </row>
    <row r="187" spans="2:65" s="1" customFormat="1" ht="24.2" customHeight="1">
      <c r="B187" s="33"/>
      <c r="C187" s="132" t="s">
        <v>527</v>
      </c>
      <c r="D187" s="132" t="s">
        <v>161</v>
      </c>
      <c r="E187" s="133" t="s">
        <v>2154</v>
      </c>
      <c r="F187" s="134" t="s">
        <v>2155</v>
      </c>
      <c r="G187" s="135" t="s">
        <v>340</v>
      </c>
      <c r="H187" s="136">
        <v>80</v>
      </c>
      <c r="I187" s="137"/>
      <c r="J187" s="138">
        <f>ROUND(I187*H187,2)</f>
        <v>0</v>
      </c>
      <c r="K187" s="134" t="s">
        <v>19</v>
      </c>
      <c r="L187" s="33"/>
      <c r="M187" s="139" t="s">
        <v>19</v>
      </c>
      <c r="N187" s="140" t="s">
        <v>47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166</v>
      </c>
      <c r="AT187" s="143" t="s">
        <v>161</v>
      </c>
      <c r="AU187" s="143" t="s">
        <v>83</v>
      </c>
      <c r="AY187" s="18" t="s">
        <v>158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83</v>
      </c>
      <c r="BK187" s="144">
        <f>ROUND(I187*H187,2)</f>
        <v>0</v>
      </c>
      <c r="BL187" s="18" t="s">
        <v>166</v>
      </c>
      <c r="BM187" s="143" t="s">
        <v>884</v>
      </c>
    </row>
    <row r="188" spans="2:65" s="1" customFormat="1">
      <c r="B188" s="33"/>
      <c r="D188" s="145" t="s">
        <v>168</v>
      </c>
      <c r="F188" s="146" t="s">
        <v>2155</v>
      </c>
      <c r="I188" s="147"/>
      <c r="L188" s="33"/>
      <c r="M188" s="148"/>
      <c r="T188" s="54"/>
      <c r="AT188" s="18" t="s">
        <v>168</v>
      </c>
      <c r="AU188" s="18" t="s">
        <v>83</v>
      </c>
    </row>
    <row r="189" spans="2:65" s="1" customFormat="1" ht="24.2" customHeight="1">
      <c r="B189" s="33"/>
      <c r="C189" s="132" t="s">
        <v>535</v>
      </c>
      <c r="D189" s="132" t="s">
        <v>161</v>
      </c>
      <c r="E189" s="133" t="s">
        <v>2156</v>
      </c>
      <c r="F189" s="134" t="s">
        <v>2157</v>
      </c>
      <c r="G189" s="135" t="s">
        <v>340</v>
      </c>
      <c r="H189" s="136">
        <v>80</v>
      </c>
      <c r="I189" s="137"/>
      <c r="J189" s="138">
        <f>ROUND(I189*H189,2)</f>
        <v>0</v>
      </c>
      <c r="K189" s="134" t="s">
        <v>19</v>
      </c>
      <c r="L189" s="33"/>
      <c r="M189" s="139" t="s">
        <v>19</v>
      </c>
      <c r="N189" s="140" t="s">
        <v>47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166</v>
      </c>
      <c r="AT189" s="143" t="s">
        <v>161</v>
      </c>
      <c r="AU189" s="143" t="s">
        <v>83</v>
      </c>
      <c r="AY189" s="18" t="s">
        <v>158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8" t="s">
        <v>83</v>
      </c>
      <c r="BK189" s="144">
        <f>ROUND(I189*H189,2)</f>
        <v>0</v>
      </c>
      <c r="BL189" s="18" t="s">
        <v>166</v>
      </c>
      <c r="BM189" s="143" t="s">
        <v>897</v>
      </c>
    </row>
    <row r="190" spans="2:65" s="1" customFormat="1">
      <c r="B190" s="33"/>
      <c r="D190" s="145" t="s">
        <v>168</v>
      </c>
      <c r="F190" s="146" t="s">
        <v>2157</v>
      </c>
      <c r="I190" s="147"/>
      <c r="L190" s="33"/>
      <c r="M190" s="148"/>
      <c r="T190" s="54"/>
      <c r="AT190" s="18" t="s">
        <v>168</v>
      </c>
      <c r="AU190" s="18" t="s">
        <v>83</v>
      </c>
    </row>
    <row r="191" spans="2:65" s="1" customFormat="1" ht="16.5" customHeight="1">
      <c r="B191" s="33"/>
      <c r="C191" s="132" t="s">
        <v>546</v>
      </c>
      <c r="D191" s="132" t="s">
        <v>161</v>
      </c>
      <c r="E191" s="133" t="s">
        <v>2158</v>
      </c>
      <c r="F191" s="134" t="s">
        <v>2159</v>
      </c>
      <c r="G191" s="135" t="s">
        <v>538</v>
      </c>
      <c r="H191" s="136">
        <v>7</v>
      </c>
      <c r="I191" s="137"/>
      <c r="J191" s="138">
        <f>ROUND(I191*H191,2)</f>
        <v>0</v>
      </c>
      <c r="K191" s="134" t="s">
        <v>19</v>
      </c>
      <c r="L191" s="33"/>
      <c r="M191" s="139" t="s">
        <v>19</v>
      </c>
      <c r="N191" s="140" t="s">
        <v>47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166</v>
      </c>
      <c r="AT191" s="143" t="s">
        <v>161</v>
      </c>
      <c r="AU191" s="143" t="s">
        <v>83</v>
      </c>
      <c r="AY191" s="18" t="s">
        <v>158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83</v>
      </c>
      <c r="BK191" s="144">
        <f>ROUND(I191*H191,2)</f>
        <v>0</v>
      </c>
      <c r="BL191" s="18" t="s">
        <v>166</v>
      </c>
      <c r="BM191" s="143" t="s">
        <v>634</v>
      </c>
    </row>
    <row r="192" spans="2:65" s="1" customFormat="1">
      <c r="B192" s="33"/>
      <c r="D192" s="145" t="s">
        <v>168</v>
      </c>
      <c r="F192" s="146" t="s">
        <v>2159</v>
      </c>
      <c r="I192" s="147"/>
      <c r="L192" s="33"/>
      <c r="M192" s="148"/>
      <c r="T192" s="54"/>
      <c r="AT192" s="18" t="s">
        <v>168</v>
      </c>
      <c r="AU192" s="18" t="s">
        <v>83</v>
      </c>
    </row>
    <row r="193" spans="2:65" s="1" customFormat="1" ht="16.5" customHeight="1">
      <c r="B193" s="33"/>
      <c r="C193" s="132" t="s">
        <v>552</v>
      </c>
      <c r="D193" s="132" t="s">
        <v>161</v>
      </c>
      <c r="E193" s="133" t="s">
        <v>2160</v>
      </c>
      <c r="F193" s="134" t="s">
        <v>2161</v>
      </c>
      <c r="G193" s="135" t="s">
        <v>538</v>
      </c>
      <c r="H193" s="136">
        <v>35</v>
      </c>
      <c r="I193" s="137"/>
      <c r="J193" s="138">
        <f>ROUND(I193*H193,2)</f>
        <v>0</v>
      </c>
      <c r="K193" s="134" t="s">
        <v>19</v>
      </c>
      <c r="L193" s="33"/>
      <c r="M193" s="139" t="s">
        <v>19</v>
      </c>
      <c r="N193" s="140" t="s">
        <v>47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166</v>
      </c>
      <c r="AT193" s="143" t="s">
        <v>161</v>
      </c>
      <c r="AU193" s="143" t="s">
        <v>83</v>
      </c>
      <c r="AY193" s="18" t="s">
        <v>158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83</v>
      </c>
      <c r="BK193" s="144">
        <f>ROUND(I193*H193,2)</f>
        <v>0</v>
      </c>
      <c r="BL193" s="18" t="s">
        <v>166</v>
      </c>
      <c r="BM193" s="143" t="s">
        <v>739</v>
      </c>
    </row>
    <row r="194" spans="2:65" s="1" customFormat="1">
      <c r="B194" s="33"/>
      <c r="D194" s="145" t="s">
        <v>168</v>
      </c>
      <c r="F194" s="146" t="s">
        <v>2161</v>
      </c>
      <c r="I194" s="147"/>
      <c r="L194" s="33"/>
      <c r="M194" s="148"/>
      <c r="T194" s="54"/>
      <c r="AT194" s="18" t="s">
        <v>168</v>
      </c>
      <c r="AU194" s="18" t="s">
        <v>83</v>
      </c>
    </row>
    <row r="195" spans="2:65" s="1" customFormat="1" ht="24.2" customHeight="1">
      <c r="B195" s="33"/>
      <c r="C195" s="132" t="s">
        <v>558</v>
      </c>
      <c r="D195" s="132" t="s">
        <v>161</v>
      </c>
      <c r="E195" s="133" t="s">
        <v>2162</v>
      </c>
      <c r="F195" s="134" t="s">
        <v>2163</v>
      </c>
      <c r="G195" s="135" t="s">
        <v>164</v>
      </c>
      <c r="H195" s="136">
        <v>30</v>
      </c>
      <c r="I195" s="137"/>
      <c r="J195" s="138">
        <f>ROUND(I195*H195,2)</f>
        <v>0</v>
      </c>
      <c r="K195" s="134" t="s">
        <v>19</v>
      </c>
      <c r="L195" s="33"/>
      <c r="M195" s="139" t="s">
        <v>19</v>
      </c>
      <c r="N195" s="140" t="s">
        <v>47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166</v>
      </c>
      <c r="AT195" s="143" t="s">
        <v>161</v>
      </c>
      <c r="AU195" s="143" t="s">
        <v>83</v>
      </c>
      <c r="AY195" s="18" t="s">
        <v>158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83</v>
      </c>
      <c r="BK195" s="144">
        <f>ROUND(I195*H195,2)</f>
        <v>0</v>
      </c>
      <c r="BL195" s="18" t="s">
        <v>166</v>
      </c>
      <c r="BM195" s="143" t="s">
        <v>860</v>
      </c>
    </row>
    <row r="196" spans="2:65" s="1" customFormat="1">
      <c r="B196" s="33"/>
      <c r="D196" s="145" t="s">
        <v>168</v>
      </c>
      <c r="F196" s="146" t="s">
        <v>2163</v>
      </c>
      <c r="I196" s="147"/>
      <c r="L196" s="33"/>
      <c r="M196" s="148"/>
      <c r="T196" s="54"/>
      <c r="AT196" s="18" t="s">
        <v>168</v>
      </c>
      <c r="AU196" s="18" t="s">
        <v>83</v>
      </c>
    </row>
    <row r="197" spans="2:65" s="1" customFormat="1" ht="16.5" customHeight="1">
      <c r="B197" s="33"/>
      <c r="C197" s="132" t="s">
        <v>564</v>
      </c>
      <c r="D197" s="132" t="s">
        <v>161</v>
      </c>
      <c r="E197" s="133" t="s">
        <v>2164</v>
      </c>
      <c r="F197" s="134" t="s">
        <v>2165</v>
      </c>
      <c r="G197" s="135" t="s">
        <v>340</v>
      </c>
      <c r="H197" s="136">
        <v>160</v>
      </c>
      <c r="I197" s="137"/>
      <c r="J197" s="138">
        <f>ROUND(I197*H197,2)</f>
        <v>0</v>
      </c>
      <c r="K197" s="134" t="s">
        <v>19</v>
      </c>
      <c r="L197" s="33"/>
      <c r="M197" s="139" t="s">
        <v>19</v>
      </c>
      <c r="N197" s="140" t="s">
        <v>47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166</v>
      </c>
      <c r="AT197" s="143" t="s">
        <v>161</v>
      </c>
      <c r="AU197" s="143" t="s">
        <v>83</v>
      </c>
      <c r="AY197" s="18" t="s">
        <v>158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8" t="s">
        <v>83</v>
      </c>
      <c r="BK197" s="144">
        <f>ROUND(I197*H197,2)</f>
        <v>0</v>
      </c>
      <c r="BL197" s="18" t="s">
        <v>166</v>
      </c>
      <c r="BM197" s="143" t="s">
        <v>959</v>
      </c>
    </row>
    <row r="198" spans="2:65" s="1" customFormat="1">
      <c r="B198" s="33"/>
      <c r="D198" s="145" t="s">
        <v>168</v>
      </c>
      <c r="F198" s="146" t="s">
        <v>2165</v>
      </c>
      <c r="I198" s="147"/>
      <c r="L198" s="33"/>
      <c r="M198" s="148"/>
      <c r="T198" s="54"/>
      <c r="AT198" s="18" t="s">
        <v>168</v>
      </c>
      <c r="AU198" s="18" t="s">
        <v>83</v>
      </c>
    </row>
    <row r="199" spans="2:65" s="1" customFormat="1" ht="24.2" customHeight="1">
      <c r="B199" s="33"/>
      <c r="C199" s="132" t="s">
        <v>572</v>
      </c>
      <c r="D199" s="132" t="s">
        <v>161</v>
      </c>
      <c r="E199" s="133" t="s">
        <v>2166</v>
      </c>
      <c r="F199" s="134" t="s">
        <v>2167</v>
      </c>
      <c r="G199" s="135" t="s">
        <v>538</v>
      </c>
      <c r="H199" s="136">
        <v>1</v>
      </c>
      <c r="I199" s="137"/>
      <c r="J199" s="138">
        <f>ROUND(I199*H199,2)</f>
        <v>0</v>
      </c>
      <c r="K199" s="134" t="s">
        <v>19</v>
      </c>
      <c r="L199" s="33"/>
      <c r="M199" s="139" t="s">
        <v>19</v>
      </c>
      <c r="N199" s="140" t="s">
        <v>47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166</v>
      </c>
      <c r="AT199" s="143" t="s">
        <v>161</v>
      </c>
      <c r="AU199" s="143" t="s">
        <v>83</v>
      </c>
      <c r="AY199" s="18" t="s">
        <v>158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83</v>
      </c>
      <c r="BK199" s="144">
        <f>ROUND(I199*H199,2)</f>
        <v>0</v>
      </c>
      <c r="BL199" s="18" t="s">
        <v>166</v>
      </c>
      <c r="BM199" s="143" t="s">
        <v>975</v>
      </c>
    </row>
    <row r="200" spans="2:65" s="1" customFormat="1">
      <c r="B200" s="33"/>
      <c r="D200" s="145" t="s">
        <v>168</v>
      </c>
      <c r="F200" s="146" t="s">
        <v>2167</v>
      </c>
      <c r="I200" s="147"/>
      <c r="L200" s="33"/>
      <c r="M200" s="148"/>
      <c r="T200" s="54"/>
      <c r="AT200" s="18" t="s">
        <v>168</v>
      </c>
      <c r="AU200" s="18" t="s">
        <v>83</v>
      </c>
    </row>
    <row r="201" spans="2:65" s="1" customFormat="1" ht="24.2" customHeight="1">
      <c r="B201" s="33"/>
      <c r="C201" s="132" t="s">
        <v>578</v>
      </c>
      <c r="D201" s="132" t="s">
        <v>161</v>
      </c>
      <c r="E201" s="133" t="s">
        <v>2168</v>
      </c>
      <c r="F201" s="134" t="s">
        <v>2169</v>
      </c>
      <c r="G201" s="135" t="s">
        <v>538</v>
      </c>
      <c r="H201" s="136">
        <v>0.5</v>
      </c>
      <c r="I201" s="137"/>
      <c r="J201" s="138">
        <f>ROUND(I201*H201,2)</f>
        <v>0</v>
      </c>
      <c r="K201" s="134" t="s">
        <v>19</v>
      </c>
      <c r="L201" s="33"/>
      <c r="M201" s="139" t="s">
        <v>19</v>
      </c>
      <c r="N201" s="140" t="s">
        <v>47</v>
      </c>
      <c r="P201" s="141">
        <f>O201*H201</f>
        <v>0</v>
      </c>
      <c r="Q201" s="141">
        <v>0</v>
      </c>
      <c r="R201" s="141">
        <f>Q201*H201</f>
        <v>0</v>
      </c>
      <c r="S201" s="141">
        <v>0</v>
      </c>
      <c r="T201" s="142">
        <f>S201*H201</f>
        <v>0</v>
      </c>
      <c r="AR201" s="143" t="s">
        <v>166</v>
      </c>
      <c r="AT201" s="143" t="s">
        <v>161</v>
      </c>
      <c r="AU201" s="143" t="s">
        <v>83</v>
      </c>
      <c r="AY201" s="18" t="s">
        <v>158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8" t="s">
        <v>83</v>
      </c>
      <c r="BK201" s="144">
        <f>ROUND(I201*H201,2)</f>
        <v>0</v>
      </c>
      <c r="BL201" s="18" t="s">
        <v>166</v>
      </c>
      <c r="BM201" s="143" t="s">
        <v>989</v>
      </c>
    </row>
    <row r="202" spans="2:65" s="1" customFormat="1">
      <c r="B202" s="33"/>
      <c r="D202" s="145" t="s">
        <v>168</v>
      </c>
      <c r="F202" s="146" t="s">
        <v>2169</v>
      </c>
      <c r="I202" s="147"/>
      <c r="L202" s="33"/>
      <c r="M202" s="148"/>
      <c r="T202" s="54"/>
      <c r="AT202" s="18" t="s">
        <v>168</v>
      </c>
      <c r="AU202" s="18" t="s">
        <v>83</v>
      </c>
    </row>
    <row r="203" spans="2:65" s="1" customFormat="1" ht="16.5" customHeight="1">
      <c r="B203" s="33"/>
      <c r="C203" s="132" t="s">
        <v>584</v>
      </c>
      <c r="D203" s="132" t="s">
        <v>161</v>
      </c>
      <c r="E203" s="133" t="s">
        <v>2170</v>
      </c>
      <c r="F203" s="134" t="s">
        <v>2171</v>
      </c>
      <c r="G203" s="135" t="s">
        <v>538</v>
      </c>
      <c r="H203" s="136">
        <v>7</v>
      </c>
      <c r="I203" s="137"/>
      <c r="J203" s="138">
        <f>ROUND(I203*H203,2)</f>
        <v>0</v>
      </c>
      <c r="K203" s="134" t="s">
        <v>19</v>
      </c>
      <c r="L203" s="33"/>
      <c r="M203" s="139" t="s">
        <v>19</v>
      </c>
      <c r="N203" s="140" t="s">
        <v>47</v>
      </c>
      <c r="P203" s="141">
        <f>O203*H203</f>
        <v>0</v>
      </c>
      <c r="Q203" s="141">
        <v>0</v>
      </c>
      <c r="R203" s="141">
        <f>Q203*H203</f>
        <v>0</v>
      </c>
      <c r="S203" s="141">
        <v>0</v>
      </c>
      <c r="T203" s="142">
        <f>S203*H203</f>
        <v>0</v>
      </c>
      <c r="AR203" s="143" t="s">
        <v>166</v>
      </c>
      <c r="AT203" s="143" t="s">
        <v>161</v>
      </c>
      <c r="AU203" s="143" t="s">
        <v>83</v>
      </c>
      <c r="AY203" s="18" t="s">
        <v>158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8" t="s">
        <v>83</v>
      </c>
      <c r="BK203" s="144">
        <f>ROUND(I203*H203,2)</f>
        <v>0</v>
      </c>
      <c r="BL203" s="18" t="s">
        <v>166</v>
      </c>
      <c r="BM203" s="143" t="s">
        <v>1005</v>
      </c>
    </row>
    <row r="204" spans="2:65" s="1" customFormat="1">
      <c r="B204" s="33"/>
      <c r="D204" s="145" t="s">
        <v>168</v>
      </c>
      <c r="F204" s="146" t="s">
        <v>2171</v>
      </c>
      <c r="I204" s="147"/>
      <c r="L204" s="33"/>
      <c r="M204" s="148"/>
      <c r="T204" s="54"/>
      <c r="AT204" s="18" t="s">
        <v>168</v>
      </c>
      <c r="AU204" s="18" t="s">
        <v>83</v>
      </c>
    </row>
    <row r="205" spans="2:65" s="1" customFormat="1" ht="24.2" customHeight="1">
      <c r="B205" s="33"/>
      <c r="C205" s="132" t="s">
        <v>590</v>
      </c>
      <c r="D205" s="132" t="s">
        <v>161</v>
      </c>
      <c r="E205" s="133" t="s">
        <v>2172</v>
      </c>
      <c r="F205" s="134" t="s">
        <v>2173</v>
      </c>
      <c r="G205" s="135" t="s">
        <v>1307</v>
      </c>
      <c r="H205" s="136">
        <v>8</v>
      </c>
      <c r="I205" s="137"/>
      <c r="J205" s="138">
        <f>ROUND(I205*H205,2)</f>
        <v>0</v>
      </c>
      <c r="K205" s="134" t="s">
        <v>19</v>
      </c>
      <c r="L205" s="33"/>
      <c r="M205" s="139" t="s">
        <v>19</v>
      </c>
      <c r="N205" s="140" t="s">
        <v>47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166</v>
      </c>
      <c r="AT205" s="143" t="s">
        <v>161</v>
      </c>
      <c r="AU205" s="143" t="s">
        <v>83</v>
      </c>
      <c r="AY205" s="18" t="s">
        <v>158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83</v>
      </c>
      <c r="BK205" s="144">
        <f>ROUND(I205*H205,2)</f>
        <v>0</v>
      </c>
      <c r="BL205" s="18" t="s">
        <v>166</v>
      </c>
      <c r="BM205" s="143" t="s">
        <v>1022</v>
      </c>
    </row>
    <row r="206" spans="2:65" s="1" customFormat="1">
      <c r="B206" s="33"/>
      <c r="D206" s="145" t="s">
        <v>168</v>
      </c>
      <c r="F206" s="146" t="s">
        <v>2174</v>
      </c>
      <c r="I206" s="147"/>
      <c r="L206" s="33"/>
      <c r="M206" s="148"/>
      <c r="T206" s="54"/>
      <c r="AT206" s="18" t="s">
        <v>168</v>
      </c>
      <c r="AU206" s="18" t="s">
        <v>83</v>
      </c>
    </row>
    <row r="207" spans="2:65" s="1" customFormat="1" ht="24.2" customHeight="1">
      <c r="B207" s="33"/>
      <c r="C207" s="132" t="s">
        <v>597</v>
      </c>
      <c r="D207" s="132" t="s">
        <v>161</v>
      </c>
      <c r="E207" s="133" t="s">
        <v>2175</v>
      </c>
      <c r="F207" s="134" t="s">
        <v>2176</v>
      </c>
      <c r="G207" s="135" t="s">
        <v>2153</v>
      </c>
      <c r="H207" s="136">
        <v>0.1</v>
      </c>
      <c r="I207" s="137"/>
      <c r="J207" s="138">
        <f>ROUND(I207*H207,2)</f>
        <v>0</v>
      </c>
      <c r="K207" s="134" t="s">
        <v>19</v>
      </c>
      <c r="L207" s="33"/>
      <c r="M207" s="139" t="s">
        <v>19</v>
      </c>
      <c r="N207" s="140" t="s">
        <v>47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166</v>
      </c>
      <c r="AT207" s="143" t="s">
        <v>161</v>
      </c>
      <c r="AU207" s="143" t="s">
        <v>83</v>
      </c>
      <c r="AY207" s="18" t="s">
        <v>158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8" t="s">
        <v>83</v>
      </c>
      <c r="BK207" s="144">
        <f>ROUND(I207*H207,2)</f>
        <v>0</v>
      </c>
      <c r="BL207" s="18" t="s">
        <v>166</v>
      </c>
      <c r="BM207" s="143" t="s">
        <v>1031</v>
      </c>
    </row>
    <row r="208" spans="2:65" s="1" customFormat="1">
      <c r="B208" s="33"/>
      <c r="D208" s="145" t="s">
        <v>168</v>
      </c>
      <c r="F208" s="146" t="s">
        <v>2177</v>
      </c>
      <c r="I208" s="147"/>
      <c r="L208" s="33"/>
      <c r="M208" s="148"/>
      <c r="T208" s="54"/>
      <c r="AT208" s="18" t="s">
        <v>168</v>
      </c>
      <c r="AU208" s="18" t="s">
        <v>83</v>
      </c>
    </row>
    <row r="209" spans="2:65" s="11" customFormat="1" ht="25.9" customHeight="1">
      <c r="B209" s="120"/>
      <c r="D209" s="121" t="s">
        <v>75</v>
      </c>
      <c r="E209" s="122" t="s">
        <v>2178</v>
      </c>
      <c r="F209" s="122" t="s">
        <v>2179</v>
      </c>
      <c r="I209" s="123"/>
      <c r="J209" s="124">
        <f>BK209</f>
        <v>0</v>
      </c>
      <c r="L209" s="120"/>
      <c r="M209" s="125"/>
      <c r="P209" s="126">
        <f>SUM(P210:P213)</f>
        <v>0</v>
      </c>
      <c r="R209" s="126">
        <f>SUM(R210:R213)</f>
        <v>0</v>
      </c>
      <c r="T209" s="127">
        <f>SUM(T210:T213)</f>
        <v>0</v>
      </c>
      <c r="AR209" s="121" t="s">
        <v>166</v>
      </c>
      <c r="AT209" s="128" t="s">
        <v>75</v>
      </c>
      <c r="AU209" s="128" t="s">
        <v>76</v>
      </c>
      <c r="AY209" s="121" t="s">
        <v>158</v>
      </c>
      <c r="BK209" s="129">
        <f>SUM(BK210:BK213)</f>
        <v>0</v>
      </c>
    </row>
    <row r="210" spans="2:65" s="1" customFormat="1" ht="16.5" customHeight="1">
      <c r="B210" s="33"/>
      <c r="C210" s="132" t="s">
        <v>608</v>
      </c>
      <c r="D210" s="132" t="s">
        <v>161</v>
      </c>
      <c r="E210" s="133" t="s">
        <v>2180</v>
      </c>
      <c r="F210" s="134" t="s">
        <v>1850</v>
      </c>
      <c r="G210" s="135" t="s">
        <v>1042</v>
      </c>
      <c r="H210" s="136">
        <v>1</v>
      </c>
      <c r="I210" s="137"/>
      <c r="J210" s="138">
        <f>ROUND(I210*H210,2)</f>
        <v>0</v>
      </c>
      <c r="K210" s="134" t="s">
        <v>19</v>
      </c>
      <c r="L210" s="33"/>
      <c r="M210" s="139" t="s">
        <v>19</v>
      </c>
      <c r="N210" s="140" t="s">
        <v>47</v>
      </c>
      <c r="P210" s="141">
        <f>O210*H210</f>
        <v>0</v>
      </c>
      <c r="Q210" s="141">
        <v>0</v>
      </c>
      <c r="R210" s="141">
        <f>Q210*H210</f>
        <v>0</v>
      </c>
      <c r="S210" s="141">
        <v>0</v>
      </c>
      <c r="T210" s="142">
        <f>S210*H210</f>
        <v>0</v>
      </c>
      <c r="AR210" s="143" t="s">
        <v>2181</v>
      </c>
      <c r="AT210" s="143" t="s">
        <v>161</v>
      </c>
      <c r="AU210" s="143" t="s">
        <v>83</v>
      </c>
      <c r="AY210" s="18" t="s">
        <v>158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8" t="s">
        <v>83</v>
      </c>
      <c r="BK210" s="144">
        <f>ROUND(I210*H210,2)</f>
        <v>0</v>
      </c>
      <c r="BL210" s="18" t="s">
        <v>2181</v>
      </c>
      <c r="BM210" s="143" t="s">
        <v>2182</v>
      </c>
    </row>
    <row r="211" spans="2:65" s="1" customFormat="1">
      <c r="B211" s="33"/>
      <c r="D211" s="145" t="s">
        <v>168</v>
      </c>
      <c r="F211" s="146" t="s">
        <v>1850</v>
      </c>
      <c r="I211" s="147"/>
      <c r="L211" s="33"/>
      <c r="M211" s="148"/>
      <c r="T211" s="54"/>
      <c r="AT211" s="18" t="s">
        <v>168</v>
      </c>
      <c r="AU211" s="18" t="s">
        <v>83</v>
      </c>
    </row>
    <row r="212" spans="2:65" s="1" customFormat="1" ht="16.5" customHeight="1">
      <c r="B212" s="33"/>
      <c r="C212" s="132" t="s">
        <v>617</v>
      </c>
      <c r="D212" s="132" t="s">
        <v>161</v>
      </c>
      <c r="E212" s="133" t="s">
        <v>2183</v>
      </c>
      <c r="F212" s="134" t="s">
        <v>1852</v>
      </c>
      <c r="G212" s="135" t="s">
        <v>1042</v>
      </c>
      <c r="H212" s="136">
        <v>1</v>
      </c>
      <c r="I212" s="137"/>
      <c r="J212" s="138">
        <f>ROUND(I212*H212,2)</f>
        <v>0</v>
      </c>
      <c r="K212" s="134" t="s">
        <v>19</v>
      </c>
      <c r="L212" s="33"/>
      <c r="M212" s="139" t="s">
        <v>19</v>
      </c>
      <c r="N212" s="140" t="s">
        <v>47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2181</v>
      </c>
      <c r="AT212" s="143" t="s">
        <v>161</v>
      </c>
      <c r="AU212" s="143" t="s">
        <v>83</v>
      </c>
      <c r="AY212" s="18" t="s">
        <v>158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83</v>
      </c>
      <c r="BK212" s="144">
        <f>ROUND(I212*H212,2)</f>
        <v>0</v>
      </c>
      <c r="BL212" s="18" t="s">
        <v>2181</v>
      </c>
      <c r="BM212" s="143" t="s">
        <v>2184</v>
      </c>
    </row>
    <row r="213" spans="2:65" s="1" customFormat="1">
      <c r="B213" s="33"/>
      <c r="D213" s="145" t="s">
        <v>168</v>
      </c>
      <c r="F213" s="146" t="s">
        <v>1852</v>
      </c>
      <c r="I213" s="147"/>
      <c r="L213" s="33"/>
      <c r="M213" s="188"/>
      <c r="N213" s="189"/>
      <c r="O213" s="189"/>
      <c r="P213" s="189"/>
      <c r="Q213" s="189"/>
      <c r="R213" s="189"/>
      <c r="S213" s="189"/>
      <c r="T213" s="190"/>
      <c r="AT213" s="18" t="s">
        <v>168</v>
      </c>
      <c r="AU213" s="18" t="s">
        <v>83</v>
      </c>
    </row>
    <row r="214" spans="2:65" s="1" customFormat="1" ht="6.95" customHeight="1">
      <c r="B214" s="42"/>
      <c r="C214" s="43"/>
      <c r="D214" s="43"/>
      <c r="E214" s="43"/>
      <c r="F214" s="43"/>
      <c r="G214" s="43"/>
      <c r="H214" s="43"/>
      <c r="I214" s="43"/>
      <c r="J214" s="43"/>
      <c r="K214" s="43"/>
      <c r="L214" s="33"/>
    </row>
  </sheetData>
  <sheetProtection algorithmName="SHA-512" hashValue="40DlYUwjUbeY+WmLro7+qOol0JePn6WBGew951/WxVnf7OTWXGjkZgKVi1gLYBpSOA2U2iNSEVL8yW3bucYOUg==" saltValue="q98pLet1n0e/RroEIUQO5EMbvjzqiCdcLs8d73LwaldMeu6eP1V0azhJemPjlgZzqPiNLt8iQcVULE4v7pgHQw==" spinCount="100000" sheet="1" objects="1" scenarios="1" formatColumns="0" formatRows="0" autoFilter="0"/>
  <autoFilter ref="C88:K213" xr:uid="{00000000-0009-0000-0000-000004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42"/>
  <sheetViews>
    <sheetView showGridLines="0" tabSelected="1" topLeftCell="A77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102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pans="2:46" ht="24.95" customHeight="1">
      <c r="B4" s="21"/>
      <c r="D4" s="22" t="s">
        <v>103</v>
      </c>
      <c r="L4" s="21"/>
      <c r="M4" s="91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282" t="str">
        <f>'Rekapitulace stavby'!K6</f>
        <v>RE-USE CENTRA ŽĎÁR NAD SÁZAVOU, ul. Jihlavská u Ave</v>
      </c>
      <c r="F7" s="283"/>
      <c r="G7" s="283"/>
      <c r="H7" s="283"/>
      <c r="L7" s="21"/>
    </row>
    <row r="8" spans="2:46" s="1" customFormat="1" ht="12" customHeight="1">
      <c r="B8" s="33"/>
      <c r="D8" s="28" t="s">
        <v>104</v>
      </c>
      <c r="L8" s="33"/>
    </row>
    <row r="9" spans="2:46" s="1" customFormat="1" ht="16.5" customHeight="1">
      <c r="B9" s="33"/>
      <c r="E9" s="242" t="s">
        <v>2185</v>
      </c>
      <c r="F9" s="284"/>
      <c r="G9" s="284"/>
      <c r="H9" s="284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1. 10. 2024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30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31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285" t="str">
        <f>'Rekapitulace stavby'!E14</f>
        <v>Vyplň údaj</v>
      </c>
      <c r="F18" s="267"/>
      <c r="G18" s="267"/>
      <c r="H18" s="267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33</v>
      </c>
      <c r="I20" s="28" t="s">
        <v>26</v>
      </c>
      <c r="J20" s="26" t="s">
        <v>34</v>
      </c>
      <c r="L20" s="33"/>
    </row>
    <row r="21" spans="2:12" s="1" customFormat="1" ht="18" customHeight="1">
      <c r="B21" s="33"/>
      <c r="E21" s="26" t="s">
        <v>35</v>
      </c>
      <c r="I21" s="28" t="s">
        <v>29</v>
      </c>
      <c r="J21" s="26" t="s">
        <v>36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38</v>
      </c>
      <c r="I23" s="28" t="s">
        <v>26</v>
      </c>
      <c r="J23" s="26" t="str">
        <f>IF('Rekapitulace stavby'!AN19="","",'Rekapitulace stavby'!AN19)</f>
        <v/>
      </c>
      <c r="L23" s="33"/>
    </row>
    <row r="24" spans="2:12" s="1" customFormat="1" ht="18" customHeight="1">
      <c r="B24" s="33"/>
      <c r="E24" s="26" t="str">
        <f>IF('Rekapitulace stavby'!E20="","",'Rekapitulace stavby'!E20)</f>
        <v xml:space="preserve"> </v>
      </c>
      <c r="I24" s="28" t="s">
        <v>29</v>
      </c>
      <c r="J24" s="26" t="str">
        <f>IF('Rekapitulace stavby'!AN20="","",'Rekapitulace stavby'!AN20)</f>
        <v/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40</v>
      </c>
      <c r="L26" s="33"/>
    </row>
    <row r="27" spans="2:12" s="7" customFormat="1" ht="16.5" customHeight="1">
      <c r="B27" s="92"/>
      <c r="E27" s="271" t="s">
        <v>19</v>
      </c>
      <c r="F27" s="271"/>
      <c r="G27" s="271"/>
      <c r="H27" s="271"/>
      <c r="L27" s="92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93" t="s">
        <v>42</v>
      </c>
      <c r="J30" s="64">
        <f>ROUND(J81,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44</v>
      </c>
      <c r="I32" s="36" t="s">
        <v>43</v>
      </c>
      <c r="J32" s="36" t="s">
        <v>45</v>
      </c>
      <c r="L32" s="33"/>
    </row>
    <row r="33" spans="2:12" s="1" customFormat="1" ht="14.45" customHeight="1">
      <c r="B33" s="33"/>
      <c r="D33" s="53" t="s">
        <v>46</v>
      </c>
      <c r="E33" s="28" t="s">
        <v>47</v>
      </c>
      <c r="F33" s="84">
        <f>ROUND((SUM(BE81:BE141)),  2)</f>
        <v>0</v>
      </c>
      <c r="I33" s="94">
        <v>0.21</v>
      </c>
      <c r="J33" s="84">
        <f>ROUND(((SUM(BE81:BE141))*I33),  2)</f>
        <v>0</v>
      </c>
      <c r="L33" s="33"/>
    </row>
    <row r="34" spans="2:12" s="1" customFormat="1" ht="14.45" customHeight="1">
      <c r="B34" s="33"/>
      <c r="E34" s="28" t="s">
        <v>48</v>
      </c>
      <c r="F34" s="84">
        <f>ROUND((SUM(BF81:BF141)),  2)</f>
        <v>0</v>
      </c>
      <c r="I34" s="94">
        <v>0.12</v>
      </c>
      <c r="J34" s="84">
        <f>ROUND(((SUM(BF81:BF141))*I34),  2)</f>
        <v>0</v>
      </c>
      <c r="L34" s="33"/>
    </row>
    <row r="35" spans="2:12" s="1" customFormat="1" ht="14.45" hidden="1" customHeight="1">
      <c r="B35" s="33"/>
      <c r="E35" s="28" t="s">
        <v>49</v>
      </c>
      <c r="F35" s="84">
        <f>ROUND((SUM(BG81:BG141)),  2)</f>
        <v>0</v>
      </c>
      <c r="I35" s="94">
        <v>0.21</v>
      </c>
      <c r="J35" s="84">
        <f>0</f>
        <v>0</v>
      </c>
      <c r="L35" s="33"/>
    </row>
    <row r="36" spans="2:12" s="1" customFormat="1" ht="14.45" hidden="1" customHeight="1">
      <c r="B36" s="33"/>
      <c r="E36" s="28" t="s">
        <v>50</v>
      </c>
      <c r="F36" s="84">
        <f>ROUND((SUM(BH81:BH141)),  2)</f>
        <v>0</v>
      </c>
      <c r="I36" s="94">
        <v>0.12</v>
      </c>
      <c r="J36" s="84">
        <f>0</f>
        <v>0</v>
      </c>
      <c r="L36" s="33"/>
    </row>
    <row r="37" spans="2:12" s="1" customFormat="1" ht="14.45" hidden="1" customHeight="1">
      <c r="B37" s="33"/>
      <c r="E37" s="28" t="s">
        <v>51</v>
      </c>
      <c r="F37" s="84">
        <f>ROUND((SUM(BI81:BI141)),  2)</f>
        <v>0</v>
      </c>
      <c r="I37" s="94">
        <v>0</v>
      </c>
      <c r="J37" s="84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5"/>
      <c r="D39" s="96" t="s">
        <v>52</v>
      </c>
      <c r="E39" s="55"/>
      <c r="F39" s="55"/>
      <c r="G39" s="97" t="s">
        <v>53</v>
      </c>
      <c r="H39" s="98" t="s">
        <v>54</v>
      </c>
      <c r="I39" s="55"/>
      <c r="J39" s="99">
        <f>SUM(J30:J37)</f>
        <v>0</v>
      </c>
      <c r="K39" s="100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108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282" t="str">
        <f>E7</f>
        <v>RE-USE CENTRA ŽĎÁR NAD SÁZAVOU, ul. Jihlavská u Ave</v>
      </c>
      <c r="F48" s="283"/>
      <c r="G48" s="283"/>
      <c r="H48" s="283"/>
      <c r="L48" s="33"/>
    </row>
    <row r="49" spans="2:47" s="1" customFormat="1" ht="12" customHeight="1">
      <c r="B49" s="33"/>
      <c r="C49" s="28" t="s">
        <v>104</v>
      </c>
      <c r="L49" s="33"/>
    </row>
    <row r="50" spans="2:47" s="1" customFormat="1" ht="16.5" customHeight="1">
      <c r="B50" s="33"/>
      <c r="E50" s="242" t="str">
        <f>E9</f>
        <v>VRN/ON - Vedlejší rozpočtové a ostatní náklady</v>
      </c>
      <c r="F50" s="284"/>
      <c r="G50" s="284"/>
      <c r="H50" s="284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k.ú. Město Žďár (kód katastrální území 795232)</v>
      </c>
      <c r="I52" s="28" t="s">
        <v>23</v>
      </c>
      <c r="J52" s="50" t="str">
        <f>IF(J12="","",J12)</f>
        <v>1. 10. 2024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Město Žďár nad Sázavou</v>
      </c>
      <c r="I54" s="28" t="s">
        <v>33</v>
      </c>
      <c r="J54" s="31" t="str">
        <f>E21</f>
        <v>ENVIprojekt CZECH s.r.o., Ing. Jiří Sýnek</v>
      </c>
      <c r="L54" s="33"/>
    </row>
    <row r="55" spans="2:47" s="1" customFormat="1" ht="15.2" customHeight="1">
      <c r="B55" s="33"/>
      <c r="C55" s="28" t="s">
        <v>31</v>
      </c>
      <c r="F55" s="26" t="str">
        <f>IF(E18="","",E18)</f>
        <v>Vyplň údaj</v>
      </c>
      <c r="I55" s="28" t="s">
        <v>38</v>
      </c>
      <c r="J55" s="31" t="str">
        <f>E24</f>
        <v xml:space="preserve"> 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101" t="s">
        <v>109</v>
      </c>
      <c r="D57" s="95"/>
      <c r="E57" s="95"/>
      <c r="F57" s="95"/>
      <c r="G57" s="95"/>
      <c r="H57" s="95"/>
      <c r="I57" s="95"/>
      <c r="J57" s="102" t="s">
        <v>110</v>
      </c>
      <c r="K57" s="95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103" t="s">
        <v>74</v>
      </c>
      <c r="J59" s="64">
        <f>J81</f>
        <v>0</v>
      </c>
      <c r="L59" s="33"/>
      <c r="AU59" s="18" t="s">
        <v>111</v>
      </c>
    </row>
    <row r="60" spans="2:47" s="8" customFormat="1" ht="24.95" customHeight="1">
      <c r="B60" s="104"/>
      <c r="D60" s="105" t="s">
        <v>2186</v>
      </c>
      <c r="E60" s="106"/>
      <c r="F60" s="106"/>
      <c r="G60" s="106"/>
      <c r="H60" s="106"/>
      <c r="I60" s="106"/>
      <c r="J60" s="107">
        <f>J82</f>
        <v>0</v>
      </c>
      <c r="L60" s="104"/>
    </row>
    <row r="61" spans="2:47" s="8" customFormat="1" ht="24.95" customHeight="1">
      <c r="B61" s="104"/>
      <c r="D61" s="105" t="s">
        <v>2187</v>
      </c>
      <c r="E61" s="106"/>
      <c r="F61" s="106"/>
      <c r="G61" s="106"/>
      <c r="H61" s="106"/>
      <c r="I61" s="106"/>
      <c r="J61" s="107">
        <f>J126</f>
        <v>0</v>
      </c>
      <c r="L61" s="104"/>
    </row>
    <row r="62" spans="2:47" s="1" customFormat="1" ht="21.75" customHeight="1">
      <c r="B62" s="33"/>
      <c r="L62" s="33"/>
    </row>
    <row r="63" spans="2:47" s="1" customFormat="1" ht="6.95" customHeight="1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33"/>
    </row>
    <row r="67" spans="2:20" s="1" customFormat="1" ht="6.95" customHeight="1"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33"/>
    </row>
    <row r="68" spans="2:20" s="1" customFormat="1" ht="24.95" customHeight="1">
      <c r="B68" s="33"/>
      <c r="C68" s="22" t="s">
        <v>143</v>
      </c>
      <c r="L68" s="33"/>
    </row>
    <row r="69" spans="2:20" s="1" customFormat="1" ht="6.95" customHeight="1">
      <c r="B69" s="33"/>
      <c r="L69" s="33"/>
    </row>
    <row r="70" spans="2:20" s="1" customFormat="1" ht="12" customHeight="1">
      <c r="B70" s="33"/>
      <c r="C70" s="28" t="s">
        <v>16</v>
      </c>
      <c r="L70" s="33"/>
    </row>
    <row r="71" spans="2:20" s="1" customFormat="1" ht="16.5" customHeight="1">
      <c r="B71" s="33"/>
      <c r="E71" s="282" t="str">
        <f>E7</f>
        <v>RE-USE CENTRA ŽĎÁR NAD SÁZAVOU, ul. Jihlavská u Ave</v>
      </c>
      <c r="F71" s="283"/>
      <c r="G71" s="283"/>
      <c r="H71" s="283"/>
      <c r="L71" s="33"/>
    </row>
    <row r="72" spans="2:20" s="1" customFormat="1" ht="12" customHeight="1">
      <c r="B72" s="33"/>
      <c r="C72" s="28" t="s">
        <v>104</v>
      </c>
      <c r="L72" s="33"/>
    </row>
    <row r="73" spans="2:20" s="1" customFormat="1" ht="16.5" customHeight="1">
      <c r="B73" s="33"/>
      <c r="E73" s="242" t="str">
        <f>E9</f>
        <v>VRN/ON - Vedlejší rozpočtové a ostatní náklady</v>
      </c>
      <c r="F73" s="284"/>
      <c r="G73" s="284"/>
      <c r="H73" s="284"/>
      <c r="L73" s="33"/>
    </row>
    <row r="74" spans="2:20" s="1" customFormat="1" ht="6.95" customHeight="1">
      <c r="B74" s="33"/>
      <c r="L74" s="33"/>
    </row>
    <row r="75" spans="2:20" s="1" customFormat="1" ht="12" customHeight="1">
      <c r="B75" s="33"/>
      <c r="C75" s="28" t="s">
        <v>21</v>
      </c>
      <c r="F75" s="26" t="str">
        <f>F12</f>
        <v>k.ú. Město Žďár (kód katastrální území 795232)</v>
      </c>
      <c r="I75" s="28" t="s">
        <v>23</v>
      </c>
      <c r="J75" s="50" t="str">
        <f>IF(J12="","",J12)</f>
        <v>1. 10. 2024</v>
      </c>
      <c r="L75" s="33"/>
    </row>
    <row r="76" spans="2:20" s="1" customFormat="1" ht="6.95" customHeight="1">
      <c r="B76" s="33"/>
      <c r="L76" s="33"/>
    </row>
    <row r="77" spans="2:20" s="1" customFormat="1" ht="25.7" customHeight="1">
      <c r="B77" s="33"/>
      <c r="C77" s="28" t="s">
        <v>25</v>
      </c>
      <c r="F77" s="26" t="str">
        <f>E15</f>
        <v>Město Žďár nad Sázavou</v>
      </c>
      <c r="I77" s="28" t="s">
        <v>33</v>
      </c>
      <c r="J77" s="31" t="str">
        <f>E21</f>
        <v>ENVIprojekt CZECH s.r.o., Ing. Jiří Sýnek</v>
      </c>
      <c r="L77" s="33"/>
    </row>
    <row r="78" spans="2:20" s="1" customFormat="1" ht="15.2" customHeight="1">
      <c r="B78" s="33"/>
      <c r="C78" s="28" t="s">
        <v>31</v>
      </c>
      <c r="F78" s="26" t="str">
        <f>IF(E18="","",E18)</f>
        <v>Vyplň údaj</v>
      </c>
      <c r="I78" s="28" t="s">
        <v>38</v>
      </c>
      <c r="J78" s="31" t="str">
        <f>E24</f>
        <v xml:space="preserve"> </v>
      </c>
      <c r="L78" s="33"/>
    </row>
    <row r="79" spans="2:20" s="1" customFormat="1" ht="10.35" customHeight="1">
      <c r="B79" s="33"/>
      <c r="L79" s="33"/>
    </row>
    <row r="80" spans="2:20" s="10" customFormat="1" ht="29.25" customHeight="1">
      <c r="B80" s="112"/>
      <c r="C80" s="113" t="s">
        <v>144</v>
      </c>
      <c r="D80" s="114" t="s">
        <v>61</v>
      </c>
      <c r="E80" s="114" t="s">
        <v>57</v>
      </c>
      <c r="F80" s="114" t="s">
        <v>58</v>
      </c>
      <c r="G80" s="114" t="s">
        <v>145</v>
      </c>
      <c r="H80" s="114" t="s">
        <v>146</v>
      </c>
      <c r="I80" s="114" t="s">
        <v>147</v>
      </c>
      <c r="J80" s="114" t="s">
        <v>110</v>
      </c>
      <c r="K80" s="115" t="s">
        <v>148</v>
      </c>
      <c r="L80" s="112"/>
      <c r="M80" s="57" t="s">
        <v>19</v>
      </c>
      <c r="N80" s="58" t="s">
        <v>46</v>
      </c>
      <c r="O80" s="58" t="s">
        <v>149</v>
      </c>
      <c r="P80" s="58" t="s">
        <v>150</v>
      </c>
      <c r="Q80" s="58" t="s">
        <v>151</v>
      </c>
      <c r="R80" s="58" t="s">
        <v>152</v>
      </c>
      <c r="S80" s="58" t="s">
        <v>153</v>
      </c>
      <c r="T80" s="59" t="s">
        <v>154</v>
      </c>
    </row>
    <row r="81" spans="2:65" s="1" customFormat="1" ht="22.9" customHeight="1">
      <c r="B81" s="33"/>
      <c r="C81" s="62" t="s">
        <v>155</v>
      </c>
      <c r="J81" s="116">
        <f>BK81</f>
        <v>0</v>
      </c>
      <c r="L81" s="33"/>
      <c r="M81" s="60"/>
      <c r="N81" s="51"/>
      <c r="O81" s="51"/>
      <c r="P81" s="117">
        <f>P82+P126</f>
        <v>0</v>
      </c>
      <c r="Q81" s="51"/>
      <c r="R81" s="117">
        <f>R82+R126</f>
        <v>0</v>
      </c>
      <c r="S81" s="51"/>
      <c r="T81" s="118">
        <f>T82+T126</f>
        <v>0</v>
      </c>
      <c r="AT81" s="18" t="s">
        <v>75</v>
      </c>
      <c r="AU81" s="18" t="s">
        <v>111</v>
      </c>
      <c r="BK81" s="119">
        <f>BK82+BK126</f>
        <v>0</v>
      </c>
    </row>
    <row r="82" spans="2:65" s="11" customFormat="1" ht="25.9" customHeight="1">
      <c r="B82" s="120"/>
      <c r="D82" s="121" t="s">
        <v>75</v>
      </c>
      <c r="E82" s="122" t="s">
        <v>2188</v>
      </c>
      <c r="F82" s="122" t="s">
        <v>2189</v>
      </c>
      <c r="I82" s="123"/>
      <c r="J82" s="124">
        <f>BK82</f>
        <v>0</v>
      </c>
      <c r="L82" s="120"/>
      <c r="M82" s="125"/>
      <c r="P82" s="126">
        <f>SUM(P83:P125)</f>
        <v>0</v>
      </c>
      <c r="R82" s="126">
        <f>SUM(R83:R125)</f>
        <v>0</v>
      </c>
      <c r="T82" s="127">
        <f>SUM(T83:T125)</f>
        <v>0</v>
      </c>
      <c r="AR82" s="121" t="s">
        <v>83</v>
      </c>
      <c r="AT82" s="128" t="s">
        <v>75</v>
      </c>
      <c r="AU82" s="128" t="s">
        <v>76</v>
      </c>
      <c r="AY82" s="121" t="s">
        <v>158</v>
      </c>
      <c r="BK82" s="129">
        <f>SUM(BK83:BK125)</f>
        <v>0</v>
      </c>
    </row>
    <row r="83" spans="2:65" s="1" customFormat="1">
      <c r="B83" s="33"/>
      <c r="C83" s="132" t="s">
        <v>83</v>
      </c>
      <c r="D83" s="132" t="s">
        <v>161</v>
      </c>
      <c r="E83" s="133" t="s">
        <v>2190</v>
      </c>
      <c r="F83" s="134" t="s">
        <v>2191</v>
      </c>
      <c r="G83" s="135" t="s">
        <v>2192</v>
      </c>
      <c r="H83" s="136">
        <v>1</v>
      </c>
      <c r="I83" s="137"/>
      <c r="J83" s="138">
        <f>ROUND(I83*H83,2)</f>
        <v>0</v>
      </c>
      <c r="K83" s="134" t="s">
        <v>19</v>
      </c>
      <c r="L83" s="33"/>
      <c r="M83" s="139" t="s">
        <v>19</v>
      </c>
      <c r="N83" s="140" t="s">
        <v>47</v>
      </c>
      <c r="P83" s="141">
        <f>O83*H83</f>
        <v>0</v>
      </c>
      <c r="Q83" s="141">
        <v>0</v>
      </c>
      <c r="R83" s="141">
        <f>Q83*H83</f>
        <v>0</v>
      </c>
      <c r="S83" s="141">
        <v>0</v>
      </c>
      <c r="T83" s="142">
        <f>S83*H83</f>
        <v>0</v>
      </c>
      <c r="AR83" s="143" t="s">
        <v>166</v>
      </c>
      <c r="AT83" s="143" t="s">
        <v>161</v>
      </c>
      <c r="AU83" s="143" t="s">
        <v>83</v>
      </c>
      <c r="AY83" s="18" t="s">
        <v>158</v>
      </c>
      <c r="BE83" s="144">
        <f>IF(N83="základní",J83,0)</f>
        <v>0</v>
      </c>
      <c r="BF83" s="144">
        <f>IF(N83="snížená",J83,0)</f>
        <v>0</v>
      </c>
      <c r="BG83" s="144">
        <f>IF(N83="zákl. přenesená",J83,0)</f>
        <v>0</v>
      </c>
      <c r="BH83" s="144">
        <f>IF(N83="sníž. přenesená",J83,0)</f>
        <v>0</v>
      </c>
      <c r="BI83" s="144">
        <f>IF(N83="nulová",J83,0)</f>
        <v>0</v>
      </c>
      <c r="BJ83" s="18" t="s">
        <v>83</v>
      </c>
      <c r="BK83" s="144">
        <f>ROUND(I83*H83,2)</f>
        <v>0</v>
      </c>
      <c r="BL83" s="18" t="s">
        <v>166</v>
      </c>
      <c r="BM83" s="143" t="s">
        <v>2193</v>
      </c>
    </row>
    <row r="84" spans="2:65" s="1" customFormat="1">
      <c r="B84" s="33"/>
      <c r="D84" s="145" t="s">
        <v>168</v>
      </c>
      <c r="F84" s="146" t="s">
        <v>2191</v>
      </c>
      <c r="I84" s="147"/>
      <c r="L84" s="33"/>
      <c r="M84" s="148"/>
      <c r="T84" s="54"/>
      <c r="AT84" s="18" t="s">
        <v>168</v>
      </c>
      <c r="AU84" s="18" t="s">
        <v>83</v>
      </c>
    </row>
    <row r="85" spans="2:65" s="1" customFormat="1">
      <c r="B85" s="33"/>
      <c r="D85" s="145" t="s">
        <v>1737</v>
      </c>
      <c r="F85" s="191" t="s">
        <v>2194</v>
      </c>
      <c r="I85" s="147"/>
      <c r="L85" s="33"/>
      <c r="M85" s="148"/>
      <c r="T85" s="54"/>
      <c r="AT85" s="18" t="s">
        <v>1737</v>
      </c>
      <c r="AU85" s="18" t="s">
        <v>83</v>
      </c>
    </row>
    <row r="86" spans="2:65" s="1" customFormat="1" ht="33" customHeight="1">
      <c r="B86" s="33"/>
      <c r="C86" s="132" t="s">
        <v>85</v>
      </c>
      <c r="D86" s="132" t="s">
        <v>161</v>
      </c>
      <c r="E86" s="133" t="s">
        <v>2195</v>
      </c>
      <c r="F86" s="134" t="s">
        <v>2196</v>
      </c>
      <c r="G86" s="135" t="s">
        <v>2192</v>
      </c>
      <c r="H86" s="136">
        <v>1</v>
      </c>
      <c r="I86" s="137"/>
      <c r="J86" s="138">
        <f>ROUND(I86*H86,2)</f>
        <v>0</v>
      </c>
      <c r="K86" s="134" t="s">
        <v>19</v>
      </c>
      <c r="L86" s="33"/>
      <c r="M86" s="139" t="s">
        <v>19</v>
      </c>
      <c r="N86" s="140" t="s">
        <v>47</v>
      </c>
      <c r="P86" s="141">
        <f>O86*H86</f>
        <v>0</v>
      </c>
      <c r="Q86" s="141">
        <v>0</v>
      </c>
      <c r="R86" s="141">
        <f>Q86*H86</f>
        <v>0</v>
      </c>
      <c r="S86" s="141">
        <v>0</v>
      </c>
      <c r="T86" s="142">
        <f>S86*H86</f>
        <v>0</v>
      </c>
      <c r="AR86" s="143" t="s">
        <v>166</v>
      </c>
      <c r="AT86" s="143" t="s">
        <v>161</v>
      </c>
      <c r="AU86" s="143" t="s">
        <v>83</v>
      </c>
      <c r="AY86" s="18" t="s">
        <v>158</v>
      </c>
      <c r="BE86" s="144">
        <f>IF(N86="základní",J86,0)</f>
        <v>0</v>
      </c>
      <c r="BF86" s="144">
        <f>IF(N86="snížená",J86,0)</f>
        <v>0</v>
      </c>
      <c r="BG86" s="144">
        <f>IF(N86="zákl. přenesená",J86,0)</f>
        <v>0</v>
      </c>
      <c r="BH86" s="144">
        <f>IF(N86="sníž. přenesená",J86,0)</f>
        <v>0</v>
      </c>
      <c r="BI86" s="144">
        <f>IF(N86="nulová",J86,0)</f>
        <v>0</v>
      </c>
      <c r="BJ86" s="18" t="s">
        <v>83</v>
      </c>
      <c r="BK86" s="144">
        <f>ROUND(I86*H86,2)</f>
        <v>0</v>
      </c>
      <c r="BL86" s="18" t="s">
        <v>166</v>
      </c>
      <c r="BM86" s="143" t="s">
        <v>2197</v>
      </c>
    </row>
    <row r="87" spans="2:65" s="1" customFormat="1">
      <c r="B87" s="33"/>
      <c r="D87" s="145" t="s">
        <v>168</v>
      </c>
      <c r="F87" s="146" t="s">
        <v>2196</v>
      </c>
      <c r="I87" s="147"/>
      <c r="L87" s="33"/>
      <c r="M87" s="148"/>
      <c r="T87" s="54"/>
      <c r="AT87" s="18" t="s">
        <v>168</v>
      </c>
      <c r="AU87" s="18" t="s">
        <v>83</v>
      </c>
    </row>
    <row r="88" spans="2:65" s="1" customFormat="1">
      <c r="B88" s="33"/>
      <c r="D88" s="145" t="s">
        <v>1737</v>
      </c>
      <c r="F88" s="191" t="s">
        <v>2198</v>
      </c>
      <c r="I88" s="147"/>
      <c r="L88" s="33"/>
      <c r="M88" s="148"/>
      <c r="T88" s="54"/>
      <c r="AT88" s="18" t="s">
        <v>1737</v>
      </c>
      <c r="AU88" s="18" t="s">
        <v>83</v>
      </c>
    </row>
    <row r="89" spans="2:65" s="1" customFormat="1" ht="24.2" customHeight="1">
      <c r="B89" s="33"/>
      <c r="C89" s="132" t="s">
        <v>183</v>
      </c>
      <c r="D89" s="132" t="s">
        <v>161</v>
      </c>
      <c r="E89" s="133" t="s">
        <v>2199</v>
      </c>
      <c r="F89" s="134" t="s">
        <v>2200</v>
      </c>
      <c r="G89" s="135" t="s">
        <v>2192</v>
      </c>
      <c r="H89" s="136">
        <v>2</v>
      </c>
      <c r="I89" s="137"/>
      <c r="J89" s="138">
        <f>ROUND(I89*H89,2)</f>
        <v>0</v>
      </c>
      <c r="K89" s="134" t="s">
        <v>19</v>
      </c>
      <c r="L89" s="33"/>
      <c r="M89" s="139" t="s">
        <v>19</v>
      </c>
      <c r="N89" s="140" t="s">
        <v>47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166</v>
      </c>
      <c r="AT89" s="143" t="s">
        <v>161</v>
      </c>
      <c r="AU89" s="143" t="s">
        <v>83</v>
      </c>
      <c r="AY89" s="18" t="s">
        <v>158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8" t="s">
        <v>83</v>
      </c>
      <c r="BK89" s="144">
        <f>ROUND(I89*H89,2)</f>
        <v>0</v>
      </c>
      <c r="BL89" s="18" t="s">
        <v>166</v>
      </c>
      <c r="BM89" s="143" t="s">
        <v>2201</v>
      </c>
    </row>
    <row r="90" spans="2:65" s="1" customFormat="1">
      <c r="B90" s="33"/>
      <c r="D90" s="145" t="s">
        <v>168</v>
      </c>
      <c r="F90" s="146" t="s">
        <v>2200</v>
      </c>
      <c r="I90" s="147"/>
      <c r="L90" s="33"/>
      <c r="M90" s="148"/>
      <c r="T90" s="54"/>
      <c r="AT90" s="18" t="s">
        <v>168</v>
      </c>
      <c r="AU90" s="18" t="s">
        <v>83</v>
      </c>
    </row>
    <row r="91" spans="2:65" s="1" customFormat="1">
      <c r="B91" s="33"/>
      <c r="D91" s="145" t="s">
        <v>1737</v>
      </c>
      <c r="F91" s="191" t="s">
        <v>2202</v>
      </c>
      <c r="I91" s="147"/>
      <c r="L91" s="33"/>
      <c r="M91" s="148"/>
      <c r="T91" s="54"/>
      <c r="AT91" s="18" t="s">
        <v>1737</v>
      </c>
      <c r="AU91" s="18" t="s">
        <v>83</v>
      </c>
    </row>
    <row r="92" spans="2:65" s="1" customFormat="1" ht="21.75" customHeight="1">
      <c r="B92" s="33"/>
      <c r="C92" s="132" t="s">
        <v>316</v>
      </c>
      <c r="D92" s="132" t="s">
        <v>161</v>
      </c>
      <c r="E92" s="133" t="s">
        <v>2203</v>
      </c>
      <c r="F92" s="134" t="s">
        <v>2204</v>
      </c>
      <c r="G92" s="135" t="s">
        <v>164</v>
      </c>
      <c r="H92" s="136">
        <v>0</v>
      </c>
      <c r="I92" s="137"/>
      <c r="J92" s="138">
        <f>ROUND(I92*H92,2)</f>
        <v>0</v>
      </c>
      <c r="K92" s="134" t="s">
        <v>165</v>
      </c>
      <c r="L92" s="33"/>
      <c r="M92" s="139" t="s">
        <v>19</v>
      </c>
      <c r="N92" s="140" t="s">
        <v>47</v>
      </c>
      <c r="P92" s="141">
        <f>O92*H92</f>
        <v>0</v>
      </c>
      <c r="Q92" s="141">
        <v>1.1E-4</v>
      </c>
      <c r="R92" s="141">
        <f>Q92*H92</f>
        <v>0</v>
      </c>
      <c r="S92" s="141">
        <v>0</v>
      </c>
      <c r="T92" s="142">
        <f>S92*H92</f>
        <v>0</v>
      </c>
      <c r="AR92" s="143" t="s">
        <v>166</v>
      </c>
      <c r="AT92" s="143" t="s">
        <v>161</v>
      </c>
      <c r="AU92" s="143" t="s">
        <v>83</v>
      </c>
      <c r="AY92" s="18" t="s">
        <v>158</v>
      </c>
      <c r="BE92" s="144">
        <f>IF(N92="základní",J92,0)</f>
        <v>0</v>
      </c>
      <c r="BF92" s="144">
        <f>IF(N92="snížená",J92,0)</f>
        <v>0</v>
      </c>
      <c r="BG92" s="144">
        <f>IF(N92="zákl. přenesená",J92,0)</f>
        <v>0</v>
      </c>
      <c r="BH92" s="144">
        <f>IF(N92="sníž. přenesená",J92,0)</f>
        <v>0</v>
      </c>
      <c r="BI92" s="144">
        <f>IF(N92="nulová",J92,0)</f>
        <v>0</v>
      </c>
      <c r="BJ92" s="18" t="s">
        <v>83</v>
      </c>
      <c r="BK92" s="144">
        <f>ROUND(I92*H92,2)</f>
        <v>0</v>
      </c>
      <c r="BL92" s="18" t="s">
        <v>166</v>
      </c>
      <c r="BM92" s="143" t="s">
        <v>2205</v>
      </c>
    </row>
    <row r="93" spans="2:65" s="1" customFormat="1">
      <c r="B93" s="33"/>
      <c r="D93" s="145" t="s">
        <v>168</v>
      </c>
      <c r="F93" s="146" t="s">
        <v>2206</v>
      </c>
      <c r="I93" s="147"/>
      <c r="L93" s="33"/>
      <c r="M93" s="148"/>
      <c r="T93" s="54"/>
      <c r="AT93" s="18" t="s">
        <v>168</v>
      </c>
      <c r="AU93" s="18" t="s">
        <v>83</v>
      </c>
    </row>
    <row r="94" spans="2:65" s="1" customFormat="1">
      <c r="B94" s="33"/>
      <c r="D94" s="149" t="s">
        <v>170</v>
      </c>
      <c r="F94" s="150" t="s">
        <v>2207</v>
      </c>
      <c r="I94" s="147"/>
      <c r="L94" s="33"/>
      <c r="M94" s="148"/>
      <c r="T94" s="54"/>
      <c r="AT94" s="18" t="s">
        <v>170</v>
      </c>
      <c r="AU94" s="18" t="s">
        <v>83</v>
      </c>
    </row>
    <row r="95" spans="2:65" s="1" customFormat="1" ht="24.2" customHeight="1">
      <c r="B95" s="33"/>
      <c r="C95" s="132" t="s">
        <v>323</v>
      </c>
      <c r="D95" s="132" t="s">
        <v>161</v>
      </c>
      <c r="E95" s="133" t="s">
        <v>2208</v>
      </c>
      <c r="F95" s="134" t="s">
        <v>2209</v>
      </c>
      <c r="G95" s="135" t="s">
        <v>164</v>
      </c>
      <c r="H95" s="136">
        <v>0</v>
      </c>
      <c r="I95" s="137"/>
      <c r="J95" s="138">
        <f>ROUND(I95*H95,2)</f>
        <v>0</v>
      </c>
      <c r="K95" s="134" t="s">
        <v>165</v>
      </c>
      <c r="L95" s="33"/>
      <c r="M95" s="139" t="s">
        <v>19</v>
      </c>
      <c r="N95" s="140" t="s">
        <v>47</v>
      </c>
      <c r="P95" s="141">
        <f>O95*H95</f>
        <v>0</v>
      </c>
      <c r="Q95" s="141">
        <v>2.7E-4</v>
      </c>
      <c r="R95" s="141">
        <f>Q95*H95</f>
        <v>0</v>
      </c>
      <c r="S95" s="141">
        <v>0</v>
      </c>
      <c r="T95" s="142">
        <f>S95*H95</f>
        <v>0</v>
      </c>
      <c r="AR95" s="143" t="s">
        <v>166</v>
      </c>
      <c r="AT95" s="143" t="s">
        <v>161</v>
      </c>
      <c r="AU95" s="143" t="s">
        <v>83</v>
      </c>
      <c r="AY95" s="18" t="s">
        <v>158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8" t="s">
        <v>83</v>
      </c>
      <c r="BK95" s="144">
        <f>ROUND(I95*H95,2)</f>
        <v>0</v>
      </c>
      <c r="BL95" s="18" t="s">
        <v>166</v>
      </c>
      <c r="BM95" s="143" t="s">
        <v>2210</v>
      </c>
    </row>
    <row r="96" spans="2:65" s="1" customFormat="1">
      <c r="B96" s="33"/>
      <c r="D96" s="145" t="s">
        <v>168</v>
      </c>
      <c r="F96" s="146" t="s">
        <v>2211</v>
      </c>
      <c r="I96" s="147"/>
      <c r="L96" s="33"/>
      <c r="M96" s="148"/>
      <c r="T96" s="54"/>
      <c r="AT96" s="18" t="s">
        <v>168</v>
      </c>
      <c r="AU96" s="18" t="s">
        <v>83</v>
      </c>
    </row>
    <row r="97" spans="2:65" s="1" customFormat="1">
      <c r="B97" s="33"/>
      <c r="D97" s="149" t="s">
        <v>170</v>
      </c>
      <c r="F97" s="150" t="s">
        <v>2212</v>
      </c>
      <c r="I97" s="147"/>
      <c r="L97" s="33"/>
      <c r="M97" s="148"/>
      <c r="T97" s="54"/>
      <c r="AT97" s="18" t="s">
        <v>170</v>
      </c>
      <c r="AU97" s="18" t="s">
        <v>83</v>
      </c>
    </row>
    <row r="98" spans="2:65" s="1" customFormat="1" ht="16.5" customHeight="1">
      <c r="B98" s="33"/>
      <c r="C98" s="132" t="s">
        <v>330</v>
      </c>
      <c r="D98" s="132" t="s">
        <v>161</v>
      </c>
      <c r="E98" s="133" t="s">
        <v>2213</v>
      </c>
      <c r="F98" s="134" t="s">
        <v>2214</v>
      </c>
      <c r="G98" s="135" t="s">
        <v>164</v>
      </c>
      <c r="H98" s="136">
        <v>0</v>
      </c>
      <c r="I98" s="137"/>
      <c r="J98" s="138">
        <f>ROUND(I98*H98,2)</f>
        <v>0</v>
      </c>
      <c r="K98" s="134" t="s">
        <v>165</v>
      </c>
      <c r="L98" s="33"/>
      <c r="M98" s="139" t="s">
        <v>19</v>
      </c>
      <c r="N98" s="140" t="s">
        <v>47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166</v>
      </c>
      <c r="AT98" s="143" t="s">
        <v>161</v>
      </c>
      <c r="AU98" s="143" t="s">
        <v>83</v>
      </c>
      <c r="AY98" s="18" t="s">
        <v>158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83</v>
      </c>
      <c r="BK98" s="144">
        <f>ROUND(I98*H98,2)</f>
        <v>0</v>
      </c>
      <c r="BL98" s="18" t="s">
        <v>166</v>
      </c>
      <c r="BM98" s="143" t="s">
        <v>2215</v>
      </c>
    </row>
    <row r="99" spans="2:65" s="1" customFormat="1">
      <c r="B99" s="33"/>
      <c r="D99" s="145" t="s">
        <v>168</v>
      </c>
      <c r="F99" s="146" t="s">
        <v>2216</v>
      </c>
      <c r="I99" s="147"/>
      <c r="L99" s="33"/>
      <c r="M99" s="148"/>
      <c r="T99" s="54"/>
      <c r="AT99" s="18" t="s">
        <v>168</v>
      </c>
      <c r="AU99" s="18" t="s">
        <v>83</v>
      </c>
    </row>
    <row r="100" spans="2:65" s="1" customFormat="1">
      <c r="B100" s="33"/>
      <c r="D100" s="149" t="s">
        <v>170</v>
      </c>
      <c r="F100" s="150" t="s">
        <v>2217</v>
      </c>
      <c r="I100" s="147"/>
      <c r="L100" s="33"/>
      <c r="M100" s="148"/>
      <c r="T100" s="54"/>
      <c r="AT100" s="18" t="s">
        <v>170</v>
      </c>
      <c r="AU100" s="18" t="s">
        <v>83</v>
      </c>
    </row>
    <row r="101" spans="2:65" s="1" customFormat="1" ht="21.75" customHeight="1">
      <c r="B101" s="33"/>
      <c r="C101" s="132" t="s">
        <v>337</v>
      </c>
      <c r="D101" s="132" t="s">
        <v>161</v>
      </c>
      <c r="E101" s="133" t="s">
        <v>2218</v>
      </c>
      <c r="F101" s="134" t="s">
        <v>2219</v>
      </c>
      <c r="G101" s="135" t="s">
        <v>164</v>
      </c>
      <c r="H101" s="136">
        <v>0</v>
      </c>
      <c r="I101" s="137"/>
      <c r="J101" s="138">
        <f>ROUND(I101*H101,2)</f>
        <v>0</v>
      </c>
      <c r="K101" s="134" t="s">
        <v>165</v>
      </c>
      <c r="L101" s="33"/>
      <c r="M101" s="139" t="s">
        <v>19</v>
      </c>
      <c r="N101" s="140" t="s">
        <v>47</v>
      </c>
      <c r="P101" s="141">
        <f>O101*H101</f>
        <v>0</v>
      </c>
      <c r="Q101" s="141">
        <v>4.0000000000000003E-5</v>
      </c>
      <c r="R101" s="141">
        <f>Q101*H101</f>
        <v>0</v>
      </c>
      <c r="S101" s="141">
        <v>0</v>
      </c>
      <c r="T101" s="142">
        <f>S101*H101</f>
        <v>0</v>
      </c>
      <c r="AR101" s="143" t="s">
        <v>166</v>
      </c>
      <c r="AT101" s="143" t="s">
        <v>161</v>
      </c>
      <c r="AU101" s="143" t="s">
        <v>83</v>
      </c>
      <c r="AY101" s="18" t="s">
        <v>158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83</v>
      </c>
      <c r="BK101" s="144">
        <f>ROUND(I101*H101,2)</f>
        <v>0</v>
      </c>
      <c r="BL101" s="18" t="s">
        <v>166</v>
      </c>
      <c r="BM101" s="143" t="s">
        <v>2220</v>
      </c>
    </row>
    <row r="102" spans="2:65" s="1" customFormat="1">
      <c r="B102" s="33"/>
      <c r="D102" s="145" t="s">
        <v>168</v>
      </c>
      <c r="F102" s="146" t="s">
        <v>2221</v>
      </c>
      <c r="I102" s="147"/>
      <c r="L102" s="33"/>
      <c r="M102" s="148"/>
      <c r="T102" s="54"/>
      <c r="AT102" s="18" t="s">
        <v>168</v>
      </c>
      <c r="AU102" s="18" t="s">
        <v>83</v>
      </c>
    </row>
    <row r="103" spans="2:65" s="1" customFormat="1">
      <c r="B103" s="33"/>
      <c r="D103" s="149" t="s">
        <v>170</v>
      </c>
      <c r="F103" s="150" t="s">
        <v>2222</v>
      </c>
      <c r="I103" s="147"/>
      <c r="L103" s="33"/>
      <c r="M103" s="148"/>
      <c r="T103" s="54"/>
      <c r="AT103" s="18" t="s">
        <v>170</v>
      </c>
      <c r="AU103" s="18" t="s">
        <v>83</v>
      </c>
    </row>
    <row r="104" spans="2:65" s="1" customFormat="1" ht="21.75" customHeight="1">
      <c r="B104" s="33"/>
      <c r="C104" s="132" t="s">
        <v>348</v>
      </c>
      <c r="D104" s="132" t="s">
        <v>161</v>
      </c>
      <c r="E104" s="133" t="s">
        <v>2223</v>
      </c>
      <c r="F104" s="134" t="s">
        <v>2224</v>
      </c>
      <c r="G104" s="135" t="s">
        <v>164</v>
      </c>
      <c r="H104" s="136">
        <v>0</v>
      </c>
      <c r="I104" s="137"/>
      <c r="J104" s="138">
        <f>ROUND(I104*H104,2)</f>
        <v>0</v>
      </c>
      <c r="K104" s="134" t="s">
        <v>165</v>
      </c>
      <c r="L104" s="33"/>
      <c r="M104" s="139" t="s">
        <v>19</v>
      </c>
      <c r="N104" s="140" t="s">
        <v>47</v>
      </c>
      <c r="P104" s="141">
        <f>O104*H104</f>
        <v>0</v>
      </c>
      <c r="Q104" s="141">
        <v>1.7000000000000001E-4</v>
      </c>
      <c r="R104" s="141">
        <f>Q104*H104</f>
        <v>0</v>
      </c>
      <c r="S104" s="141">
        <v>0</v>
      </c>
      <c r="T104" s="142">
        <f>S104*H104</f>
        <v>0</v>
      </c>
      <c r="AR104" s="143" t="s">
        <v>166</v>
      </c>
      <c r="AT104" s="143" t="s">
        <v>161</v>
      </c>
      <c r="AU104" s="143" t="s">
        <v>83</v>
      </c>
      <c r="AY104" s="18" t="s">
        <v>158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83</v>
      </c>
      <c r="BK104" s="144">
        <f>ROUND(I104*H104,2)</f>
        <v>0</v>
      </c>
      <c r="BL104" s="18" t="s">
        <v>166</v>
      </c>
      <c r="BM104" s="143" t="s">
        <v>2225</v>
      </c>
    </row>
    <row r="105" spans="2:65" s="1" customFormat="1">
      <c r="B105" s="33"/>
      <c r="D105" s="145" t="s">
        <v>168</v>
      </c>
      <c r="F105" s="146" t="s">
        <v>2226</v>
      </c>
      <c r="I105" s="147"/>
      <c r="L105" s="33"/>
      <c r="M105" s="148"/>
      <c r="T105" s="54"/>
      <c r="AT105" s="18" t="s">
        <v>168</v>
      </c>
      <c r="AU105" s="18" t="s">
        <v>83</v>
      </c>
    </row>
    <row r="106" spans="2:65" s="1" customFormat="1">
      <c r="B106" s="33"/>
      <c r="D106" s="149" t="s">
        <v>170</v>
      </c>
      <c r="F106" s="150" t="s">
        <v>2227</v>
      </c>
      <c r="I106" s="147"/>
      <c r="L106" s="33"/>
      <c r="M106" s="148"/>
      <c r="T106" s="54"/>
      <c r="AT106" s="18" t="s">
        <v>170</v>
      </c>
      <c r="AU106" s="18" t="s">
        <v>83</v>
      </c>
    </row>
    <row r="107" spans="2:65" s="1" customFormat="1" ht="21.75" customHeight="1">
      <c r="B107" s="33"/>
      <c r="C107" s="132" t="s">
        <v>7</v>
      </c>
      <c r="D107" s="132" t="s">
        <v>161</v>
      </c>
      <c r="E107" s="133" t="s">
        <v>2228</v>
      </c>
      <c r="F107" s="134" t="s">
        <v>2229</v>
      </c>
      <c r="G107" s="135" t="s">
        <v>164</v>
      </c>
      <c r="H107" s="136">
        <v>0</v>
      </c>
      <c r="I107" s="137"/>
      <c r="J107" s="138">
        <f>ROUND(I107*H107,2)</f>
        <v>0</v>
      </c>
      <c r="K107" s="134" t="s">
        <v>165</v>
      </c>
      <c r="L107" s="33"/>
      <c r="M107" s="139" t="s">
        <v>19</v>
      </c>
      <c r="N107" s="140" t="s">
        <v>47</v>
      </c>
      <c r="P107" s="141">
        <f>O107*H107</f>
        <v>0</v>
      </c>
      <c r="Q107" s="141">
        <v>2.2000000000000001E-4</v>
      </c>
      <c r="R107" s="141">
        <f>Q107*H107</f>
        <v>0</v>
      </c>
      <c r="S107" s="141">
        <v>0</v>
      </c>
      <c r="T107" s="142">
        <f>S107*H107</f>
        <v>0</v>
      </c>
      <c r="AR107" s="143" t="s">
        <v>166</v>
      </c>
      <c r="AT107" s="143" t="s">
        <v>161</v>
      </c>
      <c r="AU107" s="143" t="s">
        <v>83</v>
      </c>
      <c r="AY107" s="18" t="s">
        <v>158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8" t="s">
        <v>83</v>
      </c>
      <c r="BK107" s="144">
        <f>ROUND(I107*H107,2)</f>
        <v>0</v>
      </c>
      <c r="BL107" s="18" t="s">
        <v>166</v>
      </c>
      <c r="BM107" s="143" t="s">
        <v>2230</v>
      </c>
    </row>
    <row r="108" spans="2:65" s="1" customFormat="1">
      <c r="B108" s="33"/>
      <c r="D108" s="145" t="s">
        <v>168</v>
      </c>
      <c r="F108" s="146" t="s">
        <v>2231</v>
      </c>
      <c r="I108" s="147"/>
      <c r="L108" s="33"/>
      <c r="M108" s="148"/>
      <c r="T108" s="54"/>
      <c r="AT108" s="18" t="s">
        <v>168</v>
      </c>
      <c r="AU108" s="18" t="s">
        <v>83</v>
      </c>
    </row>
    <row r="109" spans="2:65" s="1" customFormat="1">
      <c r="B109" s="33"/>
      <c r="D109" s="149" t="s">
        <v>170</v>
      </c>
      <c r="F109" s="150" t="s">
        <v>2232</v>
      </c>
      <c r="I109" s="147"/>
      <c r="L109" s="33"/>
      <c r="M109" s="148"/>
      <c r="T109" s="54"/>
      <c r="AT109" s="18" t="s">
        <v>170</v>
      </c>
      <c r="AU109" s="18" t="s">
        <v>83</v>
      </c>
    </row>
    <row r="110" spans="2:65" s="1" customFormat="1" ht="16.5" customHeight="1">
      <c r="B110" s="33"/>
      <c r="C110" s="132" t="s">
        <v>366</v>
      </c>
      <c r="D110" s="132" t="s">
        <v>161</v>
      </c>
      <c r="E110" s="133" t="s">
        <v>2233</v>
      </c>
      <c r="F110" s="134" t="s">
        <v>2234</v>
      </c>
      <c r="G110" s="135" t="s">
        <v>164</v>
      </c>
      <c r="H110" s="136">
        <v>0</v>
      </c>
      <c r="I110" s="137"/>
      <c r="J110" s="138">
        <f>ROUND(I110*H110,2)</f>
        <v>0</v>
      </c>
      <c r="K110" s="134" t="s">
        <v>165</v>
      </c>
      <c r="L110" s="33"/>
      <c r="M110" s="139" t="s">
        <v>19</v>
      </c>
      <c r="N110" s="140" t="s">
        <v>47</v>
      </c>
      <c r="P110" s="141">
        <f>O110*H110</f>
        <v>0</v>
      </c>
      <c r="Q110" s="141">
        <v>4.4000000000000002E-4</v>
      </c>
      <c r="R110" s="141">
        <f>Q110*H110</f>
        <v>0</v>
      </c>
      <c r="S110" s="141">
        <v>0</v>
      </c>
      <c r="T110" s="142">
        <f>S110*H110</f>
        <v>0</v>
      </c>
      <c r="AR110" s="143" t="s">
        <v>166</v>
      </c>
      <c r="AT110" s="143" t="s">
        <v>161</v>
      </c>
      <c r="AU110" s="143" t="s">
        <v>83</v>
      </c>
      <c r="AY110" s="18" t="s">
        <v>158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83</v>
      </c>
      <c r="BK110" s="144">
        <f>ROUND(I110*H110,2)</f>
        <v>0</v>
      </c>
      <c r="BL110" s="18" t="s">
        <v>166</v>
      </c>
      <c r="BM110" s="143" t="s">
        <v>2235</v>
      </c>
    </row>
    <row r="111" spans="2:65" s="1" customFormat="1">
      <c r="B111" s="33"/>
      <c r="D111" s="145" t="s">
        <v>168</v>
      </c>
      <c r="F111" s="146" t="s">
        <v>2236</v>
      </c>
      <c r="I111" s="147"/>
      <c r="L111" s="33"/>
      <c r="M111" s="148"/>
      <c r="T111" s="54"/>
      <c r="AT111" s="18" t="s">
        <v>168</v>
      </c>
      <c r="AU111" s="18" t="s">
        <v>83</v>
      </c>
    </row>
    <row r="112" spans="2:65" s="1" customFormat="1">
      <c r="B112" s="33"/>
      <c r="D112" s="149" t="s">
        <v>170</v>
      </c>
      <c r="F112" s="150" t="s">
        <v>2237</v>
      </c>
      <c r="I112" s="147"/>
      <c r="L112" s="33"/>
      <c r="M112" s="148"/>
      <c r="T112" s="54"/>
      <c r="AT112" s="18" t="s">
        <v>170</v>
      </c>
      <c r="AU112" s="18" t="s">
        <v>83</v>
      </c>
    </row>
    <row r="113" spans="2:65" s="1" customFormat="1" ht="24.2" customHeight="1">
      <c r="B113" s="33"/>
      <c r="C113" s="132" t="s">
        <v>166</v>
      </c>
      <c r="D113" s="132" t="s">
        <v>161</v>
      </c>
      <c r="E113" s="133" t="s">
        <v>2238</v>
      </c>
      <c r="F113" s="134" t="s">
        <v>2239</v>
      </c>
      <c r="G113" s="135" t="s">
        <v>2192</v>
      </c>
      <c r="H113" s="136">
        <v>1</v>
      </c>
      <c r="I113" s="137"/>
      <c r="J113" s="138">
        <f>ROUND(I113*H113,2)</f>
        <v>0</v>
      </c>
      <c r="K113" s="134" t="s">
        <v>19</v>
      </c>
      <c r="L113" s="33"/>
      <c r="M113" s="139" t="s">
        <v>19</v>
      </c>
      <c r="N113" s="140" t="s">
        <v>47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166</v>
      </c>
      <c r="AT113" s="143" t="s">
        <v>161</v>
      </c>
      <c r="AU113" s="143" t="s">
        <v>83</v>
      </c>
      <c r="AY113" s="18" t="s">
        <v>158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83</v>
      </c>
      <c r="BK113" s="144">
        <f>ROUND(I113*H113,2)</f>
        <v>0</v>
      </c>
      <c r="BL113" s="18" t="s">
        <v>166</v>
      </c>
      <c r="BM113" s="143" t="s">
        <v>2240</v>
      </c>
    </row>
    <row r="114" spans="2:65" s="1" customFormat="1">
      <c r="B114" s="33"/>
      <c r="D114" s="145" t="s">
        <v>168</v>
      </c>
      <c r="F114" s="146" t="s">
        <v>2239</v>
      </c>
      <c r="I114" s="147"/>
      <c r="L114" s="33"/>
      <c r="M114" s="148"/>
      <c r="T114" s="54"/>
      <c r="AT114" s="18" t="s">
        <v>168</v>
      </c>
      <c r="AU114" s="18" t="s">
        <v>83</v>
      </c>
    </row>
    <row r="115" spans="2:65" s="1" customFormat="1">
      <c r="B115" s="33"/>
      <c r="D115" s="145" t="s">
        <v>1737</v>
      </c>
      <c r="F115" s="191" t="s">
        <v>2241</v>
      </c>
      <c r="I115" s="147"/>
      <c r="L115" s="33"/>
      <c r="M115" s="148"/>
      <c r="T115" s="54"/>
      <c r="AT115" s="18" t="s">
        <v>1737</v>
      </c>
      <c r="AU115" s="18" t="s">
        <v>83</v>
      </c>
    </row>
    <row r="116" spans="2:65" s="1" customFormat="1">
      <c r="B116" s="33"/>
      <c r="C116" s="132" t="s">
        <v>211</v>
      </c>
      <c r="D116" s="132" t="s">
        <v>161</v>
      </c>
      <c r="E116" s="133" t="s">
        <v>2242</v>
      </c>
      <c r="F116" s="134" t="s">
        <v>2243</v>
      </c>
      <c r="G116" s="135" t="s">
        <v>2192</v>
      </c>
      <c r="H116" s="136">
        <v>1</v>
      </c>
      <c r="I116" s="137"/>
      <c r="J116" s="138">
        <f>ROUND(I116*H116,2)</f>
        <v>0</v>
      </c>
      <c r="K116" s="134" t="s">
        <v>19</v>
      </c>
      <c r="L116" s="33"/>
      <c r="M116" s="139" t="s">
        <v>19</v>
      </c>
      <c r="N116" s="140" t="s">
        <v>47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166</v>
      </c>
      <c r="AT116" s="143" t="s">
        <v>161</v>
      </c>
      <c r="AU116" s="143" t="s">
        <v>83</v>
      </c>
      <c r="AY116" s="18" t="s">
        <v>158</v>
      </c>
      <c r="BE116" s="144">
        <f>IF(N116="základní",J116,0)</f>
        <v>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83</v>
      </c>
      <c r="BK116" s="144">
        <f>ROUND(I116*H116,2)</f>
        <v>0</v>
      </c>
      <c r="BL116" s="18" t="s">
        <v>166</v>
      </c>
      <c r="BM116" s="143" t="s">
        <v>2244</v>
      </c>
    </row>
    <row r="117" spans="2:65" s="1" customFormat="1">
      <c r="B117" s="33"/>
      <c r="D117" s="145" t="s">
        <v>168</v>
      </c>
      <c r="F117" s="146" t="s">
        <v>2243</v>
      </c>
      <c r="I117" s="147"/>
      <c r="L117" s="33"/>
      <c r="M117" s="148"/>
      <c r="T117" s="54"/>
      <c r="AT117" s="18" t="s">
        <v>168</v>
      </c>
      <c r="AU117" s="18" t="s">
        <v>83</v>
      </c>
    </row>
    <row r="118" spans="2:65" s="1" customFormat="1">
      <c r="B118" s="33"/>
      <c r="D118" s="145" t="s">
        <v>1737</v>
      </c>
      <c r="F118" s="191" t="s">
        <v>2245</v>
      </c>
      <c r="I118" s="147"/>
      <c r="L118" s="33"/>
      <c r="M118" s="148"/>
      <c r="T118" s="54"/>
      <c r="AT118" s="18" t="s">
        <v>1737</v>
      </c>
      <c r="AU118" s="18" t="s">
        <v>83</v>
      </c>
    </row>
    <row r="119" spans="2:65" s="1" customFormat="1" ht="24.2" customHeight="1">
      <c r="B119" s="33"/>
      <c r="C119" s="132" t="s">
        <v>218</v>
      </c>
      <c r="D119" s="132" t="s">
        <v>161</v>
      </c>
      <c r="E119" s="133" t="s">
        <v>2246</v>
      </c>
      <c r="F119" s="134" t="s">
        <v>2247</v>
      </c>
      <c r="G119" s="135" t="s">
        <v>2192</v>
      </c>
      <c r="H119" s="136">
        <v>1</v>
      </c>
      <c r="I119" s="137"/>
      <c r="J119" s="138">
        <f>ROUND(I119*H119,2)</f>
        <v>0</v>
      </c>
      <c r="K119" s="134" t="s">
        <v>19</v>
      </c>
      <c r="L119" s="33"/>
      <c r="M119" s="139" t="s">
        <v>19</v>
      </c>
      <c r="N119" s="140" t="s">
        <v>47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166</v>
      </c>
      <c r="AT119" s="143" t="s">
        <v>161</v>
      </c>
      <c r="AU119" s="143" t="s">
        <v>83</v>
      </c>
      <c r="AY119" s="18" t="s">
        <v>158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83</v>
      </c>
      <c r="BK119" s="144">
        <f>ROUND(I119*H119,2)</f>
        <v>0</v>
      </c>
      <c r="BL119" s="18" t="s">
        <v>166</v>
      </c>
      <c r="BM119" s="143" t="s">
        <v>2248</v>
      </c>
    </row>
    <row r="120" spans="2:65" s="1" customFormat="1">
      <c r="B120" s="33"/>
      <c r="D120" s="145" t="s">
        <v>168</v>
      </c>
      <c r="F120" s="146" t="s">
        <v>2247</v>
      </c>
      <c r="I120" s="147"/>
      <c r="L120" s="33"/>
      <c r="M120" s="148"/>
      <c r="T120" s="54"/>
      <c r="AT120" s="18" t="s">
        <v>168</v>
      </c>
      <c r="AU120" s="18" t="s">
        <v>83</v>
      </c>
    </row>
    <row r="121" spans="2:65" s="1" customFormat="1">
      <c r="B121" s="33"/>
      <c r="D121" s="145" t="s">
        <v>1737</v>
      </c>
      <c r="F121" s="191" t="s">
        <v>2249</v>
      </c>
      <c r="I121" s="147"/>
      <c r="L121" s="33"/>
      <c r="M121" s="148"/>
      <c r="T121" s="54"/>
      <c r="AT121" s="18" t="s">
        <v>1737</v>
      </c>
      <c r="AU121" s="18" t="s">
        <v>83</v>
      </c>
    </row>
    <row r="122" spans="2:65" s="1" customFormat="1" ht="24.2" customHeight="1">
      <c r="B122" s="33"/>
      <c r="C122" s="132" t="s">
        <v>228</v>
      </c>
      <c r="D122" s="132" t="s">
        <v>161</v>
      </c>
      <c r="E122" s="133" t="s">
        <v>2250</v>
      </c>
      <c r="F122" s="134" t="s">
        <v>2251</v>
      </c>
      <c r="G122" s="135" t="s">
        <v>2192</v>
      </c>
      <c r="H122" s="136">
        <v>1</v>
      </c>
      <c r="I122" s="137"/>
      <c r="J122" s="138">
        <f>ROUND(I122*H122,2)</f>
        <v>0</v>
      </c>
      <c r="K122" s="134" t="s">
        <v>19</v>
      </c>
      <c r="L122" s="33"/>
      <c r="M122" s="139" t="s">
        <v>19</v>
      </c>
      <c r="N122" s="140" t="s">
        <v>47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166</v>
      </c>
      <c r="AT122" s="143" t="s">
        <v>161</v>
      </c>
      <c r="AU122" s="143" t="s">
        <v>83</v>
      </c>
      <c r="AY122" s="18" t="s">
        <v>158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83</v>
      </c>
      <c r="BK122" s="144">
        <f>ROUND(I122*H122,2)</f>
        <v>0</v>
      </c>
      <c r="BL122" s="18" t="s">
        <v>166</v>
      </c>
      <c r="BM122" s="143" t="s">
        <v>2252</v>
      </c>
    </row>
    <row r="123" spans="2:65" s="1" customFormat="1">
      <c r="B123" s="33"/>
      <c r="D123" s="145" t="s">
        <v>168</v>
      </c>
      <c r="F123" s="146" t="s">
        <v>2251</v>
      </c>
      <c r="I123" s="147"/>
      <c r="L123" s="33"/>
      <c r="M123" s="148"/>
      <c r="T123" s="54"/>
      <c r="AT123" s="18" t="s">
        <v>168</v>
      </c>
      <c r="AU123" s="18" t="s">
        <v>83</v>
      </c>
    </row>
    <row r="124" spans="2:65" s="1" customFormat="1" ht="24.2" customHeight="1">
      <c r="B124" s="33"/>
      <c r="C124" s="132" t="s">
        <v>232</v>
      </c>
      <c r="D124" s="132" t="s">
        <v>161</v>
      </c>
      <c r="E124" s="133" t="s">
        <v>2253</v>
      </c>
      <c r="F124" s="134" t="s">
        <v>2254</v>
      </c>
      <c r="G124" s="135" t="s">
        <v>2192</v>
      </c>
      <c r="H124" s="136">
        <v>1</v>
      </c>
      <c r="I124" s="137"/>
      <c r="J124" s="138">
        <f>ROUND(I124*H124,2)</f>
        <v>0</v>
      </c>
      <c r="K124" s="134" t="s">
        <v>19</v>
      </c>
      <c r="L124" s="33"/>
      <c r="M124" s="139" t="s">
        <v>19</v>
      </c>
      <c r="N124" s="140" t="s">
        <v>47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166</v>
      </c>
      <c r="AT124" s="143" t="s">
        <v>161</v>
      </c>
      <c r="AU124" s="143" t="s">
        <v>83</v>
      </c>
      <c r="AY124" s="18" t="s">
        <v>158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83</v>
      </c>
      <c r="BK124" s="144">
        <f>ROUND(I124*H124,2)</f>
        <v>0</v>
      </c>
      <c r="BL124" s="18" t="s">
        <v>166</v>
      </c>
      <c r="BM124" s="143" t="s">
        <v>2255</v>
      </c>
    </row>
    <row r="125" spans="2:65" s="1" customFormat="1">
      <c r="B125" s="33"/>
      <c r="D125" s="145" t="s">
        <v>168</v>
      </c>
      <c r="F125" s="146" t="s">
        <v>2254</v>
      </c>
      <c r="I125" s="147"/>
      <c r="L125" s="33"/>
      <c r="M125" s="148"/>
      <c r="T125" s="54"/>
      <c r="AT125" s="18" t="s">
        <v>168</v>
      </c>
      <c r="AU125" s="18" t="s">
        <v>83</v>
      </c>
    </row>
    <row r="126" spans="2:65" s="11" customFormat="1" ht="25.9" customHeight="1">
      <c r="B126" s="120"/>
      <c r="D126" s="121" t="s">
        <v>75</v>
      </c>
      <c r="E126" s="122" t="s">
        <v>2256</v>
      </c>
      <c r="F126" s="122" t="s">
        <v>2257</v>
      </c>
      <c r="I126" s="123"/>
      <c r="J126" s="124">
        <f>BK126</f>
        <v>0</v>
      </c>
      <c r="L126" s="120"/>
      <c r="M126" s="125"/>
      <c r="P126" s="126">
        <f>SUM(P127:P141)</f>
        <v>0</v>
      </c>
      <c r="R126" s="126">
        <f>SUM(R127:R141)</f>
        <v>0</v>
      </c>
      <c r="T126" s="127">
        <f>SUM(T127:T141)</f>
        <v>0</v>
      </c>
      <c r="AR126" s="121" t="s">
        <v>83</v>
      </c>
      <c r="AT126" s="128" t="s">
        <v>75</v>
      </c>
      <c r="AU126" s="128" t="s">
        <v>76</v>
      </c>
      <c r="AY126" s="121" t="s">
        <v>158</v>
      </c>
      <c r="BK126" s="129">
        <f>SUM(BK127:BK141)</f>
        <v>0</v>
      </c>
    </row>
    <row r="127" spans="2:65" s="1" customFormat="1" ht="24.2" customHeight="1">
      <c r="B127" s="33"/>
      <c r="C127" s="132" t="s">
        <v>248</v>
      </c>
      <c r="D127" s="132" t="s">
        <v>161</v>
      </c>
      <c r="E127" s="133" t="s">
        <v>2258</v>
      </c>
      <c r="F127" s="134" t="s">
        <v>2259</v>
      </c>
      <c r="G127" s="135" t="s">
        <v>2192</v>
      </c>
      <c r="H127" s="136">
        <v>1</v>
      </c>
      <c r="I127" s="137"/>
      <c r="J127" s="138">
        <f>ROUND(I127*H127,2)</f>
        <v>0</v>
      </c>
      <c r="K127" s="134" t="s">
        <v>19</v>
      </c>
      <c r="L127" s="33"/>
      <c r="M127" s="139" t="s">
        <v>19</v>
      </c>
      <c r="N127" s="140" t="s">
        <v>47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166</v>
      </c>
      <c r="AT127" s="143" t="s">
        <v>161</v>
      </c>
      <c r="AU127" s="143" t="s">
        <v>83</v>
      </c>
      <c r="AY127" s="18" t="s">
        <v>158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83</v>
      </c>
      <c r="BK127" s="144">
        <f>ROUND(I127*H127,2)</f>
        <v>0</v>
      </c>
      <c r="BL127" s="18" t="s">
        <v>166</v>
      </c>
      <c r="BM127" s="143" t="s">
        <v>2260</v>
      </c>
    </row>
    <row r="128" spans="2:65" s="1" customFormat="1">
      <c r="B128" s="33"/>
      <c r="D128" s="145" t="s">
        <v>168</v>
      </c>
      <c r="F128" s="146" t="s">
        <v>2259</v>
      </c>
      <c r="I128" s="147"/>
      <c r="L128" s="33"/>
      <c r="M128" s="148"/>
      <c r="T128" s="54"/>
      <c r="AT128" s="18" t="s">
        <v>168</v>
      </c>
      <c r="AU128" s="18" t="s">
        <v>83</v>
      </c>
    </row>
    <row r="129" spans="2:65" s="1" customFormat="1" ht="24.2" customHeight="1">
      <c r="B129" s="33"/>
      <c r="C129" s="132" t="s">
        <v>258</v>
      </c>
      <c r="D129" s="132" t="s">
        <v>161</v>
      </c>
      <c r="E129" s="133" t="s">
        <v>2261</v>
      </c>
      <c r="F129" s="134" t="s">
        <v>2262</v>
      </c>
      <c r="G129" s="135" t="s">
        <v>2192</v>
      </c>
      <c r="H129" s="136">
        <v>1</v>
      </c>
      <c r="I129" s="137"/>
      <c r="J129" s="138">
        <f>ROUND(I129*H129,2)</f>
        <v>0</v>
      </c>
      <c r="K129" s="134" t="s">
        <v>19</v>
      </c>
      <c r="L129" s="33"/>
      <c r="M129" s="139" t="s">
        <v>19</v>
      </c>
      <c r="N129" s="140" t="s">
        <v>47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166</v>
      </c>
      <c r="AT129" s="143" t="s">
        <v>161</v>
      </c>
      <c r="AU129" s="143" t="s">
        <v>83</v>
      </c>
      <c r="AY129" s="18" t="s">
        <v>158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83</v>
      </c>
      <c r="BK129" s="144">
        <f>ROUND(I129*H129,2)</f>
        <v>0</v>
      </c>
      <c r="BL129" s="18" t="s">
        <v>166</v>
      </c>
      <c r="BM129" s="143" t="s">
        <v>2263</v>
      </c>
    </row>
    <row r="130" spans="2:65" s="1" customFormat="1">
      <c r="B130" s="33"/>
      <c r="D130" s="145" t="s">
        <v>168</v>
      </c>
      <c r="F130" s="146" t="s">
        <v>2262</v>
      </c>
      <c r="I130" s="147"/>
      <c r="L130" s="33"/>
      <c r="M130" s="148"/>
      <c r="T130" s="54"/>
      <c r="AT130" s="18" t="s">
        <v>168</v>
      </c>
      <c r="AU130" s="18" t="s">
        <v>83</v>
      </c>
    </row>
    <row r="131" spans="2:65" s="1" customFormat="1" ht="16.5" customHeight="1">
      <c r="B131" s="33"/>
      <c r="C131" s="132" t="s">
        <v>264</v>
      </c>
      <c r="D131" s="132" t="s">
        <v>161</v>
      </c>
      <c r="E131" s="133" t="s">
        <v>2264</v>
      </c>
      <c r="F131" s="134" t="s">
        <v>2265</v>
      </c>
      <c r="G131" s="135" t="s">
        <v>2266</v>
      </c>
      <c r="H131" s="136">
        <v>1</v>
      </c>
      <c r="I131" s="137"/>
      <c r="J131" s="138">
        <f>ROUND(I131*H131,2)</f>
        <v>0</v>
      </c>
      <c r="K131" s="134" t="s">
        <v>19</v>
      </c>
      <c r="L131" s="33"/>
      <c r="M131" s="139" t="s">
        <v>19</v>
      </c>
      <c r="N131" s="140" t="s">
        <v>47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166</v>
      </c>
      <c r="AT131" s="143" t="s">
        <v>161</v>
      </c>
      <c r="AU131" s="143" t="s">
        <v>83</v>
      </c>
      <c r="AY131" s="18" t="s">
        <v>158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83</v>
      </c>
      <c r="BK131" s="144">
        <f>ROUND(I131*H131,2)</f>
        <v>0</v>
      </c>
      <c r="BL131" s="18" t="s">
        <v>166</v>
      </c>
      <c r="BM131" s="143" t="s">
        <v>2267</v>
      </c>
    </row>
    <row r="132" spans="2:65" s="1" customFormat="1">
      <c r="B132" s="33"/>
      <c r="D132" s="145" t="s">
        <v>168</v>
      </c>
      <c r="F132" s="146" t="s">
        <v>2265</v>
      </c>
      <c r="I132" s="147"/>
      <c r="L132" s="33"/>
      <c r="M132" s="148"/>
      <c r="T132" s="54"/>
      <c r="AT132" s="18" t="s">
        <v>168</v>
      </c>
      <c r="AU132" s="18" t="s">
        <v>83</v>
      </c>
    </row>
    <row r="133" spans="2:65" s="1" customFormat="1" ht="16.5" customHeight="1">
      <c r="B133" s="33"/>
      <c r="C133" s="132" t="s">
        <v>8</v>
      </c>
      <c r="D133" s="132" t="s">
        <v>161</v>
      </c>
      <c r="E133" s="133" t="s">
        <v>2268</v>
      </c>
      <c r="F133" s="134" t="s">
        <v>2269</v>
      </c>
      <c r="G133" s="135" t="s">
        <v>2266</v>
      </c>
      <c r="H133" s="136">
        <v>1</v>
      </c>
      <c r="I133" s="137"/>
      <c r="J133" s="138">
        <f>ROUND(I133*H133,2)</f>
        <v>0</v>
      </c>
      <c r="K133" s="134" t="s">
        <v>19</v>
      </c>
      <c r="L133" s="33"/>
      <c r="M133" s="139" t="s">
        <v>19</v>
      </c>
      <c r="N133" s="140" t="s">
        <v>47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166</v>
      </c>
      <c r="AT133" s="143" t="s">
        <v>161</v>
      </c>
      <c r="AU133" s="143" t="s">
        <v>83</v>
      </c>
      <c r="AY133" s="18" t="s">
        <v>158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83</v>
      </c>
      <c r="BK133" s="144">
        <f>ROUND(I133*H133,2)</f>
        <v>0</v>
      </c>
      <c r="BL133" s="18" t="s">
        <v>166</v>
      </c>
      <c r="BM133" s="143" t="s">
        <v>2270</v>
      </c>
    </row>
    <row r="134" spans="2:65" s="1" customFormat="1">
      <c r="B134" s="33"/>
      <c r="D134" s="145" t="s">
        <v>168</v>
      </c>
      <c r="F134" s="146" t="s">
        <v>2269</v>
      </c>
      <c r="I134" s="147"/>
      <c r="L134" s="33"/>
      <c r="M134" s="148"/>
      <c r="T134" s="54"/>
      <c r="AT134" s="18" t="s">
        <v>168</v>
      </c>
      <c r="AU134" s="18" t="s">
        <v>83</v>
      </c>
    </row>
    <row r="135" spans="2:65" s="1" customFormat="1" ht="16.5" customHeight="1">
      <c r="B135" s="33"/>
      <c r="C135" s="132" t="s">
        <v>281</v>
      </c>
      <c r="D135" s="132" t="s">
        <v>161</v>
      </c>
      <c r="E135" s="133" t="s">
        <v>2271</v>
      </c>
      <c r="F135" s="134" t="s">
        <v>2272</v>
      </c>
      <c r="G135" s="135" t="s">
        <v>2266</v>
      </c>
      <c r="H135" s="136">
        <v>1</v>
      </c>
      <c r="I135" s="137"/>
      <c r="J135" s="138">
        <f>ROUND(I135*H135,2)</f>
        <v>0</v>
      </c>
      <c r="K135" s="134" t="s">
        <v>19</v>
      </c>
      <c r="L135" s="33"/>
      <c r="M135" s="139" t="s">
        <v>19</v>
      </c>
      <c r="N135" s="140" t="s">
        <v>47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166</v>
      </c>
      <c r="AT135" s="143" t="s">
        <v>161</v>
      </c>
      <c r="AU135" s="143" t="s">
        <v>83</v>
      </c>
      <c r="AY135" s="18" t="s">
        <v>158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83</v>
      </c>
      <c r="BK135" s="144">
        <f>ROUND(I135*H135,2)</f>
        <v>0</v>
      </c>
      <c r="BL135" s="18" t="s">
        <v>166</v>
      </c>
      <c r="BM135" s="143" t="s">
        <v>2273</v>
      </c>
    </row>
    <row r="136" spans="2:65" s="1" customFormat="1">
      <c r="B136" s="33"/>
      <c r="D136" s="145" t="s">
        <v>168</v>
      </c>
      <c r="F136" s="146" t="s">
        <v>2272</v>
      </c>
      <c r="I136" s="147"/>
      <c r="L136" s="33"/>
      <c r="M136" s="148"/>
      <c r="T136" s="54"/>
      <c r="AT136" s="18" t="s">
        <v>168</v>
      </c>
      <c r="AU136" s="18" t="s">
        <v>83</v>
      </c>
    </row>
    <row r="137" spans="2:65" s="1" customFormat="1" ht="16.5" customHeight="1">
      <c r="B137" s="33"/>
      <c r="C137" s="132" t="s">
        <v>300</v>
      </c>
      <c r="D137" s="132" t="s">
        <v>161</v>
      </c>
      <c r="E137" s="133" t="s">
        <v>2274</v>
      </c>
      <c r="F137" s="134" t="s">
        <v>2275</v>
      </c>
      <c r="G137" s="135" t="s">
        <v>2266</v>
      </c>
      <c r="H137" s="136">
        <v>1</v>
      </c>
      <c r="I137" s="137"/>
      <c r="J137" s="138">
        <f>ROUND(I137*H137,2)</f>
        <v>0</v>
      </c>
      <c r="K137" s="134" t="s">
        <v>19</v>
      </c>
      <c r="L137" s="33"/>
      <c r="M137" s="139" t="s">
        <v>19</v>
      </c>
      <c r="N137" s="140" t="s">
        <v>47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166</v>
      </c>
      <c r="AT137" s="143" t="s">
        <v>161</v>
      </c>
      <c r="AU137" s="143" t="s">
        <v>83</v>
      </c>
      <c r="AY137" s="18" t="s">
        <v>158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8" t="s">
        <v>83</v>
      </c>
      <c r="BK137" s="144">
        <f>ROUND(I137*H137,2)</f>
        <v>0</v>
      </c>
      <c r="BL137" s="18" t="s">
        <v>166</v>
      </c>
      <c r="BM137" s="143" t="s">
        <v>2276</v>
      </c>
    </row>
    <row r="138" spans="2:65" s="1" customFormat="1">
      <c r="B138" s="33"/>
      <c r="D138" s="145" t="s">
        <v>168</v>
      </c>
      <c r="F138" s="146" t="s">
        <v>2275</v>
      </c>
      <c r="I138" s="147"/>
      <c r="L138" s="33"/>
      <c r="M138" s="148"/>
      <c r="T138" s="54"/>
      <c r="AT138" s="18" t="s">
        <v>168</v>
      </c>
      <c r="AU138" s="18" t="s">
        <v>83</v>
      </c>
    </row>
    <row r="139" spans="2:65" s="1" customFormat="1">
      <c r="B139" s="33"/>
      <c r="D139" s="145" t="s">
        <v>1737</v>
      </c>
      <c r="F139" s="191" t="s">
        <v>2277</v>
      </c>
      <c r="I139" s="147"/>
      <c r="L139" s="33"/>
      <c r="M139" s="148"/>
      <c r="T139" s="54"/>
      <c r="AT139" s="18" t="s">
        <v>1737</v>
      </c>
      <c r="AU139" s="18" t="s">
        <v>83</v>
      </c>
    </row>
    <row r="140" spans="2:65" s="1" customFormat="1" ht="21.75" customHeight="1">
      <c r="B140" s="33"/>
      <c r="C140" s="132" t="s">
        <v>309</v>
      </c>
      <c r="D140" s="132" t="s">
        <v>161</v>
      </c>
      <c r="E140" s="133" t="s">
        <v>2278</v>
      </c>
      <c r="F140" s="134" t="s">
        <v>2279</v>
      </c>
      <c r="G140" s="135" t="s">
        <v>1042</v>
      </c>
      <c r="H140" s="136">
        <v>1</v>
      </c>
      <c r="I140" s="137"/>
      <c r="J140" s="138">
        <f>ROUND(I140*H140,2)</f>
        <v>0</v>
      </c>
      <c r="K140" s="134" t="s">
        <v>19</v>
      </c>
      <c r="L140" s="33"/>
      <c r="M140" s="139" t="s">
        <v>19</v>
      </c>
      <c r="N140" s="140" t="s">
        <v>47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2280</v>
      </c>
      <c r="AT140" s="143" t="s">
        <v>161</v>
      </c>
      <c r="AU140" s="143" t="s">
        <v>83</v>
      </c>
      <c r="AY140" s="18" t="s">
        <v>158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83</v>
      </c>
      <c r="BK140" s="144">
        <f>ROUND(I140*H140,2)</f>
        <v>0</v>
      </c>
      <c r="BL140" s="18" t="s">
        <v>2280</v>
      </c>
      <c r="BM140" s="143" t="s">
        <v>2281</v>
      </c>
    </row>
    <row r="141" spans="2:65" s="1" customFormat="1">
      <c r="B141" s="33"/>
      <c r="D141" s="145" t="s">
        <v>168</v>
      </c>
      <c r="F141" s="146" t="s">
        <v>2279</v>
      </c>
      <c r="I141" s="147"/>
      <c r="L141" s="33"/>
      <c r="M141" s="188"/>
      <c r="N141" s="189"/>
      <c r="O141" s="189"/>
      <c r="P141" s="189"/>
      <c r="Q141" s="189"/>
      <c r="R141" s="189"/>
      <c r="S141" s="189"/>
      <c r="T141" s="190"/>
      <c r="AT141" s="18" t="s">
        <v>168</v>
      </c>
      <c r="AU141" s="18" t="s">
        <v>83</v>
      </c>
    </row>
    <row r="142" spans="2:65" s="1" customFormat="1" ht="6.95" customHeight="1">
      <c r="B142" s="42"/>
      <c r="C142" s="43"/>
      <c r="D142" s="43"/>
      <c r="E142" s="43"/>
      <c r="F142" s="43"/>
      <c r="G142" s="43"/>
      <c r="H142" s="43"/>
      <c r="I142" s="43"/>
      <c r="J142" s="43"/>
      <c r="K142" s="43"/>
      <c r="L142" s="33"/>
    </row>
  </sheetData>
  <sheetProtection algorithmName="SHA-512" hashValue="P6APjk9DyMjtWwY6p89sznjgt1chqShabHwEjyZChDuIWvBIBctHW0hjNckhrehRNI9J52riM9ouEH3aprO0QQ==" saltValue="VBkTpAljp6RVfIbuhttIor2jjRm6ciPyxQu90k1leMoqArMtuQH+cVrl+HWxO34TK85Z69D+I8UiJ31SwwViVA==" spinCount="100000" sheet="1" objects="1" scenarios="1" formatColumns="0" formatRows="0" autoFilter="0"/>
  <autoFilter ref="C80:K141" xr:uid="{00000000-0009-0000-0000-000005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94" r:id="rId1" xr:uid="{00000000-0004-0000-0500-000000000000}"/>
    <hyperlink ref="F97" r:id="rId2" xr:uid="{00000000-0004-0000-0500-000001000000}"/>
    <hyperlink ref="F100" r:id="rId3" xr:uid="{00000000-0004-0000-0500-000002000000}"/>
    <hyperlink ref="F103" r:id="rId4" xr:uid="{00000000-0004-0000-0500-000003000000}"/>
    <hyperlink ref="F106" r:id="rId5" xr:uid="{00000000-0004-0000-0500-000004000000}"/>
    <hyperlink ref="F109" r:id="rId6" xr:uid="{00000000-0004-0000-0500-000005000000}"/>
    <hyperlink ref="F112" r:id="rId7" xr:uid="{00000000-0004-0000-05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193" customWidth="1"/>
    <col min="2" max="2" width="1.6640625" style="193" customWidth="1"/>
    <col min="3" max="4" width="5" style="193" customWidth="1"/>
    <col min="5" max="5" width="11.6640625" style="193" customWidth="1"/>
    <col min="6" max="6" width="9.1640625" style="193" customWidth="1"/>
    <col min="7" max="7" width="5" style="193" customWidth="1"/>
    <col min="8" max="8" width="77.83203125" style="193" customWidth="1"/>
    <col min="9" max="10" width="20" style="193" customWidth="1"/>
    <col min="11" max="11" width="1.6640625" style="193" customWidth="1"/>
  </cols>
  <sheetData>
    <row r="1" spans="2:11" customFormat="1" ht="37.5" customHeight="1"/>
    <row r="2" spans="2:11" customFormat="1" ht="7.5" customHeight="1">
      <c r="B2" s="295"/>
      <c r="C2" s="296"/>
      <c r="D2" s="296"/>
      <c r="E2" s="296"/>
      <c r="F2" s="296"/>
      <c r="G2" s="296"/>
      <c r="H2" s="296"/>
      <c r="I2" s="296"/>
      <c r="J2" s="296"/>
      <c r="K2" s="297"/>
    </row>
    <row r="3" spans="2:11" s="16" customFormat="1" ht="45" customHeight="1">
      <c r="B3" s="298"/>
      <c r="C3" s="288" t="s">
        <v>2282</v>
      </c>
      <c r="D3" s="288"/>
      <c r="E3" s="288"/>
      <c r="F3" s="288"/>
      <c r="G3" s="288"/>
      <c r="H3" s="288"/>
      <c r="I3" s="288"/>
      <c r="J3" s="288"/>
      <c r="K3" s="299"/>
    </row>
    <row r="4" spans="2:11" customFormat="1" ht="25.5" customHeight="1">
      <c r="B4" s="300"/>
      <c r="C4" s="287" t="s">
        <v>2283</v>
      </c>
      <c r="D4" s="287"/>
      <c r="E4" s="287"/>
      <c r="F4" s="287"/>
      <c r="G4" s="287"/>
      <c r="H4" s="287"/>
      <c r="I4" s="287"/>
      <c r="J4" s="287"/>
      <c r="K4" s="301"/>
    </row>
    <row r="5" spans="2:11" customFormat="1" ht="5.25" customHeight="1">
      <c r="B5" s="300"/>
      <c r="C5" s="194"/>
      <c r="D5" s="194"/>
      <c r="E5" s="194"/>
      <c r="F5" s="194"/>
      <c r="G5" s="194"/>
      <c r="H5" s="194"/>
      <c r="I5" s="194"/>
      <c r="J5" s="194"/>
      <c r="K5" s="301"/>
    </row>
    <row r="6" spans="2:11" customFormat="1" ht="15" customHeight="1">
      <c r="B6" s="300"/>
      <c r="C6" s="286" t="s">
        <v>2284</v>
      </c>
      <c r="D6" s="286"/>
      <c r="E6" s="286"/>
      <c r="F6" s="286"/>
      <c r="G6" s="286"/>
      <c r="H6" s="286"/>
      <c r="I6" s="286"/>
      <c r="J6" s="286"/>
      <c r="K6" s="301"/>
    </row>
    <row r="7" spans="2:11" customFormat="1" ht="15" customHeight="1">
      <c r="B7" s="196"/>
      <c r="C7" s="286" t="s">
        <v>2285</v>
      </c>
      <c r="D7" s="286"/>
      <c r="E7" s="286"/>
      <c r="F7" s="286"/>
      <c r="G7" s="286"/>
      <c r="H7" s="286"/>
      <c r="I7" s="286"/>
      <c r="J7" s="286"/>
      <c r="K7" s="301"/>
    </row>
    <row r="8" spans="2:11" customFormat="1" ht="12.75" customHeight="1">
      <c r="B8" s="196"/>
      <c r="C8" s="195"/>
      <c r="D8" s="195"/>
      <c r="E8" s="195"/>
      <c r="F8" s="195"/>
      <c r="G8" s="195"/>
      <c r="H8" s="195"/>
      <c r="I8" s="195"/>
      <c r="J8" s="195"/>
      <c r="K8" s="301"/>
    </row>
    <row r="9" spans="2:11" customFormat="1" ht="15" customHeight="1">
      <c r="B9" s="196"/>
      <c r="C9" s="286" t="s">
        <v>2286</v>
      </c>
      <c r="D9" s="286"/>
      <c r="E9" s="286"/>
      <c r="F9" s="286"/>
      <c r="G9" s="286"/>
      <c r="H9" s="286"/>
      <c r="I9" s="286"/>
      <c r="J9" s="286"/>
      <c r="K9" s="301"/>
    </row>
    <row r="10" spans="2:11" customFormat="1" ht="15" customHeight="1">
      <c r="B10" s="196"/>
      <c r="C10" s="195"/>
      <c r="D10" s="286" t="s">
        <v>2287</v>
      </c>
      <c r="E10" s="286"/>
      <c r="F10" s="286"/>
      <c r="G10" s="286"/>
      <c r="H10" s="286"/>
      <c r="I10" s="286"/>
      <c r="J10" s="286"/>
      <c r="K10" s="301"/>
    </row>
    <row r="11" spans="2:11" customFormat="1" ht="15" customHeight="1">
      <c r="B11" s="196"/>
      <c r="C11" s="197"/>
      <c r="D11" s="286" t="s">
        <v>2288</v>
      </c>
      <c r="E11" s="286"/>
      <c r="F11" s="286"/>
      <c r="G11" s="286"/>
      <c r="H11" s="286"/>
      <c r="I11" s="286"/>
      <c r="J11" s="286"/>
      <c r="K11" s="301"/>
    </row>
    <row r="12" spans="2:11" customFormat="1" ht="15" customHeight="1">
      <c r="B12" s="196"/>
      <c r="C12" s="197"/>
      <c r="D12" s="195"/>
      <c r="E12" s="195"/>
      <c r="F12" s="195"/>
      <c r="G12" s="195"/>
      <c r="H12" s="195"/>
      <c r="I12" s="195"/>
      <c r="J12" s="195"/>
      <c r="K12" s="301"/>
    </row>
    <row r="13" spans="2:11" customFormat="1" ht="15" customHeight="1">
      <c r="B13" s="196"/>
      <c r="C13" s="197"/>
      <c r="D13" s="198" t="s">
        <v>2289</v>
      </c>
      <c r="E13" s="195"/>
      <c r="F13" s="195"/>
      <c r="G13" s="195"/>
      <c r="H13" s="195"/>
      <c r="I13" s="195"/>
      <c r="J13" s="195"/>
      <c r="K13" s="301"/>
    </row>
    <row r="14" spans="2:11" customFormat="1" ht="12.75" customHeight="1">
      <c r="B14" s="196"/>
      <c r="C14" s="197"/>
      <c r="D14" s="197"/>
      <c r="E14" s="197"/>
      <c r="F14" s="197"/>
      <c r="G14" s="197"/>
      <c r="H14" s="197"/>
      <c r="I14" s="197"/>
      <c r="J14" s="197"/>
      <c r="K14" s="301"/>
    </row>
    <row r="15" spans="2:11" customFormat="1" ht="15" customHeight="1">
      <c r="B15" s="196"/>
      <c r="C15" s="197"/>
      <c r="D15" s="286" t="s">
        <v>2290</v>
      </c>
      <c r="E15" s="286"/>
      <c r="F15" s="286"/>
      <c r="G15" s="286"/>
      <c r="H15" s="286"/>
      <c r="I15" s="286"/>
      <c r="J15" s="286"/>
      <c r="K15" s="301"/>
    </row>
    <row r="16" spans="2:11" customFormat="1" ht="15" customHeight="1">
      <c r="B16" s="196"/>
      <c r="C16" s="197"/>
      <c r="D16" s="286" t="s">
        <v>2291</v>
      </c>
      <c r="E16" s="286"/>
      <c r="F16" s="286"/>
      <c r="G16" s="286"/>
      <c r="H16" s="286"/>
      <c r="I16" s="286"/>
      <c r="J16" s="286"/>
      <c r="K16" s="301"/>
    </row>
    <row r="17" spans="2:11" customFormat="1" ht="15" customHeight="1">
      <c r="B17" s="196"/>
      <c r="C17" s="197"/>
      <c r="D17" s="286" t="s">
        <v>2292</v>
      </c>
      <c r="E17" s="286"/>
      <c r="F17" s="286"/>
      <c r="G17" s="286"/>
      <c r="H17" s="286"/>
      <c r="I17" s="286"/>
      <c r="J17" s="286"/>
      <c r="K17" s="301"/>
    </row>
    <row r="18" spans="2:11" customFormat="1" ht="15" customHeight="1">
      <c r="B18" s="196"/>
      <c r="C18" s="197"/>
      <c r="D18" s="197"/>
      <c r="E18" s="199" t="s">
        <v>82</v>
      </c>
      <c r="F18" s="286" t="s">
        <v>2293</v>
      </c>
      <c r="G18" s="286"/>
      <c r="H18" s="286"/>
      <c r="I18" s="286"/>
      <c r="J18" s="286"/>
      <c r="K18" s="301"/>
    </row>
    <row r="19" spans="2:11" customFormat="1" ht="15" customHeight="1">
      <c r="B19" s="196"/>
      <c r="C19" s="197"/>
      <c r="D19" s="197"/>
      <c r="E19" s="199" t="s">
        <v>2294</v>
      </c>
      <c r="F19" s="286" t="s">
        <v>2295</v>
      </c>
      <c r="G19" s="286"/>
      <c r="H19" s="286"/>
      <c r="I19" s="286"/>
      <c r="J19" s="286"/>
      <c r="K19" s="301"/>
    </row>
    <row r="20" spans="2:11" customFormat="1" ht="15" customHeight="1">
      <c r="B20" s="196"/>
      <c r="C20" s="197"/>
      <c r="D20" s="197"/>
      <c r="E20" s="199" t="s">
        <v>2296</v>
      </c>
      <c r="F20" s="286" t="s">
        <v>2297</v>
      </c>
      <c r="G20" s="286"/>
      <c r="H20" s="286"/>
      <c r="I20" s="286"/>
      <c r="J20" s="286"/>
      <c r="K20" s="301"/>
    </row>
    <row r="21" spans="2:11" customFormat="1" ht="15" customHeight="1">
      <c r="B21" s="196"/>
      <c r="C21" s="197"/>
      <c r="D21" s="197"/>
      <c r="E21" s="199" t="s">
        <v>2298</v>
      </c>
      <c r="F21" s="286" t="s">
        <v>2299</v>
      </c>
      <c r="G21" s="286"/>
      <c r="H21" s="286"/>
      <c r="I21" s="286"/>
      <c r="J21" s="286"/>
      <c r="K21" s="301"/>
    </row>
    <row r="22" spans="2:11" customFormat="1" ht="15" customHeight="1">
      <c r="B22" s="196"/>
      <c r="C22" s="197"/>
      <c r="D22" s="197"/>
      <c r="E22" s="199" t="s">
        <v>2178</v>
      </c>
      <c r="F22" s="286" t="s">
        <v>2179</v>
      </c>
      <c r="G22" s="286"/>
      <c r="H22" s="286"/>
      <c r="I22" s="286"/>
      <c r="J22" s="286"/>
      <c r="K22" s="301"/>
    </row>
    <row r="23" spans="2:11" customFormat="1" ht="15" customHeight="1">
      <c r="B23" s="196"/>
      <c r="C23" s="197"/>
      <c r="D23" s="197"/>
      <c r="E23" s="199" t="s">
        <v>89</v>
      </c>
      <c r="F23" s="286" t="s">
        <v>2300</v>
      </c>
      <c r="G23" s="286"/>
      <c r="H23" s="286"/>
      <c r="I23" s="286"/>
      <c r="J23" s="286"/>
      <c r="K23" s="301"/>
    </row>
    <row r="24" spans="2:11" customFormat="1" ht="12.75" customHeight="1">
      <c r="B24" s="196"/>
      <c r="C24" s="197"/>
      <c r="D24" s="197"/>
      <c r="E24" s="197"/>
      <c r="F24" s="197"/>
      <c r="G24" s="197"/>
      <c r="H24" s="197"/>
      <c r="I24" s="197"/>
      <c r="J24" s="197"/>
      <c r="K24" s="301"/>
    </row>
    <row r="25" spans="2:11" customFormat="1" ht="15" customHeight="1">
      <c r="B25" s="196"/>
      <c r="C25" s="286" t="s">
        <v>2301</v>
      </c>
      <c r="D25" s="286"/>
      <c r="E25" s="286"/>
      <c r="F25" s="286"/>
      <c r="G25" s="286"/>
      <c r="H25" s="286"/>
      <c r="I25" s="286"/>
      <c r="J25" s="286"/>
      <c r="K25" s="301"/>
    </row>
    <row r="26" spans="2:11" customFormat="1" ht="15" customHeight="1">
      <c r="B26" s="196"/>
      <c r="C26" s="286" t="s">
        <v>2302</v>
      </c>
      <c r="D26" s="286"/>
      <c r="E26" s="286"/>
      <c r="F26" s="286"/>
      <c r="G26" s="286"/>
      <c r="H26" s="286"/>
      <c r="I26" s="286"/>
      <c r="J26" s="286"/>
      <c r="K26" s="301"/>
    </row>
    <row r="27" spans="2:11" customFormat="1" ht="15" customHeight="1">
      <c r="B27" s="196"/>
      <c r="C27" s="195"/>
      <c r="D27" s="286" t="s">
        <v>2303</v>
      </c>
      <c r="E27" s="286"/>
      <c r="F27" s="286"/>
      <c r="G27" s="286"/>
      <c r="H27" s="286"/>
      <c r="I27" s="286"/>
      <c r="J27" s="286"/>
      <c r="K27" s="301"/>
    </row>
    <row r="28" spans="2:11" customFormat="1" ht="15" customHeight="1">
      <c r="B28" s="196"/>
      <c r="C28" s="197"/>
      <c r="D28" s="286" t="s">
        <v>2304</v>
      </c>
      <c r="E28" s="286"/>
      <c r="F28" s="286"/>
      <c r="G28" s="286"/>
      <c r="H28" s="286"/>
      <c r="I28" s="286"/>
      <c r="J28" s="286"/>
      <c r="K28" s="301"/>
    </row>
    <row r="29" spans="2:11" customFormat="1" ht="12.75" customHeight="1">
      <c r="B29" s="196"/>
      <c r="C29" s="197"/>
      <c r="D29" s="197"/>
      <c r="E29" s="197"/>
      <c r="F29" s="197"/>
      <c r="G29" s="197"/>
      <c r="H29" s="197"/>
      <c r="I29" s="197"/>
      <c r="J29" s="197"/>
      <c r="K29" s="301"/>
    </row>
    <row r="30" spans="2:11" customFormat="1" ht="15" customHeight="1">
      <c r="B30" s="196"/>
      <c r="C30" s="197"/>
      <c r="D30" s="286" t="s">
        <v>2305</v>
      </c>
      <c r="E30" s="286"/>
      <c r="F30" s="286"/>
      <c r="G30" s="286"/>
      <c r="H30" s="286"/>
      <c r="I30" s="286"/>
      <c r="J30" s="286"/>
      <c r="K30" s="301"/>
    </row>
    <row r="31" spans="2:11" customFormat="1" ht="15" customHeight="1">
      <c r="B31" s="196"/>
      <c r="C31" s="197"/>
      <c r="D31" s="286" t="s">
        <v>2306</v>
      </c>
      <c r="E31" s="286"/>
      <c r="F31" s="286"/>
      <c r="G31" s="286"/>
      <c r="H31" s="286"/>
      <c r="I31" s="286"/>
      <c r="J31" s="286"/>
      <c r="K31" s="301"/>
    </row>
    <row r="32" spans="2:11" customFormat="1" ht="12.75" customHeight="1">
      <c r="B32" s="196"/>
      <c r="C32" s="197"/>
      <c r="D32" s="197"/>
      <c r="E32" s="197"/>
      <c r="F32" s="197"/>
      <c r="G32" s="197"/>
      <c r="H32" s="197"/>
      <c r="I32" s="197"/>
      <c r="J32" s="197"/>
      <c r="K32" s="301"/>
    </row>
    <row r="33" spans="2:11" customFormat="1" ht="15" customHeight="1">
      <c r="B33" s="196"/>
      <c r="C33" s="197"/>
      <c r="D33" s="286" t="s">
        <v>2307</v>
      </c>
      <c r="E33" s="286"/>
      <c r="F33" s="286"/>
      <c r="G33" s="286"/>
      <c r="H33" s="286"/>
      <c r="I33" s="286"/>
      <c r="J33" s="286"/>
      <c r="K33" s="301"/>
    </row>
    <row r="34" spans="2:11" customFormat="1" ht="15" customHeight="1">
      <c r="B34" s="196"/>
      <c r="C34" s="197"/>
      <c r="D34" s="286" t="s">
        <v>2308</v>
      </c>
      <c r="E34" s="286"/>
      <c r="F34" s="286"/>
      <c r="G34" s="286"/>
      <c r="H34" s="286"/>
      <c r="I34" s="286"/>
      <c r="J34" s="286"/>
      <c r="K34" s="301"/>
    </row>
    <row r="35" spans="2:11" customFormat="1" ht="15" customHeight="1">
      <c r="B35" s="196"/>
      <c r="C35" s="197"/>
      <c r="D35" s="286" t="s">
        <v>2309</v>
      </c>
      <c r="E35" s="286"/>
      <c r="F35" s="286"/>
      <c r="G35" s="286"/>
      <c r="H35" s="286"/>
      <c r="I35" s="286"/>
      <c r="J35" s="286"/>
      <c r="K35" s="301"/>
    </row>
    <row r="36" spans="2:11" customFormat="1" ht="15" customHeight="1">
      <c r="B36" s="196"/>
      <c r="C36" s="197"/>
      <c r="D36" s="195"/>
      <c r="E36" s="198" t="s">
        <v>144</v>
      </c>
      <c r="F36" s="195"/>
      <c r="G36" s="286" t="s">
        <v>2310</v>
      </c>
      <c r="H36" s="286"/>
      <c r="I36" s="286"/>
      <c r="J36" s="286"/>
      <c r="K36" s="301"/>
    </row>
    <row r="37" spans="2:11" customFormat="1" ht="30.75" customHeight="1">
      <c r="B37" s="196"/>
      <c r="C37" s="197"/>
      <c r="D37" s="195"/>
      <c r="E37" s="198" t="s">
        <v>2311</v>
      </c>
      <c r="F37" s="195"/>
      <c r="G37" s="286" t="s">
        <v>2312</v>
      </c>
      <c r="H37" s="286"/>
      <c r="I37" s="286"/>
      <c r="J37" s="286"/>
      <c r="K37" s="301"/>
    </row>
    <row r="38" spans="2:11" customFormat="1" ht="15" customHeight="1">
      <c r="B38" s="196"/>
      <c r="C38" s="197"/>
      <c r="D38" s="195"/>
      <c r="E38" s="198" t="s">
        <v>57</v>
      </c>
      <c r="F38" s="195"/>
      <c r="G38" s="286" t="s">
        <v>2313</v>
      </c>
      <c r="H38" s="286"/>
      <c r="I38" s="286"/>
      <c r="J38" s="286"/>
      <c r="K38" s="301"/>
    </row>
    <row r="39" spans="2:11" customFormat="1" ht="15" customHeight="1">
      <c r="B39" s="196"/>
      <c r="C39" s="197"/>
      <c r="D39" s="195"/>
      <c r="E39" s="198" t="s">
        <v>58</v>
      </c>
      <c r="F39" s="195"/>
      <c r="G39" s="286" t="s">
        <v>2314</v>
      </c>
      <c r="H39" s="286"/>
      <c r="I39" s="286"/>
      <c r="J39" s="286"/>
      <c r="K39" s="301"/>
    </row>
    <row r="40" spans="2:11" customFormat="1" ht="15" customHeight="1">
      <c r="B40" s="196"/>
      <c r="C40" s="197"/>
      <c r="D40" s="195"/>
      <c r="E40" s="198" t="s">
        <v>145</v>
      </c>
      <c r="F40" s="195"/>
      <c r="G40" s="286" t="s">
        <v>2315</v>
      </c>
      <c r="H40" s="286"/>
      <c r="I40" s="286"/>
      <c r="J40" s="286"/>
      <c r="K40" s="301"/>
    </row>
    <row r="41" spans="2:11" customFormat="1" ht="15" customHeight="1">
      <c r="B41" s="196"/>
      <c r="C41" s="197"/>
      <c r="D41" s="195"/>
      <c r="E41" s="198" t="s">
        <v>146</v>
      </c>
      <c r="F41" s="195"/>
      <c r="G41" s="286" t="s">
        <v>2316</v>
      </c>
      <c r="H41" s="286"/>
      <c r="I41" s="286"/>
      <c r="J41" s="286"/>
      <c r="K41" s="301"/>
    </row>
    <row r="42" spans="2:11" customFormat="1" ht="15" customHeight="1">
      <c r="B42" s="196"/>
      <c r="C42" s="197"/>
      <c r="D42" s="195"/>
      <c r="E42" s="198" t="s">
        <v>2317</v>
      </c>
      <c r="F42" s="195"/>
      <c r="G42" s="286" t="s">
        <v>2318</v>
      </c>
      <c r="H42" s="286"/>
      <c r="I42" s="286"/>
      <c r="J42" s="286"/>
      <c r="K42" s="301"/>
    </row>
    <row r="43" spans="2:11" customFormat="1" ht="15" customHeight="1">
      <c r="B43" s="196"/>
      <c r="C43" s="197"/>
      <c r="D43" s="195"/>
      <c r="E43" s="198"/>
      <c r="F43" s="195"/>
      <c r="G43" s="286" t="s">
        <v>2319</v>
      </c>
      <c r="H43" s="286"/>
      <c r="I43" s="286"/>
      <c r="J43" s="286"/>
      <c r="K43" s="301"/>
    </row>
    <row r="44" spans="2:11" customFormat="1" ht="15" customHeight="1">
      <c r="B44" s="196"/>
      <c r="C44" s="197"/>
      <c r="D44" s="195"/>
      <c r="E44" s="198" t="s">
        <v>2320</v>
      </c>
      <c r="F44" s="195"/>
      <c r="G44" s="286" t="s">
        <v>2321</v>
      </c>
      <c r="H44" s="286"/>
      <c r="I44" s="286"/>
      <c r="J44" s="286"/>
      <c r="K44" s="301"/>
    </row>
    <row r="45" spans="2:11" customFormat="1" ht="15" customHeight="1">
      <c r="B45" s="196"/>
      <c r="C45" s="197"/>
      <c r="D45" s="195"/>
      <c r="E45" s="198" t="s">
        <v>148</v>
      </c>
      <c r="F45" s="195"/>
      <c r="G45" s="286" t="s">
        <v>2322</v>
      </c>
      <c r="H45" s="286"/>
      <c r="I45" s="286"/>
      <c r="J45" s="286"/>
      <c r="K45" s="301"/>
    </row>
    <row r="46" spans="2:11" customFormat="1" ht="12.75" customHeight="1">
      <c r="B46" s="196"/>
      <c r="C46" s="197"/>
      <c r="D46" s="195"/>
      <c r="E46" s="195"/>
      <c r="F46" s="195"/>
      <c r="G46" s="195"/>
      <c r="H46" s="195"/>
      <c r="I46" s="195"/>
      <c r="J46" s="195"/>
      <c r="K46" s="301"/>
    </row>
    <row r="47" spans="2:11" customFormat="1" ht="15" customHeight="1">
      <c r="B47" s="196"/>
      <c r="C47" s="197"/>
      <c r="D47" s="286" t="s">
        <v>2323</v>
      </c>
      <c r="E47" s="286"/>
      <c r="F47" s="286"/>
      <c r="G47" s="286"/>
      <c r="H47" s="286"/>
      <c r="I47" s="286"/>
      <c r="J47" s="286"/>
      <c r="K47" s="301"/>
    </row>
    <row r="48" spans="2:11" customFormat="1" ht="15" customHeight="1">
      <c r="B48" s="196"/>
      <c r="C48" s="197"/>
      <c r="D48" s="197"/>
      <c r="E48" s="286" t="s">
        <v>2324</v>
      </c>
      <c r="F48" s="286"/>
      <c r="G48" s="286"/>
      <c r="H48" s="286"/>
      <c r="I48" s="286"/>
      <c r="J48" s="286"/>
      <c r="K48" s="301"/>
    </row>
    <row r="49" spans="2:11" customFormat="1" ht="15" customHeight="1">
      <c r="B49" s="196"/>
      <c r="C49" s="197"/>
      <c r="D49" s="197"/>
      <c r="E49" s="286" t="s">
        <v>2325</v>
      </c>
      <c r="F49" s="286"/>
      <c r="G49" s="286"/>
      <c r="H49" s="286"/>
      <c r="I49" s="286"/>
      <c r="J49" s="286"/>
      <c r="K49" s="301"/>
    </row>
    <row r="50" spans="2:11" customFormat="1" ht="15" customHeight="1">
      <c r="B50" s="196"/>
      <c r="C50" s="197"/>
      <c r="D50" s="197"/>
      <c r="E50" s="286" t="s">
        <v>2326</v>
      </c>
      <c r="F50" s="286"/>
      <c r="G50" s="286"/>
      <c r="H50" s="286"/>
      <c r="I50" s="286"/>
      <c r="J50" s="286"/>
      <c r="K50" s="301"/>
    </row>
    <row r="51" spans="2:11" customFormat="1" ht="15" customHeight="1">
      <c r="B51" s="196"/>
      <c r="C51" s="197"/>
      <c r="D51" s="286" t="s">
        <v>2327</v>
      </c>
      <c r="E51" s="286"/>
      <c r="F51" s="286"/>
      <c r="G51" s="286"/>
      <c r="H51" s="286"/>
      <c r="I51" s="286"/>
      <c r="J51" s="286"/>
      <c r="K51" s="301"/>
    </row>
    <row r="52" spans="2:11" customFormat="1" ht="25.5" customHeight="1">
      <c r="B52" s="300"/>
      <c r="C52" s="287" t="s">
        <v>2328</v>
      </c>
      <c r="D52" s="287"/>
      <c r="E52" s="287"/>
      <c r="F52" s="287"/>
      <c r="G52" s="287"/>
      <c r="H52" s="287"/>
      <c r="I52" s="287"/>
      <c r="J52" s="287"/>
      <c r="K52" s="301"/>
    </row>
    <row r="53" spans="2:11" customFormat="1" ht="5.25" customHeight="1">
      <c r="B53" s="300"/>
      <c r="C53" s="194"/>
      <c r="D53" s="194"/>
      <c r="E53" s="194"/>
      <c r="F53" s="194"/>
      <c r="G53" s="194"/>
      <c r="H53" s="194"/>
      <c r="I53" s="194"/>
      <c r="J53" s="194"/>
      <c r="K53" s="301"/>
    </row>
    <row r="54" spans="2:11" customFormat="1" ht="15" customHeight="1">
      <c r="B54" s="300"/>
      <c r="C54" s="286" t="s">
        <v>2329</v>
      </c>
      <c r="D54" s="286"/>
      <c r="E54" s="286"/>
      <c r="F54" s="286"/>
      <c r="G54" s="286"/>
      <c r="H54" s="286"/>
      <c r="I54" s="286"/>
      <c r="J54" s="286"/>
      <c r="K54" s="301"/>
    </row>
    <row r="55" spans="2:11" customFormat="1" ht="15" customHeight="1">
      <c r="B55" s="300"/>
      <c r="C55" s="286" t="s">
        <v>2330</v>
      </c>
      <c r="D55" s="286"/>
      <c r="E55" s="286"/>
      <c r="F55" s="286"/>
      <c r="G55" s="286"/>
      <c r="H55" s="286"/>
      <c r="I55" s="286"/>
      <c r="J55" s="286"/>
      <c r="K55" s="301"/>
    </row>
    <row r="56" spans="2:11" customFormat="1" ht="12.75" customHeight="1">
      <c r="B56" s="300"/>
      <c r="C56" s="195"/>
      <c r="D56" s="195"/>
      <c r="E56" s="195"/>
      <c r="F56" s="195"/>
      <c r="G56" s="195"/>
      <c r="H56" s="195"/>
      <c r="I56" s="195"/>
      <c r="J56" s="195"/>
      <c r="K56" s="301"/>
    </row>
    <row r="57" spans="2:11" customFormat="1" ht="15" customHeight="1">
      <c r="B57" s="300"/>
      <c r="C57" s="286" t="s">
        <v>2331</v>
      </c>
      <c r="D57" s="286"/>
      <c r="E57" s="286"/>
      <c r="F57" s="286"/>
      <c r="G57" s="286"/>
      <c r="H57" s="286"/>
      <c r="I57" s="286"/>
      <c r="J57" s="286"/>
      <c r="K57" s="301"/>
    </row>
    <row r="58" spans="2:11" customFormat="1" ht="15" customHeight="1">
      <c r="B58" s="300"/>
      <c r="C58" s="197"/>
      <c r="D58" s="286" t="s">
        <v>2332</v>
      </c>
      <c r="E58" s="286"/>
      <c r="F58" s="286"/>
      <c r="G58" s="286"/>
      <c r="H58" s="286"/>
      <c r="I58" s="286"/>
      <c r="J58" s="286"/>
      <c r="K58" s="301"/>
    </row>
    <row r="59" spans="2:11" customFormat="1" ht="15" customHeight="1">
      <c r="B59" s="300"/>
      <c r="C59" s="197"/>
      <c r="D59" s="286" t="s">
        <v>2333</v>
      </c>
      <c r="E59" s="286"/>
      <c r="F59" s="286"/>
      <c r="G59" s="286"/>
      <c r="H59" s="286"/>
      <c r="I59" s="286"/>
      <c r="J59" s="286"/>
      <c r="K59" s="301"/>
    </row>
    <row r="60" spans="2:11" customFormat="1" ht="15" customHeight="1">
      <c r="B60" s="300"/>
      <c r="C60" s="197"/>
      <c r="D60" s="286" t="s">
        <v>2334</v>
      </c>
      <c r="E60" s="286"/>
      <c r="F60" s="286"/>
      <c r="G60" s="286"/>
      <c r="H60" s="286"/>
      <c r="I60" s="286"/>
      <c r="J60" s="286"/>
      <c r="K60" s="301"/>
    </row>
    <row r="61" spans="2:11" customFormat="1" ht="15" customHeight="1">
      <c r="B61" s="300"/>
      <c r="C61" s="197"/>
      <c r="D61" s="286" t="s">
        <v>2335</v>
      </c>
      <c r="E61" s="286"/>
      <c r="F61" s="286"/>
      <c r="G61" s="286"/>
      <c r="H61" s="286"/>
      <c r="I61" s="286"/>
      <c r="J61" s="286"/>
      <c r="K61" s="301"/>
    </row>
    <row r="62" spans="2:11" customFormat="1" ht="15" customHeight="1">
      <c r="B62" s="300"/>
      <c r="C62" s="197"/>
      <c r="D62" s="289" t="s">
        <v>2336</v>
      </c>
      <c r="E62" s="289"/>
      <c r="F62" s="289"/>
      <c r="G62" s="289"/>
      <c r="H62" s="289"/>
      <c r="I62" s="289"/>
      <c r="J62" s="289"/>
      <c r="K62" s="301"/>
    </row>
    <row r="63" spans="2:11" customFormat="1" ht="15" customHeight="1">
      <c r="B63" s="300"/>
      <c r="C63" s="197"/>
      <c r="D63" s="286" t="s">
        <v>2337</v>
      </c>
      <c r="E63" s="286"/>
      <c r="F63" s="286"/>
      <c r="G63" s="286"/>
      <c r="H63" s="286"/>
      <c r="I63" s="286"/>
      <c r="J63" s="286"/>
      <c r="K63" s="301"/>
    </row>
    <row r="64" spans="2:11" customFormat="1" ht="12.75" customHeight="1">
      <c r="B64" s="300"/>
      <c r="C64" s="197"/>
      <c r="D64" s="197"/>
      <c r="E64" s="200"/>
      <c r="F64" s="197"/>
      <c r="G64" s="197"/>
      <c r="H64" s="197"/>
      <c r="I64" s="197"/>
      <c r="J64" s="197"/>
      <c r="K64" s="301"/>
    </row>
    <row r="65" spans="2:11" customFormat="1" ht="15" customHeight="1">
      <c r="B65" s="300"/>
      <c r="C65" s="197"/>
      <c r="D65" s="286" t="s">
        <v>2338</v>
      </c>
      <c r="E65" s="286"/>
      <c r="F65" s="286"/>
      <c r="G65" s="286"/>
      <c r="H65" s="286"/>
      <c r="I65" s="286"/>
      <c r="J65" s="286"/>
      <c r="K65" s="301"/>
    </row>
    <row r="66" spans="2:11" customFormat="1" ht="15" customHeight="1">
      <c r="B66" s="300"/>
      <c r="C66" s="197"/>
      <c r="D66" s="289" t="s">
        <v>2339</v>
      </c>
      <c r="E66" s="289"/>
      <c r="F66" s="289"/>
      <c r="G66" s="289"/>
      <c r="H66" s="289"/>
      <c r="I66" s="289"/>
      <c r="J66" s="289"/>
      <c r="K66" s="301"/>
    </row>
    <row r="67" spans="2:11" customFormat="1" ht="15" customHeight="1">
      <c r="B67" s="300"/>
      <c r="C67" s="197"/>
      <c r="D67" s="286" t="s">
        <v>2340</v>
      </c>
      <c r="E67" s="286"/>
      <c r="F67" s="286"/>
      <c r="G67" s="286"/>
      <c r="H67" s="286"/>
      <c r="I67" s="286"/>
      <c r="J67" s="286"/>
      <c r="K67" s="301"/>
    </row>
    <row r="68" spans="2:11" customFormat="1" ht="15" customHeight="1">
      <c r="B68" s="300"/>
      <c r="C68" s="197"/>
      <c r="D68" s="286" t="s">
        <v>2341</v>
      </c>
      <c r="E68" s="286"/>
      <c r="F68" s="286"/>
      <c r="G68" s="286"/>
      <c r="H68" s="286"/>
      <c r="I68" s="286"/>
      <c r="J68" s="286"/>
      <c r="K68" s="301"/>
    </row>
    <row r="69" spans="2:11" customFormat="1" ht="15" customHeight="1">
      <c r="B69" s="300"/>
      <c r="C69" s="197"/>
      <c r="D69" s="286" t="s">
        <v>2342</v>
      </c>
      <c r="E69" s="286"/>
      <c r="F69" s="286"/>
      <c r="G69" s="286"/>
      <c r="H69" s="286"/>
      <c r="I69" s="286"/>
      <c r="J69" s="286"/>
      <c r="K69" s="301"/>
    </row>
    <row r="70" spans="2:11" customFormat="1" ht="15" customHeight="1">
      <c r="B70" s="300"/>
      <c r="C70" s="197"/>
      <c r="D70" s="286" t="s">
        <v>2343</v>
      </c>
      <c r="E70" s="286"/>
      <c r="F70" s="286"/>
      <c r="G70" s="286"/>
      <c r="H70" s="286"/>
      <c r="I70" s="286"/>
      <c r="J70" s="286"/>
      <c r="K70" s="301"/>
    </row>
    <row r="71" spans="2:11" customFormat="1" ht="12.75" customHeight="1">
      <c r="B71" s="302"/>
      <c r="C71" s="201"/>
      <c r="D71" s="201"/>
      <c r="E71" s="201"/>
      <c r="F71" s="201"/>
      <c r="G71" s="201"/>
      <c r="H71" s="201"/>
      <c r="I71" s="201"/>
      <c r="J71" s="201"/>
      <c r="K71" s="303"/>
    </row>
    <row r="72" spans="2:11" customFormat="1" ht="18.75" customHeight="1">
      <c r="B72" s="304"/>
      <c r="C72" s="304"/>
      <c r="D72" s="304"/>
      <c r="E72" s="304"/>
      <c r="F72" s="304"/>
      <c r="G72" s="304"/>
      <c r="H72" s="304"/>
      <c r="I72" s="304"/>
      <c r="J72" s="304"/>
      <c r="K72" s="305"/>
    </row>
    <row r="73" spans="2:11" customFormat="1" ht="18.75" customHeight="1">
      <c r="B73" s="305"/>
      <c r="C73" s="305"/>
      <c r="D73" s="305"/>
      <c r="E73" s="305"/>
      <c r="F73" s="305"/>
      <c r="G73" s="305"/>
      <c r="H73" s="305"/>
      <c r="I73" s="305"/>
      <c r="J73" s="305"/>
      <c r="K73" s="305"/>
    </row>
    <row r="74" spans="2:11" customFormat="1" ht="7.5" customHeight="1">
      <c r="B74" s="306"/>
      <c r="C74" s="307"/>
      <c r="D74" s="307"/>
      <c r="E74" s="307"/>
      <c r="F74" s="307"/>
      <c r="G74" s="307"/>
      <c r="H74" s="307"/>
      <c r="I74" s="307"/>
      <c r="J74" s="307"/>
      <c r="K74" s="308"/>
    </row>
    <row r="75" spans="2:11" customFormat="1" ht="45" customHeight="1">
      <c r="B75" s="309"/>
      <c r="C75" s="290" t="s">
        <v>2344</v>
      </c>
      <c r="D75" s="290"/>
      <c r="E75" s="290"/>
      <c r="F75" s="290"/>
      <c r="G75" s="290"/>
      <c r="H75" s="290"/>
      <c r="I75" s="290"/>
      <c r="J75" s="290"/>
      <c r="K75" s="310"/>
    </row>
    <row r="76" spans="2:11" customFormat="1" ht="17.25" customHeight="1">
      <c r="B76" s="309"/>
      <c r="C76" s="202" t="s">
        <v>2345</v>
      </c>
      <c r="D76" s="202"/>
      <c r="E76" s="202"/>
      <c r="F76" s="202" t="s">
        <v>2346</v>
      </c>
      <c r="G76" s="203"/>
      <c r="H76" s="202" t="s">
        <v>58</v>
      </c>
      <c r="I76" s="202" t="s">
        <v>61</v>
      </c>
      <c r="J76" s="202" t="s">
        <v>2347</v>
      </c>
      <c r="K76" s="310"/>
    </row>
    <row r="77" spans="2:11" customFormat="1" ht="17.25" customHeight="1">
      <c r="B77" s="309"/>
      <c r="C77" s="204" t="s">
        <v>2348</v>
      </c>
      <c r="D77" s="204"/>
      <c r="E77" s="204"/>
      <c r="F77" s="205" t="s">
        <v>2349</v>
      </c>
      <c r="G77" s="206"/>
      <c r="H77" s="204"/>
      <c r="I77" s="204"/>
      <c r="J77" s="204" t="s">
        <v>2350</v>
      </c>
      <c r="K77" s="310"/>
    </row>
    <row r="78" spans="2:11" customFormat="1" ht="5.25" customHeight="1">
      <c r="B78" s="309"/>
      <c r="C78" s="207"/>
      <c r="D78" s="207"/>
      <c r="E78" s="207"/>
      <c r="F78" s="207"/>
      <c r="G78" s="208"/>
      <c r="H78" s="207"/>
      <c r="I78" s="207"/>
      <c r="J78" s="207"/>
      <c r="K78" s="310"/>
    </row>
    <row r="79" spans="2:11" customFormat="1" ht="15" customHeight="1">
      <c r="B79" s="309"/>
      <c r="C79" s="198" t="s">
        <v>57</v>
      </c>
      <c r="D79" s="209"/>
      <c r="E79" s="209"/>
      <c r="F79" s="210" t="s">
        <v>2351</v>
      </c>
      <c r="G79" s="211"/>
      <c r="H79" s="198" t="s">
        <v>2352</v>
      </c>
      <c r="I79" s="198" t="s">
        <v>2353</v>
      </c>
      <c r="J79" s="198">
        <v>20</v>
      </c>
      <c r="K79" s="310"/>
    </row>
    <row r="80" spans="2:11" customFormat="1" ht="15" customHeight="1">
      <c r="B80" s="309"/>
      <c r="C80" s="198" t="s">
        <v>2354</v>
      </c>
      <c r="D80" s="198"/>
      <c r="E80" s="198"/>
      <c r="F80" s="210" t="s">
        <v>2351</v>
      </c>
      <c r="G80" s="211"/>
      <c r="H80" s="198" t="s">
        <v>2355</v>
      </c>
      <c r="I80" s="198" t="s">
        <v>2353</v>
      </c>
      <c r="J80" s="198">
        <v>120</v>
      </c>
      <c r="K80" s="310"/>
    </row>
    <row r="81" spans="2:11" customFormat="1" ht="15" customHeight="1">
      <c r="B81" s="212"/>
      <c r="C81" s="198" t="s">
        <v>2356</v>
      </c>
      <c r="D81" s="198"/>
      <c r="E81" s="198"/>
      <c r="F81" s="210" t="s">
        <v>2357</v>
      </c>
      <c r="G81" s="211"/>
      <c r="H81" s="198" t="s">
        <v>2358</v>
      </c>
      <c r="I81" s="198" t="s">
        <v>2353</v>
      </c>
      <c r="J81" s="198">
        <v>50</v>
      </c>
      <c r="K81" s="310"/>
    </row>
    <row r="82" spans="2:11" customFormat="1" ht="15" customHeight="1">
      <c r="B82" s="212"/>
      <c r="C82" s="198" t="s">
        <v>2359</v>
      </c>
      <c r="D82" s="198"/>
      <c r="E82" s="198"/>
      <c r="F82" s="210" t="s">
        <v>2351</v>
      </c>
      <c r="G82" s="211"/>
      <c r="H82" s="198" t="s">
        <v>2360</v>
      </c>
      <c r="I82" s="198" t="s">
        <v>2361</v>
      </c>
      <c r="J82" s="198"/>
      <c r="K82" s="310"/>
    </row>
    <row r="83" spans="2:11" customFormat="1" ht="15" customHeight="1">
      <c r="B83" s="212"/>
      <c r="C83" s="198" t="s">
        <v>2362</v>
      </c>
      <c r="D83" s="198"/>
      <c r="E83" s="198"/>
      <c r="F83" s="210" t="s">
        <v>2357</v>
      </c>
      <c r="G83" s="198"/>
      <c r="H83" s="198" t="s">
        <v>2363</v>
      </c>
      <c r="I83" s="198" t="s">
        <v>2353</v>
      </c>
      <c r="J83" s="198">
        <v>15</v>
      </c>
      <c r="K83" s="310"/>
    </row>
    <row r="84" spans="2:11" customFormat="1" ht="15" customHeight="1">
      <c r="B84" s="212"/>
      <c r="C84" s="198" t="s">
        <v>2364</v>
      </c>
      <c r="D84" s="198"/>
      <c r="E84" s="198"/>
      <c r="F84" s="210" t="s">
        <v>2357</v>
      </c>
      <c r="G84" s="198"/>
      <c r="H84" s="198" t="s">
        <v>2365</v>
      </c>
      <c r="I84" s="198" t="s">
        <v>2353</v>
      </c>
      <c r="J84" s="198">
        <v>15</v>
      </c>
      <c r="K84" s="310"/>
    </row>
    <row r="85" spans="2:11" customFormat="1" ht="15" customHeight="1">
      <c r="B85" s="212"/>
      <c r="C85" s="198" t="s">
        <v>2366</v>
      </c>
      <c r="D85" s="198"/>
      <c r="E85" s="198"/>
      <c r="F85" s="210" t="s">
        <v>2357</v>
      </c>
      <c r="G85" s="198"/>
      <c r="H85" s="198" t="s">
        <v>2367</v>
      </c>
      <c r="I85" s="198" t="s">
        <v>2353</v>
      </c>
      <c r="J85" s="198">
        <v>20</v>
      </c>
      <c r="K85" s="310"/>
    </row>
    <row r="86" spans="2:11" customFormat="1" ht="15" customHeight="1">
      <c r="B86" s="212"/>
      <c r="C86" s="198" t="s">
        <v>2368</v>
      </c>
      <c r="D86" s="198"/>
      <c r="E86" s="198"/>
      <c r="F86" s="210" t="s">
        <v>2357</v>
      </c>
      <c r="G86" s="198"/>
      <c r="H86" s="198" t="s">
        <v>2369</v>
      </c>
      <c r="I86" s="198" t="s">
        <v>2353</v>
      </c>
      <c r="J86" s="198">
        <v>20</v>
      </c>
      <c r="K86" s="310"/>
    </row>
    <row r="87" spans="2:11" customFormat="1" ht="15" customHeight="1">
      <c r="B87" s="212"/>
      <c r="C87" s="198" t="s">
        <v>2370</v>
      </c>
      <c r="D87" s="198"/>
      <c r="E87" s="198"/>
      <c r="F87" s="210" t="s">
        <v>2357</v>
      </c>
      <c r="G87" s="211"/>
      <c r="H87" s="198" t="s">
        <v>2371</v>
      </c>
      <c r="I87" s="198" t="s">
        <v>2353</v>
      </c>
      <c r="J87" s="198">
        <v>50</v>
      </c>
      <c r="K87" s="310"/>
    </row>
    <row r="88" spans="2:11" customFormat="1" ht="15" customHeight="1">
      <c r="B88" s="212"/>
      <c r="C88" s="198" t="s">
        <v>2372</v>
      </c>
      <c r="D88" s="198"/>
      <c r="E88" s="198"/>
      <c r="F88" s="210" t="s">
        <v>2357</v>
      </c>
      <c r="G88" s="211"/>
      <c r="H88" s="198" t="s">
        <v>2373</v>
      </c>
      <c r="I88" s="198" t="s">
        <v>2353</v>
      </c>
      <c r="J88" s="198">
        <v>20</v>
      </c>
      <c r="K88" s="310"/>
    </row>
    <row r="89" spans="2:11" customFormat="1" ht="15" customHeight="1">
      <c r="B89" s="212"/>
      <c r="C89" s="198" t="s">
        <v>2374</v>
      </c>
      <c r="D89" s="198"/>
      <c r="E89" s="198"/>
      <c r="F89" s="210" t="s">
        <v>2357</v>
      </c>
      <c r="G89" s="211"/>
      <c r="H89" s="198" t="s">
        <v>2375</v>
      </c>
      <c r="I89" s="198" t="s">
        <v>2353</v>
      </c>
      <c r="J89" s="198">
        <v>20</v>
      </c>
      <c r="K89" s="310"/>
    </row>
    <row r="90" spans="2:11" customFormat="1" ht="15" customHeight="1">
      <c r="B90" s="212"/>
      <c r="C90" s="198" t="s">
        <v>2376</v>
      </c>
      <c r="D90" s="198"/>
      <c r="E90" s="198"/>
      <c r="F90" s="210" t="s">
        <v>2357</v>
      </c>
      <c r="G90" s="211"/>
      <c r="H90" s="198" t="s">
        <v>2377</v>
      </c>
      <c r="I90" s="198" t="s">
        <v>2353</v>
      </c>
      <c r="J90" s="198">
        <v>50</v>
      </c>
      <c r="K90" s="310"/>
    </row>
    <row r="91" spans="2:11" customFormat="1" ht="15" customHeight="1">
      <c r="B91" s="212"/>
      <c r="C91" s="198" t="s">
        <v>2378</v>
      </c>
      <c r="D91" s="198"/>
      <c r="E91" s="198"/>
      <c r="F91" s="210" t="s">
        <v>2357</v>
      </c>
      <c r="G91" s="211"/>
      <c r="H91" s="198" t="s">
        <v>2378</v>
      </c>
      <c r="I91" s="198" t="s">
        <v>2353</v>
      </c>
      <c r="J91" s="198">
        <v>50</v>
      </c>
      <c r="K91" s="310"/>
    </row>
    <row r="92" spans="2:11" customFormat="1" ht="15" customHeight="1">
      <c r="B92" s="212"/>
      <c r="C92" s="198" t="s">
        <v>2379</v>
      </c>
      <c r="D92" s="198"/>
      <c r="E92" s="198"/>
      <c r="F92" s="210" t="s">
        <v>2357</v>
      </c>
      <c r="G92" s="211"/>
      <c r="H92" s="198" t="s">
        <v>2380</v>
      </c>
      <c r="I92" s="198" t="s">
        <v>2353</v>
      </c>
      <c r="J92" s="198">
        <v>255</v>
      </c>
      <c r="K92" s="310"/>
    </row>
    <row r="93" spans="2:11" customFormat="1" ht="15" customHeight="1">
      <c r="B93" s="212"/>
      <c r="C93" s="198" t="s">
        <v>2381</v>
      </c>
      <c r="D93" s="198"/>
      <c r="E93" s="198"/>
      <c r="F93" s="210" t="s">
        <v>2351</v>
      </c>
      <c r="G93" s="211"/>
      <c r="H93" s="198" t="s">
        <v>2382</v>
      </c>
      <c r="I93" s="198" t="s">
        <v>2383</v>
      </c>
      <c r="J93" s="198"/>
      <c r="K93" s="310"/>
    </row>
    <row r="94" spans="2:11" customFormat="1" ht="15" customHeight="1">
      <c r="B94" s="212"/>
      <c r="C94" s="198" t="s">
        <v>2384</v>
      </c>
      <c r="D94" s="198"/>
      <c r="E94" s="198"/>
      <c r="F94" s="210" t="s">
        <v>2351</v>
      </c>
      <c r="G94" s="211"/>
      <c r="H94" s="198" t="s">
        <v>2385</v>
      </c>
      <c r="I94" s="198" t="s">
        <v>2386</v>
      </c>
      <c r="J94" s="198"/>
      <c r="K94" s="310"/>
    </row>
    <row r="95" spans="2:11" customFormat="1" ht="15" customHeight="1">
      <c r="B95" s="212"/>
      <c r="C95" s="198" t="s">
        <v>2387</v>
      </c>
      <c r="D95" s="198"/>
      <c r="E95" s="198"/>
      <c r="F95" s="210" t="s">
        <v>2351</v>
      </c>
      <c r="G95" s="211"/>
      <c r="H95" s="198" t="s">
        <v>2387</v>
      </c>
      <c r="I95" s="198" t="s">
        <v>2386</v>
      </c>
      <c r="J95" s="198"/>
      <c r="K95" s="310"/>
    </row>
    <row r="96" spans="2:11" customFormat="1" ht="15" customHeight="1">
      <c r="B96" s="212"/>
      <c r="C96" s="198" t="s">
        <v>42</v>
      </c>
      <c r="D96" s="198"/>
      <c r="E96" s="198"/>
      <c r="F96" s="210" t="s">
        <v>2351</v>
      </c>
      <c r="G96" s="211"/>
      <c r="H96" s="198" t="s">
        <v>2388</v>
      </c>
      <c r="I96" s="198" t="s">
        <v>2386</v>
      </c>
      <c r="J96" s="198"/>
      <c r="K96" s="310"/>
    </row>
    <row r="97" spans="2:11" customFormat="1" ht="15" customHeight="1">
      <c r="B97" s="212"/>
      <c r="C97" s="198" t="s">
        <v>52</v>
      </c>
      <c r="D97" s="198"/>
      <c r="E97" s="198"/>
      <c r="F97" s="210" t="s">
        <v>2351</v>
      </c>
      <c r="G97" s="211"/>
      <c r="H97" s="198" t="s">
        <v>2389</v>
      </c>
      <c r="I97" s="198" t="s">
        <v>2386</v>
      </c>
      <c r="J97" s="198"/>
      <c r="K97" s="310"/>
    </row>
    <row r="98" spans="2:11" customFormat="1" ht="15" customHeight="1">
      <c r="B98" s="311"/>
      <c r="C98" s="213"/>
      <c r="D98" s="213"/>
      <c r="E98" s="213"/>
      <c r="F98" s="213"/>
      <c r="G98" s="213"/>
      <c r="H98" s="213"/>
      <c r="I98" s="213"/>
      <c r="J98" s="213"/>
      <c r="K98" s="312"/>
    </row>
    <row r="99" spans="2:11" customFormat="1" ht="18.75" customHeight="1">
      <c r="B99" s="313"/>
      <c r="C99" s="214"/>
      <c r="D99" s="214"/>
      <c r="E99" s="214"/>
      <c r="F99" s="214"/>
      <c r="G99" s="214"/>
      <c r="H99" s="214"/>
      <c r="I99" s="214"/>
      <c r="J99" s="214"/>
      <c r="K99" s="313"/>
    </row>
    <row r="100" spans="2:11" customFormat="1" ht="18.75" customHeight="1"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</row>
    <row r="101" spans="2:11" customFormat="1" ht="7.5" customHeight="1">
      <c r="B101" s="306"/>
      <c r="C101" s="307"/>
      <c r="D101" s="307"/>
      <c r="E101" s="307"/>
      <c r="F101" s="307"/>
      <c r="G101" s="307"/>
      <c r="H101" s="307"/>
      <c r="I101" s="307"/>
      <c r="J101" s="307"/>
      <c r="K101" s="308"/>
    </row>
    <row r="102" spans="2:11" customFormat="1" ht="45" customHeight="1">
      <c r="B102" s="309"/>
      <c r="C102" s="290" t="s">
        <v>2390</v>
      </c>
      <c r="D102" s="290"/>
      <c r="E102" s="290"/>
      <c r="F102" s="290"/>
      <c r="G102" s="290"/>
      <c r="H102" s="290"/>
      <c r="I102" s="290"/>
      <c r="J102" s="290"/>
      <c r="K102" s="310"/>
    </row>
    <row r="103" spans="2:11" customFormat="1" ht="17.25" customHeight="1">
      <c r="B103" s="309"/>
      <c r="C103" s="202" t="s">
        <v>2345</v>
      </c>
      <c r="D103" s="202"/>
      <c r="E103" s="202"/>
      <c r="F103" s="202" t="s">
        <v>2346</v>
      </c>
      <c r="G103" s="203"/>
      <c r="H103" s="202" t="s">
        <v>58</v>
      </c>
      <c r="I103" s="202" t="s">
        <v>61</v>
      </c>
      <c r="J103" s="202" t="s">
        <v>2347</v>
      </c>
      <c r="K103" s="310"/>
    </row>
    <row r="104" spans="2:11" customFormat="1" ht="17.25" customHeight="1">
      <c r="B104" s="309"/>
      <c r="C104" s="204" t="s">
        <v>2348</v>
      </c>
      <c r="D104" s="204"/>
      <c r="E104" s="204"/>
      <c r="F104" s="205" t="s">
        <v>2349</v>
      </c>
      <c r="G104" s="206"/>
      <c r="H104" s="204"/>
      <c r="I104" s="204"/>
      <c r="J104" s="204" t="s">
        <v>2350</v>
      </c>
      <c r="K104" s="310"/>
    </row>
    <row r="105" spans="2:11" customFormat="1" ht="5.25" customHeight="1">
      <c r="B105" s="309"/>
      <c r="C105" s="202"/>
      <c r="D105" s="202"/>
      <c r="E105" s="202"/>
      <c r="F105" s="202"/>
      <c r="G105" s="215"/>
      <c r="H105" s="202"/>
      <c r="I105" s="202"/>
      <c r="J105" s="202"/>
      <c r="K105" s="310"/>
    </row>
    <row r="106" spans="2:11" customFormat="1" ht="15" customHeight="1">
      <c r="B106" s="309"/>
      <c r="C106" s="198" t="s">
        <v>57</v>
      </c>
      <c r="D106" s="209"/>
      <c r="E106" s="209"/>
      <c r="F106" s="210" t="s">
        <v>2351</v>
      </c>
      <c r="G106" s="198"/>
      <c r="H106" s="198" t="s">
        <v>2391</v>
      </c>
      <c r="I106" s="198" t="s">
        <v>2353</v>
      </c>
      <c r="J106" s="198">
        <v>20</v>
      </c>
      <c r="K106" s="310"/>
    </row>
    <row r="107" spans="2:11" customFormat="1" ht="15" customHeight="1">
      <c r="B107" s="309"/>
      <c r="C107" s="198" t="s">
        <v>2354</v>
      </c>
      <c r="D107" s="198"/>
      <c r="E107" s="198"/>
      <c r="F107" s="210" t="s">
        <v>2351</v>
      </c>
      <c r="G107" s="198"/>
      <c r="H107" s="198" t="s">
        <v>2391</v>
      </c>
      <c r="I107" s="198" t="s">
        <v>2353</v>
      </c>
      <c r="J107" s="198">
        <v>120</v>
      </c>
      <c r="K107" s="310"/>
    </row>
    <row r="108" spans="2:11" customFormat="1" ht="15" customHeight="1">
      <c r="B108" s="212"/>
      <c r="C108" s="198" t="s">
        <v>2356</v>
      </c>
      <c r="D108" s="198"/>
      <c r="E108" s="198"/>
      <c r="F108" s="210" t="s">
        <v>2357</v>
      </c>
      <c r="G108" s="198"/>
      <c r="H108" s="198" t="s">
        <v>2391</v>
      </c>
      <c r="I108" s="198" t="s">
        <v>2353</v>
      </c>
      <c r="J108" s="198">
        <v>50</v>
      </c>
      <c r="K108" s="310"/>
    </row>
    <row r="109" spans="2:11" customFormat="1" ht="15" customHeight="1">
      <c r="B109" s="212"/>
      <c r="C109" s="198" t="s">
        <v>2359</v>
      </c>
      <c r="D109" s="198"/>
      <c r="E109" s="198"/>
      <c r="F109" s="210" t="s">
        <v>2351</v>
      </c>
      <c r="G109" s="198"/>
      <c r="H109" s="198" t="s">
        <v>2391</v>
      </c>
      <c r="I109" s="198" t="s">
        <v>2361</v>
      </c>
      <c r="J109" s="198"/>
      <c r="K109" s="310"/>
    </row>
    <row r="110" spans="2:11" customFormat="1" ht="15" customHeight="1">
      <c r="B110" s="212"/>
      <c r="C110" s="198" t="s">
        <v>2370</v>
      </c>
      <c r="D110" s="198"/>
      <c r="E110" s="198"/>
      <c r="F110" s="210" t="s">
        <v>2357</v>
      </c>
      <c r="G110" s="198"/>
      <c r="H110" s="198" t="s">
        <v>2391</v>
      </c>
      <c r="I110" s="198" t="s">
        <v>2353</v>
      </c>
      <c r="J110" s="198">
        <v>50</v>
      </c>
      <c r="K110" s="310"/>
    </row>
    <row r="111" spans="2:11" customFormat="1" ht="15" customHeight="1">
      <c r="B111" s="212"/>
      <c r="C111" s="198" t="s">
        <v>2378</v>
      </c>
      <c r="D111" s="198"/>
      <c r="E111" s="198"/>
      <c r="F111" s="210" t="s">
        <v>2357</v>
      </c>
      <c r="G111" s="198"/>
      <c r="H111" s="198" t="s">
        <v>2391</v>
      </c>
      <c r="I111" s="198" t="s">
        <v>2353</v>
      </c>
      <c r="J111" s="198">
        <v>50</v>
      </c>
      <c r="K111" s="310"/>
    </row>
    <row r="112" spans="2:11" customFormat="1" ht="15" customHeight="1">
      <c r="B112" s="212"/>
      <c r="C112" s="198" t="s">
        <v>2376</v>
      </c>
      <c r="D112" s="198"/>
      <c r="E112" s="198"/>
      <c r="F112" s="210" t="s">
        <v>2357</v>
      </c>
      <c r="G112" s="198"/>
      <c r="H112" s="198" t="s">
        <v>2391</v>
      </c>
      <c r="I112" s="198" t="s">
        <v>2353</v>
      </c>
      <c r="J112" s="198">
        <v>50</v>
      </c>
      <c r="K112" s="310"/>
    </row>
    <row r="113" spans="2:11" customFormat="1" ht="15" customHeight="1">
      <c r="B113" s="212"/>
      <c r="C113" s="198" t="s">
        <v>57</v>
      </c>
      <c r="D113" s="198"/>
      <c r="E113" s="198"/>
      <c r="F113" s="210" t="s">
        <v>2351</v>
      </c>
      <c r="G113" s="198"/>
      <c r="H113" s="198" t="s">
        <v>2392</v>
      </c>
      <c r="I113" s="198" t="s">
        <v>2353</v>
      </c>
      <c r="J113" s="198">
        <v>20</v>
      </c>
      <c r="K113" s="310"/>
    </row>
    <row r="114" spans="2:11" customFormat="1" ht="15" customHeight="1">
      <c r="B114" s="212"/>
      <c r="C114" s="198" t="s">
        <v>2393</v>
      </c>
      <c r="D114" s="198"/>
      <c r="E114" s="198"/>
      <c r="F114" s="210" t="s">
        <v>2351</v>
      </c>
      <c r="G114" s="198"/>
      <c r="H114" s="198" t="s">
        <v>2394</v>
      </c>
      <c r="I114" s="198" t="s">
        <v>2353</v>
      </c>
      <c r="J114" s="198">
        <v>120</v>
      </c>
      <c r="K114" s="310"/>
    </row>
    <row r="115" spans="2:11" customFormat="1" ht="15" customHeight="1">
      <c r="B115" s="212"/>
      <c r="C115" s="198" t="s">
        <v>42</v>
      </c>
      <c r="D115" s="198"/>
      <c r="E115" s="198"/>
      <c r="F115" s="210" t="s">
        <v>2351</v>
      </c>
      <c r="G115" s="198"/>
      <c r="H115" s="198" t="s">
        <v>2395</v>
      </c>
      <c r="I115" s="198" t="s">
        <v>2386</v>
      </c>
      <c r="J115" s="198"/>
      <c r="K115" s="310"/>
    </row>
    <row r="116" spans="2:11" customFormat="1" ht="15" customHeight="1">
      <c r="B116" s="212"/>
      <c r="C116" s="198" t="s">
        <v>52</v>
      </c>
      <c r="D116" s="198"/>
      <c r="E116" s="198"/>
      <c r="F116" s="210" t="s">
        <v>2351</v>
      </c>
      <c r="G116" s="198"/>
      <c r="H116" s="198" t="s">
        <v>2396</v>
      </c>
      <c r="I116" s="198" t="s">
        <v>2386</v>
      </c>
      <c r="J116" s="198"/>
      <c r="K116" s="310"/>
    </row>
    <row r="117" spans="2:11" customFormat="1" ht="15" customHeight="1">
      <c r="B117" s="212"/>
      <c r="C117" s="198" t="s">
        <v>61</v>
      </c>
      <c r="D117" s="198"/>
      <c r="E117" s="198"/>
      <c r="F117" s="210" t="s">
        <v>2351</v>
      </c>
      <c r="G117" s="198"/>
      <c r="H117" s="198" t="s">
        <v>2397</v>
      </c>
      <c r="I117" s="198" t="s">
        <v>2398</v>
      </c>
      <c r="J117" s="198"/>
      <c r="K117" s="310"/>
    </row>
    <row r="118" spans="2:11" customFormat="1" ht="15" customHeight="1">
      <c r="B118" s="311"/>
      <c r="C118" s="216"/>
      <c r="D118" s="216"/>
      <c r="E118" s="216"/>
      <c r="F118" s="216"/>
      <c r="G118" s="216"/>
      <c r="H118" s="216"/>
      <c r="I118" s="216"/>
      <c r="J118" s="216"/>
      <c r="K118" s="312"/>
    </row>
    <row r="119" spans="2:11" customFormat="1" ht="18.75" customHeight="1">
      <c r="B119" s="314"/>
      <c r="C119" s="217"/>
      <c r="D119" s="217"/>
      <c r="E119" s="217"/>
      <c r="F119" s="218"/>
      <c r="G119" s="217"/>
      <c r="H119" s="217"/>
      <c r="I119" s="217"/>
      <c r="J119" s="217"/>
      <c r="K119" s="314"/>
    </row>
    <row r="120" spans="2:11" customFormat="1" ht="18.75" customHeight="1">
      <c r="B120" s="305"/>
      <c r="C120" s="305"/>
      <c r="D120" s="305"/>
      <c r="E120" s="305"/>
      <c r="F120" s="305"/>
      <c r="G120" s="305"/>
      <c r="H120" s="305"/>
      <c r="I120" s="305"/>
      <c r="J120" s="305"/>
      <c r="K120" s="305"/>
    </row>
    <row r="121" spans="2:11" customFormat="1" ht="7.5" customHeight="1">
      <c r="B121" s="315"/>
      <c r="C121" s="316"/>
      <c r="D121" s="316"/>
      <c r="E121" s="316"/>
      <c r="F121" s="316"/>
      <c r="G121" s="316"/>
      <c r="H121" s="316"/>
      <c r="I121" s="316"/>
      <c r="J121" s="316"/>
      <c r="K121" s="317"/>
    </row>
    <row r="122" spans="2:11" customFormat="1" ht="45" customHeight="1">
      <c r="B122" s="318"/>
      <c r="C122" s="288" t="s">
        <v>2399</v>
      </c>
      <c r="D122" s="288"/>
      <c r="E122" s="288"/>
      <c r="F122" s="288"/>
      <c r="G122" s="288"/>
      <c r="H122" s="288"/>
      <c r="I122" s="288"/>
      <c r="J122" s="288"/>
      <c r="K122" s="319"/>
    </row>
    <row r="123" spans="2:11" customFormat="1" ht="17.25" customHeight="1">
      <c r="B123" s="219"/>
      <c r="C123" s="202" t="s">
        <v>2345</v>
      </c>
      <c r="D123" s="202"/>
      <c r="E123" s="202"/>
      <c r="F123" s="202" t="s">
        <v>2346</v>
      </c>
      <c r="G123" s="203"/>
      <c r="H123" s="202" t="s">
        <v>58</v>
      </c>
      <c r="I123" s="202" t="s">
        <v>61</v>
      </c>
      <c r="J123" s="202" t="s">
        <v>2347</v>
      </c>
      <c r="K123" s="220"/>
    </row>
    <row r="124" spans="2:11" customFormat="1" ht="17.25" customHeight="1">
      <c r="B124" s="219"/>
      <c r="C124" s="204" t="s">
        <v>2348</v>
      </c>
      <c r="D124" s="204"/>
      <c r="E124" s="204"/>
      <c r="F124" s="205" t="s">
        <v>2349</v>
      </c>
      <c r="G124" s="206"/>
      <c r="H124" s="204"/>
      <c r="I124" s="204"/>
      <c r="J124" s="204" t="s">
        <v>2350</v>
      </c>
      <c r="K124" s="220"/>
    </row>
    <row r="125" spans="2:11" customFormat="1" ht="5.25" customHeight="1">
      <c r="B125" s="221"/>
      <c r="C125" s="207"/>
      <c r="D125" s="207"/>
      <c r="E125" s="207"/>
      <c r="F125" s="207"/>
      <c r="G125" s="222"/>
      <c r="H125" s="207"/>
      <c r="I125" s="207"/>
      <c r="J125" s="207"/>
      <c r="K125" s="223"/>
    </row>
    <row r="126" spans="2:11" customFormat="1" ht="15" customHeight="1">
      <c r="B126" s="221"/>
      <c r="C126" s="198" t="s">
        <v>2354</v>
      </c>
      <c r="D126" s="209"/>
      <c r="E126" s="209"/>
      <c r="F126" s="210" t="s">
        <v>2351</v>
      </c>
      <c r="G126" s="198"/>
      <c r="H126" s="198" t="s">
        <v>2391</v>
      </c>
      <c r="I126" s="198" t="s">
        <v>2353</v>
      </c>
      <c r="J126" s="198">
        <v>120</v>
      </c>
      <c r="K126" s="224"/>
    </row>
    <row r="127" spans="2:11" customFormat="1" ht="15" customHeight="1">
      <c r="B127" s="221"/>
      <c r="C127" s="198" t="s">
        <v>2400</v>
      </c>
      <c r="D127" s="198"/>
      <c r="E127" s="198"/>
      <c r="F127" s="210" t="s">
        <v>2351</v>
      </c>
      <c r="G127" s="198"/>
      <c r="H127" s="198" t="s">
        <v>2401</v>
      </c>
      <c r="I127" s="198" t="s">
        <v>2353</v>
      </c>
      <c r="J127" s="198" t="s">
        <v>2402</v>
      </c>
      <c r="K127" s="224"/>
    </row>
    <row r="128" spans="2:11" customFormat="1" ht="15" customHeight="1">
      <c r="B128" s="221"/>
      <c r="C128" s="198" t="s">
        <v>89</v>
      </c>
      <c r="D128" s="198"/>
      <c r="E128" s="198"/>
      <c r="F128" s="210" t="s">
        <v>2351</v>
      </c>
      <c r="G128" s="198"/>
      <c r="H128" s="198" t="s">
        <v>2403</v>
      </c>
      <c r="I128" s="198" t="s">
        <v>2353</v>
      </c>
      <c r="J128" s="198" t="s">
        <v>2402</v>
      </c>
      <c r="K128" s="224"/>
    </row>
    <row r="129" spans="2:11" customFormat="1" ht="15" customHeight="1">
      <c r="B129" s="221"/>
      <c r="C129" s="198" t="s">
        <v>2362</v>
      </c>
      <c r="D129" s="198"/>
      <c r="E129" s="198"/>
      <c r="F129" s="210" t="s">
        <v>2357</v>
      </c>
      <c r="G129" s="198"/>
      <c r="H129" s="198" t="s">
        <v>2363</v>
      </c>
      <c r="I129" s="198" t="s">
        <v>2353</v>
      </c>
      <c r="J129" s="198">
        <v>15</v>
      </c>
      <c r="K129" s="224"/>
    </row>
    <row r="130" spans="2:11" customFormat="1" ht="15" customHeight="1">
      <c r="B130" s="221"/>
      <c r="C130" s="198" t="s">
        <v>2364</v>
      </c>
      <c r="D130" s="198"/>
      <c r="E130" s="198"/>
      <c r="F130" s="210" t="s">
        <v>2357</v>
      </c>
      <c r="G130" s="198"/>
      <c r="H130" s="198" t="s">
        <v>2365</v>
      </c>
      <c r="I130" s="198" t="s">
        <v>2353</v>
      </c>
      <c r="J130" s="198">
        <v>15</v>
      </c>
      <c r="K130" s="224"/>
    </row>
    <row r="131" spans="2:11" customFormat="1" ht="15" customHeight="1">
      <c r="B131" s="221"/>
      <c r="C131" s="198" t="s">
        <v>2366</v>
      </c>
      <c r="D131" s="198"/>
      <c r="E131" s="198"/>
      <c r="F131" s="210" t="s">
        <v>2357</v>
      </c>
      <c r="G131" s="198"/>
      <c r="H131" s="198" t="s">
        <v>2367</v>
      </c>
      <c r="I131" s="198" t="s">
        <v>2353</v>
      </c>
      <c r="J131" s="198">
        <v>20</v>
      </c>
      <c r="K131" s="224"/>
    </row>
    <row r="132" spans="2:11" customFormat="1" ht="15" customHeight="1">
      <c r="B132" s="221"/>
      <c r="C132" s="198" t="s">
        <v>2368</v>
      </c>
      <c r="D132" s="198"/>
      <c r="E132" s="198"/>
      <c r="F132" s="210" t="s">
        <v>2357</v>
      </c>
      <c r="G132" s="198"/>
      <c r="H132" s="198" t="s">
        <v>2369</v>
      </c>
      <c r="I132" s="198" t="s">
        <v>2353</v>
      </c>
      <c r="J132" s="198">
        <v>20</v>
      </c>
      <c r="K132" s="224"/>
    </row>
    <row r="133" spans="2:11" customFormat="1" ht="15" customHeight="1">
      <c r="B133" s="221"/>
      <c r="C133" s="198" t="s">
        <v>2356</v>
      </c>
      <c r="D133" s="198"/>
      <c r="E133" s="198"/>
      <c r="F133" s="210" t="s">
        <v>2357</v>
      </c>
      <c r="G133" s="198"/>
      <c r="H133" s="198" t="s">
        <v>2391</v>
      </c>
      <c r="I133" s="198" t="s">
        <v>2353</v>
      </c>
      <c r="J133" s="198">
        <v>50</v>
      </c>
      <c r="K133" s="224"/>
    </row>
    <row r="134" spans="2:11" customFormat="1" ht="15" customHeight="1">
      <c r="B134" s="221"/>
      <c r="C134" s="198" t="s">
        <v>2370</v>
      </c>
      <c r="D134" s="198"/>
      <c r="E134" s="198"/>
      <c r="F134" s="210" t="s">
        <v>2357</v>
      </c>
      <c r="G134" s="198"/>
      <c r="H134" s="198" t="s">
        <v>2391</v>
      </c>
      <c r="I134" s="198" t="s">
        <v>2353</v>
      </c>
      <c r="J134" s="198">
        <v>50</v>
      </c>
      <c r="K134" s="224"/>
    </row>
    <row r="135" spans="2:11" customFormat="1" ht="15" customHeight="1">
      <c r="B135" s="221"/>
      <c r="C135" s="198" t="s">
        <v>2376</v>
      </c>
      <c r="D135" s="198"/>
      <c r="E135" s="198"/>
      <c r="F135" s="210" t="s">
        <v>2357</v>
      </c>
      <c r="G135" s="198"/>
      <c r="H135" s="198" t="s">
        <v>2391</v>
      </c>
      <c r="I135" s="198" t="s">
        <v>2353</v>
      </c>
      <c r="J135" s="198">
        <v>50</v>
      </c>
      <c r="K135" s="224"/>
    </row>
    <row r="136" spans="2:11" customFormat="1" ht="15" customHeight="1">
      <c r="B136" s="221"/>
      <c r="C136" s="198" t="s">
        <v>2378</v>
      </c>
      <c r="D136" s="198"/>
      <c r="E136" s="198"/>
      <c r="F136" s="210" t="s">
        <v>2357</v>
      </c>
      <c r="G136" s="198"/>
      <c r="H136" s="198" t="s">
        <v>2391</v>
      </c>
      <c r="I136" s="198" t="s">
        <v>2353</v>
      </c>
      <c r="J136" s="198">
        <v>50</v>
      </c>
      <c r="K136" s="224"/>
    </row>
    <row r="137" spans="2:11" customFormat="1" ht="15" customHeight="1">
      <c r="B137" s="221"/>
      <c r="C137" s="198" t="s">
        <v>2379</v>
      </c>
      <c r="D137" s="198"/>
      <c r="E137" s="198"/>
      <c r="F137" s="210" t="s">
        <v>2357</v>
      </c>
      <c r="G137" s="198"/>
      <c r="H137" s="198" t="s">
        <v>2404</v>
      </c>
      <c r="I137" s="198" t="s">
        <v>2353</v>
      </c>
      <c r="J137" s="198">
        <v>255</v>
      </c>
      <c r="K137" s="224"/>
    </row>
    <row r="138" spans="2:11" customFormat="1" ht="15" customHeight="1">
      <c r="B138" s="221"/>
      <c r="C138" s="198" t="s">
        <v>2381</v>
      </c>
      <c r="D138" s="198"/>
      <c r="E138" s="198"/>
      <c r="F138" s="210" t="s">
        <v>2351</v>
      </c>
      <c r="G138" s="198"/>
      <c r="H138" s="198" t="s">
        <v>2405</v>
      </c>
      <c r="I138" s="198" t="s">
        <v>2383</v>
      </c>
      <c r="J138" s="198"/>
      <c r="K138" s="224"/>
    </row>
    <row r="139" spans="2:11" customFormat="1" ht="15" customHeight="1">
      <c r="B139" s="221"/>
      <c r="C139" s="198" t="s">
        <v>2384</v>
      </c>
      <c r="D139" s="198"/>
      <c r="E139" s="198"/>
      <c r="F139" s="210" t="s">
        <v>2351</v>
      </c>
      <c r="G139" s="198"/>
      <c r="H139" s="198" t="s">
        <v>2406</v>
      </c>
      <c r="I139" s="198" t="s">
        <v>2386</v>
      </c>
      <c r="J139" s="198"/>
      <c r="K139" s="224"/>
    </row>
    <row r="140" spans="2:11" customFormat="1" ht="15" customHeight="1">
      <c r="B140" s="221"/>
      <c r="C140" s="198" t="s">
        <v>2387</v>
      </c>
      <c r="D140" s="198"/>
      <c r="E140" s="198"/>
      <c r="F140" s="210" t="s">
        <v>2351</v>
      </c>
      <c r="G140" s="198"/>
      <c r="H140" s="198" t="s">
        <v>2387</v>
      </c>
      <c r="I140" s="198" t="s">
        <v>2386</v>
      </c>
      <c r="J140" s="198"/>
      <c r="K140" s="224"/>
    </row>
    <row r="141" spans="2:11" customFormat="1" ht="15" customHeight="1">
      <c r="B141" s="221"/>
      <c r="C141" s="198" t="s">
        <v>42</v>
      </c>
      <c r="D141" s="198"/>
      <c r="E141" s="198"/>
      <c r="F141" s="210" t="s">
        <v>2351</v>
      </c>
      <c r="G141" s="198"/>
      <c r="H141" s="198" t="s">
        <v>2407</v>
      </c>
      <c r="I141" s="198" t="s">
        <v>2386</v>
      </c>
      <c r="J141" s="198"/>
      <c r="K141" s="224"/>
    </row>
    <row r="142" spans="2:11" customFormat="1" ht="15" customHeight="1">
      <c r="B142" s="221"/>
      <c r="C142" s="198" t="s">
        <v>2408</v>
      </c>
      <c r="D142" s="198"/>
      <c r="E142" s="198"/>
      <c r="F142" s="210" t="s">
        <v>2351</v>
      </c>
      <c r="G142" s="198"/>
      <c r="H142" s="198" t="s">
        <v>2409</v>
      </c>
      <c r="I142" s="198" t="s">
        <v>2386</v>
      </c>
      <c r="J142" s="198"/>
      <c r="K142" s="224"/>
    </row>
    <row r="143" spans="2:11" customFormat="1" ht="15" customHeight="1">
      <c r="B143" s="225"/>
      <c r="C143" s="226"/>
      <c r="D143" s="226"/>
      <c r="E143" s="226"/>
      <c r="F143" s="226"/>
      <c r="G143" s="226"/>
      <c r="H143" s="226"/>
      <c r="I143" s="226"/>
      <c r="J143" s="226"/>
      <c r="K143" s="227"/>
    </row>
    <row r="144" spans="2:11" customFormat="1" ht="18.75" customHeight="1">
      <c r="B144" s="217"/>
      <c r="C144" s="217"/>
      <c r="D144" s="217"/>
      <c r="E144" s="217"/>
      <c r="F144" s="218"/>
      <c r="G144" s="217"/>
      <c r="H144" s="217"/>
      <c r="I144" s="217"/>
      <c r="J144" s="217"/>
      <c r="K144" s="217"/>
    </row>
    <row r="145" spans="2:11" customFormat="1" ht="18.75" customHeight="1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</row>
    <row r="146" spans="2:11" customFormat="1" ht="7.5" customHeight="1">
      <c r="B146" s="306"/>
      <c r="C146" s="307"/>
      <c r="D146" s="307"/>
      <c r="E146" s="307"/>
      <c r="F146" s="307"/>
      <c r="G146" s="307"/>
      <c r="H146" s="307"/>
      <c r="I146" s="307"/>
      <c r="J146" s="307"/>
      <c r="K146" s="308"/>
    </row>
    <row r="147" spans="2:11" customFormat="1" ht="45" customHeight="1">
      <c r="B147" s="309"/>
      <c r="C147" s="290" t="s">
        <v>2410</v>
      </c>
      <c r="D147" s="290"/>
      <c r="E147" s="290"/>
      <c r="F147" s="290"/>
      <c r="G147" s="290"/>
      <c r="H147" s="290"/>
      <c r="I147" s="290"/>
      <c r="J147" s="290"/>
      <c r="K147" s="310"/>
    </row>
    <row r="148" spans="2:11" customFormat="1" ht="17.25" customHeight="1">
      <c r="B148" s="309"/>
      <c r="C148" s="202" t="s">
        <v>2345</v>
      </c>
      <c r="D148" s="202"/>
      <c r="E148" s="202"/>
      <c r="F148" s="202" t="s">
        <v>2346</v>
      </c>
      <c r="G148" s="203"/>
      <c r="H148" s="202" t="s">
        <v>58</v>
      </c>
      <c r="I148" s="202" t="s">
        <v>61</v>
      </c>
      <c r="J148" s="202" t="s">
        <v>2347</v>
      </c>
      <c r="K148" s="310"/>
    </row>
    <row r="149" spans="2:11" customFormat="1" ht="17.25" customHeight="1">
      <c r="B149" s="309"/>
      <c r="C149" s="204" t="s">
        <v>2348</v>
      </c>
      <c r="D149" s="204"/>
      <c r="E149" s="204"/>
      <c r="F149" s="205" t="s">
        <v>2349</v>
      </c>
      <c r="G149" s="206"/>
      <c r="H149" s="204"/>
      <c r="I149" s="204"/>
      <c r="J149" s="204" t="s">
        <v>2350</v>
      </c>
      <c r="K149" s="310"/>
    </row>
    <row r="150" spans="2:11" customFormat="1" ht="5.25" customHeight="1">
      <c r="B150" s="212"/>
      <c r="C150" s="207"/>
      <c r="D150" s="207"/>
      <c r="E150" s="207"/>
      <c r="F150" s="207"/>
      <c r="G150" s="208"/>
      <c r="H150" s="207"/>
      <c r="I150" s="207"/>
      <c r="J150" s="207"/>
      <c r="K150" s="224"/>
    </row>
    <row r="151" spans="2:11" customFormat="1" ht="15" customHeight="1">
      <c r="B151" s="212"/>
      <c r="C151" s="228" t="s">
        <v>2354</v>
      </c>
      <c r="D151" s="198"/>
      <c r="E151" s="198"/>
      <c r="F151" s="229" t="s">
        <v>2351</v>
      </c>
      <c r="G151" s="198"/>
      <c r="H151" s="228" t="s">
        <v>2391</v>
      </c>
      <c r="I151" s="228" t="s">
        <v>2353</v>
      </c>
      <c r="J151" s="228">
        <v>120</v>
      </c>
      <c r="K151" s="224"/>
    </row>
    <row r="152" spans="2:11" customFormat="1" ht="15" customHeight="1">
      <c r="B152" s="212"/>
      <c r="C152" s="228" t="s">
        <v>2400</v>
      </c>
      <c r="D152" s="198"/>
      <c r="E152" s="198"/>
      <c r="F152" s="229" t="s">
        <v>2351</v>
      </c>
      <c r="G152" s="198"/>
      <c r="H152" s="228" t="s">
        <v>2411</v>
      </c>
      <c r="I152" s="228" t="s">
        <v>2353</v>
      </c>
      <c r="J152" s="228" t="s">
        <v>2402</v>
      </c>
      <c r="K152" s="224"/>
    </row>
    <row r="153" spans="2:11" customFormat="1" ht="15" customHeight="1">
      <c r="B153" s="212"/>
      <c r="C153" s="228" t="s">
        <v>89</v>
      </c>
      <c r="D153" s="198"/>
      <c r="E153" s="198"/>
      <c r="F153" s="229" t="s">
        <v>2351</v>
      </c>
      <c r="G153" s="198"/>
      <c r="H153" s="228" t="s">
        <v>2412</v>
      </c>
      <c r="I153" s="228" t="s">
        <v>2353</v>
      </c>
      <c r="J153" s="228" t="s">
        <v>2402</v>
      </c>
      <c r="K153" s="224"/>
    </row>
    <row r="154" spans="2:11" customFormat="1" ht="15" customHeight="1">
      <c r="B154" s="212"/>
      <c r="C154" s="228" t="s">
        <v>2356</v>
      </c>
      <c r="D154" s="198"/>
      <c r="E154" s="198"/>
      <c r="F154" s="229" t="s">
        <v>2357</v>
      </c>
      <c r="G154" s="198"/>
      <c r="H154" s="228" t="s">
        <v>2391</v>
      </c>
      <c r="I154" s="228" t="s">
        <v>2353</v>
      </c>
      <c r="J154" s="228">
        <v>50</v>
      </c>
      <c r="K154" s="224"/>
    </row>
    <row r="155" spans="2:11" customFormat="1" ht="15" customHeight="1">
      <c r="B155" s="212"/>
      <c r="C155" s="228" t="s">
        <v>2359</v>
      </c>
      <c r="D155" s="198"/>
      <c r="E155" s="198"/>
      <c r="F155" s="229" t="s">
        <v>2351</v>
      </c>
      <c r="G155" s="198"/>
      <c r="H155" s="228" t="s">
        <v>2391</v>
      </c>
      <c r="I155" s="228" t="s">
        <v>2361</v>
      </c>
      <c r="J155" s="228"/>
      <c r="K155" s="224"/>
    </row>
    <row r="156" spans="2:11" customFormat="1" ht="15" customHeight="1">
      <c r="B156" s="212"/>
      <c r="C156" s="228" t="s">
        <v>2370</v>
      </c>
      <c r="D156" s="198"/>
      <c r="E156" s="198"/>
      <c r="F156" s="229" t="s">
        <v>2357</v>
      </c>
      <c r="G156" s="198"/>
      <c r="H156" s="228" t="s">
        <v>2391</v>
      </c>
      <c r="I156" s="228" t="s">
        <v>2353</v>
      </c>
      <c r="J156" s="228">
        <v>50</v>
      </c>
      <c r="K156" s="224"/>
    </row>
    <row r="157" spans="2:11" customFormat="1" ht="15" customHeight="1">
      <c r="B157" s="212"/>
      <c r="C157" s="228" t="s">
        <v>2378</v>
      </c>
      <c r="D157" s="198"/>
      <c r="E157" s="198"/>
      <c r="F157" s="229" t="s">
        <v>2357</v>
      </c>
      <c r="G157" s="198"/>
      <c r="H157" s="228" t="s">
        <v>2391</v>
      </c>
      <c r="I157" s="228" t="s">
        <v>2353</v>
      </c>
      <c r="J157" s="228">
        <v>50</v>
      </c>
      <c r="K157" s="224"/>
    </row>
    <row r="158" spans="2:11" customFormat="1" ht="15" customHeight="1">
      <c r="B158" s="212"/>
      <c r="C158" s="228" t="s">
        <v>2376</v>
      </c>
      <c r="D158" s="198"/>
      <c r="E158" s="198"/>
      <c r="F158" s="229" t="s">
        <v>2357</v>
      </c>
      <c r="G158" s="198"/>
      <c r="H158" s="228" t="s">
        <v>2391</v>
      </c>
      <c r="I158" s="228" t="s">
        <v>2353</v>
      </c>
      <c r="J158" s="228">
        <v>50</v>
      </c>
      <c r="K158" s="224"/>
    </row>
    <row r="159" spans="2:11" customFormat="1" ht="15" customHeight="1">
      <c r="B159" s="212"/>
      <c r="C159" s="228" t="s">
        <v>109</v>
      </c>
      <c r="D159" s="198"/>
      <c r="E159" s="198"/>
      <c r="F159" s="229" t="s">
        <v>2351</v>
      </c>
      <c r="G159" s="198"/>
      <c r="H159" s="228" t="s">
        <v>2413</v>
      </c>
      <c r="I159" s="228" t="s">
        <v>2353</v>
      </c>
      <c r="J159" s="228" t="s">
        <v>2414</v>
      </c>
      <c r="K159" s="224"/>
    </row>
    <row r="160" spans="2:11" customFormat="1" ht="15" customHeight="1">
      <c r="B160" s="212"/>
      <c r="C160" s="228" t="s">
        <v>2415</v>
      </c>
      <c r="D160" s="198"/>
      <c r="E160" s="198"/>
      <c r="F160" s="229" t="s">
        <v>2351</v>
      </c>
      <c r="G160" s="198"/>
      <c r="H160" s="228" t="s">
        <v>2416</v>
      </c>
      <c r="I160" s="228" t="s">
        <v>2386</v>
      </c>
      <c r="J160" s="228"/>
      <c r="K160" s="224"/>
    </row>
    <row r="161" spans="2:11" customFormat="1" ht="15" customHeight="1">
      <c r="B161" s="230"/>
      <c r="C161" s="216"/>
      <c r="D161" s="216"/>
      <c r="E161" s="216"/>
      <c r="F161" s="216"/>
      <c r="G161" s="216"/>
      <c r="H161" s="216"/>
      <c r="I161" s="216"/>
      <c r="J161" s="216"/>
      <c r="K161" s="231"/>
    </row>
    <row r="162" spans="2:11" customFormat="1" ht="18.75" customHeight="1">
      <c r="B162" s="217"/>
      <c r="C162" s="222"/>
      <c r="D162" s="222"/>
      <c r="E162" s="222"/>
      <c r="F162" s="232"/>
      <c r="G162" s="222"/>
      <c r="H162" s="222"/>
      <c r="I162" s="222"/>
      <c r="J162" s="222"/>
      <c r="K162" s="217"/>
    </row>
    <row r="163" spans="2:11" customFormat="1" ht="18.75" customHeight="1"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</row>
    <row r="164" spans="2:11" customFormat="1" ht="7.5" customHeight="1">
      <c r="B164" s="295"/>
      <c r="C164" s="296"/>
      <c r="D164" s="296"/>
      <c r="E164" s="296"/>
      <c r="F164" s="296"/>
      <c r="G164" s="296"/>
      <c r="H164" s="296"/>
      <c r="I164" s="296"/>
      <c r="J164" s="296"/>
      <c r="K164" s="297"/>
    </row>
    <row r="165" spans="2:11" customFormat="1" ht="45" customHeight="1">
      <c r="B165" s="298"/>
      <c r="C165" s="288" t="s">
        <v>2417</v>
      </c>
      <c r="D165" s="288"/>
      <c r="E165" s="288"/>
      <c r="F165" s="288"/>
      <c r="G165" s="288"/>
      <c r="H165" s="288"/>
      <c r="I165" s="288"/>
      <c r="J165" s="288"/>
      <c r="K165" s="299"/>
    </row>
    <row r="166" spans="2:11" customFormat="1" ht="17.25" customHeight="1">
      <c r="B166" s="298"/>
      <c r="C166" s="202" t="s">
        <v>2345</v>
      </c>
      <c r="D166" s="202"/>
      <c r="E166" s="202"/>
      <c r="F166" s="202" t="s">
        <v>2346</v>
      </c>
      <c r="G166" s="233"/>
      <c r="H166" s="234" t="s">
        <v>58</v>
      </c>
      <c r="I166" s="234" t="s">
        <v>61</v>
      </c>
      <c r="J166" s="202" t="s">
        <v>2347</v>
      </c>
      <c r="K166" s="299"/>
    </row>
    <row r="167" spans="2:11" customFormat="1" ht="17.25" customHeight="1">
      <c r="B167" s="300"/>
      <c r="C167" s="204" t="s">
        <v>2348</v>
      </c>
      <c r="D167" s="204"/>
      <c r="E167" s="204"/>
      <c r="F167" s="205" t="s">
        <v>2349</v>
      </c>
      <c r="G167" s="235"/>
      <c r="H167" s="236"/>
      <c r="I167" s="236"/>
      <c r="J167" s="204" t="s">
        <v>2350</v>
      </c>
      <c r="K167" s="301"/>
    </row>
    <row r="168" spans="2:11" customFormat="1" ht="5.25" customHeight="1">
      <c r="B168" s="212"/>
      <c r="C168" s="207"/>
      <c r="D168" s="207"/>
      <c r="E168" s="207"/>
      <c r="F168" s="207"/>
      <c r="G168" s="208"/>
      <c r="H168" s="207"/>
      <c r="I168" s="207"/>
      <c r="J168" s="207"/>
      <c r="K168" s="224"/>
    </row>
    <row r="169" spans="2:11" customFormat="1" ht="15" customHeight="1">
      <c r="B169" s="212"/>
      <c r="C169" s="198" t="s">
        <v>2354</v>
      </c>
      <c r="D169" s="198"/>
      <c r="E169" s="198"/>
      <c r="F169" s="210" t="s">
        <v>2351</v>
      </c>
      <c r="G169" s="198"/>
      <c r="H169" s="198" t="s">
        <v>2391</v>
      </c>
      <c r="I169" s="198" t="s">
        <v>2353</v>
      </c>
      <c r="J169" s="198">
        <v>120</v>
      </c>
      <c r="K169" s="224"/>
    </row>
    <row r="170" spans="2:11" customFormat="1" ht="15" customHeight="1">
      <c r="B170" s="212"/>
      <c r="C170" s="198" t="s">
        <v>2400</v>
      </c>
      <c r="D170" s="198"/>
      <c r="E170" s="198"/>
      <c r="F170" s="210" t="s">
        <v>2351</v>
      </c>
      <c r="G170" s="198"/>
      <c r="H170" s="198" t="s">
        <v>2401</v>
      </c>
      <c r="I170" s="198" t="s">
        <v>2353</v>
      </c>
      <c r="J170" s="198" t="s">
        <v>2402</v>
      </c>
      <c r="K170" s="224"/>
    </row>
    <row r="171" spans="2:11" customFormat="1" ht="15" customHeight="1">
      <c r="B171" s="212"/>
      <c r="C171" s="198" t="s">
        <v>89</v>
      </c>
      <c r="D171" s="198"/>
      <c r="E171" s="198"/>
      <c r="F171" s="210" t="s">
        <v>2351</v>
      </c>
      <c r="G171" s="198"/>
      <c r="H171" s="198" t="s">
        <v>2418</v>
      </c>
      <c r="I171" s="198" t="s">
        <v>2353</v>
      </c>
      <c r="J171" s="198" t="s">
        <v>2402</v>
      </c>
      <c r="K171" s="224"/>
    </row>
    <row r="172" spans="2:11" customFormat="1" ht="15" customHeight="1">
      <c r="B172" s="212"/>
      <c r="C172" s="198" t="s">
        <v>2356</v>
      </c>
      <c r="D172" s="198"/>
      <c r="E172" s="198"/>
      <c r="F172" s="210" t="s">
        <v>2357</v>
      </c>
      <c r="G172" s="198"/>
      <c r="H172" s="198" t="s">
        <v>2418</v>
      </c>
      <c r="I172" s="198" t="s">
        <v>2353</v>
      </c>
      <c r="J172" s="198">
        <v>50</v>
      </c>
      <c r="K172" s="224"/>
    </row>
    <row r="173" spans="2:11" customFormat="1" ht="15" customHeight="1">
      <c r="B173" s="212"/>
      <c r="C173" s="198" t="s">
        <v>2359</v>
      </c>
      <c r="D173" s="198"/>
      <c r="E173" s="198"/>
      <c r="F173" s="210" t="s">
        <v>2351</v>
      </c>
      <c r="G173" s="198"/>
      <c r="H173" s="198" t="s">
        <v>2418</v>
      </c>
      <c r="I173" s="198" t="s">
        <v>2361</v>
      </c>
      <c r="J173" s="198"/>
      <c r="K173" s="224"/>
    </row>
    <row r="174" spans="2:11" customFormat="1" ht="15" customHeight="1">
      <c r="B174" s="212"/>
      <c r="C174" s="198" t="s">
        <v>2370</v>
      </c>
      <c r="D174" s="198"/>
      <c r="E174" s="198"/>
      <c r="F174" s="210" t="s">
        <v>2357</v>
      </c>
      <c r="G174" s="198"/>
      <c r="H174" s="198" t="s">
        <v>2418</v>
      </c>
      <c r="I174" s="198" t="s">
        <v>2353</v>
      </c>
      <c r="J174" s="198">
        <v>50</v>
      </c>
      <c r="K174" s="224"/>
    </row>
    <row r="175" spans="2:11" customFormat="1" ht="15" customHeight="1">
      <c r="B175" s="212"/>
      <c r="C175" s="198" t="s">
        <v>2378</v>
      </c>
      <c r="D175" s="198"/>
      <c r="E175" s="198"/>
      <c r="F175" s="210" t="s">
        <v>2357</v>
      </c>
      <c r="G175" s="198"/>
      <c r="H175" s="198" t="s">
        <v>2418</v>
      </c>
      <c r="I175" s="198" t="s">
        <v>2353</v>
      </c>
      <c r="J175" s="198">
        <v>50</v>
      </c>
      <c r="K175" s="224"/>
    </row>
    <row r="176" spans="2:11" customFormat="1" ht="15" customHeight="1">
      <c r="B176" s="212"/>
      <c r="C176" s="198" t="s">
        <v>2376</v>
      </c>
      <c r="D176" s="198"/>
      <c r="E176" s="198"/>
      <c r="F176" s="210" t="s">
        <v>2357</v>
      </c>
      <c r="G176" s="198"/>
      <c r="H176" s="198" t="s">
        <v>2418</v>
      </c>
      <c r="I176" s="198" t="s">
        <v>2353</v>
      </c>
      <c r="J176" s="198">
        <v>50</v>
      </c>
      <c r="K176" s="224"/>
    </row>
    <row r="177" spans="2:11" customFormat="1" ht="15" customHeight="1">
      <c r="B177" s="212"/>
      <c r="C177" s="198" t="s">
        <v>144</v>
      </c>
      <c r="D177" s="198"/>
      <c r="E177" s="198"/>
      <c r="F177" s="210" t="s">
        <v>2351</v>
      </c>
      <c r="G177" s="198"/>
      <c r="H177" s="198" t="s">
        <v>2419</v>
      </c>
      <c r="I177" s="198" t="s">
        <v>2420</v>
      </c>
      <c r="J177" s="198"/>
      <c r="K177" s="224"/>
    </row>
    <row r="178" spans="2:11" customFormat="1" ht="15" customHeight="1">
      <c r="B178" s="212"/>
      <c r="C178" s="198" t="s">
        <v>61</v>
      </c>
      <c r="D178" s="198"/>
      <c r="E178" s="198"/>
      <c r="F178" s="210" t="s">
        <v>2351</v>
      </c>
      <c r="G178" s="198"/>
      <c r="H178" s="198" t="s">
        <v>2421</v>
      </c>
      <c r="I178" s="198" t="s">
        <v>2422</v>
      </c>
      <c r="J178" s="198">
        <v>1</v>
      </c>
      <c r="K178" s="224"/>
    </row>
    <row r="179" spans="2:11" customFormat="1" ht="15" customHeight="1">
      <c r="B179" s="212"/>
      <c r="C179" s="198" t="s">
        <v>57</v>
      </c>
      <c r="D179" s="198"/>
      <c r="E179" s="198"/>
      <c r="F179" s="210" t="s">
        <v>2351</v>
      </c>
      <c r="G179" s="198"/>
      <c r="H179" s="198" t="s">
        <v>2423</v>
      </c>
      <c r="I179" s="198" t="s">
        <v>2353</v>
      </c>
      <c r="J179" s="198">
        <v>20</v>
      </c>
      <c r="K179" s="224"/>
    </row>
    <row r="180" spans="2:11" customFormat="1" ht="15" customHeight="1">
      <c r="B180" s="212"/>
      <c r="C180" s="198" t="s">
        <v>58</v>
      </c>
      <c r="D180" s="198"/>
      <c r="E180" s="198"/>
      <c r="F180" s="210" t="s">
        <v>2351</v>
      </c>
      <c r="G180" s="198"/>
      <c r="H180" s="198" t="s">
        <v>2424</v>
      </c>
      <c r="I180" s="198" t="s">
        <v>2353</v>
      </c>
      <c r="J180" s="198">
        <v>255</v>
      </c>
      <c r="K180" s="224"/>
    </row>
    <row r="181" spans="2:11" customFormat="1" ht="15" customHeight="1">
      <c r="B181" s="212"/>
      <c r="C181" s="198" t="s">
        <v>145</v>
      </c>
      <c r="D181" s="198"/>
      <c r="E181" s="198"/>
      <c r="F181" s="210" t="s">
        <v>2351</v>
      </c>
      <c r="G181" s="198"/>
      <c r="H181" s="198" t="s">
        <v>2315</v>
      </c>
      <c r="I181" s="198" t="s">
        <v>2353</v>
      </c>
      <c r="J181" s="198">
        <v>10</v>
      </c>
      <c r="K181" s="224"/>
    </row>
    <row r="182" spans="2:11" customFormat="1" ht="15" customHeight="1">
      <c r="B182" s="212"/>
      <c r="C182" s="198" t="s">
        <v>146</v>
      </c>
      <c r="D182" s="198"/>
      <c r="E182" s="198"/>
      <c r="F182" s="210" t="s">
        <v>2351</v>
      </c>
      <c r="G182" s="198"/>
      <c r="H182" s="198" t="s">
        <v>2425</v>
      </c>
      <c r="I182" s="198" t="s">
        <v>2386</v>
      </c>
      <c r="J182" s="198"/>
      <c r="K182" s="224"/>
    </row>
    <row r="183" spans="2:11" customFormat="1" ht="15" customHeight="1">
      <c r="B183" s="212"/>
      <c r="C183" s="198" t="s">
        <v>2426</v>
      </c>
      <c r="D183" s="198"/>
      <c r="E183" s="198"/>
      <c r="F183" s="210" t="s">
        <v>2351</v>
      </c>
      <c r="G183" s="198"/>
      <c r="H183" s="198" t="s">
        <v>2427</v>
      </c>
      <c r="I183" s="198" t="s">
        <v>2386</v>
      </c>
      <c r="J183" s="198"/>
      <c r="K183" s="224"/>
    </row>
    <row r="184" spans="2:11" customFormat="1" ht="15" customHeight="1">
      <c r="B184" s="212"/>
      <c r="C184" s="198" t="s">
        <v>2415</v>
      </c>
      <c r="D184" s="198"/>
      <c r="E184" s="198"/>
      <c r="F184" s="210" t="s">
        <v>2351</v>
      </c>
      <c r="G184" s="198"/>
      <c r="H184" s="198" t="s">
        <v>2428</v>
      </c>
      <c r="I184" s="198" t="s">
        <v>2386</v>
      </c>
      <c r="J184" s="198"/>
      <c r="K184" s="224"/>
    </row>
    <row r="185" spans="2:11" customFormat="1" ht="15" customHeight="1">
      <c r="B185" s="212"/>
      <c r="C185" s="198" t="s">
        <v>148</v>
      </c>
      <c r="D185" s="198"/>
      <c r="E185" s="198"/>
      <c r="F185" s="210" t="s">
        <v>2357</v>
      </c>
      <c r="G185" s="198"/>
      <c r="H185" s="198" t="s">
        <v>2429</v>
      </c>
      <c r="I185" s="198" t="s">
        <v>2353</v>
      </c>
      <c r="J185" s="198">
        <v>50</v>
      </c>
      <c r="K185" s="224"/>
    </row>
    <row r="186" spans="2:11" customFormat="1" ht="15" customHeight="1">
      <c r="B186" s="212"/>
      <c r="C186" s="198" t="s">
        <v>2430</v>
      </c>
      <c r="D186" s="198"/>
      <c r="E186" s="198"/>
      <c r="F186" s="210" t="s">
        <v>2357</v>
      </c>
      <c r="G186" s="198"/>
      <c r="H186" s="198" t="s">
        <v>2431</v>
      </c>
      <c r="I186" s="198" t="s">
        <v>2432</v>
      </c>
      <c r="J186" s="198"/>
      <c r="K186" s="224"/>
    </row>
    <row r="187" spans="2:11" customFormat="1" ht="15" customHeight="1">
      <c r="B187" s="212"/>
      <c r="C187" s="198" t="s">
        <v>2433</v>
      </c>
      <c r="D187" s="198"/>
      <c r="E187" s="198"/>
      <c r="F187" s="210" t="s">
        <v>2357</v>
      </c>
      <c r="G187" s="198"/>
      <c r="H187" s="198" t="s">
        <v>2434</v>
      </c>
      <c r="I187" s="198" t="s">
        <v>2432</v>
      </c>
      <c r="J187" s="198"/>
      <c r="K187" s="224"/>
    </row>
    <row r="188" spans="2:11" customFormat="1" ht="15" customHeight="1">
      <c r="B188" s="212"/>
      <c r="C188" s="198" t="s">
        <v>2435</v>
      </c>
      <c r="D188" s="198"/>
      <c r="E188" s="198"/>
      <c r="F188" s="210" t="s">
        <v>2357</v>
      </c>
      <c r="G188" s="198"/>
      <c r="H188" s="198" t="s">
        <v>2436</v>
      </c>
      <c r="I188" s="198" t="s">
        <v>2432</v>
      </c>
      <c r="J188" s="198"/>
      <c r="K188" s="224"/>
    </row>
    <row r="189" spans="2:11" customFormat="1" ht="15" customHeight="1">
      <c r="B189" s="212"/>
      <c r="C189" s="237" t="s">
        <v>2437</v>
      </c>
      <c r="D189" s="198"/>
      <c r="E189" s="198"/>
      <c r="F189" s="210" t="s">
        <v>2357</v>
      </c>
      <c r="G189" s="198"/>
      <c r="H189" s="198" t="s">
        <v>2438</v>
      </c>
      <c r="I189" s="198" t="s">
        <v>2439</v>
      </c>
      <c r="J189" s="238" t="s">
        <v>2440</v>
      </c>
      <c r="K189" s="224"/>
    </row>
    <row r="190" spans="2:11" customFormat="1" ht="15" customHeight="1">
      <c r="B190" s="212"/>
      <c r="C190" s="237" t="s">
        <v>2441</v>
      </c>
      <c r="D190" s="198"/>
      <c r="E190" s="198"/>
      <c r="F190" s="210" t="s">
        <v>2357</v>
      </c>
      <c r="G190" s="198"/>
      <c r="H190" s="198" t="s">
        <v>2442</v>
      </c>
      <c r="I190" s="198" t="s">
        <v>2439</v>
      </c>
      <c r="J190" s="238" t="s">
        <v>2440</v>
      </c>
      <c r="K190" s="224"/>
    </row>
    <row r="191" spans="2:11" customFormat="1" ht="15" customHeight="1">
      <c r="B191" s="212"/>
      <c r="C191" s="237" t="s">
        <v>46</v>
      </c>
      <c r="D191" s="198"/>
      <c r="E191" s="198"/>
      <c r="F191" s="210" t="s">
        <v>2351</v>
      </c>
      <c r="G191" s="198"/>
      <c r="H191" s="195" t="s">
        <v>2443</v>
      </c>
      <c r="I191" s="198" t="s">
        <v>2444</v>
      </c>
      <c r="J191" s="198"/>
      <c r="K191" s="224"/>
    </row>
    <row r="192" spans="2:11" customFormat="1" ht="15" customHeight="1">
      <c r="B192" s="212"/>
      <c r="C192" s="237" t="s">
        <v>2445</v>
      </c>
      <c r="D192" s="198"/>
      <c r="E192" s="198"/>
      <c r="F192" s="210" t="s">
        <v>2351</v>
      </c>
      <c r="G192" s="198"/>
      <c r="H192" s="198" t="s">
        <v>2446</v>
      </c>
      <c r="I192" s="198" t="s">
        <v>2386</v>
      </c>
      <c r="J192" s="198"/>
      <c r="K192" s="224"/>
    </row>
    <row r="193" spans="2:11" customFormat="1" ht="15" customHeight="1">
      <c r="B193" s="212"/>
      <c r="C193" s="237" t="s">
        <v>2447</v>
      </c>
      <c r="D193" s="198"/>
      <c r="E193" s="198"/>
      <c r="F193" s="210" t="s">
        <v>2351</v>
      </c>
      <c r="G193" s="198"/>
      <c r="H193" s="198" t="s">
        <v>2448</v>
      </c>
      <c r="I193" s="198" t="s">
        <v>2386</v>
      </c>
      <c r="J193" s="198"/>
      <c r="K193" s="224"/>
    </row>
    <row r="194" spans="2:11" customFormat="1" ht="15" customHeight="1">
      <c r="B194" s="212"/>
      <c r="C194" s="237" t="s">
        <v>2449</v>
      </c>
      <c r="D194" s="198"/>
      <c r="E194" s="198"/>
      <c r="F194" s="210" t="s">
        <v>2357</v>
      </c>
      <c r="G194" s="198"/>
      <c r="H194" s="198" t="s">
        <v>2450</v>
      </c>
      <c r="I194" s="198" t="s">
        <v>2386</v>
      </c>
      <c r="J194" s="198"/>
      <c r="K194" s="224"/>
    </row>
    <row r="195" spans="2:11" customFormat="1" ht="15" customHeight="1">
      <c r="B195" s="230"/>
      <c r="C195" s="239"/>
      <c r="D195" s="216"/>
      <c r="E195" s="216"/>
      <c r="F195" s="216"/>
      <c r="G195" s="216"/>
      <c r="H195" s="216"/>
      <c r="I195" s="216"/>
      <c r="J195" s="216"/>
      <c r="K195" s="231"/>
    </row>
    <row r="196" spans="2:11" customFormat="1" ht="18.75" customHeight="1">
      <c r="B196" s="217"/>
      <c r="C196" s="222"/>
      <c r="D196" s="222"/>
      <c r="E196" s="222"/>
      <c r="F196" s="232"/>
      <c r="G196" s="222"/>
      <c r="H196" s="222"/>
      <c r="I196" s="222"/>
      <c r="J196" s="222"/>
      <c r="K196" s="217"/>
    </row>
    <row r="197" spans="2:11" customFormat="1" ht="18.75" customHeight="1">
      <c r="B197" s="217"/>
      <c r="C197" s="222"/>
      <c r="D197" s="222"/>
      <c r="E197" s="222"/>
      <c r="F197" s="232"/>
      <c r="G197" s="222"/>
      <c r="H197" s="222"/>
      <c r="I197" s="222"/>
      <c r="J197" s="222"/>
      <c r="K197" s="217"/>
    </row>
    <row r="198" spans="2:11" customFormat="1" ht="18.75" customHeight="1">
      <c r="B198" s="305"/>
      <c r="C198" s="305"/>
      <c r="D198" s="305"/>
      <c r="E198" s="305"/>
      <c r="F198" s="305"/>
      <c r="G198" s="305"/>
      <c r="H198" s="305"/>
      <c r="I198" s="305"/>
      <c r="J198" s="305"/>
      <c r="K198" s="305"/>
    </row>
    <row r="199" spans="2:11" customFormat="1" ht="13.5">
      <c r="B199" s="295"/>
      <c r="C199" s="296"/>
      <c r="D199" s="296"/>
      <c r="E199" s="296"/>
      <c r="F199" s="296"/>
      <c r="G199" s="296"/>
      <c r="H199" s="296"/>
      <c r="I199" s="296"/>
      <c r="J199" s="296"/>
      <c r="K199" s="297"/>
    </row>
    <row r="200" spans="2:11" customFormat="1" ht="21">
      <c r="B200" s="298"/>
      <c r="C200" s="288" t="s">
        <v>2451</v>
      </c>
      <c r="D200" s="288"/>
      <c r="E200" s="288"/>
      <c r="F200" s="288"/>
      <c r="G200" s="288"/>
      <c r="H200" s="288"/>
      <c r="I200" s="288"/>
      <c r="J200" s="288"/>
      <c r="K200" s="299"/>
    </row>
    <row r="201" spans="2:11" customFormat="1" ht="25.5" customHeight="1">
      <c r="B201" s="298"/>
      <c r="C201" s="240" t="s">
        <v>2452</v>
      </c>
      <c r="D201" s="240"/>
      <c r="E201" s="240"/>
      <c r="F201" s="240" t="s">
        <v>2453</v>
      </c>
      <c r="G201" s="241"/>
      <c r="H201" s="291" t="s">
        <v>2454</v>
      </c>
      <c r="I201" s="291"/>
      <c r="J201" s="291"/>
      <c r="K201" s="299"/>
    </row>
    <row r="202" spans="2:11" customFormat="1" ht="5.25" customHeight="1">
      <c r="B202" s="212"/>
      <c r="C202" s="207"/>
      <c r="D202" s="207"/>
      <c r="E202" s="207"/>
      <c r="F202" s="207"/>
      <c r="G202" s="222"/>
      <c r="H202" s="207"/>
      <c r="I202" s="207"/>
      <c r="J202" s="207"/>
      <c r="K202" s="224"/>
    </row>
    <row r="203" spans="2:11" customFormat="1" ht="15" customHeight="1">
      <c r="B203" s="212"/>
      <c r="C203" s="198" t="s">
        <v>2444</v>
      </c>
      <c r="D203" s="198"/>
      <c r="E203" s="198"/>
      <c r="F203" s="210" t="s">
        <v>47</v>
      </c>
      <c r="G203" s="198"/>
      <c r="H203" s="292" t="s">
        <v>2455</v>
      </c>
      <c r="I203" s="292"/>
      <c r="J203" s="292"/>
      <c r="K203" s="224"/>
    </row>
    <row r="204" spans="2:11" customFormat="1" ht="15" customHeight="1">
      <c r="B204" s="212"/>
      <c r="C204" s="198"/>
      <c r="D204" s="198"/>
      <c r="E204" s="198"/>
      <c r="F204" s="210" t="s">
        <v>48</v>
      </c>
      <c r="G204" s="198"/>
      <c r="H204" s="292" t="s">
        <v>2456</v>
      </c>
      <c r="I204" s="292"/>
      <c r="J204" s="292"/>
      <c r="K204" s="224"/>
    </row>
    <row r="205" spans="2:11" customFormat="1" ht="15" customHeight="1">
      <c r="B205" s="212"/>
      <c r="C205" s="198"/>
      <c r="D205" s="198"/>
      <c r="E205" s="198"/>
      <c r="F205" s="210" t="s">
        <v>51</v>
      </c>
      <c r="G205" s="198"/>
      <c r="H205" s="292" t="s">
        <v>2457</v>
      </c>
      <c r="I205" s="292"/>
      <c r="J205" s="292"/>
      <c r="K205" s="224"/>
    </row>
    <row r="206" spans="2:11" customFormat="1" ht="15" customHeight="1">
      <c r="B206" s="212"/>
      <c r="C206" s="198"/>
      <c r="D206" s="198"/>
      <c r="E206" s="198"/>
      <c r="F206" s="210" t="s">
        <v>49</v>
      </c>
      <c r="G206" s="198"/>
      <c r="H206" s="292" t="s">
        <v>2458</v>
      </c>
      <c r="I206" s="292"/>
      <c r="J206" s="292"/>
      <c r="K206" s="224"/>
    </row>
    <row r="207" spans="2:11" customFormat="1" ht="15" customHeight="1">
      <c r="B207" s="212"/>
      <c r="C207" s="198"/>
      <c r="D207" s="198"/>
      <c r="E207" s="198"/>
      <c r="F207" s="210" t="s">
        <v>50</v>
      </c>
      <c r="G207" s="198"/>
      <c r="H207" s="292" t="s">
        <v>2459</v>
      </c>
      <c r="I207" s="292"/>
      <c r="J207" s="292"/>
      <c r="K207" s="224"/>
    </row>
    <row r="208" spans="2:11" customFormat="1" ht="15" customHeight="1">
      <c r="B208" s="212"/>
      <c r="C208" s="198"/>
      <c r="D208" s="198"/>
      <c r="E208" s="198"/>
      <c r="F208" s="210"/>
      <c r="G208" s="198"/>
      <c r="H208" s="198"/>
      <c r="I208" s="198"/>
      <c r="J208" s="198"/>
      <c r="K208" s="224"/>
    </row>
    <row r="209" spans="2:11" customFormat="1" ht="15" customHeight="1">
      <c r="B209" s="212"/>
      <c r="C209" s="198" t="s">
        <v>2398</v>
      </c>
      <c r="D209" s="198"/>
      <c r="E209" s="198"/>
      <c r="F209" s="210" t="s">
        <v>82</v>
      </c>
      <c r="G209" s="198"/>
      <c r="H209" s="292" t="s">
        <v>2460</v>
      </c>
      <c r="I209" s="292"/>
      <c r="J209" s="292"/>
      <c r="K209" s="224"/>
    </row>
    <row r="210" spans="2:11" customFormat="1" ht="15" customHeight="1">
      <c r="B210" s="212"/>
      <c r="C210" s="198"/>
      <c r="D210" s="198"/>
      <c r="E210" s="198"/>
      <c r="F210" s="210" t="s">
        <v>2296</v>
      </c>
      <c r="G210" s="198"/>
      <c r="H210" s="292" t="s">
        <v>2297</v>
      </c>
      <c r="I210" s="292"/>
      <c r="J210" s="292"/>
      <c r="K210" s="224"/>
    </row>
    <row r="211" spans="2:11" customFormat="1" ht="15" customHeight="1">
      <c r="B211" s="212"/>
      <c r="C211" s="198"/>
      <c r="D211" s="198"/>
      <c r="E211" s="198"/>
      <c r="F211" s="210" t="s">
        <v>2294</v>
      </c>
      <c r="G211" s="198"/>
      <c r="H211" s="292" t="s">
        <v>2461</v>
      </c>
      <c r="I211" s="292"/>
      <c r="J211" s="292"/>
      <c r="K211" s="224"/>
    </row>
    <row r="212" spans="2:11" customFormat="1" ht="15" customHeight="1">
      <c r="B212" s="320"/>
      <c r="C212" s="198"/>
      <c r="D212" s="198"/>
      <c r="E212" s="198"/>
      <c r="F212" s="210" t="s">
        <v>2298</v>
      </c>
      <c r="G212" s="237"/>
      <c r="H212" s="293" t="s">
        <v>2299</v>
      </c>
      <c r="I212" s="293"/>
      <c r="J212" s="293"/>
      <c r="K212" s="321"/>
    </row>
    <row r="213" spans="2:11" customFormat="1" ht="15" customHeight="1">
      <c r="B213" s="320"/>
      <c r="C213" s="198"/>
      <c r="D213" s="198"/>
      <c r="E213" s="198"/>
      <c r="F213" s="210" t="s">
        <v>2178</v>
      </c>
      <c r="G213" s="237"/>
      <c r="H213" s="293" t="s">
        <v>2189</v>
      </c>
      <c r="I213" s="293"/>
      <c r="J213" s="293"/>
      <c r="K213" s="321"/>
    </row>
    <row r="214" spans="2:11" customFormat="1" ht="15" customHeight="1">
      <c r="B214" s="320"/>
      <c r="C214" s="198"/>
      <c r="D214" s="198"/>
      <c r="E214" s="198"/>
      <c r="F214" s="210"/>
      <c r="G214" s="237"/>
      <c r="H214" s="228"/>
      <c r="I214" s="228"/>
      <c r="J214" s="228"/>
      <c r="K214" s="321"/>
    </row>
    <row r="215" spans="2:11" customFormat="1" ht="15" customHeight="1">
      <c r="B215" s="320"/>
      <c r="C215" s="198" t="s">
        <v>2422</v>
      </c>
      <c r="D215" s="198"/>
      <c r="E215" s="198"/>
      <c r="F215" s="210">
        <v>1</v>
      </c>
      <c r="G215" s="237"/>
      <c r="H215" s="293" t="s">
        <v>2462</v>
      </c>
      <c r="I215" s="293"/>
      <c r="J215" s="293"/>
      <c r="K215" s="321"/>
    </row>
    <row r="216" spans="2:11" customFormat="1" ht="15" customHeight="1">
      <c r="B216" s="320"/>
      <c r="C216" s="198"/>
      <c r="D216" s="198"/>
      <c r="E216" s="198"/>
      <c r="F216" s="210">
        <v>2</v>
      </c>
      <c r="G216" s="237"/>
      <c r="H216" s="293" t="s">
        <v>2463</v>
      </c>
      <c r="I216" s="293"/>
      <c r="J216" s="293"/>
      <c r="K216" s="321"/>
    </row>
    <row r="217" spans="2:11" customFormat="1" ht="15" customHeight="1">
      <c r="B217" s="320"/>
      <c r="C217" s="198"/>
      <c r="D217" s="198"/>
      <c r="E217" s="198"/>
      <c r="F217" s="210">
        <v>3</v>
      </c>
      <c r="G217" s="237"/>
      <c r="H217" s="293" t="s">
        <v>2464</v>
      </c>
      <c r="I217" s="293"/>
      <c r="J217" s="293"/>
      <c r="K217" s="321"/>
    </row>
    <row r="218" spans="2:11" customFormat="1" ht="15" customHeight="1">
      <c r="B218" s="320"/>
      <c r="C218" s="198"/>
      <c r="D218" s="198"/>
      <c r="E218" s="198"/>
      <c r="F218" s="210">
        <v>4</v>
      </c>
      <c r="G218" s="237"/>
      <c r="H218" s="293" t="s">
        <v>2465</v>
      </c>
      <c r="I218" s="293"/>
      <c r="J218" s="293"/>
      <c r="K218" s="321"/>
    </row>
    <row r="219" spans="2:11" customFormat="1" ht="12.75" customHeight="1">
      <c r="B219" s="322"/>
      <c r="C219" s="323"/>
      <c r="D219" s="323"/>
      <c r="E219" s="323"/>
      <c r="F219" s="323"/>
      <c r="G219" s="323"/>
      <c r="H219" s="323"/>
      <c r="I219" s="323"/>
      <c r="J219" s="323"/>
      <c r="K219" s="32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LAPTOP-2INGRA1T\Marcela</dc:creator>
  <cp:keywords/>
  <dc:description/>
  <cp:lastModifiedBy>Pokorný Vojtěch Ing.</cp:lastModifiedBy>
  <cp:revision/>
  <dcterms:created xsi:type="dcterms:W3CDTF">2024-10-25T02:08:15Z</dcterms:created>
  <dcterms:modified xsi:type="dcterms:W3CDTF">2025-07-11T10:37:52Z</dcterms:modified>
  <cp:category/>
  <cp:contentStatus/>
</cp:coreProperties>
</file>