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endler Práce\ZDAR\VELKY ZDARSKY RYBNIK\03_DPS\________rozpocet_oprava_dotace\pripominky_01\import\"/>
    </mc:Choice>
  </mc:AlternateContent>
  <xr:revisionPtr revIDLastSave="0" documentId="13_ncr:1_{DD44C57F-0036-4921-881B-E5B47CBBBEFC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Rekapitulace stavby" sheetId="1" r:id="rId1"/>
    <sheet name="00 - VEDLEJŠÍ A OSTATNÍ N..." sheetId="2" r:id="rId2"/>
    <sheet name="D.1.1 - ARCHITEKTONICKO -..." sheetId="3" r:id="rId3"/>
    <sheet name="D.2.1 - D.2.2 - ARCHITEKT..." sheetId="4" r:id="rId4"/>
    <sheet name="D.3.1 - D.3.2 - ARCHITEKT..." sheetId="5" r:id="rId5"/>
    <sheet name="D.4.1 - D.4.2 - ARCHITEKT..." sheetId="6" r:id="rId6"/>
    <sheet name="D.5.1 - D.5.2 - ARCHITEKT..." sheetId="7" r:id="rId7"/>
    <sheet name="D.6.1 - D.6.2 - ARCHITEKT..." sheetId="8" r:id="rId8"/>
    <sheet name="D.7.1 - D.7.2 - ARCHITEKT..." sheetId="9" r:id="rId9"/>
    <sheet name="D.8.1 - D.8.2 - ARCHITEKT..." sheetId="10" r:id="rId10"/>
    <sheet name="SO 09.1.01 - KÁCENÍ" sheetId="11" r:id="rId11"/>
    <sheet name="SO 09.1.02 - VÝSADBA STRO..." sheetId="12" r:id="rId12"/>
    <sheet name="SO 09.1.03 - VÝSADBA STRO..." sheetId="13" r:id="rId13"/>
    <sheet name="SO 09.1.04 - ZALOŽENÍ ŠTĚ..." sheetId="14" r:id="rId14"/>
    <sheet name="SO 09.1.05 - ZALOŽENÍ TRÁ..." sheetId="15" r:id="rId15"/>
    <sheet name="SO 09.1.06 - ZALOŽENÍ TRÁ..." sheetId="16" r:id="rId16"/>
    <sheet name="SO 09.1.07 - OBNOVA TRÁVNÍKU" sheetId="17" r:id="rId17"/>
    <sheet name="SO 09.1.09 - LITORÁLNÍ VE..." sheetId="18" r:id="rId18"/>
    <sheet name="SO 09.1.09 (1) - PNOUCÍ R..." sheetId="19" r:id="rId19"/>
    <sheet name="SO 09.1.10 - DROBNÉ OBJEK..." sheetId="20" r:id="rId20"/>
    <sheet name="D.10.1 - D.10.2 - ARCHITE..." sheetId="21" r:id="rId21"/>
  </sheets>
  <definedNames>
    <definedName name="_xlnm._FilterDatabase" localSheetId="1" hidden="1">'00 - VEDLEJŠÍ A OSTATNÍ N...'!$C$121:$K$152</definedName>
    <definedName name="_xlnm._FilterDatabase" localSheetId="2" hidden="1">'D.1.1 - ARCHITEKTONICKO -...'!$C$122:$K$178</definedName>
    <definedName name="_xlnm._FilterDatabase" localSheetId="20" hidden="1">'D.10.1 - D.10.2 - ARCHITE...'!$C$125:$K$178</definedName>
    <definedName name="_xlnm._FilterDatabase" localSheetId="3" hidden="1">'D.2.1 - D.2.2 - ARCHITEKT...'!$C$128:$K$302</definedName>
    <definedName name="_xlnm._FilterDatabase" localSheetId="4" hidden="1">'D.3.1 - D.3.2 - ARCHITEKT...'!$C$132:$K$232</definedName>
    <definedName name="_xlnm._FilterDatabase" localSheetId="5" hidden="1">'D.4.1 - D.4.2 - ARCHITEKT...'!$C$128:$K$185</definedName>
    <definedName name="_xlnm._FilterDatabase" localSheetId="6" hidden="1">'D.5.1 - D.5.2 - ARCHITEKT...'!$C$127:$K$181</definedName>
    <definedName name="_xlnm._FilterDatabase" localSheetId="7" hidden="1">'D.6.1 - D.6.2 - ARCHITEKT...'!$C$131:$K$241</definedName>
    <definedName name="_xlnm._FilterDatabase" localSheetId="8" hidden="1">'D.7.1 - D.7.2 - ARCHITEKT...'!$C$126:$K$175</definedName>
    <definedName name="_xlnm._FilterDatabase" localSheetId="9" hidden="1">'D.8.1 - D.8.2 - ARCHITEKT...'!$C$131:$K$267</definedName>
    <definedName name="_xlnm._FilterDatabase" localSheetId="10" hidden="1">'SO 09.1.01 - KÁCENÍ'!$C$121:$K$216</definedName>
    <definedName name="_xlnm._FilterDatabase" localSheetId="11" hidden="1">'SO 09.1.02 - VÝSADBA STRO...'!$C$121:$K$196</definedName>
    <definedName name="_xlnm._FilterDatabase" localSheetId="12" hidden="1">'SO 09.1.03 - VÝSADBA STRO...'!$C$121:$K$196</definedName>
    <definedName name="_xlnm._FilterDatabase" localSheetId="13" hidden="1">'SO 09.1.04 - ZALOŽENÍ ŠTĚ...'!$C$121:$K$164</definedName>
    <definedName name="_xlnm._FilterDatabase" localSheetId="14" hidden="1">'SO 09.1.05 - ZALOŽENÍ TRÁ...'!$C$121:$K$170</definedName>
    <definedName name="_xlnm._FilterDatabase" localSheetId="15" hidden="1">'SO 09.1.06 - ZALOŽENÍ TRÁ...'!$C$121:$K$170</definedName>
    <definedName name="_xlnm._FilterDatabase" localSheetId="16" hidden="1">'SO 09.1.07 - OBNOVA TRÁVNÍKU'!$C$121:$K$160</definedName>
    <definedName name="_xlnm._FilterDatabase" localSheetId="17" hidden="1">'SO 09.1.09 - LITORÁLNÍ VE...'!$C$121:$K$148</definedName>
    <definedName name="_xlnm._FilterDatabase" localSheetId="18" hidden="1">'SO 09.1.09 (1) - PNOUCÍ R...'!$C$121:$K$160</definedName>
    <definedName name="_xlnm._FilterDatabase" localSheetId="19" hidden="1">'SO 09.1.10 - DROBNÉ OBJEK...'!$C$121:$K$128</definedName>
    <definedName name="_xlnm.Print_Titles" localSheetId="1">'00 - VEDLEJŠÍ A OSTATNÍ N...'!$121:$121</definedName>
    <definedName name="_xlnm.Print_Titles" localSheetId="2">'D.1.1 - ARCHITEKTONICKO -...'!$122:$122</definedName>
    <definedName name="_xlnm.Print_Titles" localSheetId="20">'D.10.1 - D.10.2 - ARCHITE...'!$125:$125</definedName>
    <definedName name="_xlnm.Print_Titles" localSheetId="3">'D.2.1 - D.2.2 - ARCHITEKT...'!$128:$128</definedName>
    <definedName name="_xlnm.Print_Titles" localSheetId="4">'D.3.1 - D.3.2 - ARCHITEKT...'!$132:$132</definedName>
    <definedName name="_xlnm.Print_Titles" localSheetId="5">'D.4.1 - D.4.2 - ARCHITEKT...'!$128:$128</definedName>
    <definedName name="_xlnm.Print_Titles" localSheetId="6">'D.5.1 - D.5.2 - ARCHITEKT...'!$127:$127</definedName>
    <definedName name="_xlnm.Print_Titles" localSheetId="7">'D.6.1 - D.6.2 - ARCHITEKT...'!$131:$131</definedName>
    <definedName name="_xlnm.Print_Titles" localSheetId="8">'D.7.1 - D.7.2 - ARCHITEKT...'!$126:$126</definedName>
    <definedName name="_xlnm.Print_Titles" localSheetId="9">'D.8.1 - D.8.2 - ARCHITEKT...'!$131:$131</definedName>
    <definedName name="_xlnm.Print_Titles" localSheetId="0">'Rekapitulace stavby'!$92:$92</definedName>
    <definedName name="_xlnm.Print_Titles" localSheetId="10">'SO 09.1.01 - KÁCENÍ'!$121:$121</definedName>
    <definedName name="_xlnm.Print_Titles" localSheetId="11">'SO 09.1.02 - VÝSADBA STRO...'!$121:$121</definedName>
    <definedName name="_xlnm.Print_Titles" localSheetId="12">'SO 09.1.03 - VÝSADBA STRO...'!$121:$121</definedName>
    <definedName name="_xlnm.Print_Titles" localSheetId="13">'SO 09.1.04 - ZALOŽENÍ ŠTĚ...'!$121:$121</definedName>
    <definedName name="_xlnm.Print_Titles" localSheetId="14">'SO 09.1.05 - ZALOŽENÍ TRÁ...'!$121:$121</definedName>
    <definedName name="_xlnm.Print_Titles" localSheetId="15">'SO 09.1.06 - ZALOŽENÍ TRÁ...'!$121:$121</definedName>
    <definedName name="_xlnm.Print_Titles" localSheetId="16">'SO 09.1.07 - OBNOVA TRÁVNÍKU'!$121:$121</definedName>
    <definedName name="_xlnm.Print_Titles" localSheetId="17">'SO 09.1.09 - LITORÁLNÍ VE...'!$121:$121</definedName>
    <definedName name="_xlnm.Print_Titles" localSheetId="18">'SO 09.1.09 (1) - PNOUCÍ R...'!$121:$121</definedName>
    <definedName name="_xlnm.Print_Titles" localSheetId="19">'SO 09.1.10 - DROBNÉ OBJEK...'!$121:$121</definedName>
    <definedName name="_xlnm.Print_Area" localSheetId="1">'00 - VEDLEJŠÍ A OSTATNÍ N...'!$C$4:$J$41,'00 - VEDLEJŠÍ A OSTATNÍ N...'!$C$50:$J$76,'00 - VEDLEJŠÍ A OSTATNÍ N...'!$C$82:$J$101,'00 - VEDLEJŠÍ A OSTATNÍ N...'!$C$107:$K$152</definedName>
    <definedName name="_xlnm.Print_Area" localSheetId="2">'D.1.1 - ARCHITEKTONICKO -...'!$C$4:$J$41,'D.1.1 - ARCHITEKTONICKO -...'!$C$50:$J$76,'D.1.1 - ARCHITEKTONICKO -...'!$C$82:$J$102,'D.1.1 - ARCHITEKTONICKO -...'!$C$108:$K$178</definedName>
    <definedName name="_xlnm.Print_Area" localSheetId="20">'D.10.1 - D.10.2 - ARCHITE...'!$C$4:$J$41,'D.10.1 - D.10.2 - ARCHITE...'!$C$50:$J$76,'D.10.1 - D.10.2 - ARCHITE...'!$C$82:$J$105,'D.10.1 - D.10.2 - ARCHITE...'!$C$111:$K$178</definedName>
    <definedName name="_xlnm.Print_Area" localSheetId="3">'D.2.1 - D.2.2 - ARCHITEKT...'!$C$4:$J$41,'D.2.1 - D.2.2 - ARCHITEKT...'!$C$50:$J$76,'D.2.1 - D.2.2 - ARCHITEKT...'!$C$82:$J$108,'D.2.1 - D.2.2 - ARCHITEKT...'!$C$114:$K$302</definedName>
    <definedName name="_xlnm.Print_Area" localSheetId="4">'D.3.1 - D.3.2 - ARCHITEKT...'!$C$4:$J$41,'D.3.1 - D.3.2 - ARCHITEKT...'!$C$50:$J$76,'D.3.1 - D.3.2 - ARCHITEKT...'!$C$82:$J$112,'D.3.1 - D.3.2 - ARCHITEKT...'!$C$118:$K$232</definedName>
    <definedName name="_xlnm.Print_Area" localSheetId="5">'D.4.1 - D.4.2 - ARCHITEKT...'!$C$4:$J$41,'D.4.1 - D.4.2 - ARCHITEKT...'!$C$50:$J$76,'D.4.1 - D.4.2 - ARCHITEKT...'!$C$82:$J$108,'D.4.1 - D.4.2 - ARCHITEKT...'!$C$114:$K$185</definedName>
    <definedName name="_xlnm.Print_Area" localSheetId="6">'D.5.1 - D.5.2 - ARCHITEKT...'!$C$4:$J$41,'D.5.1 - D.5.2 - ARCHITEKT...'!$C$50:$J$76,'D.5.1 - D.5.2 - ARCHITEKT...'!$C$82:$J$107,'D.5.1 - D.5.2 - ARCHITEKT...'!$C$113:$K$181</definedName>
    <definedName name="_xlnm.Print_Area" localSheetId="7">'D.6.1 - D.6.2 - ARCHITEKT...'!$C$4:$J$41,'D.6.1 - D.6.2 - ARCHITEKT...'!$C$50:$J$76,'D.6.1 - D.6.2 - ARCHITEKT...'!$C$82:$J$111,'D.6.1 - D.6.2 - ARCHITEKT...'!$C$117:$K$241</definedName>
    <definedName name="_xlnm.Print_Area" localSheetId="8">'D.7.1 - D.7.2 - ARCHITEKT...'!$C$4:$J$41,'D.7.1 - D.7.2 - ARCHITEKT...'!$C$50:$J$76,'D.7.1 - D.7.2 - ARCHITEKT...'!$C$82:$J$106,'D.7.1 - D.7.2 - ARCHITEKT...'!$C$112:$K$175</definedName>
    <definedName name="_xlnm.Print_Area" localSheetId="9">'D.8.1 - D.8.2 - ARCHITEKT...'!$C$4:$J$41,'D.8.1 - D.8.2 - ARCHITEKT...'!$C$50:$J$76,'D.8.1 - D.8.2 - ARCHITEKT...'!$C$82:$J$111,'D.8.1 - D.8.2 - ARCHITEKT...'!$C$117:$K$267</definedName>
    <definedName name="_xlnm.Print_Area" localSheetId="0">'Rekapitulace stavby'!$D$4:$AO$76,'Rekapitulace stavby'!$C$82:$AQ$126</definedName>
    <definedName name="_xlnm.Print_Area" localSheetId="10">'SO 09.1.01 - KÁCENÍ'!$C$4:$J$41,'SO 09.1.01 - KÁCENÍ'!$C$50:$J$76,'SO 09.1.01 - KÁCENÍ'!$C$82:$J$101,'SO 09.1.01 - KÁCENÍ'!$C$107:$K$216</definedName>
    <definedName name="_xlnm.Print_Area" localSheetId="11">'SO 09.1.02 - VÝSADBA STRO...'!$C$4:$J$41,'SO 09.1.02 - VÝSADBA STRO...'!$C$50:$J$76,'SO 09.1.02 - VÝSADBA STRO...'!$C$82:$J$101,'SO 09.1.02 - VÝSADBA STRO...'!$C$107:$K$196</definedName>
    <definedName name="_xlnm.Print_Area" localSheetId="12">'SO 09.1.03 - VÝSADBA STRO...'!$C$4:$J$41,'SO 09.1.03 - VÝSADBA STRO...'!$C$50:$J$76,'SO 09.1.03 - VÝSADBA STRO...'!$C$82:$J$101,'SO 09.1.03 - VÝSADBA STRO...'!$C$107:$K$196</definedName>
    <definedName name="_xlnm.Print_Area" localSheetId="13">'SO 09.1.04 - ZALOŽENÍ ŠTĚ...'!$C$4:$J$41,'SO 09.1.04 - ZALOŽENÍ ŠTĚ...'!$C$50:$J$76,'SO 09.1.04 - ZALOŽENÍ ŠTĚ...'!$C$82:$J$101,'SO 09.1.04 - ZALOŽENÍ ŠTĚ...'!$C$107:$K$164</definedName>
    <definedName name="_xlnm.Print_Area" localSheetId="14">'SO 09.1.05 - ZALOŽENÍ TRÁ...'!$C$4:$J$41,'SO 09.1.05 - ZALOŽENÍ TRÁ...'!$C$50:$J$76,'SO 09.1.05 - ZALOŽENÍ TRÁ...'!$C$82:$J$101,'SO 09.1.05 - ZALOŽENÍ TRÁ...'!$C$107:$K$170</definedName>
    <definedName name="_xlnm.Print_Area" localSheetId="15">'SO 09.1.06 - ZALOŽENÍ TRÁ...'!$C$4:$J$41,'SO 09.1.06 - ZALOŽENÍ TRÁ...'!$C$50:$J$76,'SO 09.1.06 - ZALOŽENÍ TRÁ...'!$C$82:$J$101,'SO 09.1.06 - ZALOŽENÍ TRÁ...'!$C$107:$K$170</definedName>
    <definedName name="_xlnm.Print_Area" localSheetId="16">'SO 09.1.07 - OBNOVA TRÁVNÍKU'!$C$4:$J$41,'SO 09.1.07 - OBNOVA TRÁVNÍKU'!$C$50:$J$76,'SO 09.1.07 - OBNOVA TRÁVNÍKU'!$C$82:$J$101,'SO 09.1.07 - OBNOVA TRÁVNÍKU'!$C$107:$K$160</definedName>
    <definedName name="_xlnm.Print_Area" localSheetId="17">'SO 09.1.09 - LITORÁLNÍ VE...'!$C$4:$J$41,'SO 09.1.09 - LITORÁLNÍ VE...'!$C$50:$J$76,'SO 09.1.09 - LITORÁLNÍ VE...'!$C$82:$J$101,'SO 09.1.09 - LITORÁLNÍ VE...'!$C$107:$K$148</definedName>
    <definedName name="_xlnm.Print_Area" localSheetId="18">'SO 09.1.09 (1) - PNOUCÍ R...'!$C$4:$J$41,'SO 09.1.09 (1) - PNOUCÍ R...'!$C$50:$J$76,'SO 09.1.09 (1) - PNOUCÍ R...'!$C$82:$J$101,'SO 09.1.09 (1) - PNOUCÍ R...'!$C$107:$K$160</definedName>
    <definedName name="_xlnm.Print_Area" localSheetId="19">'SO 09.1.10 - DROBNÉ OBJEK...'!$C$4:$J$41,'SO 09.1.10 - DROBNÉ OBJEK...'!$C$50:$J$76,'SO 09.1.10 - DROBNÉ OBJEK...'!$C$82:$J$101,'SO 09.1.10 - DROBNÉ OBJEK...'!$C$107:$K$128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1" l="1"/>
  <c r="J38" i="21"/>
  <c r="AY125" i="1"/>
  <c r="J37" i="21"/>
  <c r="AX125" i="1"/>
  <c r="BI177" i="21"/>
  <c r="BH177" i="21"/>
  <c r="BG177" i="21"/>
  <c r="BF177" i="21"/>
  <c r="T177" i="21"/>
  <c r="R177" i="21"/>
  <c r="P177" i="21"/>
  <c r="BI175" i="21"/>
  <c r="BH175" i="21"/>
  <c r="BG175" i="21"/>
  <c r="BF175" i="21"/>
  <c r="T175" i="21"/>
  <c r="R175" i="21"/>
  <c r="P175" i="21"/>
  <c r="BI173" i="21"/>
  <c r="BH173" i="21"/>
  <c r="BG173" i="21"/>
  <c r="BF173" i="21"/>
  <c r="T173" i="21"/>
  <c r="R173" i="21"/>
  <c r="P173" i="21"/>
  <c r="BI171" i="21"/>
  <c r="BH171" i="21"/>
  <c r="BG171" i="21"/>
  <c r="BF171" i="21"/>
  <c r="T171" i="21"/>
  <c r="R171" i="21"/>
  <c r="P171" i="21"/>
  <c r="BI169" i="21"/>
  <c r="BH169" i="21"/>
  <c r="BG169" i="21"/>
  <c r="BF169" i="21"/>
  <c r="T169" i="21"/>
  <c r="R169" i="21"/>
  <c r="P169" i="21"/>
  <c r="BI166" i="21"/>
  <c r="BH166" i="21"/>
  <c r="BG166" i="21"/>
  <c r="BF166" i="21"/>
  <c r="T166" i="21"/>
  <c r="T165" i="21"/>
  <c r="R166" i="21"/>
  <c r="R165" i="21" s="1"/>
  <c r="P166" i="21"/>
  <c r="P165" i="21"/>
  <c r="BI163" i="21"/>
  <c r="BH163" i="21"/>
  <c r="BG163" i="21"/>
  <c r="BF163" i="21"/>
  <c r="T163" i="21"/>
  <c r="R163" i="21"/>
  <c r="P163" i="21"/>
  <c r="BI161" i="21"/>
  <c r="BH161" i="21"/>
  <c r="BG161" i="21"/>
  <c r="BF161" i="21"/>
  <c r="T161" i="21"/>
  <c r="R161" i="21"/>
  <c r="P161" i="21"/>
  <c r="BI159" i="21"/>
  <c r="BH159" i="21"/>
  <c r="BG159" i="21"/>
  <c r="BF159" i="21"/>
  <c r="T159" i="21"/>
  <c r="R159" i="21"/>
  <c r="P159" i="21"/>
  <c r="BI157" i="21"/>
  <c r="BH157" i="21"/>
  <c r="BG157" i="21"/>
  <c r="BF157" i="21"/>
  <c r="T157" i="21"/>
  <c r="R157" i="21"/>
  <c r="P157" i="21"/>
  <c r="BI154" i="21"/>
  <c r="BH154" i="21"/>
  <c r="BG154" i="21"/>
  <c r="BF154" i="21"/>
  <c r="T154" i="21"/>
  <c r="R154" i="21"/>
  <c r="P154" i="21"/>
  <c r="BI152" i="21"/>
  <c r="BH152" i="21"/>
  <c r="BG152" i="21"/>
  <c r="BF152" i="21"/>
  <c r="T152" i="21"/>
  <c r="R152" i="21"/>
  <c r="P152" i="21"/>
  <c r="BI149" i="21"/>
  <c r="BH149" i="21"/>
  <c r="BG149" i="21"/>
  <c r="BF149" i="21"/>
  <c r="T149" i="21"/>
  <c r="R149" i="21"/>
  <c r="P149" i="21"/>
  <c r="BI147" i="21"/>
  <c r="BH147" i="21"/>
  <c r="BG147" i="21"/>
  <c r="BF147" i="21"/>
  <c r="T147" i="21"/>
  <c r="R147" i="21"/>
  <c r="P147" i="21"/>
  <c r="BI145" i="21"/>
  <c r="BH145" i="21"/>
  <c r="BG145" i="21"/>
  <c r="BF145" i="21"/>
  <c r="T145" i="21"/>
  <c r="R145" i="21"/>
  <c r="P145" i="21"/>
  <c r="BI143" i="21"/>
  <c r="BH143" i="21"/>
  <c r="BG143" i="21"/>
  <c r="BF143" i="21"/>
  <c r="T143" i="21"/>
  <c r="R143" i="21"/>
  <c r="P143" i="21"/>
  <c r="BI141" i="21"/>
  <c r="BH141" i="21"/>
  <c r="BG141" i="21"/>
  <c r="BF141" i="21"/>
  <c r="T141" i="21"/>
  <c r="R141" i="21"/>
  <c r="P141" i="21"/>
  <c r="BI138" i="21"/>
  <c r="BH138" i="21"/>
  <c r="BG138" i="21"/>
  <c r="BF138" i="21"/>
  <c r="T138" i="21"/>
  <c r="R138" i="21"/>
  <c r="P138" i="21"/>
  <c r="BI136" i="21"/>
  <c r="BH136" i="21"/>
  <c r="BG136" i="21"/>
  <c r="BF136" i="21"/>
  <c r="T136" i="21"/>
  <c r="R136" i="21"/>
  <c r="P136" i="21"/>
  <c r="BI134" i="21"/>
  <c r="BH134" i="21"/>
  <c r="BG134" i="21"/>
  <c r="BF134" i="21"/>
  <c r="T134" i="21"/>
  <c r="R134" i="21"/>
  <c r="P134" i="21"/>
  <c r="BI132" i="21"/>
  <c r="BH132" i="21"/>
  <c r="BG132" i="21"/>
  <c r="BF132" i="21"/>
  <c r="T132" i="21"/>
  <c r="R132" i="21"/>
  <c r="P132" i="21"/>
  <c r="BI130" i="21"/>
  <c r="BH130" i="21"/>
  <c r="BG130" i="21"/>
  <c r="BF130" i="21"/>
  <c r="T130" i="21"/>
  <c r="R130" i="21"/>
  <c r="P130" i="21"/>
  <c r="BI128" i="21"/>
  <c r="BH128" i="21"/>
  <c r="BG128" i="21"/>
  <c r="BF128" i="21"/>
  <c r="T128" i="21"/>
  <c r="R128" i="21"/>
  <c r="P128" i="21"/>
  <c r="F120" i="21"/>
  <c r="E118" i="21"/>
  <c r="F91" i="21"/>
  <c r="E89" i="21"/>
  <c r="J26" i="21"/>
  <c r="E26" i="21"/>
  <c r="J123" i="21"/>
  <c r="J25" i="21"/>
  <c r="J23" i="21"/>
  <c r="E23" i="21"/>
  <c r="J122" i="21" s="1"/>
  <c r="J22" i="21"/>
  <c r="J20" i="21"/>
  <c r="E20" i="21"/>
  <c r="F123" i="21" s="1"/>
  <c r="J19" i="21"/>
  <c r="J17" i="21"/>
  <c r="E17" i="21"/>
  <c r="F122" i="21"/>
  <c r="J16" i="21"/>
  <c r="J14" i="21"/>
  <c r="J120" i="21"/>
  <c r="E7" i="21"/>
  <c r="E114" i="21" s="1"/>
  <c r="J39" i="20"/>
  <c r="J38" i="20"/>
  <c r="AY123" i="1" s="1"/>
  <c r="J37" i="20"/>
  <c r="AX123" i="1" s="1"/>
  <c r="BI127" i="20"/>
  <c r="BH127" i="20"/>
  <c r="BG127" i="20"/>
  <c r="BF127" i="20"/>
  <c r="T127" i="20"/>
  <c r="T126" i="20" s="1"/>
  <c r="T122" i="20" s="1"/>
  <c r="R127" i="20"/>
  <c r="R126" i="20"/>
  <c r="P127" i="20"/>
  <c r="P126" i="20" s="1"/>
  <c r="BI124" i="20"/>
  <c r="BH124" i="20"/>
  <c r="BG124" i="20"/>
  <c r="BF124" i="20"/>
  <c r="T124" i="20"/>
  <c r="T123" i="20"/>
  <c r="R124" i="20"/>
  <c r="R123" i="20" s="1"/>
  <c r="R122" i="20" s="1"/>
  <c r="P124" i="20"/>
  <c r="P123" i="20" s="1"/>
  <c r="F116" i="20"/>
  <c r="E114" i="20"/>
  <c r="F91" i="20"/>
  <c r="E89" i="20"/>
  <c r="J26" i="20"/>
  <c r="E26" i="20"/>
  <c r="J119" i="20" s="1"/>
  <c r="J25" i="20"/>
  <c r="J23" i="20"/>
  <c r="E23" i="20"/>
  <c r="J118" i="20"/>
  <c r="J22" i="20"/>
  <c r="J20" i="20"/>
  <c r="E20" i="20"/>
  <c r="F119" i="20" s="1"/>
  <c r="J19" i="20"/>
  <c r="J17" i="20"/>
  <c r="E17" i="20"/>
  <c r="F118" i="20" s="1"/>
  <c r="J16" i="20"/>
  <c r="J14" i="20"/>
  <c r="J116" i="20" s="1"/>
  <c r="E7" i="20"/>
  <c r="E110" i="20" s="1"/>
  <c r="J39" i="19"/>
  <c r="J38" i="19"/>
  <c r="AY122" i="1" s="1"/>
  <c r="J37" i="19"/>
  <c r="AX122" i="1"/>
  <c r="BI159" i="19"/>
  <c r="BH159" i="19"/>
  <c r="BG159" i="19"/>
  <c r="BF159" i="19"/>
  <c r="T159" i="19"/>
  <c r="R159" i="19"/>
  <c r="P159" i="19"/>
  <c r="BI157" i="19"/>
  <c r="BH157" i="19"/>
  <c r="BG157" i="19"/>
  <c r="BF157" i="19"/>
  <c r="T157" i="19"/>
  <c r="R157" i="19"/>
  <c r="P157" i="19"/>
  <c r="BI155" i="19"/>
  <c r="BH155" i="19"/>
  <c r="BG155" i="19"/>
  <c r="BF155" i="19"/>
  <c r="T155" i="19"/>
  <c r="R155" i="19"/>
  <c r="P155" i="19"/>
  <c r="BI153" i="19"/>
  <c r="BH153" i="19"/>
  <c r="BG153" i="19"/>
  <c r="BF153" i="19"/>
  <c r="T153" i="19"/>
  <c r="R153" i="19"/>
  <c r="P153" i="19"/>
  <c r="BI150" i="19"/>
  <c r="BH150" i="19"/>
  <c r="BG150" i="19"/>
  <c r="BF150" i="19"/>
  <c r="T150" i="19"/>
  <c r="R150" i="19"/>
  <c r="P150" i="19"/>
  <c r="BI148" i="19"/>
  <c r="BH148" i="19"/>
  <c r="BG148" i="19"/>
  <c r="BF148" i="19"/>
  <c r="T148" i="19"/>
  <c r="R148" i="19"/>
  <c r="P148" i="19"/>
  <c r="BI146" i="19"/>
  <c r="BH146" i="19"/>
  <c r="BG146" i="19"/>
  <c r="BF146" i="19"/>
  <c r="T146" i="19"/>
  <c r="R146" i="19"/>
  <c r="P146" i="19"/>
  <c r="BI144" i="19"/>
  <c r="BH144" i="19"/>
  <c r="BG144" i="19"/>
  <c r="BF144" i="19"/>
  <c r="T144" i="19"/>
  <c r="R144" i="19"/>
  <c r="P144" i="19"/>
  <c r="BI142" i="19"/>
  <c r="BH142" i="19"/>
  <c r="BG142" i="19"/>
  <c r="BF142" i="19"/>
  <c r="T142" i="19"/>
  <c r="R142" i="19"/>
  <c r="P142" i="19"/>
  <c r="BI140" i="19"/>
  <c r="BH140" i="19"/>
  <c r="BG140" i="19"/>
  <c r="BF140" i="19"/>
  <c r="T140" i="19"/>
  <c r="R140" i="19"/>
  <c r="P140" i="19"/>
  <c r="BI138" i="19"/>
  <c r="BH138" i="19"/>
  <c r="BG138" i="19"/>
  <c r="BF138" i="19"/>
  <c r="T138" i="19"/>
  <c r="R138" i="19"/>
  <c r="P138" i="19"/>
  <c r="BI136" i="19"/>
  <c r="BH136" i="19"/>
  <c r="BG136" i="19"/>
  <c r="BF136" i="19"/>
  <c r="T136" i="19"/>
  <c r="R136" i="19"/>
  <c r="P136" i="19"/>
  <c r="BI134" i="19"/>
  <c r="BH134" i="19"/>
  <c r="BG134" i="19"/>
  <c r="BF134" i="19"/>
  <c r="T134" i="19"/>
  <c r="R134" i="19"/>
  <c r="P134" i="19"/>
  <c r="BI132" i="19"/>
  <c r="BH132" i="19"/>
  <c r="BG132" i="19"/>
  <c r="BF132" i="19"/>
  <c r="T132" i="19"/>
  <c r="R132" i="19"/>
  <c r="P132" i="19"/>
  <c r="BI130" i="19"/>
  <c r="BH130" i="19"/>
  <c r="BG130" i="19"/>
  <c r="BF130" i="19"/>
  <c r="T130" i="19"/>
  <c r="R130" i="19"/>
  <c r="P130" i="19"/>
  <c r="BI128" i="19"/>
  <c r="BH128" i="19"/>
  <c r="BG128" i="19"/>
  <c r="BF128" i="19"/>
  <c r="T128" i="19"/>
  <c r="R128" i="19"/>
  <c r="P128" i="19"/>
  <c r="BI126" i="19"/>
  <c r="BH126" i="19"/>
  <c r="BG126" i="19"/>
  <c r="BF126" i="19"/>
  <c r="T126" i="19"/>
  <c r="R126" i="19"/>
  <c r="P126" i="19"/>
  <c r="BI124" i="19"/>
  <c r="BH124" i="19"/>
  <c r="BG124" i="19"/>
  <c r="BF124" i="19"/>
  <c r="T124" i="19"/>
  <c r="R124" i="19"/>
  <c r="P124" i="19"/>
  <c r="F116" i="19"/>
  <c r="E114" i="19"/>
  <c r="F91" i="19"/>
  <c r="E89" i="19"/>
  <c r="J26" i="19"/>
  <c r="E26" i="19"/>
  <c r="J119" i="19" s="1"/>
  <c r="J25" i="19"/>
  <c r="J23" i="19"/>
  <c r="E23" i="19"/>
  <c r="J118" i="19" s="1"/>
  <c r="J22" i="19"/>
  <c r="J20" i="19"/>
  <c r="E20" i="19"/>
  <c r="F119" i="19"/>
  <c r="J19" i="19"/>
  <c r="J17" i="19"/>
  <c r="E17" i="19"/>
  <c r="F118" i="19" s="1"/>
  <c r="J16" i="19"/>
  <c r="J14" i="19"/>
  <c r="J116" i="19" s="1"/>
  <c r="E7" i="19"/>
  <c r="E110" i="19"/>
  <c r="J39" i="18"/>
  <c r="J38" i="18"/>
  <c r="AY121" i="1"/>
  <c r="J37" i="18"/>
  <c r="AX121" i="1"/>
  <c r="BI147" i="18"/>
  <c r="BH147" i="18"/>
  <c r="BG147" i="18"/>
  <c r="BF147" i="18"/>
  <c r="T147" i="18"/>
  <c r="R147" i="18"/>
  <c r="P147" i="18"/>
  <c r="BI145" i="18"/>
  <c r="BH145" i="18"/>
  <c r="BG145" i="18"/>
  <c r="BF145" i="18"/>
  <c r="T145" i="18"/>
  <c r="R145" i="18"/>
  <c r="P145" i="18"/>
  <c r="BI143" i="18"/>
  <c r="BH143" i="18"/>
  <c r="BG143" i="18"/>
  <c r="BF143" i="18"/>
  <c r="T143" i="18"/>
  <c r="R143" i="18"/>
  <c r="P143" i="18"/>
  <c r="BI141" i="18"/>
  <c r="BH141" i="18"/>
  <c r="BG141" i="18"/>
  <c r="BF141" i="18"/>
  <c r="T141" i="18"/>
  <c r="R141" i="18"/>
  <c r="P141" i="18"/>
  <c r="BI138" i="18"/>
  <c r="BH138" i="18"/>
  <c r="BG138" i="18"/>
  <c r="BF138" i="18"/>
  <c r="T138" i="18"/>
  <c r="R138" i="18"/>
  <c r="P138" i="18"/>
  <c r="BI136" i="18"/>
  <c r="BH136" i="18"/>
  <c r="BG136" i="18"/>
  <c r="BF136" i="18"/>
  <c r="T136" i="18"/>
  <c r="R136" i="18"/>
  <c r="P136" i="18"/>
  <c r="BI134" i="18"/>
  <c r="BH134" i="18"/>
  <c r="BG134" i="18"/>
  <c r="BF134" i="18"/>
  <c r="T134" i="18"/>
  <c r="R134" i="18"/>
  <c r="P134" i="18"/>
  <c r="BI132" i="18"/>
  <c r="BH132" i="18"/>
  <c r="BG132" i="18"/>
  <c r="BF132" i="18"/>
  <c r="T132" i="18"/>
  <c r="R132" i="18"/>
  <c r="P132" i="18"/>
  <c r="BI130" i="18"/>
  <c r="BH130" i="18"/>
  <c r="BG130" i="18"/>
  <c r="BF130" i="18"/>
  <c r="T130" i="18"/>
  <c r="R130" i="18"/>
  <c r="P130" i="18"/>
  <c r="BI128" i="18"/>
  <c r="BH128" i="18"/>
  <c r="BG128" i="18"/>
  <c r="BF128" i="18"/>
  <c r="T128" i="18"/>
  <c r="R128" i="18"/>
  <c r="P128" i="18"/>
  <c r="BI126" i="18"/>
  <c r="BH126" i="18"/>
  <c r="BG126" i="18"/>
  <c r="BF126" i="18"/>
  <c r="T126" i="18"/>
  <c r="R126" i="18"/>
  <c r="P126" i="18"/>
  <c r="BI124" i="18"/>
  <c r="BH124" i="18"/>
  <c r="BG124" i="18"/>
  <c r="BF124" i="18"/>
  <c r="T124" i="18"/>
  <c r="R124" i="18"/>
  <c r="P124" i="18"/>
  <c r="F116" i="18"/>
  <c r="E114" i="18"/>
  <c r="F91" i="18"/>
  <c r="E89" i="18"/>
  <c r="J26" i="18"/>
  <c r="E26" i="18"/>
  <c r="J94" i="18"/>
  <c r="J25" i="18"/>
  <c r="J23" i="18"/>
  <c r="E23" i="18"/>
  <c r="J118" i="18" s="1"/>
  <c r="J22" i="18"/>
  <c r="J20" i="18"/>
  <c r="E20" i="18"/>
  <c r="F119" i="18" s="1"/>
  <c r="J19" i="18"/>
  <c r="J17" i="18"/>
  <c r="E17" i="18"/>
  <c r="F118" i="18"/>
  <c r="J16" i="18"/>
  <c r="J14" i="18"/>
  <c r="J116" i="18"/>
  <c r="E7" i="18"/>
  <c r="E110" i="18"/>
  <c r="J39" i="17"/>
  <c r="J38" i="17"/>
  <c r="AY120" i="1" s="1"/>
  <c r="J37" i="17"/>
  <c r="AX120" i="1" s="1"/>
  <c r="BI159" i="17"/>
  <c r="BH159" i="17"/>
  <c r="BG159" i="17"/>
  <c r="BF159" i="17"/>
  <c r="T159" i="17"/>
  <c r="R159" i="17"/>
  <c r="P159" i="17"/>
  <c r="BI157" i="17"/>
  <c r="BH157" i="17"/>
  <c r="BG157" i="17"/>
  <c r="BF157" i="17"/>
  <c r="T157" i="17"/>
  <c r="R157" i="17"/>
  <c r="P157" i="17"/>
  <c r="BI155" i="17"/>
  <c r="BH155" i="17"/>
  <c r="BG155" i="17"/>
  <c r="BF155" i="17"/>
  <c r="T155" i="17"/>
  <c r="R155" i="17"/>
  <c r="P155" i="17"/>
  <c r="BI153" i="17"/>
  <c r="BH153" i="17"/>
  <c r="BG153" i="17"/>
  <c r="BF153" i="17"/>
  <c r="T153" i="17"/>
  <c r="R153" i="17"/>
  <c r="P153" i="17"/>
  <c r="BI151" i="17"/>
  <c r="BH151" i="17"/>
  <c r="BG151" i="17"/>
  <c r="BF151" i="17"/>
  <c r="T151" i="17"/>
  <c r="R151" i="17"/>
  <c r="P151" i="17"/>
  <c r="BI149" i="17"/>
  <c r="BH149" i="17"/>
  <c r="BG149" i="17"/>
  <c r="BF149" i="17"/>
  <c r="T149" i="17"/>
  <c r="R149" i="17"/>
  <c r="P149" i="17"/>
  <c r="BI146" i="17"/>
  <c r="BH146" i="17"/>
  <c r="BG146" i="17"/>
  <c r="BF146" i="17"/>
  <c r="T146" i="17"/>
  <c r="R146" i="17"/>
  <c r="P146" i="17"/>
  <c r="BI144" i="17"/>
  <c r="BH144" i="17"/>
  <c r="BG144" i="17"/>
  <c r="BF144" i="17"/>
  <c r="T144" i="17"/>
  <c r="R144" i="17"/>
  <c r="P144" i="17"/>
  <c r="BI142" i="17"/>
  <c r="BH142" i="17"/>
  <c r="BG142" i="17"/>
  <c r="BF142" i="17"/>
  <c r="T142" i="17"/>
  <c r="R142" i="17"/>
  <c r="P142" i="17"/>
  <c r="BI140" i="17"/>
  <c r="BH140" i="17"/>
  <c r="BG140" i="17"/>
  <c r="BF140" i="17"/>
  <c r="T140" i="17"/>
  <c r="R140" i="17"/>
  <c r="P140" i="17"/>
  <c r="BI138" i="17"/>
  <c r="BH138" i="17"/>
  <c r="BG138" i="17"/>
  <c r="BF138" i="17"/>
  <c r="T138" i="17"/>
  <c r="R138" i="17"/>
  <c r="P138" i="17"/>
  <c r="BI136" i="17"/>
  <c r="BH136" i="17"/>
  <c r="BG136" i="17"/>
  <c r="BF136" i="17"/>
  <c r="T136" i="17"/>
  <c r="R136" i="17"/>
  <c r="P136" i="17"/>
  <c r="BI134" i="17"/>
  <c r="BH134" i="17"/>
  <c r="BG134" i="17"/>
  <c r="BF134" i="17"/>
  <c r="T134" i="17"/>
  <c r="R134" i="17"/>
  <c r="P134" i="17"/>
  <c r="BI132" i="17"/>
  <c r="BH132" i="17"/>
  <c r="BG132" i="17"/>
  <c r="BF132" i="17"/>
  <c r="T132" i="17"/>
  <c r="R132" i="17"/>
  <c r="P132" i="17"/>
  <c r="BI130" i="17"/>
  <c r="BH130" i="17"/>
  <c r="BG130" i="17"/>
  <c r="BF130" i="17"/>
  <c r="T130" i="17"/>
  <c r="R130" i="17"/>
  <c r="P130" i="17"/>
  <c r="BI128" i="17"/>
  <c r="BH128" i="17"/>
  <c r="BG128" i="17"/>
  <c r="BF128" i="17"/>
  <c r="T128" i="17"/>
  <c r="R128" i="17"/>
  <c r="P128" i="17"/>
  <c r="BI126" i="17"/>
  <c r="BH126" i="17"/>
  <c r="BG126" i="17"/>
  <c r="BF126" i="17"/>
  <c r="T126" i="17"/>
  <c r="R126" i="17"/>
  <c r="P126" i="17"/>
  <c r="BI124" i="17"/>
  <c r="BH124" i="17"/>
  <c r="BG124" i="17"/>
  <c r="BF124" i="17"/>
  <c r="T124" i="17"/>
  <c r="R124" i="17"/>
  <c r="P124" i="17"/>
  <c r="F116" i="17"/>
  <c r="E114" i="17"/>
  <c r="F91" i="17"/>
  <c r="E89" i="17"/>
  <c r="J26" i="17"/>
  <c r="E26" i="17"/>
  <c r="J94" i="17" s="1"/>
  <c r="J25" i="17"/>
  <c r="J23" i="17"/>
  <c r="E23" i="17"/>
  <c r="J93" i="17"/>
  <c r="J22" i="17"/>
  <c r="J20" i="17"/>
  <c r="E20" i="17"/>
  <c r="F119" i="17" s="1"/>
  <c r="J19" i="17"/>
  <c r="J17" i="17"/>
  <c r="E17" i="17"/>
  <c r="F118" i="17" s="1"/>
  <c r="J16" i="17"/>
  <c r="J14" i="17"/>
  <c r="J116" i="17" s="1"/>
  <c r="E7" i="17"/>
  <c r="E110" i="17" s="1"/>
  <c r="J39" i="16"/>
  <c r="J38" i="16"/>
  <c r="AY119" i="1" s="1"/>
  <c r="J37" i="16"/>
  <c r="AX119" i="1"/>
  <c r="BI169" i="16"/>
  <c r="BH169" i="16"/>
  <c r="BG169" i="16"/>
  <c r="BF169" i="16"/>
  <c r="T169" i="16"/>
  <c r="R169" i="16"/>
  <c r="P169" i="16"/>
  <c r="BI167" i="16"/>
  <c r="BH167" i="16"/>
  <c r="BG167" i="16"/>
  <c r="BF167" i="16"/>
  <c r="T167" i="16"/>
  <c r="R167" i="16"/>
  <c r="P167" i="16"/>
  <c r="BI165" i="16"/>
  <c r="BH165" i="16"/>
  <c r="BG165" i="16"/>
  <c r="BF165" i="16"/>
  <c r="T165" i="16"/>
  <c r="R165" i="16"/>
  <c r="P165" i="16"/>
  <c r="BI163" i="16"/>
  <c r="BH163" i="16"/>
  <c r="BG163" i="16"/>
  <c r="BF163" i="16"/>
  <c r="T163" i="16"/>
  <c r="R163" i="16"/>
  <c r="P163" i="16"/>
  <c r="BI161" i="16"/>
  <c r="BH161" i="16"/>
  <c r="BG161" i="16"/>
  <c r="BF161" i="16"/>
  <c r="T161" i="16"/>
  <c r="R161" i="16"/>
  <c r="P161" i="16"/>
  <c r="BI159" i="16"/>
  <c r="BH159" i="16"/>
  <c r="BG159" i="16"/>
  <c r="BF159" i="16"/>
  <c r="T159" i="16"/>
  <c r="R159" i="16"/>
  <c r="P159" i="16"/>
  <c r="BI157" i="16"/>
  <c r="BH157" i="16"/>
  <c r="BG157" i="16"/>
  <c r="BF157" i="16"/>
  <c r="T157" i="16"/>
  <c r="R157" i="16"/>
  <c r="P157" i="16"/>
  <c r="BI154" i="16"/>
  <c r="BH154" i="16"/>
  <c r="BG154" i="16"/>
  <c r="BF154" i="16"/>
  <c r="T154" i="16"/>
  <c r="R154" i="16"/>
  <c r="P154" i="16"/>
  <c r="BI152" i="16"/>
  <c r="BH152" i="16"/>
  <c r="BG152" i="16"/>
  <c r="BF152" i="16"/>
  <c r="T152" i="16"/>
  <c r="R152" i="16"/>
  <c r="P152" i="16"/>
  <c r="BI150" i="16"/>
  <c r="BH150" i="16"/>
  <c r="BG150" i="16"/>
  <c r="BF150" i="16"/>
  <c r="T150" i="16"/>
  <c r="R150" i="16"/>
  <c r="P150" i="16"/>
  <c r="BI148" i="16"/>
  <c r="BH148" i="16"/>
  <c r="BG148" i="16"/>
  <c r="BF148" i="16"/>
  <c r="T148" i="16"/>
  <c r="R148" i="16"/>
  <c r="P148" i="16"/>
  <c r="BI146" i="16"/>
  <c r="BH146" i="16"/>
  <c r="BG146" i="16"/>
  <c r="BF146" i="16"/>
  <c r="T146" i="16"/>
  <c r="R146" i="16"/>
  <c r="P146" i="16"/>
  <c r="BI144" i="16"/>
  <c r="BH144" i="16"/>
  <c r="BG144" i="16"/>
  <c r="BF144" i="16"/>
  <c r="T144" i="16"/>
  <c r="R144" i="16"/>
  <c r="P144" i="16"/>
  <c r="BI142" i="16"/>
  <c r="BH142" i="16"/>
  <c r="BG142" i="16"/>
  <c r="BF142" i="16"/>
  <c r="T142" i="16"/>
  <c r="R142" i="16"/>
  <c r="P142" i="16"/>
  <c r="BI140" i="16"/>
  <c r="BH140" i="16"/>
  <c r="BG140" i="16"/>
  <c r="BF140" i="16"/>
  <c r="T140" i="16"/>
  <c r="R140" i="16"/>
  <c r="P140" i="16"/>
  <c r="BI138" i="16"/>
  <c r="BH138" i="16"/>
  <c r="BG138" i="16"/>
  <c r="BF138" i="16"/>
  <c r="T138" i="16"/>
  <c r="R138" i="16"/>
  <c r="P138" i="16"/>
  <c r="BI136" i="16"/>
  <c r="BH136" i="16"/>
  <c r="BG136" i="16"/>
  <c r="BF136" i="16"/>
  <c r="T136" i="16"/>
  <c r="R136" i="16"/>
  <c r="P136" i="16"/>
  <c r="BI134" i="16"/>
  <c r="BH134" i="16"/>
  <c r="BG134" i="16"/>
  <c r="BF134" i="16"/>
  <c r="T134" i="16"/>
  <c r="R134" i="16"/>
  <c r="P134" i="16"/>
  <c r="BI132" i="16"/>
  <c r="BH132" i="16"/>
  <c r="BG132" i="16"/>
  <c r="BF132" i="16"/>
  <c r="T132" i="16"/>
  <c r="R132" i="16"/>
  <c r="P132" i="16"/>
  <c r="BI130" i="16"/>
  <c r="BH130" i="16"/>
  <c r="BG130" i="16"/>
  <c r="BF130" i="16"/>
  <c r="T130" i="16"/>
  <c r="R130" i="16"/>
  <c r="P130" i="16"/>
  <c r="BI128" i="16"/>
  <c r="BH128" i="16"/>
  <c r="BG128" i="16"/>
  <c r="BF128" i="16"/>
  <c r="T128" i="16"/>
  <c r="R128" i="16"/>
  <c r="P128" i="16"/>
  <c r="BI126" i="16"/>
  <c r="BH126" i="16"/>
  <c r="BG126" i="16"/>
  <c r="BF126" i="16"/>
  <c r="T126" i="16"/>
  <c r="R126" i="16"/>
  <c r="P126" i="16"/>
  <c r="BI124" i="16"/>
  <c r="BH124" i="16"/>
  <c r="BG124" i="16"/>
  <c r="BF124" i="16"/>
  <c r="T124" i="16"/>
  <c r="R124" i="16"/>
  <c r="P124" i="16"/>
  <c r="F116" i="16"/>
  <c r="E114" i="16"/>
  <c r="F91" i="16"/>
  <c r="E89" i="16"/>
  <c r="J26" i="16"/>
  <c r="E26" i="16"/>
  <c r="J119" i="16"/>
  <c r="J25" i="16"/>
  <c r="J23" i="16"/>
  <c r="E23" i="16"/>
  <c r="J118" i="16" s="1"/>
  <c r="J22" i="16"/>
  <c r="J20" i="16"/>
  <c r="E20" i="16"/>
  <c r="F119" i="16"/>
  <c r="J19" i="16"/>
  <c r="J17" i="16"/>
  <c r="E17" i="16"/>
  <c r="F93" i="16"/>
  <c r="J16" i="16"/>
  <c r="J14" i="16"/>
  <c r="J116" i="16"/>
  <c r="E7" i="16"/>
  <c r="E110" i="16" s="1"/>
  <c r="J39" i="15"/>
  <c r="J38" i="15"/>
  <c r="AY118" i="1"/>
  <c r="J37" i="15"/>
  <c r="AX118" i="1" s="1"/>
  <c r="BI169" i="15"/>
  <c r="BH169" i="15"/>
  <c r="BG169" i="15"/>
  <c r="BF169" i="15"/>
  <c r="T169" i="15"/>
  <c r="R169" i="15"/>
  <c r="P169" i="15"/>
  <c r="BI167" i="15"/>
  <c r="BH167" i="15"/>
  <c r="BG167" i="15"/>
  <c r="BF167" i="15"/>
  <c r="T167" i="15"/>
  <c r="R167" i="15"/>
  <c r="P167" i="15"/>
  <c r="BI165" i="15"/>
  <c r="BH165" i="15"/>
  <c r="BG165" i="15"/>
  <c r="BF165" i="15"/>
  <c r="T165" i="15"/>
  <c r="R165" i="15"/>
  <c r="P165" i="15"/>
  <c r="BI163" i="15"/>
  <c r="BH163" i="15"/>
  <c r="BG163" i="15"/>
  <c r="BF163" i="15"/>
  <c r="T163" i="15"/>
  <c r="R163" i="15"/>
  <c r="P163" i="15"/>
  <c r="BI161" i="15"/>
  <c r="BH161" i="15"/>
  <c r="BG161" i="15"/>
  <c r="BF161" i="15"/>
  <c r="T161" i="15"/>
  <c r="R161" i="15"/>
  <c r="P161" i="15"/>
  <c r="BI159" i="15"/>
  <c r="BH159" i="15"/>
  <c r="BG159" i="15"/>
  <c r="BF159" i="15"/>
  <c r="T159" i="15"/>
  <c r="R159" i="15"/>
  <c r="P159" i="15"/>
  <c r="BI157" i="15"/>
  <c r="BH157" i="15"/>
  <c r="BG157" i="15"/>
  <c r="BF157" i="15"/>
  <c r="T157" i="15"/>
  <c r="R157" i="15"/>
  <c r="P157" i="15"/>
  <c r="BI154" i="15"/>
  <c r="BH154" i="15"/>
  <c r="BG154" i="15"/>
  <c r="BF154" i="15"/>
  <c r="T154" i="15"/>
  <c r="R154" i="15"/>
  <c r="P154" i="15"/>
  <c r="BI152" i="15"/>
  <c r="BH152" i="15"/>
  <c r="BG152" i="15"/>
  <c r="BF152" i="15"/>
  <c r="T152" i="15"/>
  <c r="R152" i="15"/>
  <c r="P152" i="15"/>
  <c r="BI150" i="15"/>
  <c r="BH150" i="15"/>
  <c r="BG150" i="15"/>
  <c r="BF150" i="15"/>
  <c r="T150" i="15"/>
  <c r="R150" i="15"/>
  <c r="P150" i="15"/>
  <c r="BI148" i="15"/>
  <c r="BH148" i="15"/>
  <c r="BG148" i="15"/>
  <c r="BF148" i="15"/>
  <c r="T148" i="15"/>
  <c r="R148" i="15"/>
  <c r="P148" i="15"/>
  <c r="BI146" i="15"/>
  <c r="BH146" i="15"/>
  <c r="BG146" i="15"/>
  <c r="BF146" i="15"/>
  <c r="T146" i="15"/>
  <c r="R146" i="15"/>
  <c r="P146" i="15"/>
  <c r="BI144" i="15"/>
  <c r="BH144" i="15"/>
  <c r="BG144" i="15"/>
  <c r="BF144" i="15"/>
  <c r="T144" i="15"/>
  <c r="R144" i="15"/>
  <c r="P144" i="15"/>
  <c r="BI142" i="15"/>
  <c r="BH142" i="15"/>
  <c r="BG142" i="15"/>
  <c r="BF142" i="15"/>
  <c r="T142" i="15"/>
  <c r="R142" i="15"/>
  <c r="P142" i="15"/>
  <c r="BI140" i="15"/>
  <c r="BH140" i="15"/>
  <c r="BG140" i="15"/>
  <c r="BF140" i="15"/>
  <c r="T140" i="15"/>
  <c r="R140" i="15"/>
  <c r="P140" i="15"/>
  <c r="BI138" i="15"/>
  <c r="BH138" i="15"/>
  <c r="BG138" i="15"/>
  <c r="BF138" i="15"/>
  <c r="T138" i="15"/>
  <c r="R138" i="15"/>
  <c r="P138" i="15"/>
  <c r="BI136" i="15"/>
  <c r="BH136" i="15"/>
  <c r="BG136" i="15"/>
  <c r="BF136" i="15"/>
  <c r="T136" i="15"/>
  <c r="R136" i="15"/>
  <c r="P136" i="15"/>
  <c r="BI134" i="15"/>
  <c r="BH134" i="15"/>
  <c r="BG134" i="15"/>
  <c r="BF134" i="15"/>
  <c r="T134" i="15"/>
  <c r="R134" i="15"/>
  <c r="P134" i="15"/>
  <c r="BI132" i="15"/>
  <c r="BH132" i="15"/>
  <c r="BG132" i="15"/>
  <c r="BF132" i="15"/>
  <c r="T132" i="15"/>
  <c r="R132" i="15"/>
  <c r="P132" i="15"/>
  <c r="BI130" i="15"/>
  <c r="BH130" i="15"/>
  <c r="BG130" i="15"/>
  <c r="BF130" i="15"/>
  <c r="T130" i="15"/>
  <c r="R130" i="15"/>
  <c r="P130" i="15"/>
  <c r="BI128" i="15"/>
  <c r="BH128" i="15"/>
  <c r="BG128" i="15"/>
  <c r="BF128" i="15"/>
  <c r="T128" i="15"/>
  <c r="R128" i="15"/>
  <c r="P128" i="15"/>
  <c r="BI126" i="15"/>
  <c r="BH126" i="15"/>
  <c r="BG126" i="15"/>
  <c r="BF126" i="15"/>
  <c r="T126" i="15"/>
  <c r="R126" i="15"/>
  <c r="P126" i="15"/>
  <c r="BI124" i="15"/>
  <c r="BH124" i="15"/>
  <c r="BG124" i="15"/>
  <c r="BF124" i="15"/>
  <c r="T124" i="15"/>
  <c r="R124" i="15"/>
  <c r="P124" i="15"/>
  <c r="F116" i="15"/>
  <c r="E114" i="15"/>
  <c r="F91" i="15"/>
  <c r="E89" i="15"/>
  <c r="J26" i="15"/>
  <c r="E26" i="15"/>
  <c r="J119" i="15" s="1"/>
  <c r="J25" i="15"/>
  <c r="J23" i="15"/>
  <c r="E23" i="15"/>
  <c r="J118" i="15" s="1"/>
  <c r="J22" i="15"/>
  <c r="J20" i="15"/>
  <c r="E20" i="15"/>
  <c r="F94" i="15"/>
  <c r="J19" i="15"/>
  <c r="J17" i="15"/>
  <c r="E17" i="15"/>
  <c r="F93" i="15" s="1"/>
  <c r="J16" i="15"/>
  <c r="J14" i="15"/>
  <c r="J116" i="15" s="1"/>
  <c r="E7" i="15"/>
  <c r="E85" i="15"/>
  <c r="J39" i="14"/>
  <c r="J38" i="14"/>
  <c r="AY117" i="1"/>
  <c r="J37" i="14"/>
  <c r="AX117" i="1"/>
  <c r="BI163" i="14"/>
  <c r="BH163" i="14"/>
  <c r="BG163" i="14"/>
  <c r="BF163" i="14"/>
  <c r="T163" i="14"/>
  <c r="R163" i="14"/>
  <c r="P163" i="14"/>
  <c r="BI161" i="14"/>
  <c r="BH161" i="14"/>
  <c r="BG161" i="14"/>
  <c r="BF161" i="14"/>
  <c r="T161" i="14"/>
  <c r="R161" i="14"/>
  <c r="P161" i="14"/>
  <c r="BI159" i="14"/>
  <c r="BH159" i="14"/>
  <c r="BG159" i="14"/>
  <c r="BF159" i="14"/>
  <c r="T159" i="14"/>
  <c r="R159" i="14"/>
  <c r="P159" i="14"/>
  <c r="BI157" i="14"/>
  <c r="BH157" i="14"/>
  <c r="BG157" i="14"/>
  <c r="BF157" i="14"/>
  <c r="T157" i="14"/>
  <c r="R157" i="14"/>
  <c r="P157" i="14"/>
  <c r="BI155" i="14"/>
  <c r="BH155" i="14"/>
  <c r="BG155" i="14"/>
  <c r="BF155" i="14"/>
  <c r="T155" i="14"/>
  <c r="R155" i="14"/>
  <c r="P155" i="14"/>
  <c r="BI153" i="14"/>
  <c r="BH153" i="14"/>
  <c r="BG153" i="14"/>
  <c r="BF153" i="14"/>
  <c r="T153" i="14"/>
  <c r="R153" i="14"/>
  <c r="P153" i="14"/>
  <c r="BI151" i="14"/>
  <c r="BH151" i="14"/>
  <c r="BG151" i="14"/>
  <c r="BF151" i="14"/>
  <c r="T151" i="14"/>
  <c r="R151" i="14"/>
  <c r="P151" i="14"/>
  <c r="BI149" i="14"/>
  <c r="BH149" i="14"/>
  <c r="BG149" i="14"/>
  <c r="BF149" i="14"/>
  <c r="T149" i="14"/>
  <c r="R149" i="14"/>
  <c r="P149" i="14"/>
  <c r="BI147" i="14"/>
  <c r="BH147" i="14"/>
  <c r="BG147" i="14"/>
  <c r="BF147" i="14"/>
  <c r="T147" i="14"/>
  <c r="R147" i="14"/>
  <c r="P147" i="14"/>
  <c r="BI145" i="14"/>
  <c r="BH145" i="14"/>
  <c r="BG145" i="14"/>
  <c r="BF145" i="14"/>
  <c r="T145" i="14"/>
  <c r="R145" i="14"/>
  <c r="P145" i="14"/>
  <c r="BI142" i="14"/>
  <c r="BH142" i="14"/>
  <c r="BG142" i="14"/>
  <c r="BF142" i="14"/>
  <c r="T142" i="14"/>
  <c r="R142" i="14"/>
  <c r="P142" i="14"/>
  <c r="BI140" i="14"/>
  <c r="BH140" i="14"/>
  <c r="BG140" i="14"/>
  <c r="BF140" i="14"/>
  <c r="T140" i="14"/>
  <c r="R140" i="14"/>
  <c r="P140" i="14"/>
  <c r="BI138" i="14"/>
  <c r="BH138" i="14"/>
  <c r="BG138" i="14"/>
  <c r="BF138" i="14"/>
  <c r="T138" i="14"/>
  <c r="R138" i="14"/>
  <c r="P138" i="14"/>
  <c r="BI136" i="14"/>
  <c r="BH136" i="14"/>
  <c r="BG136" i="14"/>
  <c r="BF136" i="14"/>
  <c r="T136" i="14"/>
  <c r="R136" i="14"/>
  <c r="P136" i="14"/>
  <c r="BI134" i="14"/>
  <c r="BH134" i="14"/>
  <c r="BG134" i="14"/>
  <c r="BF134" i="14"/>
  <c r="T134" i="14"/>
  <c r="R134" i="14"/>
  <c r="P134" i="14"/>
  <c r="BI132" i="14"/>
  <c r="BH132" i="14"/>
  <c r="BG132" i="14"/>
  <c r="BF132" i="14"/>
  <c r="T132" i="14"/>
  <c r="R132" i="14"/>
  <c r="P132" i="14"/>
  <c r="BI130" i="14"/>
  <c r="BH130" i="14"/>
  <c r="BG130" i="14"/>
  <c r="BF130" i="14"/>
  <c r="T130" i="14"/>
  <c r="R130" i="14"/>
  <c r="P130" i="14"/>
  <c r="BI128" i="14"/>
  <c r="BH128" i="14"/>
  <c r="BG128" i="14"/>
  <c r="BF128" i="14"/>
  <c r="T128" i="14"/>
  <c r="R128" i="14"/>
  <c r="P128" i="14"/>
  <c r="BI126" i="14"/>
  <c r="BH126" i="14"/>
  <c r="BG126" i="14"/>
  <c r="BF126" i="14"/>
  <c r="T126" i="14"/>
  <c r="R126" i="14"/>
  <c r="P126" i="14"/>
  <c r="BI124" i="14"/>
  <c r="BH124" i="14"/>
  <c r="BG124" i="14"/>
  <c r="BF124" i="14"/>
  <c r="T124" i="14"/>
  <c r="R124" i="14"/>
  <c r="P124" i="14"/>
  <c r="F116" i="14"/>
  <c r="E114" i="14"/>
  <c r="F91" i="14"/>
  <c r="E89" i="14"/>
  <c r="J26" i="14"/>
  <c r="E26" i="14"/>
  <c r="J119" i="14" s="1"/>
  <c r="J25" i="14"/>
  <c r="J23" i="14"/>
  <c r="E23" i="14"/>
  <c r="J93" i="14"/>
  <c r="J22" i="14"/>
  <c r="J20" i="14"/>
  <c r="E20" i="14"/>
  <c r="F119" i="14" s="1"/>
  <c r="J19" i="14"/>
  <c r="J17" i="14"/>
  <c r="E17" i="14"/>
  <c r="F118" i="14" s="1"/>
  <c r="J16" i="14"/>
  <c r="J14" i="14"/>
  <c r="J91" i="14"/>
  <c r="E7" i="14"/>
  <c r="E85" i="14" s="1"/>
  <c r="J39" i="13"/>
  <c r="J38" i="13"/>
  <c r="AY116" i="1" s="1"/>
  <c r="J37" i="13"/>
  <c r="AX116" i="1"/>
  <c r="BI195" i="13"/>
  <c r="BH195" i="13"/>
  <c r="BG195" i="13"/>
  <c r="BF195" i="13"/>
  <c r="T195" i="13"/>
  <c r="R195" i="13"/>
  <c r="P195" i="13"/>
  <c r="BI193" i="13"/>
  <c r="BH193" i="13"/>
  <c r="BG193" i="13"/>
  <c r="BF193" i="13"/>
  <c r="T193" i="13"/>
  <c r="R193" i="13"/>
  <c r="P193" i="13"/>
  <c r="BI191" i="13"/>
  <c r="BH191" i="13"/>
  <c r="BG191" i="13"/>
  <c r="BF191" i="13"/>
  <c r="T191" i="13"/>
  <c r="R191" i="13"/>
  <c r="P191" i="13"/>
  <c r="BI189" i="13"/>
  <c r="BH189" i="13"/>
  <c r="BG189" i="13"/>
  <c r="BF189" i="13"/>
  <c r="T189" i="13"/>
  <c r="R189" i="13"/>
  <c r="P189" i="13"/>
  <c r="BI187" i="13"/>
  <c r="BH187" i="13"/>
  <c r="BG187" i="13"/>
  <c r="BF187" i="13"/>
  <c r="T187" i="13"/>
  <c r="R187" i="13"/>
  <c r="P187" i="13"/>
  <c r="BI185" i="13"/>
  <c r="BH185" i="13"/>
  <c r="BG185" i="13"/>
  <c r="BF185" i="13"/>
  <c r="T185" i="13"/>
  <c r="R185" i="13"/>
  <c r="P185" i="13"/>
  <c r="BI182" i="13"/>
  <c r="BH182" i="13"/>
  <c r="BG182" i="13"/>
  <c r="BF182" i="13"/>
  <c r="T182" i="13"/>
  <c r="R182" i="13"/>
  <c r="P182" i="13"/>
  <c r="BI180" i="13"/>
  <c r="BH180" i="13"/>
  <c r="BG180" i="13"/>
  <c r="BF180" i="13"/>
  <c r="T180" i="13"/>
  <c r="R180" i="13"/>
  <c r="P180" i="13"/>
  <c r="BI178" i="13"/>
  <c r="BH178" i="13"/>
  <c r="BG178" i="13"/>
  <c r="BF178" i="13"/>
  <c r="T178" i="13"/>
  <c r="R178" i="13"/>
  <c r="P178" i="13"/>
  <c r="BI176" i="13"/>
  <c r="BH176" i="13"/>
  <c r="BG176" i="13"/>
  <c r="BF176" i="13"/>
  <c r="T176" i="13"/>
  <c r="R176" i="13"/>
  <c r="P176" i="13"/>
  <c r="BI174" i="13"/>
  <c r="BH174" i="13"/>
  <c r="BG174" i="13"/>
  <c r="BF174" i="13"/>
  <c r="T174" i="13"/>
  <c r="R174" i="13"/>
  <c r="P174" i="13"/>
  <c r="BI172" i="13"/>
  <c r="BH172" i="13"/>
  <c r="BG172" i="13"/>
  <c r="BF172" i="13"/>
  <c r="T172" i="13"/>
  <c r="R172" i="13"/>
  <c r="P172" i="13"/>
  <c r="BI170" i="13"/>
  <c r="BH170" i="13"/>
  <c r="BG170" i="13"/>
  <c r="BF170" i="13"/>
  <c r="T170" i="13"/>
  <c r="R170" i="13"/>
  <c r="P170" i="13"/>
  <c r="BI168" i="13"/>
  <c r="BH168" i="13"/>
  <c r="BG168" i="13"/>
  <c r="BF168" i="13"/>
  <c r="T168" i="13"/>
  <c r="R168" i="13"/>
  <c r="P168" i="13"/>
  <c r="BI166" i="13"/>
  <c r="BH166" i="13"/>
  <c r="BG166" i="13"/>
  <c r="BF166" i="13"/>
  <c r="T166" i="13"/>
  <c r="R166" i="13"/>
  <c r="P166" i="13"/>
  <c r="BI164" i="13"/>
  <c r="BH164" i="13"/>
  <c r="BG164" i="13"/>
  <c r="BF164" i="13"/>
  <c r="T164" i="13"/>
  <c r="R164" i="13"/>
  <c r="P164" i="13"/>
  <c r="BI162" i="13"/>
  <c r="BH162" i="13"/>
  <c r="BG162" i="13"/>
  <c r="BF162" i="13"/>
  <c r="T162" i="13"/>
  <c r="R162" i="13"/>
  <c r="P162" i="13"/>
  <c r="BI160" i="13"/>
  <c r="BH160" i="13"/>
  <c r="BG160" i="13"/>
  <c r="BF160" i="13"/>
  <c r="T160" i="13"/>
  <c r="R160" i="13"/>
  <c r="P160" i="13"/>
  <c r="BI158" i="13"/>
  <c r="BH158" i="13"/>
  <c r="BG158" i="13"/>
  <c r="BF158" i="13"/>
  <c r="T158" i="13"/>
  <c r="R158" i="13"/>
  <c r="P158" i="13"/>
  <c r="BI156" i="13"/>
  <c r="BH156" i="13"/>
  <c r="BG156" i="13"/>
  <c r="BF156" i="13"/>
  <c r="T156" i="13"/>
  <c r="R156" i="13"/>
  <c r="P156" i="13"/>
  <c r="BI154" i="13"/>
  <c r="BH154" i="13"/>
  <c r="BG154" i="13"/>
  <c r="BF154" i="13"/>
  <c r="T154" i="13"/>
  <c r="R154" i="13"/>
  <c r="P154" i="13"/>
  <c r="BI152" i="13"/>
  <c r="BH152" i="13"/>
  <c r="BG152" i="13"/>
  <c r="BF152" i="13"/>
  <c r="T152" i="13"/>
  <c r="R152" i="13"/>
  <c r="P152" i="13"/>
  <c r="BI150" i="13"/>
  <c r="BH150" i="13"/>
  <c r="BG150" i="13"/>
  <c r="BF150" i="13"/>
  <c r="T150" i="13"/>
  <c r="R150" i="13"/>
  <c r="P150" i="13"/>
  <c r="BI148" i="13"/>
  <c r="BH148" i="13"/>
  <c r="BG148" i="13"/>
  <c r="BF148" i="13"/>
  <c r="T148" i="13"/>
  <c r="R148" i="13"/>
  <c r="P148" i="13"/>
  <c r="BI146" i="13"/>
  <c r="BH146" i="13"/>
  <c r="BG146" i="13"/>
  <c r="BF146" i="13"/>
  <c r="T146" i="13"/>
  <c r="R146" i="13"/>
  <c r="P146" i="13"/>
  <c r="BI144" i="13"/>
  <c r="BH144" i="13"/>
  <c r="BG144" i="13"/>
  <c r="BF144" i="13"/>
  <c r="T144" i="13"/>
  <c r="R144" i="13"/>
  <c r="P144" i="13"/>
  <c r="BI142" i="13"/>
  <c r="BH142" i="13"/>
  <c r="BG142" i="13"/>
  <c r="BF142" i="13"/>
  <c r="T142" i="13"/>
  <c r="R142" i="13"/>
  <c r="P142" i="13"/>
  <c r="BI140" i="13"/>
  <c r="BH140" i="13"/>
  <c r="BG140" i="13"/>
  <c r="BF140" i="13"/>
  <c r="T140" i="13"/>
  <c r="R140" i="13"/>
  <c r="P140" i="13"/>
  <c r="BI138" i="13"/>
  <c r="BH138" i="13"/>
  <c r="BG138" i="13"/>
  <c r="BF138" i="13"/>
  <c r="T138" i="13"/>
  <c r="R138" i="13"/>
  <c r="P138" i="13"/>
  <c r="BI136" i="13"/>
  <c r="BH136" i="13"/>
  <c r="BG136" i="13"/>
  <c r="BF136" i="13"/>
  <c r="T136" i="13"/>
  <c r="R136" i="13"/>
  <c r="P136" i="13"/>
  <c r="BI134" i="13"/>
  <c r="BH134" i="13"/>
  <c r="BG134" i="13"/>
  <c r="BF134" i="13"/>
  <c r="T134" i="13"/>
  <c r="R134" i="13"/>
  <c r="P134" i="13"/>
  <c r="BI132" i="13"/>
  <c r="BH132" i="13"/>
  <c r="BG132" i="13"/>
  <c r="BF132" i="13"/>
  <c r="T132" i="13"/>
  <c r="R132" i="13"/>
  <c r="P132" i="13"/>
  <c r="BI130" i="13"/>
  <c r="BH130" i="13"/>
  <c r="BG130" i="13"/>
  <c r="BF130" i="13"/>
  <c r="T130" i="13"/>
  <c r="R130" i="13"/>
  <c r="P130" i="13"/>
  <c r="BI128" i="13"/>
  <c r="BH128" i="13"/>
  <c r="BG128" i="13"/>
  <c r="BF128" i="13"/>
  <c r="T128" i="13"/>
  <c r="R128" i="13"/>
  <c r="P128" i="13"/>
  <c r="BI126" i="13"/>
  <c r="BH126" i="13"/>
  <c r="BG126" i="13"/>
  <c r="BF126" i="13"/>
  <c r="T126" i="13"/>
  <c r="R126" i="13"/>
  <c r="P126" i="13"/>
  <c r="BI124" i="13"/>
  <c r="BH124" i="13"/>
  <c r="BG124" i="13"/>
  <c r="BF124" i="13"/>
  <c r="T124" i="13"/>
  <c r="R124" i="13"/>
  <c r="P124" i="13"/>
  <c r="F116" i="13"/>
  <c r="E114" i="13"/>
  <c r="F91" i="13"/>
  <c r="E89" i="13"/>
  <c r="J26" i="13"/>
  <c r="E26" i="13"/>
  <c r="J119" i="13"/>
  <c r="J25" i="13"/>
  <c r="J23" i="13"/>
  <c r="E23" i="13"/>
  <c r="J118" i="13"/>
  <c r="J22" i="13"/>
  <c r="J20" i="13"/>
  <c r="E20" i="13"/>
  <c r="F119" i="13"/>
  <c r="J19" i="13"/>
  <c r="J17" i="13"/>
  <c r="E17" i="13"/>
  <c r="F118" i="13"/>
  <c r="J16" i="13"/>
  <c r="J14" i="13"/>
  <c r="J116" i="13" s="1"/>
  <c r="E7" i="13"/>
  <c r="E85" i="13"/>
  <c r="J39" i="12"/>
  <c r="J38" i="12"/>
  <c r="AY115" i="1"/>
  <c r="J37" i="12"/>
  <c r="AX115" i="1"/>
  <c r="BI195" i="12"/>
  <c r="BH195" i="12"/>
  <c r="BG195" i="12"/>
  <c r="BF195" i="12"/>
  <c r="T195" i="12"/>
  <c r="R195" i="12"/>
  <c r="P195" i="12"/>
  <c r="BI193" i="12"/>
  <c r="BH193" i="12"/>
  <c r="BG193" i="12"/>
  <c r="BF193" i="12"/>
  <c r="T193" i="12"/>
  <c r="R193" i="12"/>
  <c r="P193" i="12"/>
  <c r="BI191" i="12"/>
  <c r="BH191" i="12"/>
  <c r="BG191" i="12"/>
  <c r="BF191" i="12"/>
  <c r="T191" i="12"/>
  <c r="R191" i="12"/>
  <c r="P191" i="12"/>
  <c r="BI189" i="12"/>
  <c r="BH189" i="12"/>
  <c r="BG189" i="12"/>
  <c r="BF189" i="12"/>
  <c r="T189" i="12"/>
  <c r="R189" i="12"/>
  <c r="P189" i="12"/>
  <c r="BI187" i="12"/>
  <c r="BH187" i="12"/>
  <c r="BG187" i="12"/>
  <c r="BF187" i="12"/>
  <c r="T187" i="12"/>
  <c r="R187" i="12"/>
  <c r="P187" i="12"/>
  <c r="BI185" i="12"/>
  <c r="BH185" i="12"/>
  <c r="BG185" i="12"/>
  <c r="BF185" i="12"/>
  <c r="T185" i="12"/>
  <c r="R185" i="12"/>
  <c r="P185" i="12"/>
  <c r="BI182" i="12"/>
  <c r="BH182" i="12"/>
  <c r="BG182" i="12"/>
  <c r="BF182" i="12"/>
  <c r="T182" i="12"/>
  <c r="R182" i="12"/>
  <c r="P182" i="12"/>
  <c r="BI180" i="12"/>
  <c r="BH180" i="12"/>
  <c r="BG180" i="12"/>
  <c r="BF180" i="12"/>
  <c r="T180" i="12"/>
  <c r="R180" i="12"/>
  <c r="P180" i="12"/>
  <c r="BI178" i="12"/>
  <c r="BH178" i="12"/>
  <c r="BG178" i="12"/>
  <c r="BF178" i="12"/>
  <c r="T178" i="12"/>
  <c r="R178" i="12"/>
  <c r="P178" i="12"/>
  <c r="BI176" i="12"/>
  <c r="BH176" i="12"/>
  <c r="BG176" i="12"/>
  <c r="BF176" i="12"/>
  <c r="T176" i="12"/>
  <c r="R176" i="12"/>
  <c r="P176" i="12"/>
  <c r="BI174" i="12"/>
  <c r="BH174" i="12"/>
  <c r="BG174" i="12"/>
  <c r="BF174" i="12"/>
  <c r="T174" i="12"/>
  <c r="R174" i="12"/>
  <c r="P174" i="12"/>
  <c r="BI172" i="12"/>
  <c r="BH172" i="12"/>
  <c r="BG172" i="12"/>
  <c r="BF172" i="12"/>
  <c r="T172" i="12"/>
  <c r="R172" i="12"/>
  <c r="P172" i="12"/>
  <c r="BI170" i="12"/>
  <c r="BH170" i="12"/>
  <c r="BG170" i="12"/>
  <c r="BF170" i="12"/>
  <c r="T170" i="12"/>
  <c r="R170" i="12"/>
  <c r="P170" i="12"/>
  <c r="BI168" i="12"/>
  <c r="BH168" i="12"/>
  <c r="BG168" i="12"/>
  <c r="BF168" i="12"/>
  <c r="T168" i="12"/>
  <c r="R168" i="12"/>
  <c r="P168" i="12"/>
  <c r="BI166" i="12"/>
  <c r="BH166" i="12"/>
  <c r="BG166" i="12"/>
  <c r="BF166" i="12"/>
  <c r="T166" i="12"/>
  <c r="R166" i="12"/>
  <c r="P166" i="12"/>
  <c r="BI164" i="12"/>
  <c r="BH164" i="12"/>
  <c r="BG164" i="12"/>
  <c r="BF164" i="12"/>
  <c r="T164" i="12"/>
  <c r="R164" i="12"/>
  <c r="P164" i="12"/>
  <c r="BI162" i="12"/>
  <c r="BH162" i="12"/>
  <c r="BG162" i="12"/>
  <c r="BF162" i="12"/>
  <c r="T162" i="12"/>
  <c r="R162" i="12"/>
  <c r="P162" i="12"/>
  <c r="BI160" i="12"/>
  <c r="BH160" i="12"/>
  <c r="BG160" i="12"/>
  <c r="BF160" i="12"/>
  <c r="T160" i="12"/>
  <c r="R160" i="12"/>
  <c r="P160" i="12"/>
  <c r="BI158" i="12"/>
  <c r="BH158" i="12"/>
  <c r="BG158" i="12"/>
  <c r="BF158" i="12"/>
  <c r="T158" i="12"/>
  <c r="R158" i="12"/>
  <c r="P158" i="12"/>
  <c r="BI156" i="12"/>
  <c r="BH156" i="12"/>
  <c r="BG156" i="12"/>
  <c r="BF156" i="12"/>
  <c r="T156" i="12"/>
  <c r="R156" i="12"/>
  <c r="P156" i="12"/>
  <c r="BI154" i="12"/>
  <c r="BH154" i="12"/>
  <c r="BG154" i="12"/>
  <c r="BF154" i="12"/>
  <c r="T154" i="12"/>
  <c r="R154" i="12"/>
  <c r="P154" i="12"/>
  <c r="BI152" i="12"/>
  <c r="BH152" i="12"/>
  <c r="BG152" i="12"/>
  <c r="BF152" i="12"/>
  <c r="T152" i="12"/>
  <c r="R152" i="12"/>
  <c r="P152" i="12"/>
  <c r="BI150" i="12"/>
  <c r="BH150" i="12"/>
  <c r="BG150" i="12"/>
  <c r="BF150" i="12"/>
  <c r="T150" i="12"/>
  <c r="R150" i="12"/>
  <c r="P150" i="12"/>
  <c r="BI148" i="12"/>
  <c r="BH148" i="12"/>
  <c r="BG148" i="12"/>
  <c r="BF148" i="12"/>
  <c r="T148" i="12"/>
  <c r="R148" i="12"/>
  <c r="P148" i="12"/>
  <c r="BI146" i="12"/>
  <c r="BH146" i="12"/>
  <c r="BG146" i="12"/>
  <c r="BF146" i="12"/>
  <c r="T146" i="12"/>
  <c r="R146" i="12"/>
  <c r="P146" i="12"/>
  <c r="BI144" i="12"/>
  <c r="BH144" i="12"/>
  <c r="BG144" i="12"/>
  <c r="BF144" i="12"/>
  <c r="T144" i="12"/>
  <c r="R144" i="12"/>
  <c r="P144" i="12"/>
  <c r="BI142" i="12"/>
  <c r="BH142" i="12"/>
  <c r="BG142" i="12"/>
  <c r="BF142" i="12"/>
  <c r="T142" i="12"/>
  <c r="R142" i="12"/>
  <c r="P142" i="12"/>
  <c r="BI140" i="12"/>
  <c r="BH140" i="12"/>
  <c r="BG140" i="12"/>
  <c r="BF140" i="12"/>
  <c r="T140" i="12"/>
  <c r="R140" i="12"/>
  <c r="P140" i="12"/>
  <c r="BI138" i="12"/>
  <c r="BH138" i="12"/>
  <c r="BG138" i="12"/>
  <c r="BF138" i="12"/>
  <c r="T138" i="12"/>
  <c r="R138" i="12"/>
  <c r="P138" i="12"/>
  <c r="BI136" i="12"/>
  <c r="BH136" i="12"/>
  <c r="BG136" i="12"/>
  <c r="BF136" i="12"/>
  <c r="T136" i="12"/>
  <c r="R136" i="12"/>
  <c r="P136" i="12"/>
  <c r="BI134" i="12"/>
  <c r="BH134" i="12"/>
  <c r="BG134" i="12"/>
  <c r="BF134" i="12"/>
  <c r="T134" i="12"/>
  <c r="R134" i="12"/>
  <c r="P134" i="12"/>
  <c r="BI132" i="12"/>
  <c r="BH132" i="12"/>
  <c r="BG132" i="12"/>
  <c r="BF132" i="12"/>
  <c r="T132" i="12"/>
  <c r="R132" i="12"/>
  <c r="P132" i="12"/>
  <c r="BI130" i="12"/>
  <c r="BH130" i="12"/>
  <c r="BG130" i="12"/>
  <c r="BF130" i="12"/>
  <c r="T130" i="12"/>
  <c r="R130" i="12"/>
  <c r="P130" i="12"/>
  <c r="BI128" i="12"/>
  <c r="BH128" i="12"/>
  <c r="BG128" i="12"/>
  <c r="BF128" i="12"/>
  <c r="T128" i="12"/>
  <c r="R128" i="12"/>
  <c r="P128" i="12"/>
  <c r="BI126" i="12"/>
  <c r="BH126" i="12"/>
  <c r="BG126" i="12"/>
  <c r="BF126" i="12"/>
  <c r="T126" i="12"/>
  <c r="R126" i="12"/>
  <c r="P126" i="12"/>
  <c r="BI124" i="12"/>
  <c r="BH124" i="12"/>
  <c r="BG124" i="12"/>
  <c r="BF124" i="12"/>
  <c r="T124" i="12"/>
  <c r="R124" i="12"/>
  <c r="P124" i="12"/>
  <c r="F116" i="12"/>
  <c r="E114" i="12"/>
  <c r="F91" i="12"/>
  <c r="E89" i="12"/>
  <c r="J26" i="12"/>
  <c r="E26" i="12"/>
  <c r="J94" i="12"/>
  <c r="J25" i="12"/>
  <c r="J23" i="12"/>
  <c r="E23" i="12"/>
  <c r="J118" i="12" s="1"/>
  <c r="J22" i="12"/>
  <c r="J20" i="12"/>
  <c r="E20" i="12"/>
  <c r="F119" i="12" s="1"/>
  <c r="J19" i="12"/>
  <c r="J17" i="12"/>
  <c r="E17" i="12"/>
  <c r="F118" i="12"/>
  <c r="J16" i="12"/>
  <c r="J14" i="12"/>
  <c r="J116" i="12"/>
  <c r="E7" i="12"/>
  <c r="E110" i="12" s="1"/>
  <c r="J39" i="11"/>
  <c r="J38" i="11"/>
  <c r="AY114" i="1" s="1"/>
  <c r="J37" i="11"/>
  <c r="AX114" i="1" s="1"/>
  <c r="BI215" i="11"/>
  <c r="BH215" i="11"/>
  <c r="BG215" i="11"/>
  <c r="BF215" i="11"/>
  <c r="T215" i="11"/>
  <c r="R215" i="11"/>
  <c r="P215" i="11"/>
  <c r="BI213" i="11"/>
  <c r="BH213" i="11"/>
  <c r="BG213" i="11"/>
  <c r="BF213" i="11"/>
  <c r="T213" i="11"/>
  <c r="R213" i="11"/>
  <c r="P213" i="11"/>
  <c r="BI211" i="11"/>
  <c r="BH211" i="11"/>
  <c r="BG211" i="11"/>
  <c r="BF211" i="11"/>
  <c r="T211" i="11"/>
  <c r="R211" i="11"/>
  <c r="P211" i="11"/>
  <c r="BI209" i="11"/>
  <c r="BH209" i="11"/>
  <c r="BG209" i="11"/>
  <c r="BF209" i="11"/>
  <c r="T209" i="11"/>
  <c r="R209" i="11"/>
  <c r="P209" i="11"/>
  <c r="BI207" i="11"/>
  <c r="BH207" i="11"/>
  <c r="BG207" i="11"/>
  <c r="BF207" i="11"/>
  <c r="T207" i="11"/>
  <c r="R207" i="11"/>
  <c r="P207" i="11"/>
  <c r="BI205" i="11"/>
  <c r="BH205" i="11"/>
  <c r="BG205" i="11"/>
  <c r="BF205" i="11"/>
  <c r="T205" i="11"/>
  <c r="R205" i="11"/>
  <c r="P205" i="11"/>
  <c r="BI202" i="11"/>
  <c r="BH202" i="11"/>
  <c r="BG202" i="11"/>
  <c r="BF202" i="11"/>
  <c r="T202" i="11"/>
  <c r="R202" i="11"/>
  <c r="P202" i="11"/>
  <c r="BI200" i="11"/>
  <c r="BH200" i="11"/>
  <c r="BG200" i="11"/>
  <c r="BF200" i="11"/>
  <c r="T200" i="11"/>
  <c r="R200" i="11"/>
  <c r="P200" i="11"/>
  <c r="BI198" i="11"/>
  <c r="BH198" i="11"/>
  <c r="BG198" i="11"/>
  <c r="BF198" i="11"/>
  <c r="T198" i="11"/>
  <c r="R198" i="11"/>
  <c r="P198" i="11"/>
  <c r="BI196" i="11"/>
  <c r="BH196" i="11"/>
  <c r="BG196" i="11"/>
  <c r="BF196" i="11"/>
  <c r="T196" i="11"/>
  <c r="R196" i="11"/>
  <c r="P196" i="11"/>
  <c r="BI194" i="11"/>
  <c r="BH194" i="11"/>
  <c r="BG194" i="11"/>
  <c r="BF194" i="11"/>
  <c r="T194" i="11"/>
  <c r="R194" i="11"/>
  <c r="P194" i="11"/>
  <c r="BI192" i="11"/>
  <c r="BH192" i="11"/>
  <c r="BG192" i="11"/>
  <c r="BF192" i="11"/>
  <c r="T192" i="11"/>
  <c r="R192" i="11"/>
  <c r="P192" i="11"/>
  <c r="BI190" i="11"/>
  <c r="BH190" i="11"/>
  <c r="BG190" i="11"/>
  <c r="BF190" i="11"/>
  <c r="T190" i="11"/>
  <c r="R190" i="11"/>
  <c r="P190" i="11"/>
  <c r="BI188" i="11"/>
  <c r="BH188" i="11"/>
  <c r="BG188" i="11"/>
  <c r="BF188" i="11"/>
  <c r="T188" i="11"/>
  <c r="R188" i="11"/>
  <c r="P188" i="11"/>
  <c r="BI186" i="11"/>
  <c r="BH186" i="11"/>
  <c r="BG186" i="11"/>
  <c r="BF186" i="11"/>
  <c r="T186" i="11"/>
  <c r="R186" i="11"/>
  <c r="P186" i="11"/>
  <c r="BI184" i="11"/>
  <c r="BH184" i="11"/>
  <c r="BG184" i="11"/>
  <c r="BF184" i="11"/>
  <c r="T184" i="11"/>
  <c r="R184" i="11"/>
  <c r="P184" i="11"/>
  <c r="BI180" i="11"/>
  <c r="BH180" i="11"/>
  <c r="BG180" i="11"/>
  <c r="BF180" i="11"/>
  <c r="T180" i="11"/>
  <c r="R180" i="11"/>
  <c r="P180" i="11"/>
  <c r="BI178" i="11"/>
  <c r="BH178" i="11"/>
  <c r="BG178" i="11"/>
  <c r="BF178" i="11"/>
  <c r="T178" i="11"/>
  <c r="R178" i="11"/>
  <c r="P178" i="11"/>
  <c r="BI176" i="11"/>
  <c r="BH176" i="11"/>
  <c r="BG176" i="11"/>
  <c r="BF176" i="11"/>
  <c r="T176" i="11"/>
  <c r="R176" i="11"/>
  <c r="P176" i="11"/>
  <c r="BI174" i="11"/>
  <c r="BH174" i="11"/>
  <c r="BG174" i="11"/>
  <c r="BF174" i="11"/>
  <c r="T174" i="11"/>
  <c r="R174" i="11"/>
  <c r="P174" i="11"/>
  <c r="BI172" i="11"/>
  <c r="BH172" i="11"/>
  <c r="BG172" i="11"/>
  <c r="BF172" i="11"/>
  <c r="T172" i="11"/>
  <c r="R172" i="11"/>
  <c r="P172" i="11"/>
  <c r="BI170" i="11"/>
  <c r="BH170" i="11"/>
  <c r="BG170" i="11"/>
  <c r="BF170" i="11"/>
  <c r="T170" i="11"/>
  <c r="R170" i="11"/>
  <c r="P170" i="11"/>
  <c r="BI168" i="11"/>
  <c r="BH168" i="11"/>
  <c r="BG168" i="11"/>
  <c r="BF168" i="11"/>
  <c r="T168" i="11"/>
  <c r="R168" i="11"/>
  <c r="P168" i="11"/>
  <c r="BI166" i="11"/>
  <c r="BH166" i="11"/>
  <c r="BG166" i="11"/>
  <c r="BF166" i="11"/>
  <c r="T166" i="11"/>
  <c r="R166" i="11"/>
  <c r="P166" i="11"/>
  <c r="BI164" i="11"/>
  <c r="BH164" i="11"/>
  <c r="BG164" i="11"/>
  <c r="BF164" i="11"/>
  <c r="T164" i="11"/>
  <c r="R164" i="11"/>
  <c r="P164" i="11"/>
  <c r="BI162" i="11"/>
  <c r="BH162" i="11"/>
  <c r="BG162" i="11"/>
  <c r="BF162" i="11"/>
  <c r="T162" i="11"/>
  <c r="R162" i="11"/>
  <c r="P162" i="11"/>
  <c r="BI160" i="11"/>
  <c r="BH160" i="11"/>
  <c r="BG160" i="11"/>
  <c r="BF160" i="11"/>
  <c r="T160" i="11"/>
  <c r="R160" i="11"/>
  <c r="P160" i="11"/>
  <c r="BI158" i="11"/>
  <c r="BH158" i="11"/>
  <c r="BG158" i="11"/>
  <c r="BF158" i="11"/>
  <c r="T158" i="11"/>
  <c r="R158" i="11"/>
  <c r="P158" i="11"/>
  <c r="BI156" i="11"/>
  <c r="BH156" i="11"/>
  <c r="BG156" i="11"/>
  <c r="BF156" i="11"/>
  <c r="T156" i="11"/>
  <c r="R156" i="11"/>
  <c r="P156" i="11"/>
  <c r="BI154" i="11"/>
  <c r="BH154" i="11"/>
  <c r="BG154" i="11"/>
  <c r="BF154" i="11"/>
  <c r="T154" i="11"/>
  <c r="R154" i="11"/>
  <c r="P154" i="11"/>
  <c r="BI152" i="11"/>
  <c r="BH152" i="11"/>
  <c r="BG152" i="11"/>
  <c r="BF152" i="11"/>
  <c r="T152" i="11"/>
  <c r="R152" i="11"/>
  <c r="P152" i="11"/>
  <c r="BI150" i="11"/>
  <c r="BH150" i="11"/>
  <c r="BG150" i="11"/>
  <c r="BF150" i="11"/>
  <c r="T150" i="11"/>
  <c r="R150" i="11"/>
  <c r="P150" i="11"/>
  <c r="BI148" i="11"/>
  <c r="BH148" i="11"/>
  <c r="BG148" i="11"/>
  <c r="BF148" i="11"/>
  <c r="T148" i="11"/>
  <c r="R148" i="11"/>
  <c r="P148" i="11"/>
  <c r="BI146" i="11"/>
  <c r="BH146" i="11"/>
  <c r="BG146" i="11"/>
  <c r="BF146" i="11"/>
  <c r="T146" i="11"/>
  <c r="R146" i="11"/>
  <c r="P146" i="11"/>
  <c r="BI144" i="11"/>
  <c r="BH144" i="11"/>
  <c r="BG144" i="11"/>
  <c r="BF144" i="11"/>
  <c r="T144" i="11"/>
  <c r="R144" i="11"/>
  <c r="P144" i="11"/>
  <c r="BI142" i="11"/>
  <c r="BH142" i="11"/>
  <c r="BG142" i="11"/>
  <c r="BF142" i="11"/>
  <c r="T142" i="11"/>
  <c r="R142" i="11"/>
  <c r="P142" i="11"/>
  <c r="BI140" i="11"/>
  <c r="BH140" i="11"/>
  <c r="BG140" i="11"/>
  <c r="BF140" i="11"/>
  <c r="T140" i="11"/>
  <c r="R140" i="11"/>
  <c r="P140" i="11"/>
  <c r="BI138" i="11"/>
  <c r="BH138" i="11"/>
  <c r="BG138" i="11"/>
  <c r="BF138" i="11"/>
  <c r="T138" i="11"/>
  <c r="R138" i="11"/>
  <c r="P138" i="11"/>
  <c r="BI136" i="11"/>
  <c r="BH136" i="11"/>
  <c r="BG136" i="11"/>
  <c r="BF136" i="11"/>
  <c r="T136" i="11"/>
  <c r="R136" i="11"/>
  <c r="P136" i="11"/>
  <c r="BI134" i="11"/>
  <c r="BH134" i="11"/>
  <c r="BG134" i="11"/>
  <c r="BF134" i="11"/>
  <c r="T134" i="11"/>
  <c r="R134" i="11"/>
  <c r="P134" i="11"/>
  <c r="BI132" i="11"/>
  <c r="BH132" i="11"/>
  <c r="BG132" i="11"/>
  <c r="BF132" i="11"/>
  <c r="T132" i="11"/>
  <c r="R132" i="11"/>
  <c r="P132" i="11"/>
  <c r="BI130" i="11"/>
  <c r="BH130" i="11"/>
  <c r="BG130" i="11"/>
  <c r="BF130" i="11"/>
  <c r="T130" i="11"/>
  <c r="R130" i="11"/>
  <c r="P130" i="11"/>
  <c r="BI128" i="11"/>
  <c r="BH128" i="11"/>
  <c r="BG128" i="11"/>
  <c r="BF128" i="11"/>
  <c r="T128" i="11"/>
  <c r="R128" i="11"/>
  <c r="P128" i="11"/>
  <c r="BI126" i="11"/>
  <c r="BH126" i="11"/>
  <c r="BG126" i="11"/>
  <c r="BF126" i="11"/>
  <c r="T126" i="11"/>
  <c r="R126" i="11"/>
  <c r="P126" i="11"/>
  <c r="BI124" i="11"/>
  <c r="BH124" i="11"/>
  <c r="BG124" i="11"/>
  <c r="BF124" i="11"/>
  <c r="T124" i="11"/>
  <c r="R124" i="11"/>
  <c r="P124" i="11"/>
  <c r="F116" i="11"/>
  <c r="E114" i="11"/>
  <c r="F91" i="11"/>
  <c r="E89" i="11"/>
  <c r="J26" i="11"/>
  <c r="E26" i="11"/>
  <c r="J119" i="11" s="1"/>
  <c r="J25" i="11"/>
  <c r="J23" i="11"/>
  <c r="E23" i="11"/>
  <c r="J118" i="11"/>
  <c r="J22" i="11"/>
  <c r="J20" i="11"/>
  <c r="E20" i="11"/>
  <c r="F119" i="11" s="1"/>
  <c r="J19" i="11"/>
  <c r="J17" i="11"/>
  <c r="E17" i="11"/>
  <c r="F93" i="11" s="1"/>
  <c r="J16" i="11"/>
  <c r="J14" i="11"/>
  <c r="J116" i="11"/>
  <c r="E7" i="11"/>
  <c r="E110" i="11" s="1"/>
  <c r="J39" i="10"/>
  <c r="J38" i="10"/>
  <c r="AY112" i="1" s="1"/>
  <c r="J37" i="10"/>
  <c r="AX112" i="1"/>
  <c r="BI266" i="10"/>
  <c r="BH266" i="10"/>
  <c r="BG266" i="10"/>
  <c r="BF266" i="10"/>
  <c r="T266" i="10"/>
  <c r="R266" i="10"/>
  <c r="P266" i="10"/>
  <c r="BI264" i="10"/>
  <c r="BH264" i="10"/>
  <c r="BG264" i="10"/>
  <c r="BF264" i="10"/>
  <c r="T264" i="10"/>
  <c r="R264" i="10"/>
  <c r="P264" i="10"/>
  <c r="BI261" i="10"/>
  <c r="BH261" i="10"/>
  <c r="BG261" i="10"/>
  <c r="BF261" i="10"/>
  <c r="T261" i="10"/>
  <c r="T260" i="10" s="1"/>
  <c r="R261" i="10"/>
  <c r="R260" i="10" s="1"/>
  <c r="P261" i="10"/>
  <c r="P260" i="10"/>
  <c r="BI258" i="10"/>
  <c r="BH258" i="10"/>
  <c r="BG258" i="10"/>
  <c r="BF258" i="10"/>
  <c r="T258" i="10"/>
  <c r="T257" i="10"/>
  <c r="R258" i="10"/>
  <c r="R257" i="10" s="1"/>
  <c r="P258" i="10"/>
  <c r="P257" i="10" s="1"/>
  <c r="BI255" i="10"/>
  <c r="BH255" i="10"/>
  <c r="BG255" i="10"/>
  <c r="BF255" i="10"/>
  <c r="T255" i="10"/>
  <c r="R255" i="10"/>
  <c r="P255" i="10"/>
  <c r="BI253" i="10"/>
  <c r="BH253" i="10"/>
  <c r="BG253" i="10"/>
  <c r="BF253" i="10"/>
  <c r="T253" i="10"/>
  <c r="R253" i="10"/>
  <c r="P253" i="10"/>
  <c r="BI251" i="10"/>
  <c r="BH251" i="10"/>
  <c r="BG251" i="10"/>
  <c r="BF251" i="10"/>
  <c r="T251" i="10"/>
  <c r="R251" i="10"/>
  <c r="P251" i="10"/>
  <c r="BI249" i="10"/>
  <c r="BH249" i="10"/>
  <c r="BG249" i="10"/>
  <c r="BF249" i="10"/>
  <c r="T249" i="10"/>
  <c r="R249" i="10"/>
  <c r="P249" i="10"/>
  <c r="BI246" i="10"/>
  <c r="BH246" i="10"/>
  <c r="BG246" i="10"/>
  <c r="BF246" i="10"/>
  <c r="T246" i="10"/>
  <c r="R246" i="10"/>
  <c r="P246" i="10"/>
  <c r="BI244" i="10"/>
  <c r="BH244" i="10"/>
  <c r="BG244" i="10"/>
  <c r="BF244" i="10"/>
  <c r="T244" i="10"/>
  <c r="R244" i="10"/>
  <c r="P244" i="10"/>
  <c r="BI242" i="10"/>
  <c r="BH242" i="10"/>
  <c r="BG242" i="10"/>
  <c r="BF242" i="10"/>
  <c r="T242" i="10"/>
  <c r="R242" i="10"/>
  <c r="P242" i="10"/>
  <c r="BI240" i="10"/>
  <c r="BH240" i="10"/>
  <c r="BG240" i="10"/>
  <c r="BF240" i="10"/>
  <c r="T240" i="10"/>
  <c r="R240" i="10"/>
  <c r="P240" i="10"/>
  <c r="BI238" i="10"/>
  <c r="BH238" i="10"/>
  <c r="BG238" i="10"/>
  <c r="BF238" i="10"/>
  <c r="T238" i="10"/>
  <c r="R238" i="10"/>
  <c r="P238" i="10"/>
  <c r="BI236" i="10"/>
  <c r="BH236" i="10"/>
  <c r="BG236" i="10"/>
  <c r="BF236" i="10"/>
  <c r="T236" i="10"/>
  <c r="R236" i="10"/>
  <c r="P236" i="10"/>
  <c r="BI234" i="10"/>
  <c r="BH234" i="10"/>
  <c r="BG234" i="10"/>
  <c r="BF234" i="10"/>
  <c r="T234" i="10"/>
  <c r="R234" i="10"/>
  <c r="P234" i="10"/>
  <c r="BI232" i="10"/>
  <c r="BH232" i="10"/>
  <c r="BG232" i="10"/>
  <c r="BF232" i="10"/>
  <c r="T232" i="10"/>
  <c r="R232" i="10"/>
  <c r="P232" i="10"/>
  <c r="BI230" i="10"/>
  <c r="BH230" i="10"/>
  <c r="BG230" i="10"/>
  <c r="BF230" i="10"/>
  <c r="T230" i="10"/>
  <c r="R230" i="10"/>
  <c r="P230" i="10"/>
  <c r="BI228" i="10"/>
  <c r="BH228" i="10"/>
  <c r="BG228" i="10"/>
  <c r="BF228" i="10"/>
  <c r="T228" i="10"/>
  <c r="R228" i="10"/>
  <c r="P228" i="10"/>
  <c r="BI226" i="10"/>
  <c r="BH226" i="10"/>
  <c r="BG226" i="10"/>
  <c r="BF226" i="10"/>
  <c r="T226" i="10"/>
  <c r="R226" i="10"/>
  <c r="P226" i="10"/>
  <c r="BI224" i="10"/>
  <c r="BH224" i="10"/>
  <c r="BG224" i="10"/>
  <c r="BF224" i="10"/>
  <c r="T224" i="10"/>
  <c r="R224" i="10"/>
  <c r="P224" i="10"/>
  <c r="BI222" i="10"/>
  <c r="BH222" i="10"/>
  <c r="BG222" i="10"/>
  <c r="BF222" i="10"/>
  <c r="T222" i="10"/>
  <c r="R222" i="10"/>
  <c r="P222" i="10"/>
  <c r="BI220" i="10"/>
  <c r="BH220" i="10"/>
  <c r="BG220" i="10"/>
  <c r="BF220" i="10"/>
  <c r="T220" i="10"/>
  <c r="R220" i="10"/>
  <c r="P220" i="10"/>
  <c r="BI218" i="10"/>
  <c r="BH218" i="10"/>
  <c r="BG218" i="10"/>
  <c r="BF218" i="10"/>
  <c r="T218" i="10"/>
  <c r="R218" i="10"/>
  <c r="P218" i="10"/>
  <c r="BI215" i="10"/>
  <c r="BH215" i="10"/>
  <c r="BG215" i="10"/>
  <c r="BF215" i="10"/>
  <c r="T215" i="10"/>
  <c r="T214" i="10"/>
  <c r="R215" i="10"/>
  <c r="R214" i="10" s="1"/>
  <c r="P215" i="10"/>
  <c r="P214" i="10"/>
  <c r="BI212" i="10"/>
  <c r="BH212" i="10"/>
  <c r="BG212" i="10"/>
  <c r="BF212" i="10"/>
  <c r="T212" i="10"/>
  <c r="R212" i="10"/>
  <c r="P212" i="10"/>
  <c r="BI210" i="10"/>
  <c r="BH210" i="10"/>
  <c r="BG210" i="10"/>
  <c r="BF210" i="10"/>
  <c r="T210" i="10"/>
  <c r="R210" i="10"/>
  <c r="P210" i="10"/>
  <c r="BI208" i="10"/>
  <c r="BH208" i="10"/>
  <c r="BG208" i="10"/>
  <c r="BF208" i="10"/>
  <c r="T208" i="10"/>
  <c r="R208" i="10"/>
  <c r="P208" i="10"/>
  <c r="BI206" i="10"/>
  <c r="BH206" i="10"/>
  <c r="BG206" i="10"/>
  <c r="BF206" i="10"/>
  <c r="T206" i="10"/>
  <c r="R206" i="10"/>
  <c r="P206" i="10"/>
  <c r="BI204" i="10"/>
  <c r="BH204" i="10"/>
  <c r="BG204" i="10"/>
  <c r="BF204" i="10"/>
  <c r="T204" i="10"/>
  <c r="R204" i="10"/>
  <c r="P204" i="10"/>
  <c r="BI201" i="10"/>
  <c r="BH201" i="10"/>
  <c r="BG201" i="10"/>
  <c r="BF201" i="10"/>
  <c r="T201" i="10"/>
  <c r="R201" i="10"/>
  <c r="P201" i="10"/>
  <c r="BI199" i="10"/>
  <c r="BH199" i="10"/>
  <c r="BG199" i="10"/>
  <c r="BF199" i="10"/>
  <c r="T199" i="10"/>
  <c r="R199" i="10"/>
  <c r="P199" i="10"/>
  <c r="BI196" i="10"/>
  <c r="BH196" i="10"/>
  <c r="BG196" i="10"/>
  <c r="BF196" i="10"/>
  <c r="T196" i="10"/>
  <c r="R196" i="10"/>
  <c r="P196" i="10"/>
  <c r="BI194" i="10"/>
  <c r="BH194" i="10"/>
  <c r="BG194" i="10"/>
  <c r="BF194" i="10"/>
  <c r="T194" i="10"/>
  <c r="R194" i="10"/>
  <c r="P194" i="10"/>
  <c r="BI192" i="10"/>
  <c r="BH192" i="10"/>
  <c r="BG192" i="10"/>
  <c r="BF192" i="10"/>
  <c r="T192" i="10"/>
  <c r="R192" i="10"/>
  <c r="P192" i="10"/>
  <c r="BI190" i="10"/>
  <c r="BH190" i="10"/>
  <c r="BG190" i="10"/>
  <c r="BF190" i="10"/>
  <c r="T190" i="10"/>
  <c r="R190" i="10"/>
  <c r="P190" i="10"/>
  <c r="BI185" i="10"/>
  <c r="BH185" i="10"/>
  <c r="BG185" i="10"/>
  <c r="BF185" i="10"/>
  <c r="T185" i="10"/>
  <c r="R185" i="10"/>
  <c r="P185" i="10"/>
  <c r="BI183" i="10"/>
  <c r="BH183" i="10"/>
  <c r="BG183" i="10"/>
  <c r="BF183" i="10"/>
  <c r="T183" i="10"/>
  <c r="R183" i="10"/>
  <c r="P183" i="10"/>
  <c r="BI181" i="10"/>
  <c r="BH181" i="10"/>
  <c r="BG181" i="10"/>
  <c r="BF181" i="10"/>
  <c r="T181" i="10"/>
  <c r="R181" i="10"/>
  <c r="P181" i="10"/>
  <c r="BI179" i="10"/>
  <c r="BH179" i="10"/>
  <c r="BG179" i="10"/>
  <c r="BF179" i="10"/>
  <c r="T179" i="10"/>
  <c r="R179" i="10"/>
  <c r="P179" i="10"/>
  <c r="BI177" i="10"/>
  <c r="BH177" i="10"/>
  <c r="BG177" i="10"/>
  <c r="BF177" i="10"/>
  <c r="T177" i="10"/>
  <c r="R177" i="10"/>
  <c r="P177" i="10"/>
  <c r="BI175" i="10"/>
  <c r="BH175" i="10"/>
  <c r="BG175" i="10"/>
  <c r="BF175" i="10"/>
  <c r="T175" i="10"/>
  <c r="R175" i="10"/>
  <c r="P175" i="10"/>
  <c r="BI173" i="10"/>
  <c r="BH173" i="10"/>
  <c r="BG173" i="10"/>
  <c r="BF173" i="10"/>
  <c r="T173" i="10"/>
  <c r="R173" i="10"/>
  <c r="P173" i="10"/>
  <c r="BI171" i="10"/>
  <c r="BH171" i="10"/>
  <c r="BG171" i="10"/>
  <c r="BF171" i="10"/>
  <c r="T171" i="10"/>
  <c r="R171" i="10"/>
  <c r="P171" i="10"/>
  <c r="BI169" i="10"/>
  <c r="BH169" i="10"/>
  <c r="BG169" i="10"/>
  <c r="BF169" i="10"/>
  <c r="T169" i="10"/>
  <c r="R169" i="10"/>
  <c r="P169" i="10"/>
  <c r="BI167" i="10"/>
  <c r="BH167" i="10"/>
  <c r="BG167" i="10"/>
  <c r="BF167" i="10"/>
  <c r="T167" i="10"/>
  <c r="R167" i="10"/>
  <c r="P167" i="10"/>
  <c r="BI165" i="10"/>
  <c r="BH165" i="10"/>
  <c r="BG165" i="10"/>
  <c r="BF165" i="10"/>
  <c r="T165" i="10"/>
  <c r="R165" i="10"/>
  <c r="P165" i="10"/>
  <c r="BI162" i="10"/>
  <c r="BH162" i="10"/>
  <c r="BG162" i="10"/>
  <c r="BF162" i="10"/>
  <c r="T162" i="10"/>
  <c r="R162" i="10"/>
  <c r="P162" i="10"/>
  <c r="BI160" i="10"/>
  <c r="BH160" i="10"/>
  <c r="BG160" i="10"/>
  <c r="BF160" i="10"/>
  <c r="T160" i="10"/>
  <c r="R160" i="10"/>
  <c r="P160" i="10"/>
  <c r="BI158" i="10"/>
  <c r="BH158" i="10"/>
  <c r="BG158" i="10"/>
  <c r="BF158" i="10"/>
  <c r="T158" i="10"/>
  <c r="R158" i="10"/>
  <c r="P158" i="10"/>
  <c r="BI155" i="10"/>
  <c r="BH155" i="10"/>
  <c r="BG155" i="10"/>
  <c r="BF155" i="10"/>
  <c r="T155" i="10"/>
  <c r="R155" i="10"/>
  <c r="P155" i="10"/>
  <c r="BI153" i="10"/>
  <c r="BH153" i="10"/>
  <c r="BG153" i="10"/>
  <c r="BF153" i="10"/>
  <c r="T153" i="10"/>
  <c r="R153" i="10"/>
  <c r="P153" i="10"/>
  <c r="BI151" i="10"/>
  <c r="BH151" i="10"/>
  <c r="BG151" i="10"/>
  <c r="BF151" i="10"/>
  <c r="T151" i="10"/>
  <c r="R151" i="10"/>
  <c r="P151" i="10"/>
  <c r="BI149" i="10"/>
  <c r="BH149" i="10"/>
  <c r="BG149" i="10"/>
  <c r="BF149" i="10"/>
  <c r="T149" i="10"/>
  <c r="R149" i="10"/>
  <c r="P149" i="10"/>
  <c r="BI146" i="10"/>
  <c r="BH146" i="10"/>
  <c r="BG146" i="10"/>
  <c r="BF146" i="10"/>
  <c r="T146" i="10"/>
  <c r="R146" i="10"/>
  <c r="P146" i="10"/>
  <c r="BI144" i="10"/>
  <c r="BH144" i="10"/>
  <c r="BG144" i="10"/>
  <c r="BF144" i="10"/>
  <c r="T144" i="10"/>
  <c r="R144" i="10"/>
  <c r="P144" i="10"/>
  <c r="BI142" i="10"/>
  <c r="BH142" i="10"/>
  <c r="BG142" i="10"/>
  <c r="BF142" i="10"/>
  <c r="T142" i="10"/>
  <c r="R142" i="10"/>
  <c r="P142" i="10"/>
  <c r="BI140" i="10"/>
  <c r="BH140" i="10"/>
  <c r="BG140" i="10"/>
  <c r="BF140" i="10"/>
  <c r="T140" i="10"/>
  <c r="R140" i="10"/>
  <c r="P140" i="10"/>
  <c r="BI138" i="10"/>
  <c r="BH138" i="10"/>
  <c r="BG138" i="10"/>
  <c r="BF138" i="10"/>
  <c r="T138" i="10"/>
  <c r="R138" i="10"/>
  <c r="P138" i="10"/>
  <c r="BI136" i="10"/>
  <c r="BH136" i="10"/>
  <c r="BG136" i="10"/>
  <c r="BF136" i="10"/>
  <c r="T136" i="10"/>
  <c r="R136" i="10"/>
  <c r="P136" i="10"/>
  <c r="BI134" i="10"/>
  <c r="BH134" i="10"/>
  <c r="BG134" i="10"/>
  <c r="BF134" i="10"/>
  <c r="T134" i="10"/>
  <c r="R134" i="10"/>
  <c r="P134" i="10"/>
  <c r="F126" i="10"/>
  <c r="E124" i="10"/>
  <c r="F91" i="10"/>
  <c r="E89" i="10"/>
  <c r="J26" i="10"/>
  <c r="E26" i="10"/>
  <c r="J129" i="10" s="1"/>
  <c r="J25" i="10"/>
  <c r="J23" i="10"/>
  <c r="E23" i="10"/>
  <c r="J93" i="10" s="1"/>
  <c r="J22" i="10"/>
  <c r="J20" i="10"/>
  <c r="E20" i="10"/>
  <c r="F129" i="10"/>
  <c r="J19" i="10"/>
  <c r="J17" i="10"/>
  <c r="E17" i="10"/>
  <c r="F128" i="10" s="1"/>
  <c r="J16" i="10"/>
  <c r="J14" i="10"/>
  <c r="J126" i="10" s="1"/>
  <c r="E7" i="10"/>
  <c r="E120" i="10"/>
  <c r="J39" i="9"/>
  <c r="J38" i="9"/>
  <c r="AY110" i="1"/>
  <c r="J37" i="9"/>
  <c r="AX110" i="1" s="1"/>
  <c r="BI174" i="9"/>
  <c r="BH174" i="9"/>
  <c r="BG174" i="9"/>
  <c r="BF174" i="9"/>
  <c r="T174" i="9"/>
  <c r="T173" i="9" s="1"/>
  <c r="R174" i="9"/>
  <c r="R173" i="9" s="1"/>
  <c r="P174" i="9"/>
  <c r="P173" i="9"/>
  <c r="BI171" i="9"/>
  <c r="BH171" i="9"/>
  <c r="BG171" i="9"/>
  <c r="BF171" i="9"/>
  <c r="T171" i="9"/>
  <c r="T170" i="9"/>
  <c r="R171" i="9"/>
  <c r="R170" i="9" s="1"/>
  <c r="P171" i="9"/>
  <c r="P170" i="9" s="1"/>
  <c r="BI168" i="9"/>
  <c r="BH168" i="9"/>
  <c r="BG168" i="9"/>
  <c r="BF168" i="9"/>
  <c r="T168" i="9"/>
  <c r="T167" i="9" s="1"/>
  <c r="R168" i="9"/>
  <c r="R167" i="9"/>
  <c r="P168" i="9"/>
  <c r="P167" i="9" s="1"/>
  <c r="BI165" i="9"/>
  <c r="BH165" i="9"/>
  <c r="BG165" i="9"/>
  <c r="BF165" i="9"/>
  <c r="T165" i="9"/>
  <c r="R165" i="9"/>
  <c r="P165" i="9"/>
  <c r="BI163" i="9"/>
  <c r="BH163" i="9"/>
  <c r="BG163" i="9"/>
  <c r="BF163" i="9"/>
  <c r="T163" i="9"/>
  <c r="R163" i="9"/>
  <c r="P163" i="9"/>
  <c r="BI161" i="9"/>
  <c r="BH161" i="9"/>
  <c r="BG161" i="9"/>
  <c r="BF161" i="9"/>
  <c r="T161" i="9"/>
  <c r="R161" i="9"/>
  <c r="P161" i="9"/>
  <c r="BI159" i="9"/>
  <c r="BH159" i="9"/>
  <c r="BG159" i="9"/>
  <c r="BF159" i="9"/>
  <c r="T159" i="9"/>
  <c r="R159" i="9"/>
  <c r="P159" i="9"/>
  <c r="BI157" i="9"/>
  <c r="BH157" i="9"/>
  <c r="BG157" i="9"/>
  <c r="BF157" i="9"/>
  <c r="T157" i="9"/>
  <c r="R157" i="9"/>
  <c r="P157" i="9"/>
  <c r="BI154" i="9"/>
  <c r="BH154" i="9"/>
  <c r="BG154" i="9"/>
  <c r="BF154" i="9"/>
  <c r="T154" i="9"/>
  <c r="R154" i="9"/>
  <c r="P154" i="9"/>
  <c r="BI152" i="9"/>
  <c r="BH152" i="9"/>
  <c r="BG152" i="9"/>
  <c r="BF152" i="9"/>
  <c r="T152" i="9"/>
  <c r="R152" i="9"/>
  <c r="P152" i="9"/>
  <c r="BI149" i="9"/>
  <c r="BH149" i="9"/>
  <c r="BG149" i="9"/>
  <c r="BF149" i="9"/>
  <c r="T149" i="9"/>
  <c r="R149" i="9"/>
  <c r="P149" i="9"/>
  <c r="BI147" i="9"/>
  <c r="BH147" i="9"/>
  <c r="BG147" i="9"/>
  <c r="BF147" i="9"/>
  <c r="T147" i="9"/>
  <c r="R147" i="9"/>
  <c r="P147" i="9"/>
  <c r="BI145" i="9"/>
  <c r="BH145" i="9"/>
  <c r="BG145" i="9"/>
  <c r="BF145" i="9"/>
  <c r="T145" i="9"/>
  <c r="R145" i="9"/>
  <c r="P145" i="9"/>
  <c r="BI137" i="9"/>
  <c r="BH137" i="9"/>
  <c r="BG137" i="9"/>
  <c r="BF137" i="9"/>
  <c r="T137" i="9"/>
  <c r="R137" i="9"/>
  <c r="P137" i="9"/>
  <c r="BI135" i="9"/>
  <c r="BH135" i="9"/>
  <c r="BG135" i="9"/>
  <c r="BF135" i="9"/>
  <c r="T135" i="9"/>
  <c r="R135" i="9"/>
  <c r="P135" i="9"/>
  <c r="BI133" i="9"/>
  <c r="BH133" i="9"/>
  <c r="BG133" i="9"/>
  <c r="BF133" i="9"/>
  <c r="T133" i="9"/>
  <c r="R133" i="9"/>
  <c r="P133" i="9"/>
  <c r="BI131" i="9"/>
  <c r="BH131" i="9"/>
  <c r="BG131" i="9"/>
  <c r="BF131" i="9"/>
  <c r="T131" i="9"/>
  <c r="R131" i="9"/>
  <c r="P131" i="9"/>
  <c r="BI129" i="9"/>
  <c r="BH129" i="9"/>
  <c r="BG129" i="9"/>
  <c r="BF129" i="9"/>
  <c r="T129" i="9"/>
  <c r="R129" i="9"/>
  <c r="P129" i="9"/>
  <c r="F121" i="9"/>
  <c r="E119" i="9"/>
  <c r="F91" i="9"/>
  <c r="E89" i="9"/>
  <c r="J26" i="9"/>
  <c r="E26" i="9"/>
  <c r="J124" i="9"/>
  <c r="J25" i="9"/>
  <c r="J23" i="9"/>
  <c r="E23" i="9"/>
  <c r="J123" i="9" s="1"/>
  <c r="J22" i="9"/>
  <c r="J20" i="9"/>
  <c r="E20" i="9"/>
  <c r="F124" i="9" s="1"/>
  <c r="J19" i="9"/>
  <c r="J17" i="9"/>
  <c r="E17" i="9"/>
  <c r="F123" i="9"/>
  <c r="J16" i="9"/>
  <c r="J14" i="9"/>
  <c r="J121" i="9"/>
  <c r="E7" i="9"/>
  <c r="E115" i="9"/>
  <c r="J39" i="8"/>
  <c r="J38" i="8"/>
  <c r="AY108" i="1" s="1"/>
  <c r="J37" i="8"/>
  <c r="AX108" i="1" s="1"/>
  <c r="BI240" i="8"/>
  <c r="BH240" i="8"/>
  <c r="BG240" i="8"/>
  <c r="BF240" i="8"/>
  <c r="T240" i="8"/>
  <c r="T239" i="8" s="1"/>
  <c r="R240" i="8"/>
  <c r="R239" i="8"/>
  <c r="P240" i="8"/>
  <c r="P239" i="8" s="1"/>
  <c r="BI237" i="8"/>
  <c r="BH237" i="8"/>
  <c r="BG237" i="8"/>
  <c r="BF237" i="8"/>
  <c r="T237" i="8"/>
  <c r="T236" i="8" s="1"/>
  <c r="R237" i="8"/>
  <c r="R236" i="8" s="1"/>
  <c r="P237" i="8"/>
  <c r="P236" i="8"/>
  <c r="BI234" i="8"/>
  <c r="BH234" i="8"/>
  <c r="BG234" i="8"/>
  <c r="BF234" i="8"/>
  <c r="T234" i="8"/>
  <c r="R234" i="8"/>
  <c r="P234" i="8"/>
  <c r="BI232" i="8"/>
  <c r="BH232" i="8"/>
  <c r="BG232" i="8"/>
  <c r="BF232" i="8"/>
  <c r="T232" i="8"/>
  <c r="R232" i="8"/>
  <c r="P232" i="8"/>
  <c r="BI229" i="8"/>
  <c r="BH229" i="8"/>
  <c r="BG229" i="8"/>
  <c r="BF229" i="8"/>
  <c r="T229" i="8"/>
  <c r="R229" i="8"/>
  <c r="P229" i="8"/>
  <c r="BI227" i="8"/>
  <c r="BH227" i="8"/>
  <c r="BG227" i="8"/>
  <c r="BF227" i="8"/>
  <c r="T227" i="8"/>
  <c r="R227" i="8"/>
  <c r="P227" i="8"/>
  <c r="BI225" i="8"/>
  <c r="BH225" i="8"/>
  <c r="BG225" i="8"/>
  <c r="BF225" i="8"/>
  <c r="T225" i="8"/>
  <c r="R225" i="8"/>
  <c r="P225" i="8"/>
  <c r="BI222" i="8"/>
  <c r="BH222" i="8"/>
  <c r="BG222" i="8"/>
  <c r="BF222" i="8"/>
  <c r="T222" i="8"/>
  <c r="R222" i="8"/>
  <c r="P222" i="8"/>
  <c r="BI220" i="8"/>
  <c r="BH220" i="8"/>
  <c r="BG220" i="8"/>
  <c r="BF220" i="8"/>
  <c r="T220" i="8"/>
  <c r="R220" i="8"/>
  <c r="P220" i="8"/>
  <c r="BI218" i="8"/>
  <c r="BH218" i="8"/>
  <c r="BG218" i="8"/>
  <c r="BF218" i="8"/>
  <c r="T218" i="8"/>
  <c r="R218" i="8"/>
  <c r="P218" i="8"/>
  <c r="BI216" i="8"/>
  <c r="BH216" i="8"/>
  <c r="BG216" i="8"/>
  <c r="BF216" i="8"/>
  <c r="T216" i="8"/>
  <c r="R216" i="8"/>
  <c r="P216" i="8"/>
  <c r="BI214" i="8"/>
  <c r="BH214" i="8"/>
  <c r="BG214" i="8"/>
  <c r="BF214" i="8"/>
  <c r="T214" i="8"/>
  <c r="R214" i="8"/>
  <c r="P214" i="8"/>
  <c r="BI212" i="8"/>
  <c r="BH212" i="8"/>
  <c r="BG212" i="8"/>
  <c r="BF212" i="8"/>
  <c r="T212" i="8"/>
  <c r="R212" i="8"/>
  <c r="P212" i="8"/>
  <c r="BI209" i="8"/>
  <c r="BH209" i="8"/>
  <c r="BG209" i="8"/>
  <c r="BF209" i="8"/>
  <c r="T209" i="8"/>
  <c r="R209" i="8"/>
  <c r="P209" i="8"/>
  <c r="BI207" i="8"/>
  <c r="BH207" i="8"/>
  <c r="BG207" i="8"/>
  <c r="BF207" i="8"/>
  <c r="T207" i="8"/>
  <c r="R207" i="8"/>
  <c r="P207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200" i="8"/>
  <c r="BH200" i="8"/>
  <c r="BG200" i="8"/>
  <c r="BF200" i="8"/>
  <c r="T200" i="8"/>
  <c r="R200" i="8"/>
  <c r="P200" i="8"/>
  <c r="BI198" i="8"/>
  <c r="BH198" i="8"/>
  <c r="BG198" i="8"/>
  <c r="BF198" i="8"/>
  <c r="T198" i="8"/>
  <c r="R198" i="8"/>
  <c r="P198" i="8"/>
  <c r="BI195" i="8"/>
  <c r="BH195" i="8"/>
  <c r="BG195" i="8"/>
  <c r="BF195" i="8"/>
  <c r="T195" i="8"/>
  <c r="T194" i="8"/>
  <c r="R195" i="8"/>
  <c r="R194" i="8" s="1"/>
  <c r="P195" i="8"/>
  <c r="P194" i="8"/>
  <c r="BI192" i="8"/>
  <c r="BH192" i="8"/>
  <c r="BG192" i="8"/>
  <c r="BF192" i="8"/>
  <c r="T192" i="8"/>
  <c r="R192" i="8"/>
  <c r="P192" i="8"/>
  <c r="BI190" i="8"/>
  <c r="BH190" i="8"/>
  <c r="BG190" i="8"/>
  <c r="BF190" i="8"/>
  <c r="T190" i="8"/>
  <c r="R190" i="8"/>
  <c r="P190" i="8"/>
  <c r="BI188" i="8"/>
  <c r="BH188" i="8"/>
  <c r="BG188" i="8"/>
  <c r="BF188" i="8"/>
  <c r="T188" i="8"/>
  <c r="R188" i="8"/>
  <c r="P188" i="8"/>
  <c r="BI185" i="8"/>
  <c r="BH185" i="8"/>
  <c r="BG185" i="8"/>
  <c r="BF185" i="8"/>
  <c r="T185" i="8"/>
  <c r="R185" i="8"/>
  <c r="P185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7" i="8"/>
  <c r="BH177" i="8"/>
  <c r="BG177" i="8"/>
  <c r="BF177" i="8"/>
  <c r="T177" i="8"/>
  <c r="R177" i="8"/>
  <c r="P177" i="8"/>
  <c r="BI175" i="8"/>
  <c r="BH175" i="8"/>
  <c r="BG175" i="8"/>
  <c r="BF175" i="8"/>
  <c r="T175" i="8"/>
  <c r="R175" i="8"/>
  <c r="P175" i="8"/>
  <c r="BI173" i="8"/>
  <c r="BH173" i="8"/>
  <c r="BG173" i="8"/>
  <c r="BF173" i="8"/>
  <c r="T173" i="8"/>
  <c r="R173" i="8"/>
  <c r="P173" i="8"/>
  <c r="BI171" i="8"/>
  <c r="BH171" i="8"/>
  <c r="BG171" i="8"/>
  <c r="BF171" i="8"/>
  <c r="T171" i="8"/>
  <c r="R171" i="8"/>
  <c r="P171" i="8"/>
  <c r="BI169" i="8"/>
  <c r="BH169" i="8"/>
  <c r="BG169" i="8"/>
  <c r="BF169" i="8"/>
  <c r="T169" i="8"/>
  <c r="R169" i="8"/>
  <c r="P169" i="8"/>
  <c r="BI167" i="8"/>
  <c r="BH167" i="8"/>
  <c r="BG167" i="8"/>
  <c r="BF167" i="8"/>
  <c r="T167" i="8"/>
  <c r="R167" i="8"/>
  <c r="P167" i="8"/>
  <c r="BI159" i="8"/>
  <c r="BH159" i="8"/>
  <c r="BG159" i="8"/>
  <c r="BF159" i="8"/>
  <c r="T159" i="8"/>
  <c r="R159" i="8"/>
  <c r="P159" i="8"/>
  <c r="BI157" i="8"/>
  <c r="BH157" i="8"/>
  <c r="BG157" i="8"/>
  <c r="BF157" i="8"/>
  <c r="T157" i="8"/>
  <c r="R157" i="8"/>
  <c r="P157" i="8"/>
  <c r="BI155" i="8"/>
  <c r="BH155" i="8"/>
  <c r="BG155" i="8"/>
  <c r="BF155" i="8"/>
  <c r="T155" i="8"/>
  <c r="R155" i="8"/>
  <c r="P155" i="8"/>
  <c r="BI153" i="8"/>
  <c r="BH153" i="8"/>
  <c r="BG153" i="8"/>
  <c r="BF153" i="8"/>
  <c r="T153" i="8"/>
  <c r="R153" i="8"/>
  <c r="P153" i="8"/>
  <c r="BI151" i="8"/>
  <c r="BH151" i="8"/>
  <c r="BG151" i="8"/>
  <c r="BF151" i="8"/>
  <c r="T151" i="8"/>
  <c r="R151" i="8"/>
  <c r="P151" i="8"/>
  <c r="BI148" i="8"/>
  <c r="BH148" i="8"/>
  <c r="BG148" i="8"/>
  <c r="BF148" i="8"/>
  <c r="T148" i="8"/>
  <c r="R148" i="8"/>
  <c r="P148" i="8"/>
  <c r="BI146" i="8"/>
  <c r="BH146" i="8"/>
  <c r="BG146" i="8"/>
  <c r="BF146" i="8"/>
  <c r="T146" i="8"/>
  <c r="R146" i="8"/>
  <c r="P146" i="8"/>
  <c r="BI144" i="8"/>
  <c r="BH144" i="8"/>
  <c r="BG144" i="8"/>
  <c r="BF144" i="8"/>
  <c r="T144" i="8"/>
  <c r="R144" i="8"/>
  <c r="P144" i="8"/>
  <c r="BI142" i="8"/>
  <c r="BH142" i="8"/>
  <c r="BG142" i="8"/>
  <c r="BF142" i="8"/>
  <c r="T142" i="8"/>
  <c r="R142" i="8"/>
  <c r="P142" i="8"/>
  <c r="BI140" i="8"/>
  <c r="BH140" i="8"/>
  <c r="BG140" i="8"/>
  <c r="BF140" i="8"/>
  <c r="T140" i="8"/>
  <c r="R140" i="8"/>
  <c r="P140" i="8"/>
  <c r="BI138" i="8"/>
  <c r="BH138" i="8"/>
  <c r="BG138" i="8"/>
  <c r="BF138" i="8"/>
  <c r="T138" i="8"/>
  <c r="R138" i="8"/>
  <c r="P138" i="8"/>
  <c r="BI136" i="8"/>
  <c r="BH136" i="8"/>
  <c r="BG136" i="8"/>
  <c r="BF136" i="8"/>
  <c r="T136" i="8"/>
  <c r="R136" i="8"/>
  <c r="P136" i="8"/>
  <c r="BI134" i="8"/>
  <c r="BH134" i="8"/>
  <c r="BG134" i="8"/>
  <c r="BF134" i="8"/>
  <c r="T134" i="8"/>
  <c r="R134" i="8"/>
  <c r="P134" i="8"/>
  <c r="F126" i="8"/>
  <c r="E124" i="8"/>
  <c r="F91" i="8"/>
  <c r="E89" i="8"/>
  <c r="J26" i="8"/>
  <c r="E26" i="8"/>
  <c r="J129" i="8"/>
  <c r="J25" i="8"/>
  <c r="J23" i="8"/>
  <c r="E23" i="8"/>
  <c r="J128" i="8" s="1"/>
  <c r="J22" i="8"/>
  <c r="J20" i="8"/>
  <c r="E20" i="8"/>
  <c r="F129" i="8" s="1"/>
  <c r="J19" i="8"/>
  <c r="J17" i="8"/>
  <c r="E17" i="8"/>
  <c r="F93" i="8"/>
  <c r="J16" i="8"/>
  <c r="J14" i="8"/>
  <c r="J126" i="8"/>
  <c r="E7" i="8"/>
  <c r="E85" i="8"/>
  <c r="J39" i="7"/>
  <c r="J38" i="7"/>
  <c r="AY106" i="1" s="1"/>
  <c r="J37" i="7"/>
  <c r="AX106" i="1" s="1"/>
  <c r="BI180" i="7"/>
  <c r="BH180" i="7"/>
  <c r="BG180" i="7"/>
  <c r="BF180" i="7"/>
  <c r="T180" i="7"/>
  <c r="T179" i="7" s="1"/>
  <c r="R180" i="7"/>
  <c r="R179" i="7"/>
  <c r="P180" i="7"/>
  <c r="P179" i="7" s="1"/>
  <c r="BI177" i="7"/>
  <c r="BH177" i="7"/>
  <c r="BG177" i="7"/>
  <c r="BF177" i="7"/>
  <c r="T177" i="7"/>
  <c r="T176" i="7" s="1"/>
  <c r="R177" i="7"/>
  <c r="R176" i="7" s="1"/>
  <c r="P177" i="7"/>
  <c r="P176" i="7"/>
  <c r="BI174" i="7"/>
  <c r="BH174" i="7"/>
  <c r="BG174" i="7"/>
  <c r="BF174" i="7"/>
  <c r="T174" i="7"/>
  <c r="T173" i="7"/>
  <c r="R174" i="7"/>
  <c r="R173" i="7" s="1"/>
  <c r="P174" i="7"/>
  <c r="P173" i="7" s="1"/>
  <c r="BI171" i="7"/>
  <c r="BH171" i="7"/>
  <c r="BG171" i="7"/>
  <c r="BF171" i="7"/>
  <c r="T171" i="7"/>
  <c r="T170" i="7" s="1"/>
  <c r="R171" i="7"/>
  <c r="R170" i="7"/>
  <c r="P171" i="7"/>
  <c r="P170" i="7" s="1"/>
  <c r="BI168" i="7"/>
  <c r="BH168" i="7"/>
  <c r="BG168" i="7"/>
  <c r="BF168" i="7"/>
  <c r="T168" i="7"/>
  <c r="R168" i="7"/>
  <c r="P168" i="7"/>
  <c r="BI166" i="7"/>
  <c r="BH166" i="7"/>
  <c r="BG166" i="7"/>
  <c r="BF166" i="7"/>
  <c r="T166" i="7"/>
  <c r="R166" i="7"/>
  <c r="P166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0" i="7"/>
  <c r="BH160" i="7"/>
  <c r="BG160" i="7"/>
  <c r="BF160" i="7"/>
  <c r="T160" i="7"/>
  <c r="R160" i="7"/>
  <c r="P160" i="7"/>
  <c r="BI158" i="7"/>
  <c r="BH158" i="7"/>
  <c r="BG158" i="7"/>
  <c r="BF158" i="7"/>
  <c r="T158" i="7"/>
  <c r="R158" i="7"/>
  <c r="P158" i="7"/>
  <c r="BI155" i="7"/>
  <c r="BH155" i="7"/>
  <c r="BG155" i="7"/>
  <c r="BF155" i="7"/>
  <c r="T155" i="7"/>
  <c r="R155" i="7"/>
  <c r="P155" i="7"/>
  <c r="BI153" i="7"/>
  <c r="BH153" i="7"/>
  <c r="BG153" i="7"/>
  <c r="BF153" i="7"/>
  <c r="T153" i="7"/>
  <c r="R153" i="7"/>
  <c r="P153" i="7"/>
  <c r="BI150" i="7"/>
  <c r="BH150" i="7"/>
  <c r="BG150" i="7"/>
  <c r="BF150" i="7"/>
  <c r="T150" i="7"/>
  <c r="R150" i="7"/>
  <c r="P150" i="7"/>
  <c r="BI148" i="7"/>
  <c r="BH148" i="7"/>
  <c r="BG148" i="7"/>
  <c r="BF148" i="7"/>
  <c r="T148" i="7"/>
  <c r="R148" i="7"/>
  <c r="P148" i="7"/>
  <c r="BI146" i="7"/>
  <c r="BH146" i="7"/>
  <c r="BG146" i="7"/>
  <c r="BF146" i="7"/>
  <c r="T146" i="7"/>
  <c r="R146" i="7"/>
  <c r="P146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4" i="7"/>
  <c r="BH134" i="7"/>
  <c r="BG134" i="7"/>
  <c r="BF134" i="7"/>
  <c r="T134" i="7"/>
  <c r="R134" i="7"/>
  <c r="R129" i="7" s="1"/>
  <c r="P134" i="7"/>
  <c r="BI132" i="7"/>
  <c r="BH132" i="7"/>
  <c r="BG132" i="7"/>
  <c r="BF132" i="7"/>
  <c r="T132" i="7"/>
  <c r="R132" i="7"/>
  <c r="P132" i="7"/>
  <c r="BI130" i="7"/>
  <c r="BH130" i="7"/>
  <c r="BG130" i="7"/>
  <c r="BF130" i="7"/>
  <c r="T130" i="7"/>
  <c r="T129" i="7" s="1"/>
  <c r="R130" i="7"/>
  <c r="P130" i="7"/>
  <c r="P129" i="7" s="1"/>
  <c r="F122" i="7"/>
  <c r="E120" i="7"/>
  <c r="F91" i="7"/>
  <c r="E89" i="7"/>
  <c r="J26" i="7"/>
  <c r="E26" i="7"/>
  <c r="J125" i="7" s="1"/>
  <c r="J25" i="7"/>
  <c r="J23" i="7"/>
  <c r="E23" i="7"/>
  <c r="J93" i="7" s="1"/>
  <c r="J22" i="7"/>
  <c r="J20" i="7"/>
  <c r="E20" i="7"/>
  <c r="F125" i="7"/>
  <c r="J19" i="7"/>
  <c r="J17" i="7"/>
  <c r="E17" i="7"/>
  <c r="F124" i="7" s="1"/>
  <c r="J16" i="7"/>
  <c r="J14" i="7"/>
  <c r="J122" i="7" s="1"/>
  <c r="E7" i="7"/>
  <c r="E85" i="7"/>
  <c r="J39" i="6"/>
  <c r="J38" i="6"/>
  <c r="AY104" i="1"/>
  <c r="J37" i="6"/>
  <c r="AX104" i="1" s="1"/>
  <c r="BI184" i="6"/>
  <c r="BH184" i="6"/>
  <c r="BG184" i="6"/>
  <c r="BF184" i="6"/>
  <c r="T184" i="6"/>
  <c r="T183" i="6" s="1"/>
  <c r="R184" i="6"/>
  <c r="R183" i="6" s="1"/>
  <c r="P184" i="6"/>
  <c r="P183" i="6"/>
  <c r="BI181" i="6"/>
  <c r="BH181" i="6"/>
  <c r="BG181" i="6"/>
  <c r="BF181" i="6"/>
  <c r="T181" i="6"/>
  <c r="T180" i="6"/>
  <c r="R181" i="6"/>
  <c r="R180" i="6" s="1"/>
  <c r="P181" i="6"/>
  <c r="P180" i="6" s="1"/>
  <c r="BI178" i="6"/>
  <c r="BH178" i="6"/>
  <c r="BG178" i="6"/>
  <c r="BF178" i="6"/>
  <c r="T178" i="6"/>
  <c r="T177" i="6" s="1"/>
  <c r="R178" i="6"/>
  <c r="R177" i="6"/>
  <c r="P178" i="6"/>
  <c r="P177" i="6" s="1"/>
  <c r="BI175" i="6"/>
  <c r="BH175" i="6"/>
  <c r="BG175" i="6"/>
  <c r="BF175" i="6"/>
  <c r="T175" i="6"/>
  <c r="T174" i="6" s="1"/>
  <c r="R175" i="6"/>
  <c r="R174" i="6" s="1"/>
  <c r="P175" i="6"/>
  <c r="P174" i="6"/>
  <c r="BI172" i="6"/>
  <c r="BH172" i="6"/>
  <c r="BG172" i="6"/>
  <c r="BF172" i="6"/>
  <c r="T172" i="6"/>
  <c r="T171" i="6"/>
  <c r="R172" i="6"/>
  <c r="R171" i="6" s="1"/>
  <c r="P172" i="6"/>
  <c r="P171" i="6" s="1"/>
  <c r="BI169" i="6"/>
  <c r="BH169" i="6"/>
  <c r="BG169" i="6"/>
  <c r="BF169" i="6"/>
  <c r="T169" i="6"/>
  <c r="R169" i="6"/>
  <c r="P169" i="6"/>
  <c r="BI167" i="6"/>
  <c r="BH167" i="6"/>
  <c r="BG167" i="6"/>
  <c r="BF167" i="6"/>
  <c r="T167" i="6"/>
  <c r="R167" i="6"/>
  <c r="P167" i="6"/>
  <c r="BI165" i="6"/>
  <c r="BH165" i="6"/>
  <c r="BG165" i="6"/>
  <c r="BF165" i="6"/>
  <c r="T165" i="6"/>
  <c r="R165" i="6"/>
  <c r="P165" i="6"/>
  <c r="BI163" i="6"/>
  <c r="BH163" i="6"/>
  <c r="BG163" i="6"/>
  <c r="BF163" i="6"/>
  <c r="T163" i="6"/>
  <c r="R163" i="6"/>
  <c r="P163" i="6"/>
  <c r="BI161" i="6"/>
  <c r="BH161" i="6"/>
  <c r="BG161" i="6"/>
  <c r="BF161" i="6"/>
  <c r="T161" i="6"/>
  <c r="R161" i="6"/>
  <c r="P161" i="6"/>
  <c r="BI159" i="6"/>
  <c r="BH159" i="6"/>
  <c r="BG159" i="6"/>
  <c r="BF159" i="6"/>
  <c r="T159" i="6"/>
  <c r="R159" i="6"/>
  <c r="P159" i="6"/>
  <c r="BI156" i="6"/>
  <c r="BH156" i="6"/>
  <c r="BG156" i="6"/>
  <c r="BF156" i="6"/>
  <c r="T156" i="6"/>
  <c r="R156" i="6"/>
  <c r="P156" i="6"/>
  <c r="BI154" i="6"/>
  <c r="BH154" i="6"/>
  <c r="BG154" i="6"/>
  <c r="BF154" i="6"/>
  <c r="T154" i="6"/>
  <c r="R154" i="6"/>
  <c r="P154" i="6"/>
  <c r="BI151" i="6"/>
  <c r="BH151" i="6"/>
  <c r="BG151" i="6"/>
  <c r="BF151" i="6"/>
  <c r="T151" i="6"/>
  <c r="R151" i="6"/>
  <c r="P151" i="6"/>
  <c r="BI149" i="6"/>
  <c r="BH149" i="6"/>
  <c r="BG149" i="6"/>
  <c r="BF149" i="6"/>
  <c r="T149" i="6"/>
  <c r="R149" i="6"/>
  <c r="P149" i="6"/>
  <c r="BI147" i="6"/>
  <c r="BH147" i="6"/>
  <c r="BG147" i="6"/>
  <c r="BF147" i="6"/>
  <c r="T147" i="6"/>
  <c r="R147" i="6"/>
  <c r="P147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3" i="6"/>
  <c r="BH133" i="6"/>
  <c r="BG133" i="6"/>
  <c r="BF133" i="6"/>
  <c r="T133" i="6"/>
  <c r="R133" i="6"/>
  <c r="P133" i="6"/>
  <c r="BI131" i="6"/>
  <c r="BH131" i="6"/>
  <c r="BG131" i="6"/>
  <c r="BF131" i="6"/>
  <c r="T131" i="6"/>
  <c r="R131" i="6"/>
  <c r="P131" i="6"/>
  <c r="F123" i="6"/>
  <c r="E121" i="6"/>
  <c r="F91" i="6"/>
  <c r="E89" i="6"/>
  <c r="J26" i="6"/>
  <c r="E26" i="6"/>
  <c r="J126" i="6"/>
  <c r="J25" i="6"/>
  <c r="J23" i="6"/>
  <c r="E23" i="6"/>
  <c r="J93" i="6" s="1"/>
  <c r="J22" i="6"/>
  <c r="J20" i="6"/>
  <c r="E20" i="6"/>
  <c r="F126" i="6" s="1"/>
  <c r="J19" i="6"/>
  <c r="J17" i="6"/>
  <c r="E17" i="6"/>
  <c r="F125" i="6"/>
  <c r="J16" i="6"/>
  <c r="J14" i="6"/>
  <c r="J91" i="6"/>
  <c r="E7" i="6"/>
  <c r="E117" i="6" s="1"/>
  <c r="J39" i="5"/>
  <c r="J38" i="5"/>
  <c r="AY102" i="1" s="1"/>
  <c r="J37" i="5"/>
  <c r="AX102" i="1" s="1"/>
  <c r="BI231" i="5"/>
  <c r="BH231" i="5"/>
  <c r="BG231" i="5"/>
  <c r="BF231" i="5"/>
  <c r="T231" i="5"/>
  <c r="T230" i="5" s="1"/>
  <c r="R231" i="5"/>
  <c r="R230" i="5"/>
  <c r="P231" i="5"/>
  <c r="P230" i="5" s="1"/>
  <c r="BI228" i="5"/>
  <c r="BH228" i="5"/>
  <c r="BG228" i="5"/>
  <c r="BF228" i="5"/>
  <c r="T228" i="5"/>
  <c r="T227" i="5"/>
  <c r="R228" i="5"/>
  <c r="R227" i="5" s="1"/>
  <c r="P228" i="5"/>
  <c r="P227" i="5"/>
  <c r="BI225" i="5"/>
  <c r="BH225" i="5"/>
  <c r="BG225" i="5"/>
  <c r="BF225" i="5"/>
  <c r="T225" i="5"/>
  <c r="T224" i="5"/>
  <c r="R225" i="5"/>
  <c r="R224" i="5"/>
  <c r="P225" i="5"/>
  <c r="P224" i="5" s="1"/>
  <c r="BI222" i="5"/>
  <c r="BH222" i="5"/>
  <c r="BG222" i="5"/>
  <c r="BF222" i="5"/>
  <c r="T222" i="5"/>
  <c r="T221" i="5" s="1"/>
  <c r="R222" i="5"/>
  <c r="R221" i="5"/>
  <c r="P222" i="5"/>
  <c r="P221" i="5"/>
  <c r="BI219" i="5"/>
  <c r="BH219" i="5"/>
  <c r="BG219" i="5"/>
  <c r="BF219" i="5"/>
  <c r="T219" i="5"/>
  <c r="R219" i="5"/>
  <c r="P219" i="5"/>
  <c r="BI217" i="5"/>
  <c r="BH217" i="5"/>
  <c r="BG217" i="5"/>
  <c r="BF217" i="5"/>
  <c r="T217" i="5"/>
  <c r="R217" i="5"/>
  <c r="P217" i="5"/>
  <c r="BI214" i="5"/>
  <c r="BH214" i="5"/>
  <c r="BG214" i="5"/>
  <c r="BF214" i="5"/>
  <c r="T214" i="5"/>
  <c r="R214" i="5"/>
  <c r="P214" i="5"/>
  <c r="BI212" i="5"/>
  <c r="BH212" i="5"/>
  <c r="BG212" i="5"/>
  <c r="BF212" i="5"/>
  <c r="T212" i="5"/>
  <c r="R212" i="5"/>
  <c r="P212" i="5"/>
  <c r="BI209" i="5"/>
  <c r="BH209" i="5"/>
  <c r="BG209" i="5"/>
  <c r="BF209" i="5"/>
  <c r="T209" i="5"/>
  <c r="R209" i="5"/>
  <c r="P209" i="5"/>
  <c r="BI207" i="5"/>
  <c r="BH207" i="5"/>
  <c r="BG207" i="5"/>
  <c r="BF207" i="5"/>
  <c r="T207" i="5"/>
  <c r="R207" i="5"/>
  <c r="P207" i="5"/>
  <c r="BI205" i="5"/>
  <c r="BH205" i="5"/>
  <c r="BG205" i="5"/>
  <c r="BF205" i="5"/>
  <c r="T205" i="5"/>
  <c r="R205" i="5"/>
  <c r="P205" i="5"/>
  <c r="BI203" i="5"/>
  <c r="BH203" i="5"/>
  <c r="BG203" i="5"/>
  <c r="BF203" i="5"/>
  <c r="T203" i="5"/>
  <c r="R203" i="5"/>
  <c r="P203" i="5"/>
  <c r="BI201" i="5"/>
  <c r="BH201" i="5"/>
  <c r="BG201" i="5"/>
  <c r="BF201" i="5"/>
  <c r="T201" i="5"/>
  <c r="R201" i="5"/>
  <c r="P201" i="5"/>
  <c r="BI198" i="5"/>
  <c r="BH198" i="5"/>
  <c r="BG198" i="5"/>
  <c r="BF198" i="5"/>
  <c r="T198" i="5"/>
  <c r="R198" i="5"/>
  <c r="P198" i="5"/>
  <c r="BI196" i="5"/>
  <c r="BH196" i="5"/>
  <c r="BG196" i="5"/>
  <c r="BF196" i="5"/>
  <c r="T196" i="5"/>
  <c r="R196" i="5"/>
  <c r="P196" i="5"/>
  <c r="BI194" i="5"/>
  <c r="BH194" i="5"/>
  <c r="BG194" i="5"/>
  <c r="BF194" i="5"/>
  <c r="T194" i="5"/>
  <c r="R194" i="5"/>
  <c r="P194" i="5"/>
  <c r="BI192" i="5"/>
  <c r="BH192" i="5"/>
  <c r="BG192" i="5"/>
  <c r="BF192" i="5"/>
  <c r="T192" i="5"/>
  <c r="R192" i="5"/>
  <c r="P192" i="5"/>
  <c r="BI190" i="5"/>
  <c r="BH190" i="5"/>
  <c r="BG190" i="5"/>
  <c r="BF190" i="5"/>
  <c r="T190" i="5"/>
  <c r="R190" i="5"/>
  <c r="P190" i="5"/>
  <c r="BI188" i="5"/>
  <c r="BH188" i="5"/>
  <c r="BG188" i="5"/>
  <c r="BF188" i="5"/>
  <c r="T188" i="5"/>
  <c r="R188" i="5"/>
  <c r="P188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81" i="5"/>
  <c r="BH181" i="5"/>
  <c r="BG181" i="5"/>
  <c r="BF181" i="5"/>
  <c r="T181" i="5"/>
  <c r="R181" i="5"/>
  <c r="P181" i="5"/>
  <c r="BI179" i="5"/>
  <c r="BH179" i="5"/>
  <c r="BG179" i="5"/>
  <c r="BF179" i="5"/>
  <c r="T179" i="5"/>
  <c r="R179" i="5"/>
  <c r="P179" i="5"/>
  <c r="BI176" i="5"/>
  <c r="BH176" i="5"/>
  <c r="BG176" i="5"/>
  <c r="BF176" i="5"/>
  <c r="T176" i="5"/>
  <c r="T175" i="5"/>
  <c r="R176" i="5"/>
  <c r="R175" i="5" s="1"/>
  <c r="P176" i="5"/>
  <c r="P175" i="5" s="1"/>
  <c r="BI173" i="5"/>
  <c r="BH173" i="5"/>
  <c r="BG173" i="5"/>
  <c r="BF173" i="5"/>
  <c r="T173" i="5"/>
  <c r="R173" i="5"/>
  <c r="P173" i="5"/>
  <c r="BI171" i="5"/>
  <c r="BH171" i="5"/>
  <c r="BG171" i="5"/>
  <c r="BF171" i="5"/>
  <c r="T171" i="5"/>
  <c r="R171" i="5"/>
  <c r="P171" i="5"/>
  <c r="BI169" i="5"/>
  <c r="BH169" i="5"/>
  <c r="BG169" i="5"/>
  <c r="BF169" i="5"/>
  <c r="T169" i="5"/>
  <c r="R169" i="5"/>
  <c r="P169" i="5"/>
  <c r="BI167" i="5"/>
  <c r="BH167" i="5"/>
  <c r="BG167" i="5"/>
  <c r="BF167" i="5"/>
  <c r="T167" i="5"/>
  <c r="R167" i="5"/>
  <c r="P167" i="5"/>
  <c r="BI163" i="5"/>
  <c r="BH163" i="5"/>
  <c r="BG163" i="5"/>
  <c r="BF163" i="5"/>
  <c r="T163" i="5"/>
  <c r="R163" i="5"/>
  <c r="P163" i="5"/>
  <c r="BI159" i="5"/>
  <c r="BH159" i="5"/>
  <c r="BG159" i="5"/>
  <c r="BF159" i="5"/>
  <c r="T159" i="5"/>
  <c r="R159" i="5"/>
  <c r="P159" i="5"/>
  <c r="BI157" i="5"/>
  <c r="BH157" i="5"/>
  <c r="BG157" i="5"/>
  <c r="BF157" i="5"/>
  <c r="T157" i="5"/>
  <c r="R157" i="5"/>
  <c r="P157" i="5"/>
  <c r="BI154" i="5"/>
  <c r="BH154" i="5"/>
  <c r="BG154" i="5"/>
  <c r="BF154" i="5"/>
  <c r="T154" i="5"/>
  <c r="R154" i="5"/>
  <c r="P154" i="5"/>
  <c r="BI152" i="5"/>
  <c r="BH152" i="5"/>
  <c r="BG152" i="5"/>
  <c r="BF152" i="5"/>
  <c r="T152" i="5"/>
  <c r="R152" i="5"/>
  <c r="P152" i="5"/>
  <c r="BI150" i="5"/>
  <c r="BH150" i="5"/>
  <c r="BG150" i="5"/>
  <c r="BF150" i="5"/>
  <c r="T150" i="5"/>
  <c r="R150" i="5"/>
  <c r="P150" i="5"/>
  <c r="BI147" i="5"/>
  <c r="BH147" i="5"/>
  <c r="BG147" i="5"/>
  <c r="BF147" i="5"/>
  <c r="T147" i="5"/>
  <c r="R147" i="5"/>
  <c r="P147" i="5"/>
  <c r="BI145" i="5"/>
  <c r="BH145" i="5"/>
  <c r="BG145" i="5"/>
  <c r="BF145" i="5"/>
  <c r="T145" i="5"/>
  <c r="R145" i="5"/>
  <c r="P145" i="5"/>
  <c r="BI143" i="5"/>
  <c r="BH143" i="5"/>
  <c r="BG143" i="5"/>
  <c r="BF143" i="5"/>
  <c r="T143" i="5"/>
  <c r="R143" i="5"/>
  <c r="P143" i="5"/>
  <c r="BI141" i="5"/>
  <c r="BH141" i="5"/>
  <c r="BG141" i="5"/>
  <c r="BF141" i="5"/>
  <c r="T141" i="5"/>
  <c r="R141" i="5"/>
  <c r="P141" i="5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F127" i="5"/>
  <c r="E125" i="5"/>
  <c r="F91" i="5"/>
  <c r="E89" i="5"/>
  <c r="J26" i="5"/>
  <c r="E26" i="5"/>
  <c r="J94" i="5" s="1"/>
  <c r="J25" i="5"/>
  <c r="J23" i="5"/>
  <c r="E23" i="5"/>
  <c r="J129" i="5" s="1"/>
  <c r="J22" i="5"/>
  <c r="J20" i="5"/>
  <c r="E20" i="5"/>
  <c r="F130" i="5"/>
  <c r="J19" i="5"/>
  <c r="J17" i="5"/>
  <c r="E17" i="5"/>
  <c r="F129" i="5" s="1"/>
  <c r="J16" i="5"/>
  <c r="J14" i="5"/>
  <c r="J127" i="5" s="1"/>
  <c r="E7" i="5"/>
  <c r="E85" i="5"/>
  <c r="J39" i="4"/>
  <c r="J38" i="4"/>
  <c r="AY100" i="1"/>
  <c r="J37" i="4"/>
  <c r="AX100" i="1"/>
  <c r="BI301" i="4"/>
  <c r="BH301" i="4"/>
  <c r="BG301" i="4"/>
  <c r="BF301" i="4"/>
  <c r="T301" i="4"/>
  <c r="T300" i="4" s="1"/>
  <c r="R301" i="4"/>
  <c r="R300" i="4" s="1"/>
  <c r="P301" i="4"/>
  <c r="P300" i="4"/>
  <c r="BI298" i="4"/>
  <c r="BH298" i="4"/>
  <c r="BG298" i="4"/>
  <c r="BF298" i="4"/>
  <c r="T298" i="4"/>
  <c r="R298" i="4"/>
  <c r="P298" i="4"/>
  <c r="BI296" i="4"/>
  <c r="BH296" i="4"/>
  <c r="BG296" i="4"/>
  <c r="BF296" i="4"/>
  <c r="T296" i="4"/>
  <c r="R296" i="4"/>
  <c r="P296" i="4"/>
  <c r="BI294" i="4"/>
  <c r="BH294" i="4"/>
  <c r="BG294" i="4"/>
  <c r="BF294" i="4"/>
  <c r="T294" i="4"/>
  <c r="R294" i="4"/>
  <c r="P294" i="4"/>
  <c r="BI292" i="4"/>
  <c r="BH292" i="4"/>
  <c r="BG292" i="4"/>
  <c r="BF292" i="4"/>
  <c r="T292" i="4"/>
  <c r="R292" i="4"/>
  <c r="P292" i="4"/>
  <c r="BI290" i="4"/>
  <c r="BH290" i="4"/>
  <c r="BG290" i="4"/>
  <c r="BF290" i="4"/>
  <c r="T290" i="4"/>
  <c r="R290" i="4"/>
  <c r="P290" i="4"/>
  <c r="BI288" i="4"/>
  <c r="BH288" i="4"/>
  <c r="BG288" i="4"/>
  <c r="BF288" i="4"/>
  <c r="T288" i="4"/>
  <c r="R288" i="4"/>
  <c r="P288" i="4"/>
  <c r="BI286" i="4"/>
  <c r="BH286" i="4"/>
  <c r="BG286" i="4"/>
  <c r="BF286" i="4"/>
  <c r="T286" i="4"/>
  <c r="R286" i="4"/>
  <c r="P286" i="4"/>
  <c r="BI284" i="4"/>
  <c r="BH284" i="4"/>
  <c r="BG284" i="4"/>
  <c r="BF284" i="4"/>
  <c r="T284" i="4"/>
  <c r="R284" i="4"/>
  <c r="P284" i="4"/>
  <c r="BI282" i="4"/>
  <c r="BH282" i="4"/>
  <c r="BG282" i="4"/>
  <c r="BF282" i="4"/>
  <c r="T282" i="4"/>
  <c r="R282" i="4"/>
  <c r="P282" i="4"/>
  <c r="BI280" i="4"/>
  <c r="BH280" i="4"/>
  <c r="BG280" i="4"/>
  <c r="BF280" i="4"/>
  <c r="T280" i="4"/>
  <c r="R280" i="4"/>
  <c r="P280" i="4"/>
  <c r="BI278" i="4"/>
  <c r="BH278" i="4"/>
  <c r="BG278" i="4"/>
  <c r="BF278" i="4"/>
  <c r="T278" i="4"/>
  <c r="R278" i="4"/>
  <c r="P278" i="4"/>
  <c r="BI275" i="4"/>
  <c r="BH275" i="4"/>
  <c r="BG275" i="4"/>
  <c r="BF275" i="4"/>
  <c r="T275" i="4"/>
  <c r="R275" i="4"/>
  <c r="P275" i="4"/>
  <c r="BI273" i="4"/>
  <c r="BH273" i="4"/>
  <c r="BG273" i="4"/>
  <c r="BF273" i="4"/>
  <c r="T273" i="4"/>
  <c r="R273" i="4"/>
  <c r="P273" i="4"/>
  <c r="BI271" i="4"/>
  <c r="BH271" i="4"/>
  <c r="BG271" i="4"/>
  <c r="BF271" i="4"/>
  <c r="T271" i="4"/>
  <c r="R271" i="4"/>
  <c r="P271" i="4"/>
  <c r="BI269" i="4"/>
  <c r="BH269" i="4"/>
  <c r="BG269" i="4"/>
  <c r="BF269" i="4"/>
  <c r="T269" i="4"/>
  <c r="R269" i="4"/>
  <c r="P269" i="4"/>
  <c r="BI267" i="4"/>
  <c r="BH267" i="4"/>
  <c r="BG267" i="4"/>
  <c r="BF267" i="4"/>
  <c r="T267" i="4"/>
  <c r="R267" i="4"/>
  <c r="P267" i="4"/>
  <c r="BI265" i="4"/>
  <c r="BH265" i="4"/>
  <c r="BG265" i="4"/>
  <c r="BF265" i="4"/>
  <c r="T265" i="4"/>
  <c r="R265" i="4"/>
  <c r="P265" i="4"/>
  <c r="BI263" i="4"/>
  <c r="BH263" i="4"/>
  <c r="BG263" i="4"/>
  <c r="BF263" i="4"/>
  <c r="T263" i="4"/>
  <c r="R263" i="4"/>
  <c r="P263" i="4"/>
  <c r="BI261" i="4"/>
  <c r="BH261" i="4"/>
  <c r="BG261" i="4"/>
  <c r="BF261" i="4"/>
  <c r="T261" i="4"/>
  <c r="R261" i="4"/>
  <c r="P261" i="4"/>
  <c r="BI258" i="4"/>
  <c r="BH258" i="4"/>
  <c r="BG258" i="4"/>
  <c r="BF258" i="4"/>
  <c r="T258" i="4"/>
  <c r="R258" i="4"/>
  <c r="P258" i="4"/>
  <c r="BI256" i="4"/>
  <c r="BH256" i="4"/>
  <c r="BG256" i="4"/>
  <c r="BF256" i="4"/>
  <c r="T256" i="4"/>
  <c r="R256" i="4"/>
  <c r="P256" i="4"/>
  <c r="BI254" i="4"/>
  <c r="BH254" i="4"/>
  <c r="BG254" i="4"/>
  <c r="BF254" i="4"/>
  <c r="T254" i="4"/>
  <c r="R254" i="4"/>
  <c r="P254" i="4"/>
  <c r="BI252" i="4"/>
  <c r="BH252" i="4"/>
  <c r="BG252" i="4"/>
  <c r="BF252" i="4"/>
  <c r="T252" i="4"/>
  <c r="R252" i="4"/>
  <c r="P252" i="4"/>
  <c r="BI249" i="4"/>
  <c r="BH249" i="4"/>
  <c r="BG249" i="4"/>
  <c r="BF249" i="4"/>
  <c r="T249" i="4"/>
  <c r="R249" i="4"/>
  <c r="P249" i="4"/>
  <c r="BI247" i="4"/>
  <c r="BH247" i="4"/>
  <c r="BG247" i="4"/>
  <c r="BF247" i="4"/>
  <c r="T247" i="4"/>
  <c r="R247" i="4"/>
  <c r="P247" i="4"/>
  <c r="BI245" i="4"/>
  <c r="BH245" i="4"/>
  <c r="BG245" i="4"/>
  <c r="BF245" i="4"/>
  <c r="T245" i="4"/>
  <c r="R245" i="4"/>
  <c r="P245" i="4"/>
  <c r="BI243" i="4"/>
  <c r="BH243" i="4"/>
  <c r="BG243" i="4"/>
  <c r="BF243" i="4"/>
  <c r="T243" i="4"/>
  <c r="R243" i="4"/>
  <c r="P243" i="4"/>
  <c r="BI241" i="4"/>
  <c r="BH241" i="4"/>
  <c r="BG241" i="4"/>
  <c r="BF241" i="4"/>
  <c r="T241" i="4"/>
  <c r="R241" i="4"/>
  <c r="P241" i="4"/>
  <c r="BI239" i="4"/>
  <c r="BH239" i="4"/>
  <c r="BG239" i="4"/>
  <c r="BF239" i="4"/>
  <c r="T239" i="4"/>
  <c r="R239" i="4"/>
  <c r="P239" i="4"/>
  <c r="BI237" i="4"/>
  <c r="BH237" i="4"/>
  <c r="BG237" i="4"/>
  <c r="BF237" i="4"/>
  <c r="T237" i="4"/>
  <c r="R237" i="4"/>
  <c r="P237" i="4"/>
  <c r="BI235" i="4"/>
  <c r="BH235" i="4"/>
  <c r="BG235" i="4"/>
  <c r="BF235" i="4"/>
  <c r="T235" i="4"/>
  <c r="R235" i="4"/>
  <c r="P235" i="4"/>
  <c r="BI232" i="4"/>
  <c r="BH232" i="4"/>
  <c r="BG232" i="4"/>
  <c r="BF232" i="4"/>
  <c r="T232" i="4"/>
  <c r="R232" i="4"/>
  <c r="P232" i="4"/>
  <c r="BI230" i="4"/>
  <c r="BH230" i="4"/>
  <c r="BG230" i="4"/>
  <c r="BF230" i="4"/>
  <c r="T230" i="4"/>
  <c r="R230" i="4"/>
  <c r="P230" i="4"/>
  <c r="BI228" i="4"/>
  <c r="BH228" i="4"/>
  <c r="BG228" i="4"/>
  <c r="BF228" i="4"/>
  <c r="T228" i="4"/>
  <c r="R228" i="4"/>
  <c r="P228" i="4"/>
  <c r="BI226" i="4"/>
  <c r="BH226" i="4"/>
  <c r="BG226" i="4"/>
  <c r="BF226" i="4"/>
  <c r="T226" i="4"/>
  <c r="R226" i="4"/>
  <c r="P226" i="4"/>
  <c r="BI224" i="4"/>
  <c r="BH224" i="4"/>
  <c r="BG224" i="4"/>
  <c r="BF224" i="4"/>
  <c r="T224" i="4"/>
  <c r="R224" i="4"/>
  <c r="P224" i="4"/>
  <c r="BI222" i="4"/>
  <c r="BH222" i="4"/>
  <c r="BG222" i="4"/>
  <c r="BF222" i="4"/>
  <c r="T222" i="4"/>
  <c r="R222" i="4"/>
  <c r="P222" i="4"/>
  <c r="BI220" i="4"/>
  <c r="BH220" i="4"/>
  <c r="BG220" i="4"/>
  <c r="BF220" i="4"/>
  <c r="T220" i="4"/>
  <c r="R220" i="4"/>
  <c r="P220" i="4"/>
  <c r="BI218" i="4"/>
  <c r="BH218" i="4"/>
  <c r="BG218" i="4"/>
  <c r="BF218" i="4"/>
  <c r="T218" i="4"/>
  <c r="R218" i="4"/>
  <c r="P218" i="4"/>
  <c r="BI213" i="4"/>
  <c r="BH213" i="4"/>
  <c r="BG213" i="4"/>
  <c r="BF213" i="4"/>
  <c r="T213" i="4"/>
  <c r="R213" i="4"/>
  <c r="P213" i="4"/>
  <c r="BI211" i="4"/>
  <c r="BH211" i="4"/>
  <c r="BG211" i="4"/>
  <c r="BF211" i="4"/>
  <c r="T211" i="4"/>
  <c r="R211" i="4"/>
  <c r="P211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5" i="4"/>
  <c r="BH195" i="4"/>
  <c r="BG195" i="4"/>
  <c r="BF195" i="4"/>
  <c r="T195" i="4"/>
  <c r="R195" i="4"/>
  <c r="P195" i="4"/>
  <c r="BI193" i="4"/>
  <c r="BH193" i="4"/>
  <c r="BG193" i="4"/>
  <c r="BF193" i="4"/>
  <c r="T193" i="4"/>
  <c r="R193" i="4"/>
  <c r="P193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7" i="4"/>
  <c r="BH187" i="4"/>
  <c r="BG187" i="4"/>
  <c r="BF187" i="4"/>
  <c r="T187" i="4"/>
  <c r="R187" i="4"/>
  <c r="P187" i="4"/>
  <c r="BI185" i="4"/>
  <c r="BH185" i="4"/>
  <c r="BG185" i="4"/>
  <c r="BF185" i="4"/>
  <c r="T185" i="4"/>
  <c r="R185" i="4"/>
  <c r="P185" i="4"/>
  <c r="BI183" i="4"/>
  <c r="BH183" i="4"/>
  <c r="BG183" i="4"/>
  <c r="BF183" i="4"/>
  <c r="T183" i="4"/>
  <c r="R183" i="4"/>
  <c r="P183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4" i="4"/>
  <c r="BH164" i="4"/>
  <c r="BG164" i="4"/>
  <c r="BF164" i="4"/>
  <c r="T164" i="4"/>
  <c r="R164" i="4"/>
  <c r="P164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F123" i="4"/>
  <c r="E121" i="4"/>
  <c r="F91" i="4"/>
  <c r="E89" i="4"/>
  <c r="J26" i="4"/>
  <c r="E26" i="4"/>
  <c r="J94" i="4" s="1"/>
  <c r="J25" i="4"/>
  <c r="J23" i="4"/>
  <c r="E23" i="4"/>
  <c r="J125" i="4"/>
  <c r="J22" i="4"/>
  <c r="J20" i="4"/>
  <c r="E20" i="4"/>
  <c r="F126" i="4" s="1"/>
  <c r="J19" i="4"/>
  <c r="J17" i="4"/>
  <c r="E17" i="4"/>
  <c r="F125" i="4" s="1"/>
  <c r="J16" i="4"/>
  <c r="J14" i="4"/>
  <c r="J123" i="4"/>
  <c r="E7" i="4"/>
  <c r="E117" i="4" s="1"/>
  <c r="J39" i="3"/>
  <c r="J38" i="3"/>
  <c r="AY98" i="1" s="1"/>
  <c r="J37" i="3"/>
  <c r="AX98" i="1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F117" i="3"/>
  <c r="E115" i="3"/>
  <c r="F91" i="3"/>
  <c r="E89" i="3"/>
  <c r="J26" i="3"/>
  <c r="E26" i="3"/>
  <c r="J120" i="3"/>
  <c r="J25" i="3"/>
  <c r="J23" i="3"/>
  <c r="E23" i="3"/>
  <c r="J119" i="3" s="1"/>
  <c r="J22" i="3"/>
  <c r="J20" i="3"/>
  <c r="E20" i="3"/>
  <c r="F120" i="3"/>
  <c r="J19" i="3"/>
  <c r="J17" i="3"/>
  <c r="E17" i="3"/>
  <c r="F119" i="3"/>
  <c r="J16" i="3"/>
  <c r="J14" i="3"/>
  <c r="J117" i="3"/>
  <c r="E7" i="3"/>
  <c r="E111" i="3" s="1"/>
  <c r="J39" i="2"/>
  <c r="J38" i="2"/>
  <c r="AY96" i="1" s="1"/>
  <c r="J37" i="2"/>
  <c r="AX96" i="1" s="1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F116" i="2"/>
  <c r="E114" i="2"/>
  <c r="F91" i="2"/>
  <c r="E89" i="2"/>
  <c r="J26" i="2"/>
  <c r="E26" i="2"/>
  <c r="J119" i="2" s="1"/>
  <c r="J25" i="2"/>
  <c r="J23" i="2"/>
  <c r="E23" i="2"/>
  <c r="J118" i="2" s="1"/>
  <c r="J22" i="2"/>
  <c r="J20" i="2"/>
  <c r="E20" i="2"/>
  <c r="F119" i="2" s="1"/>
  <c r="J19" i="2"/>
  <c r="J17" i="2"/>
  <c r="E17" i="2"/>
  <c r="F118" i="2" s="1"/>
  <c r="J16" i="2"/>
  <c r="J14" i="2"/>
  <c r="J116" i="2" s="1"/>
  <c r="E7" i="2"/>
  <c r="E110" i="2" s="1"/>
  <c r="L90" i="1"/>
  <c r="AM90" i="1"/>
  <c r="AM89" i="1"/>
  <c r="L89" i="1"/>
  <c r="AM87" i="1"/>
  <c r="L87" i="1"/>
  <c r="L85" i="1"/>
  <c r="L84" i="1"/>
  <c r="BK151" i="2"/>
  <c r="J151" i="2"/>
  <c r="BK139" i="2"/>
  <c r="BK136" i="2"/>
  <c r="J134" i="2"/>
  <c r="J132" i="2"/>
  <c r="J130" i="2"/>
  <c r="J128" i="2"/>
  <c r="BK124" i="2"/>
  <c r="AS124" i="1"/>
  <c r="AS111" i="1"/>
  <c r="AS109" i="1"/>
  <c r="AS107" i="1"/>
  <c r="AS105" i="1"/>
  <c r="AS101" i="1"/>
  <c r="AS99" i="1"/>
  <c r="AS95" i="1"/>
  <c r="J175" i="3"/>
  <c r="J171" i="3"/>
  <c r="BK166" i="3"/>
  <c r="J162" i="3"/>
  <c r="J158" i="3"/>
  <c r="J153" i="3"/>
  <c r="J149" i="3"/>
  <c r="BK145" i="3"/>
  <c r="J141" i="3"/>
  <c r="BK137" i="3"/>
  <c r="J133" i="3"/>
  <c r="BK129" i="3"/>
  <c r="J125" i="3"/>
  <c r="BK175" i="3"/>
  <c r="BK171" i="3"/>
  <c r="J166" i="3"/>
  <c r="BK164" i="3"/>
  <c r="BK160" i="3"/>
  <c r="BK155" i="3"/>
  <c r="BK149" i="3"/>
  <c r="J145" i="3"/>
  <c r="BK141" i="3"/>
  <c r="J137" i="3"/>
  <c r="BK133" i="3"/>
  <c r="J129" i="3"/>
  <c r="BK125" i="3"/>
  <c r="BK301" i="4"/>
  <c r="J298" i="4"/>
  <c r="BK294" i="4"/>
  <c r="BK290" i="4"/>
  <c r="J286" i="4"/>
  <c r="J282" i="4"/>
  <c r="J278" i="4"/>
  <c r="J273" i="4"/>
  <c r="J269" i="4"/>
  <c r="BK265" i="4"/>
  <c r="BK261" i="4"/>
  <c r="BK256" i="4"/>
  <c r="J252" i="4"/>
  <c r="BK247" i="4"/>
  <c r="BK243" i="4"/>
  <c r="BK239" i="4"/>
  <c r="BK235" i="4"/>
  <c r="J230" i="4"/>
  <c r="J226" i="4"/>
  <c r="BK222" i="4"/>
  <c r="BK218" i="4"/>
  <c r="BK211" i="4"/>
  <c r="J207" i="4"/>
  <c r="J203" i="4"/>
  <c r="J199" i="4"/>
  <c r="BK195" i="4"/>
  <c r="BK191" i="4"/>
  <c r="BK187" i="4"/>
  <c r="BK183" i="4"/>
  <c r="BK176" i="4"/>
  <c r="J172" i="4"/>
  <c r="BK170" i="4"/>
  <c r="J166" i="4"/>
  <c r="J162" i="4"/>
  <c r="BK158" i="4"/>
  <c r="BK154" i="4"/>
  <c r="J150" i="4"/>
  <c r="J145" i="4"/>
  <c r="BK141" i="4"/>
  <c r="BK137" i="4"/>
  <c r="J133" i="4"/>
  <c r="BK298" i="4"/>
  <c r="J294" i="4"/>
  <c r="J290" i="4"/>
  <c r="BK286" i="4"/>
  <c r="BK282" i="4"/>
  <c r="BK278" i="4"/>
  <c r="BK273" i="4"/>
  <c r="BK269" i="4"/>
  <c r="J265" i="4"/>
  <c r="J261" i="4"/>
  <c r="J256" i="4"/>
  <c r="BK252" i="4"/>
  <c r="J247" i="4"/>
  <c r="J243" i="4"/>
  <c r="J239" i="4"/>
  <c r="J235" i="4"/>
  <c r="BK230" i="4"/>
  <c r="BK226" i="4"/>
  <c r="J222" i="4"/>
  <c r="J218" i="4"/>
  <c r="J211" i="4"/>
  <c r="BK207" i="4"/>
  <c r="BK203" i="4"/>
  <c r="BK199" i="4"/>
  <c r="J195" i="4"/>
  <c r="J191" i="4"/>
  <c r="J187" i="4"/>
  <c r="J183" i="4"/>
  <c r="J176" i="4"/>
  <c r="BK172" i="4"/>
  <c r="J170" i="4"/>
  <c r="BK166" i="4"/>
  <c r="BK162" i="4"/>
  <c r="J158" i="4"/>
  <c r="J154" i="4"/>
  <c r="BK150" i="4"/>
  <c r="BK145" i="4"/>
  <c r="J141" i="4"/>
  <c r="J137" i="4"/>
  <c r="BK133" i="4"/>
  <c r="BK228" i="5"/>
  <c r="J222" i="5"/>
  <c r="J217" i="5"/>
  <c r="J212" i="5"/>
  <c r="BK207" i="5"/>
  <c r="J203" i="5"/>
  <c r="J198" i="5"/>
  <c r="BK194" i="5"/>
  <c r="J190" i="5"/>
  <c r="BK186" i="5"/>
  <c r="J181" i="5"/>
  <c r="BK176" i="5"/>
  <c r="BK171" i="5"/>
  <c r="BK167" i="5"/>
  <c r="J159" i="5"/>
  <c r="BK154" i="5"/>
  <c r="J150" i="5"/>
  <c r="J145" i="5"/>
  <c r="BK141" i="5"/>
  <c r="J137" i="5"/>
  <c r="J231" i="5"/>
  <c r="J225" i="5"/>
  <c r="J219" i="5"/>
  <c r="BK217" i="5"/>
  <c r="BK212" i="5"/>
  <c r="J207" i="5"/>
  <c r="BK203" i="5"/>
  <c r="BK198" i="5"/>
  <c r="J194" i="5"/>
  <c r="BK190" i="5"/>
  <c r="J186" i="5"/>
  <c r="BK184" i="5"/>
  <c r="J176" i="5"/>
  <c r="J171" i="5"/>
  <c r="J167" i="5"/>
  <c r="BK159" i="5"/>
  <c r="J154" i="5"/>
  <c r="BK150" i="5"/>
  <c r="BK145" i="5"/>
  <c r="J141" i="5"/>
  <c r="BK137" i="5"/>
  <c r="J181" i="6"/>
  <c r="J175" i="6"/>
  <c r="J172" i="6"/>
  <c r="J167" i="6"/>
  <c r="J163" i="6"/>
  <c r="BK159" i="6"/>
  <c r="BK154" i="6"/>
  <c r="BK149" i="6"/>
  <c r="J139" i="6"/>
  <c r="J135" i="6"/>
  <c r="BK131" i="6"/>
  <c r="BK181" i="6"/>
  <c r="BK175" i="6"/>
  <c r="BK169" i="6"/>
  <c r="J165" i="6"/>
  <c r="BK161" i="6"/>
  <c r="J159" i="6"/>
  <c r="J154" i="6"/>
  <c r="J149" i="6"/>
  <c r="BK139" i="6"/>
  <c r="BK135" i="6"/>
  <c r="J131" i="6"/>
  <c r="BK180" i="7"/>
  <c r="BK174" i="7"/>
  <c r="BK168" i="7"/>
  <c r="BK164" i="7"/>
  <c r="J162" i="7"/>
  <c r="BK155" i="7"/>
  <c r="J150" i="7"/>
  <c r="J146" i="7"/>
  <c r="BK136" i="7"/>
  <c r="J134" i="7"/>
  <c r="J130" i="7"/>
  <c r="J174" i="7"/>
  <c r="BK171" i="7"/>
  <c r="BK166" i="7"/>
  <c r="BK162" i="7"/>
  <c r="J160" i="7"/>
  <c r="J155" i="7"/>
  <c r="BK153" i="7"/>
  <c r="J148" i="7"/>
  <c r="J136" i="7"/>
  <c r="BK134" i="7"/>
  <c r="BK130" i="7"/>
  <c r="BK237" i="8"/>
  <c r="BK232" i="8"/>
  <c r="J227" i="8"/>
  <c r="J222" i="8"/>
  <c r="BK218" i="8"/>
  <c r="BK214" i="8"/>
  <c r="J209" i="8"/>
  <c r="BK204" i="8"/>
  <c r="BK200" i="8"/>
  <c r="BK195" i="8"/>
  <c r="J190" i="8"/>
  <c r="BK185" i="8"/>
  <c r="BK181" i="8"/>
  <c r="J177" i="8"/>
  <c r="J173" i="8"/>
  <c r="J169" i="8"/>
  <c r="J167" i="8"/>
  <c r="J157" i="8"/>
  <c r="BK153" i="8"/>
  <c r="J148" i="8"/>
  <c r="BK144" i="8"/>
  <c r="BK140" i="8"/>
  <c r="J136" i="8"/>
  <c r="J237" i="8"/>
  <c r="J232" i="8"/>
  <c r="BK227" i="8"/>
  <c r="BK222" i="8"/>
  <c r="J218" i="8"/>
  <c r="J214" i="8"/>
  <c r="BK209" i="8"/>
  <c r="J204" i="8"/>
  <c r="J200" i="8"/>
  <c r="J195" i="8"/>
  <c r="BK190" i="8"/>
  <c r="J185" i="8"/>
  <c r="J183" i="8"/>
  <c r="BK177" i="8"/>
  <c r="BK173" i="8"/>
  <c r="BK169" i="8"/>
  <c r="BK159" i="8"/>
  <c r="BK155" i="8"/>
  <c r="BK151" i="8"/>
  <c r="BK146" i="8"/>
  <c r="BK142" i="8"/>
  <c r="J138" i="8"/>
  <c r="BK134" i="8"/>
  <c r="J171" i="9"/>
  <c r="BK165" i="9"/>
  <c r="J161" i="9"/>
  <c r="J157" i="9"/>
  <c r="BK152" i="9"/>
  <c r="J147" i="9"/>
  <c r="BK137" i="9"/>
  <c r="BK133" i="9"/>
  <c r="J129" i="9"/>
  <c r="BK174" i="9"/>
  <c r="BK168" i="9"/>
  <c r="BK163" i="9"/>
  <c r="J159" i="9"/>
  <c r="BK154" i="9"/>
  <c r="J149" i="9"/>
  <c r="J145" i="9"/>
  <c r="BK135" i="9"/>
  <c r="J131" i="9"/>
  <c r="BK264" i="10"/>
  <c r="BK258" i="10"/>
  <c r="J253" i="10"/>
  <c r="BK249" i="10"/>
  <c r="J244" i="10"/>
  <c r="BK240" i="10"/>
  <c r="BK236" i="10"/>
  <c r="J232" i="10"/>
  <c r="J228" i="10"/>
  <c r="J224" i="10"/>
  <c r="J220" i="10"/>
  <c r="J215" i="10"/>
  <c r="J210" i="10"/>
  <c r="J206" i="10"/>
  <c r="BK201" i="10"/>
  <c r="BK196" i="10"/>
  <c r="BK192" i="10"/>
  <c r="BK185" i="10"/>
  <c r="J181" i="10"/>
  <c r="BK177" i="10"/>
  <c r="J173" i="10"/>
  <c r="J169" i="10"/>
  <c r="J165" i="10"/>
  <c r="BK160" i="10"/>
  <c r="J155" i="10"/>
  <c r="BK151" i="10"/>
  <c r="J146" i="10"/>
  <c r="BK142" i="10"/>
  <c r="BK138" i="10"/>
  <c r="J134" i="10"/>
  <c r="BK266" i="10"/>
  <c r="J264" i="10"/>
  <c r="J258" i="10"/>
  <c r="BK253" i="10"/>
  <c r="J249" i="10"/>
  <c r="BK244" i="10"/>
  <c r="J240" i="10"/>
  <c r="J236" i="10"/>
  <c r="BK232" i="10"/>
  <c r="BK228" i="10"/>
  <c r="BK224" i="10"/>
  <c r="BK220" i="10"/>
  <c r="BK215" i="10"/>
  <c r="BK210" i="10"/>
  <c r="BK206" i="10"/>
  <c r="J201" i="10"/>
  <c r="J196" i="10"/>
  <c r="J192" i="10"/>
  <c r="J185" i="10"/>
  <c r="BK181" i="10"/>
  <c r="J177" i="10"/>
  <c r="BK173" i="10"/>
  <c r="BK169" i="10"/>
  <c r="BK165" i="10"/>
  <c r="J160" i="10"/>
  <c r="BK155" i="10"/>
  <c r="J151" i="10"/>
  <c r="BK146" i="10"/>
  <c r="J142" i="10"/>
  <c r="J138" i="10"/>
  <c r="BK134" i="10"/>
  <c r="BK213" i="11"/>
  <c r="BK209" i="11"/>
  <c r="J205" i="11"/>
  <c r="BK200" i="11"/>
  <c r="BK196" i="11"/>
  <c r="BK192" i="11"/>
  <c r="BK188" i="11"/>
  <c r="J184" i="11"/>
  <c r="BK180" i="11"/>
  <c r="BK176" i="11"/>
  <c r="BK172" i="11"/>
  <c r="J168" i="11"/>
  <c r="J164" i="11"/>
  <c r="J160" i="11"/>
  <c r="J156" i="11"/>
  <c r="J152" i="11"/>
  <c r="J148" i="11"/>
  <c r="BK144" i="11"/>
  <c r="BK140" i="11"/>
  <c r="BK136" i="11"/>
  <c r="BK132" i="11"/>
  <c r="J128" i="11"/>
  <c r="J124" i="11"/>
  <c r="BK215" i="11"/>
  <c r="J209" i="11"/>
  <c r="J207" i="11"/>
  <c r="BK202" i="11"/>
  <c r="BK198" i="11"/>
  <c r="BK194" i="11"/>
  <c r="BK190" i="11"/>
  <c r="J186" i="11"/>
  <c r="J180" i="11"/>
  <c r="J176" i="11"/>
  <c r="J172" i="11"/>
  <c r="BK168" i="11"/>
  <c r="BK164" i="11"/>
  <c r="BK160" i="11"/>
  <c r="BK156" i="11"/>
  <c r="BK152" i="11"/>
  <c r="BK148" i="11"/>
  <c r="J144" i="11"/>
  <c r="J140" i="11"/>
  <c r="J136" i="11"/>
  <c r="J132" i="11"/>
  <c r="BK128" i="11"/>
  <c r="BK124" i="11"/>
  <c r="BK195" i="12"/>
  <c r="J191" i="12"/>
  <c r="BK187" i="12"/>
  <c r="J180" i="12"/>
  <c r="BK178" i="12"/>
  <c r="BK174" i="12"/>
  <c r="BK170" i="12"/>
  <c r="BK166" i="12"/>
  <c r="J162" i="12"/>
  <c r="BK158" i="12"/>
  <c r="J154" i="12"/>
  <c r="J150" i="12"/>
  <c r="BK148" i="12"/>
  <c r="J176" i="12"/>
  <c r="J172" i="12"/>
  <c r="BK168" i="12"/>
  <c r="BK164" i="12"/>
  <c r="BK160" i="12"/>
  <c r="BK156" i="12"/>
  <c r="BK152" i="12"/>
  <c r="J148" i="12"/>
  <c r="BK144" i="12"/>
  <c r="J140" i="12"/>
  <c r="BK136" i="12"/>
  <c r="J132" i="12"/>
  <c r="BK128" i="12"/>
  <c r="J124" i="12"/>
  <c r="BK193" i="13"/>
  <c r="J189" i="13"/>
  <c r="BK185" i="13"/>
  <c r="J180" i="13"/>
  <c r="J176" i="13"/>
  <c r="J172" i="13"/>
  <c r="J168" i="13"/>
  <c r="J164" i="13"/>
  <c r="BK160" i="13"/>
  <c r="BK156" i="13"/>
  <c r="BK152" i="13"/>
  <c r="BK148" i="13"/>
  <c r="BK144" i="13"/>
  <c r="BK140" i="13"/>
  <c r="BK136" i="13"/>
  <c r="BK132" i="13"/>
  <c r="BK128" i="13"/>
  <c r="J124" i="13"/>
  <c r="J195" i="13"/>
  <c r="J193" i="13"/>
  <c r="BK189" i="13"/>
  <c r="J185" i="13"/>
  <c r="BK180" i="13"/>
  <c r="BK176" i="13"/>
  <c r="BK172" i="13"/>
  <c r="BK164" i="13"/>
  <c r="J160" i="13"/>
  <c r="J156" i="13"/>
  <c r="BK154" i="13"/>
  <c r="BK150" i="13"/>
  <c r="BK146" i="13"/>
  <c r="BK142" i="13"/>
  <c r="BK138" i="13"/>
  <c r="J134" i="13"/>
  <c r="J130" i="13"/>
  <c r="J126" i="13"/>
  <c r="J163" i="14"/>
  <c r="BK159" i="14"/>
  <c r="J155" i="14"/>
  <c r="J151" i="14"/>
  <c r="J147" i="14"/>
  <c r="BK142" i="14"/>
  <c r="J138" i="14"/>
  <c r="BK134" i="14"/>
  <c r="BK130" i="14"/>
  <c r="J126" i="14"/>
  <c r="BK163" i="14"/>
  <c r="J159" i="14"/>
  <c r="BK155" i="14"/>
  <c r="J153" i="14"/>
  <c r="BK149" i="14"/>
  <c r="BK145" i="14"/>
  <c r="BK138" i="14"/>
  <c r="J134" i="14"/>
  <c r="J130" i="14"/>
  <c r="BK126" i="14"/>
  <c r="J124" i="14"/>
  <c r="J167" i="15"/>
  <c r="J163" i="15"/>
  <c r="BK154" i="15"/>
  <c r="BK150" i="15"/>
  <c r="J146" i="15"/>
  <c r="J144" i="15"/>
  <c r="J140" i="15"/>
  <c r="BK134" i="15"/>
  <c r="BK130" i="15"/>
  <c r="BK126" i="15"/>
  <c r="BK169" i="15"/>
  <c r="J165" i="15"/>
  <c r="BK163" i="15"/>
  <c r="J159" i="15"/>
  <c r="J157" i="15"/>
  <c r="J150" i="15"/>
  <c r="J148" i="15"/>
  <c r="BK144" i="15"/>
  <c r="BK140" i="15"/>
  <c r="BK136" i="15"/>
  <c r="BK132" i="15"/>
  <c r="J126" i="15"/>
  <c r="BK169" i="16"/>
  <c r="J165" i="16"/>
  <c r="J161" i="16"/>
  <c r="J157" i="16"/>
  <c r="J152" i="16"/>
  <c r="BK148" i="16"/>
  <c r="BK144" i="16"/>
  <c r="BK140" i="16"/>
  <c r="BK136" i="16"/>
  <c r="J132" i="16"/>
  <c r="BK128" i="16"/>
  <c r="J124" i="16"/>
  <c r="BK167" i="16"/>
  <c r="J163" i="16"/>
  <c r="J159" i="16"/>
  <c r="J154" i="16"/>
  <c r="J150" i="16"/>
  <c r="BK146" i="16"/>
  <c r="BK142" i="16"/>
  <c r="BK138" i="16"/>
  <c r="BK134" i="16"/>
  <c r="BK130" i="16"/>
  <c r="BK126" i="16"/>
  <c r="BK159" i="17"/>
  <c r="J155" i="17"/>
  <c r="BK151" i="17"/>
  <c r="J146" i="17"/>
  <c r="J142" i="17"/>
  <c r="BK138" i="17"/>
  <c r="J134" i="17"/>
  <c r="J130" i="17"/>
  <c r="J126" i="17"/>
  <c r="J159" i="17"/>
  <c r="BK155" i="17"/>
  <c r="J151" i="17"/>
  <c r="BK146" i="17"/>
  <c r="BK142" i="17"/>
  <c r="J138" i="17"/>
  <c r="BK134" i="17"/>
  <c r="BK130" i="17"/>
  <c r="BK126" i="17"/>
  <c r="J147" i="18"/>
  <c r="BK143" i="18"/>
  <c r="BK138" i="18"/>
  <c r="BK134" i="18"/>
  <c r="J130" i="18"/>
  <c r="BK126" i="18"/>
  <c r="BK147" i="18"/>
  <c r="J143" i="18"/>
  <c r="J138" i="18"/>
  <c r="J134" i="18"/>
  <c r="BK130" i="18"/>
  <c r="J126" i="18"/>
  <c r="BK157" i="19"/>
  <c r="J153" i="19"/>
  <c r="BK148" i="19"/>
  <c r="BK144" i="19"/>
  <c r="J140" i="19"/>
  <c r="BK136" i="19"/>
  <c r="BK132" i="19"/>
  <c r="J128" i="19"/>
  <c r="BK124" i="19"/>
  <c r="J157" i="19"/>
  <c r="BK153" i="19"/>
  <c r="J148" i="19"/>
  <c r="BK142" i="19"/>
  <c r="J138" i="19"/>
  <c r="J136" i="19"/>
  <c r="J132" i="19"/>
  <c r="BK128" i="19"/>
  <c r="J124" i="19"/>
  <c r="BK124" i="20"/>
  <c r="J124" i="20"/>
  <c r="J175" i="21"/>
  <c r="BK173" i="21"/>
  <c r="BK169" i="21"/>
  <c r="BK163" i="21"/>
  <c r="J159" i="21"/>
  <c r="BK152" i="21"/>
  <c r="BK147" i="21"/>
  <c r="J143" i="21"/>
  <c r="BK138" i="21"/>
  <c r="J134" i="21"/>
  <c r="J132" i="21"/>
  <c r="J130" i="21"/>
  <c r="J128" i="21"/>
  <c r="BK175" i="21"/>
  <c r="BK171" i="21"/>
  <c r="J166" i="21"/>
  <c r="J161" i="21"/>
  <c r="BK157" i="21"/>
  <c r="J152" i="21"/>
  <c r="J147" i="21"/>
  <c r="BK143" i="21"/>
  <c r="J138" i="21"/>
  <c r="J136" i="21"/>
  <c r="J136" i="2"/>
  <c r="BK149" i="2"/>
  <c r="J149" i="2"/>
  <c r="BK147" i="2"/>
  <c r="J147" i="2"/>
  <c r="BK143" i="2"/>
  <c r="J143" i="2"/>
  <c r="J139" i="2"/>
  <c r="BK134" i="2"/>
  <c r="BK132" i="2"/>
  <c r="BK130" i="2"/>
  <c r="BK128" i="2"/>
  <c r="BK126" i="2"/>
  <c r="J126" i="2"/>
  <c r="J124" i="2"/>
  <c r="AS113" i="1"/>
  <c r="AS103" i="1"/>
  <c r="AS97" i="1"/>
  <c r="BK177" i="3"/>
  <c r="J173" i="3"/>
  <c r="J168" i="3"/>
  <c r="J164" i="3"/>
  <c r="J160" i="3"/>
  <c r="J155" i="3"/>
  <c r="BK151" i="3"/>
  <c r="J147" i="3"/>
  <c r="BK143" i="3"/>
  <c r="BK139" i="3"/>
  <c r="J135" i="3"/>
  <c r="J131" i="3"/>
  <c r="BK127" i="3"/>
  <c r="J177" i="3"/>
  <c r="BK173" i="3"/>
  <c r="BK168" i="3"/>
  <c r="BK162" i="3"/>
  <c r="BK158" i="3"/>
  <c r="BK153" i="3"/>
  <c r="J151" i="3"/>
  <c r="BK147" i="3"/>
  <c r="J143" i="3"/>
  <c r="J139" i="3"/>
  <c r="BK135" i="3"/>
  <c r="BK131" i="3"/>
  <c r="J127" i="3"/>
  <c r="J301" i="4"/>
  <c r="J296" i="4"/>
  <c r="J292" i="4"/>
  <c r="J288" i="4"/>
  <c r="J284" i="4"/>
  <c r="BK280" i="4"/>
  <c r="BK275" i="4"/>
  <c r="J271" i="4"/>
  <c r="BK267" i="4"/>
  <c r="J263" i="4"/>
  <c r="J258" i="4"/>
  <c r="BK254" i="4"/>
  <c r="BK249" i="4"/>
  <c r="J245" i="4"/>
  <c r="J241" i="4"/>
  <c r="J237" i="4"/>
  <c r="BK232" i="4"/>
  <c r="J228" i="4"/>
  <c r="J224" i="4"/>
  <c r="BK220" i="4"/>
  <c r="BK213" i="4"/>
  <c r="BK209" i="4"/>
  <c r="BK205" i="4"/>
  <c r="J201" i="4"/>
  <c r="J197" i="4"/>
  <c r="J193" i="4"/>
  <c r="J189" i="4"/>
  <c r="J185" i="4"/>
  <c r="J178" i="4"/>
  <c r="BK174" i="4"/>
  <c r="J168" i="4"/>
  <c r="BK164" i="4"/>
  <c r="BK160" i="4"/>
  <c r="BK156" i="4"/>
  <c r="BK152" i="4"/>
  <c r="J148" i="4"/>
  <c r="BK143" i="4"/>
  <c r="J139" i="4"/>
  <c r="BK135" i="4"/>
  <c r="BK131" i="4"/>
  <c r="BK296" i="4"/>
  <c r="BK292" i="4"/>
  <c r="BK288" i="4"/>
  <c r="BK284" i="4"/>
  <c r="J280" i="4"/>
  <c r="J275" i="4"/>
  <c r="BK271" i="4"/>
  <c r="J267" i="4"/>
  <c r="BK263" i="4"/>
  <c r="BK258" i="4"/>
  <c r="J254" i="4"/>
  <c r="J249" i="4"/>
  <c r="BK245" i="4"/>
  <c r="BK241" i="4"/>
  <c r="BK237" i="4"/>
  <c r="J232" i="4"/>
  <c r="BK228" i="4"/>
  <c r="BK224" i="4"/>
  <c r="J220" i="4"/>
  <c r="J213" i="4"/>
  <c r="J209" i="4"/>
  <c r="J205" i="4"/>
  <c r="BK201" i="4"/>
  <c r="BK197" i="4"/>
  <c r="BK193" i="4"/>
  <c r="BK189" i="4"/>
  <c r="BK185" i="4"/>
  <c r="BK178" i="4"/>
  <c r="J174" i="4"/>
  <c r="BK168" i="4"/>
  <c r="J164" i="4"/>
  <c r="J160" i="4"/>
  <c r="J156" i="4"/>
  <c r="J152" i="4"/>
  <c r="BK148" i="4"/>
  <c r="J143" i="4"/>
  <c r="BK139" i="4"/>
  <c r="J135" i="4"/>
  <c r="J131" i="4"/>
  <c r="BK231" i="5"/>
  <c r="BK225" i="5"/>
  <c r="BK219" i="5"/>
  <c r="J214" i="5"/>
  <c r="BK209" i="5"/>
  <c r="J205" i="5"/>
  <c r="BK201" i="5"/>
  <c r="BK196" i="5"/>
  <c r="BK192" i="5"/>
  <c r="BK188" i="5"/>
  <c r="J184" i="5"/>
  <c r="J179" i="5"/>
  <c r="J173" i="5"/>
  <c r="J169" i="5"/>
  <c r="J163" i="5"/>
  <c r="BK157" i="5"/>
  <c r="J152" i="5"/>
  <c r="BK147" i="5"/>
  <c r="BK143" i="5"/>
  <c r="BK139" i="5"/>
  <c r="J135" i="5"/>
  <c r="J228" i="5"/>
  <c r="BK222" i="5"/>
  <c r="BK214" i="5"/>
  <c r="J209" i="5"/>
  <c r="BK205" i="5"/>
  <c r="J201" i="5"/>
  <c r="J196" i="5"/>
  <c r="J192" i="5"/>
  <c r="J188" i="5"/>
  <c r="BK181" i="5"/>
  <c r="BK179" i="5"/>
  <c r="BK173" i="5"/>
  <c r="BK169" i="5"/>
  <c r="BK163" i="5"/>
  <c r="J157" i="5"/>
  <c r="BK152" i="5"/>
  <c r="J147" i="5"/>
  <c r="J143" i="5"/>
  <c r="J139" i="5"/>
  <c r="BK135" i="5"/>
  <c r="J184" i="6"/>
  <c r="BK178" i="6"/>
  <c r="J169" i="6"/>
  <c r="BK165" i="6"/>
  <c r="J161" i="6"/>
  <c r="BK156" i="6"/>
  <c r="BK151" i="6"/>
  <c r="J147" i="6"/>
  <c r="BK137" i="6"/>
  <c r="BK133" i="6"/>
  <c r="BK184" i="6"/>
  <c r="J178" i="6"/>
  <c r="BK172" i="6"/>
  <c r="BK167" i="6"/>
  <c r="BK163" i="6"/>
  <c r="J156" i="6"/>
  <c r="J151" i="6"/>
  <c r="BK147" i="6"/>
  <c r="J137" i="6"/>
  <c r="J133" i="6"/>
  <c r="J177" i="7"/>
  <c r="J171" i="7"/>
  <c r="J166" i="7"/>
  <c r="BK158" i="7"/>
  <c r="J153" i="7"/>
  <c r="BK148" i="7"/>
  <c r="J138" i="7"/>
  <c r="BK132" i="7"/>
  <c r="J180" i="7"/>
  <c r="BK177" i="7"/>
  <c r="J168" i="7"/>
  <c r="J164" i="7"/>
  <c r="BK160" i="7"/>
  <c r="J158" i="7"/>
  <c r="BK150" i="7"/>
  <c r="BK146" i="7"/>
  <c r="BK138" i="7"/>
  <c r="J132" i="7"/>
  <c r="J240" i="8"/>
  <c r="BK234" i="8"/>
  <c r="J229" i="8"/>
  <c r="BK225" i="8"/>
  <c r="J220" i="8"/>
  <c r="J216" i="8"/>
  <c r="J212" i="8"/>
  <c r="BK207" i="8"/>
  <c r="J202" i="8"/>
  <c r="BK198" i="8"/>
  <c r="BK192" i="8"/>
  <c r="J188" i="8"/>
  <c r="BK183" i="8"/>
  <c r="J179" i="8"/>
  <c r="J175" i="8"/>
  <c r="BK171" i="8"/>
  <c r="J159" i="8"/>
  <c r="J155" i="8"/>
  <c r="J151" i="8"/>
  <c r="J146" i="8"/>
  <c r="J142" i="8"/>
  <c r="BK138" i="8"/>
  <c r="J134" i="8"/>
  <c r="BK240" i="8"/>
  <c r="J234" i="8"/>
  <c r="BK229" i="8"/>
  <c r="J225" i="8"/>
  <c r="BK220" i="8"/>
  <c r="BK216" i="8"/>
  <c r="BK212" i="8"/>
  <c r="J207" i="8"/>
  <c r="BK202" i="8"/>
  <c r="J198" i="8"/>
  <c r="J192" i="8"/>
  <c r="BK188" i="8"/>
  <c r="J181" i="8"/>
  <c r="BK179" i="8"/>
  <c r="BK175" i="8"/>
  <c r="J171" i="8"/>
  <c r="BK167" i="8"/>
  <c r="BK157" i="8"/>
  <c r="J153" i="8"/>
  <c r="BK148" i="8"/>
  <c r="J144" i="8"/>
  <c r="J140" i="8"/>
  <c r="BK136" i="8"/>
  <c r="J174" i="9"/>
  <c r="J168" i="9"/>
  <c r="J163" i="9"/>
  <c r="BK159" i="9"/>
  <c r="J154" i="9"/>
  <c r="BK149" i="9"/>
  <c r="BK145" i="9"/>
  <c r="J135" i="9"/>
  <c r="BK131" i="9"/>
  <c r="BK171" i="9"/>
  <c r="J165" i="9"/>
  <c r="BK161" i="9"/>
  <c r="BK157" i="9"/>
  <c r="J152" i="9"/>
  <c r="BK147" i="9"/>
  <c r="J137" i="9"/>
  <c r="J133" i="9"/>
  <c r="BK129" i="9"/>
  <c r="J261" i="10"/>
  <c r="J255" i="10"/>
  <c r="BK251" i="10"/>
  <c r="J246" i="10"/>
  <c r="J242" i="10"/>
  <c r="J238" i="10"/>
  <c r="J234" i="10"/>
  <c r="BK230" i="10"/>
  <c r="J226" i="10"/>
  <c r="J222" i="10"/>
  <c r="BK218" i="10"/>
  <c r="BK212" i="10"/>
  <c r="BK208" i="10"/>
  <c r="J204" i="10"/>
  <c r="BK199" i="10"/>
  <c r="J194" i="10"/>
  <c r="BK190" i="10"/>
  <c r="J183" i="10"/>
  <c r="J179" i="10"/>
  <c r="J175" i="10"/>
  <c r="BK171" i="10"/>
  <c r="J167" i="10"/>
  <c r="J162" i="10"/>
  <c r="J158" i="10"/>
  <c r="J153" i="10"/>
  <c r="BK149" i="10"/>
  <c r="BK144" i="10"/>
  <c r="BK140" i="10"/>
  <c r="BK136" i="10"/>
  <c r="J266" i="10"/>
  <c r="BK261" i="10"/>
  <c r="BK255" i="10"/>
  <c r="J251" i="10"/>
  <c r="BK246" i="10"/>
  <c r="BK242" i="10"/>
  <c r="BK238" i="10"/>
  <c r="BK234" i="10"/>
  <c r="J230" i="10"/>
  <c r="BK226" i="10"/>
  <c r="BK222" i="10"/>
  <c r="J218" i="10"/>
  <c r="J212" i="10"/>
  <c r="J208" i="10"/>
  <c r="BK204" i="10"/>
  <c r="J199" i="10"/>
  <c r="BK194" i="10"/>
  <c r="J190" i="10"/>
  <c r="BK183" i="10"/>
  <c r="BK179" i="10"/>
  <c r="BK175" i="10"/>
  <c r="J171" i="10"/>
  <c r="BK167" i="10"/>
  <c r="BK162" i="10"/>
  <c r="BK158" i="10"/>
  <c r="BK153" i="10"/>
  <c r="J149" i="10"/>
  <c r="J144" i="10"/>
  <c r="J140" i="10"/>
  <c r="J136" i="10"/>
  <c r="J215" i="11"/>
  <c r="J211" i="11"/>
  <c r="BK207" i="11"/>
  <c r="J202" i="11"/>
  <c r="J198" i="11"/>
  <c r="J194" i="11"/>
  <c r="J190" i="11"/>
  <c r="BK186" i="11"/>
  <c r="J178" i="11"/>
  <c r="J174" i="11"/>
  <c r="J170" i="11"/>
  <c r="BK166" i="11"/>
  <c r="BK162" i="11"/>
  <c r="BK158" i="11"/>
  <c r="BK154" i="11"/>
  <c r="BK150" i="11"/>
  <c r="BK146" i="11"/>
  <c r="J142" i="11"/>
  <c r="J138" i="11"/>
  <c r="J134" i="11"/>
  <c r="J130" i="11"/>
  <c r="BK126" i="11"/>
  <c r="J213" i="11"/>
  <c r="BK211" i="11"/>
  <c r="BK205" i="11"/>
  <c r="J200" i="11"/>
  <c r="J196" i="11"/>
  <c r="J192" i="11"/>
  <c r="J188" i="11"/>
  <c r="BK184" i="11"/>
  <c r="BK178" i="11"/>
  <c r="BK174" i="11"/>
  <c r="BK170" i="11"/>
  <c r="J166" i="11"/>
  <c r="J162" i="11"/>
  <c r="J158" i="11"/>
  <c r="J154" i="11"/>
  <c r="J150" i="11"/>
  <c r="J146" i="11"/>
  <c r="BK142" i="11"/>
  <c r="BK138" i="11"/>
  <c r="BK134" i="11"/>
  <c r="BK130" i="11"/>
  <c r="J126" i="11"/>
  <c r="BK193" i="12"/>
  <c r="J189" i="12"/>
  <c r="BK185" i="12"/>
  <c r="J182" i="12"/>
  <c r="BK176" i="12"/>
  <c r="BK172" i="12"/>
  <c r="J168" i="12"/>
  <c r="J164" i="12"/>
  <c r="J160" i="12"/>
  <c r="J156" i="12"/>
  <c r="J152" i="12"/>
  <c r="J146" i="12"/>
  <c r="J144" i="12"/>
  <c r="J142" i="12"/>
  <c r="BK140" i="12"/>
  <c r="BK138" i="12"/>
  <c r="J136" i="12"/>
  <c r="J134" i="12"/>
  <c r="BK132" i="12"/>
  <c r="BK130" i="12"/>
  <c r="J128" i="12"/>
  <c r="J126" i="12"/>
  <c r="BK124" i="12"/>
  <c r="J195" i="12"/>
  <c r="J193" i="12"/>
  <c r="BK191" i="12"/>
  <c r="BK189" i="12"/>
  <c r="J187" i="12"/>
  <c r="J185" i="12"/>
  <c r="BK182" i="12"/>
  <c r="BK180" i="12"/>
  <c r="J178" i="12"/>
  <c r="J174" i="12"/>
  <c r="J170" i="12"/>
  <c r="J166" i="12"/>
  <c r="BK162" i="12"/>
  <c r="J158" i="12"/>
  <c r="BK154" i="12"/>
  <c r="BK150" i="12"/>
  <c r="BK146" i="12"/>
  <c r="BK142" i="12"/>
  <c r="J138" i="12"/>
  <c r="BK134" i="12"/>
  <c r="J130" i="12"/>
  <c r="BK126" i="12"/>
  <c r="BK195" i="13"/>
  <c r="BK191" i="13"/>
  <c r="BK187" i="13"/>
  <c r="J182" i="13"/>
  <c r="J178" i="13"/>
  <c r="BK174" i="13"/>
  <c r="BK170" i="13"/>
  <c r="BK166" i="13"/>
  <c r="BK162" i="13"/>
  <c r="J158" i="13"/>
  <c r="J154" i="13"/>
  <c r="J150" i="13"/>
  <c r="J146" i="13"/>
  <c r="J142" i="13"/>
  <c r="J138" i="13"/>
  <c r="BK134" i="13"/>
  <c r="BK130" i="13"/>
  <c r="BK126" i="13"/>
  <c r="J191" i="13"/>
  <c r="J187" i="13"/>
  <c r="BK182" i="13"/>
  <c r="BK178" i="13"/>
  <c r="J174" i="13"/>
  <c r="J170" i="13"/>
  <c r="BK168" i="13"/>
  <c r="J166" i="13"/>
  <c r="J162" i="13"/>
  <c r="BK158" i="13"/>
  <c r="J152" i="13"/>
  <c r="J148" i="13"/>
  <c r="J144" i="13"/>
  <c r="J140" i="13"/>
  <c r="J136" i="13"/>
  <c r="J132" i="13"/>
  <c r="J128" i="13"/>
  <c r="BK124" i="13"/>
  <c r="BK161" i="14"/>
  <c r="J157" i="14"/>
  <c r="BK153" i="14"/>
  <c r="J149" i="14"/>
  <c r="J145" i="14"/>
  <c r="BK140" i="14"/>
  <c r="J136" i="14"/>
  <c r="J132" i="14"/>
  <c r="J128" i="14"/>
  <c r="BK124" i="14"/>
  <c r="J161" i="14"/>
  <c r="BK157" i="14"/>
  <c r="BK151" i="14"/>
  <c r="BK147" i="14"/>
  <c r="J142" i="14"/>
  <c r="J140" i="14"/>
  <c r="BK136" i="14"/>
  <c r="BK132" i="14"/>
  <c r="BK128" i="14"/>
  <c r="J169" i="15"/>
  <c r="BK165" i="15"/>
  <c r="BK161" i="15"/>
  <c r="BK159" i="15"/>
  <c r="BK152" i="15"/>
  <c r="BK148" i="15"/>
  <c r="BK142" i="15"/>
  <c r="J138" i="15"/>
  <c r="J136" i="15"/>
  <c r="J132" i="15"/>
  <c r="J128" i="15"/>
  <c r="BK124" i="15"/>
  <c r="BK167" i="15"/>
  <c r="J161" i="15"/>
  <c r="BK157" i="15"/>
  <c r="J154" i="15"/>
  <c r="J152" i="15"/>
  <c r="BK146" i="15"/>
  <c r="J142" i="15"/>
  <c r="BK138" i="15"/>
  <c r="J134" i="15"/>
  <c r="J130" i="15"/>
  <c r="BK128" i="15"/>
  <c r="J124" i="15"/>
  <c r="J167" i="16"/>
  <c r="BK163" i="16"/>
  <c r="BK159" i="16"/>
  <c r="BK154" i="16"/>
  <c r="BK150" i="16"/>
  <c r="J146" i="16"/>
  <c r="J142" i="16"/>
  <c r="J138" i="16"/>
  <c r="J134" i="16"/>
  <c r="J130" i="16"/>
  <c r="J126" i="16"/>
  <c r="J169" i="16"/>
  <c r="BK165" i="16"/>
  <c r="BK161" i="16"/>
  <c r="BK157" i="16"/>
  <c r="BK152" i="16"/>
  <c r="J148" i="16"/>
  <c r="J144" i="16"/>
  <c r="J140" i="16"/>
  <c r="J136" i="16"/>
  <c r="BK132" i="16"/>
  <c r="J128" i="16"/>
  <c r="BK124" i="16"/>
  <c r="BK157" i="17"/>
  <c r="J153" i="17"/>
  <c r="J149" i="17"/>
  <c r="BK144" i="17"/>
  <c r="BK140" i="17"/>
  <c r="BK136" i="17"/>
  <c r="BK132" i="17"/>
  <c r="BK128" i="17"/>
  <c r="J124" i="17"/>
  <c r="J157" i="17"/>
  <c r="BK153" i="17"/>
  <c r="BK149" i="17"/>
  <c r="J144" i="17"/>
  <c r="J140" i="17"/>
  <c r="J136" i="17"/>
  <c r="J132" i="17"/>
  <c r="J128" i="17"/>
  <c r="BK124" i="17"/>
  <c r="BK145" i="18"/>
  <c r="BK141" i="18"/>
  <c r="J136" i="18"/>
  <c r="J132" i="18"/>
  <c r="BK128" i="18"/>
  <c r="J124" i="18"/>
  <c r="J145" i="18"/>
  <c r="J141" i="18"/>
  <c r="BK136" i="18"/>
  <c r="BK132" i="18"/>
  <c r="J128" i="18"/>
  <c r="BK124" i="18"/>
  <c r="BK159" i="19"/>
  <c r="BK155" i="19"/>
  <c r="BK150" i="19"/>
  <c r="J146" i="19"/>
  <c r="J142" i="19"/>
  <c r="BK138" i="19"/>
  <c r="BK134" i="19"/>
  <c r="BK130" i="19"/>
  <c r="BK126" i="19"/>
  <c r="J159" i="19"/>
  <c r="J155" i="19"/>
  <c r="J150" i="19"/>
  <c r="BK146" i="19"/>
  <c r="J144" i="19"/>
  <c r="BK140" i="19"/>
  <c r="J134" i="19"/>
  <c r="J130" i="19"/>
  <c r="J126" i="19"/>
  <c r="BK127" i="20"/>
  <c r="J127" i="20"/>
  <c r="BK177" i="21"/>
  <c r="J171" i="21"/>
  <c r="BK166" i="21"/>
  <c r="BK161" i="21"/>
  <c r="J157" i="21"/>
  <c r="BK154" i="21"/>
  <c r="BK149" i="21"/>
  <c r="BK145" i="21"/>
  <c r="BK141" i="21"/>
  <c r="BK134" i="21"/>
  <c r="BK132" i="21"/>
  <c r="BK130" i="21"/>
  <c r="BK128" i="21"/>
  <c r="J177" i="21"/>
  <c r="J173" i="21"/>
  <c r="J169" i="21"/>
  <c r="J163" i="21"/>
  <c r="BK159" i="21"/>
  <c r="J154" i="21"/>
  <c r="J149" i="21"/>
  <c r="J145" i="21"/>
  <c r="J141" i="21"/>
  <c r="BK136" i="21"/>
  <c r="P122" i="20" l="1"/>
  <c r="AU123" i="1" s="1"/>
  <c r="P123" i="2"/>
  <c r="T123" i="2"/>
  <c r="P146" i="2"/>
  <c r="T146" i="2"/>
  <c r="BK124" i="3"/>
  <c r="J124" i="3"/>
  <c r="J99" i="3" s="1"/>
  <c r="R124" i="3"/>
  <c r="BK157" i="3"/>
  <c r="J157" i="3" s="1"/>
  <c r="J100" i="3" s="1"/>
  <c r="R157" i="3"/>
  <c r="BK170" i="3"/>
  <c r="J170" i="3" s="1"/>
  <c r="J101" i="3" s="1"/>
  <c r="R170" i="3"/>
  <c r="BK130" i="4"/>
  <c r="J130" i="4"/>
  <c r="J99" i="4"/>
  <c r="R130" i="4"/>
  <c r="BK147" i="4"/>
  <c r="J147" i="4"/>
  <c r="J100" i="4" s="1"/>
  <c r="R147" i="4"/>
  <c r="BK182" i="4"/>
  <c r="J182" i="4" s="1"/>
  <c r="J101" i="4" s="1"/>
  <c r="R182" i="4"/>
  <c r="BK217" i="4"/>
  <c r="J217" i="4"/>
  <c r="J102" i="4"/>
  <c r="R217" i="4"/>
  <c r="BK234" i="4"/>
  <c r="J234" i="4"/>
  <c r="J103" i="4" s="1"/>
  <c r="R234" i="4"/>
  <c r="BK251" i="4"/>
  <c r="J251" i="4" s="1"/>
  <c r="J104" i="4" s="1"/>
  <c r="R251" i="4"/>
  <c r="BK260" i="4"/>
  <c r="J260" i="4"/>
  <c r="J105" i="4"/>
  <c r="R260" i="4"/>
  <c r="BK277" i="4"/>
  <c r="J277" i="4"/>
  <c r="J106" i="4" s="1"/>
  <c r="R277" i="4"/>
  <c r="BK134" i="5"/>
  <c r="J134" i="5" s="1"/>
  <c r="J99" i="5" s="1"/>
  <c r="R134" i="5"/>
  <c r="BK149" i="5"/>
  <c r="J149" i="5"/>
  <c r="J100" i="5"/>
  <c r="R149" i="5"/>
  <c r="BK156" i="5"/>
  <c r="J156" i="5"/>
  <c r="J101" i="5" s="1"/>
  <c r="R156" i="5"/>
  <c r="BK178" i="5"/>
  <c r="J178" i="5" s="1"/>
  <c r="J103" i="5" s="1"/>
  <c r="R178" i="5"/>
  <c r="BK183" i="5"/>
  <c r="J183" i="5"/>
  <c r="J104" i="5"/>
  <c r="R183" i="5"/>
  <c r="BK200" i="5"/>
  <c r="J200" i="5"/>
  <c r="J105" i="5" s="1"/>
  <c r="R200" i="5"/>
  <c r="BK211" i="5"/>
  <c r="J211" i="5" s="1"/>
  <c r="J106" i="5" s="1"/>
  <c r="R211" i="5"/>
  <c r="BK216" i="5"/>
  <c r="J216" i="5"/>
  <c r="J107" i="5"/>
  <c r="R216" i="5"/>
  <c r="BK130" i="6"/>
  <c r="J130" i="6"/>
  <c r="J99" i="6" s="1"/>
  <c r="R130" i="6"/>
  <c r="BK146" i="6"/>
  <c r="J146" i="6" s="1"/>
  <c r="J100" i="6" s="1"/>
  <c r="R146" i="6"/>
  <c r="BK153" i="6"/>
  <c r="J153" i="6"/>
  <c r="J101" i="6"/>
  <c r="R153" i="6"/>
  <c r="BK158" i="6"/>
  <c r="J158" i="6"/>
  <c r="J102" i="6" s="1"/>
  <c r="R158" i="6"/>
  <c r="P145" i="7"/>
  <c r="P128" i="7" s="1"/>
  <c r="AU106" i="1" s="1"/>
  <c r="AU105" i="1" s="1"/>
  <c r="T145" i="7"/>
  <c r="P152" i="7"/>
  <c r="T152" i="7"/>
  <c r="T128" i="7" s="1"/>
  <c r="P157" i="7"/>
  <c r="T157" i="7"/>
  <c r="P133" i="8"/>
  <c r="T133" i="8"/>
  <c r="BK150" i="8"/>
  <c r="J150" i="8"/>
  <c r="J100" i="8" s="1"/>
  <c r="T150" i="8"/>
  <c r="P166" i="8"/>
  <c r="T166" i="8"/>
  <c r="P187" i="8"/>
  <c r="T187" i="8"/>
  <c r="P197" i="8"/>
  <c r="T197" i="8"/>
  <c r="P206" i="8"/>
  <c r="T206" i="8"/>
  <c r="P211" i="8"/>
  <c r="T211" i="8"/>
  <c r="P224" i="8"/>
  <c r="T224" i="8"/>
  <c r="P231" i="8"/>
  <c r="T231" i="8"/>
  <c r="BK128" i="9"/>
  <c r="J128" i="9" s="1"/>
  <c r="J99" i="9" s="1"/>
  <c r="T128" i="9"/>
  <c r="P144" i="9"/>
  <c r="T144" i="9"/>
  <c r="P151" i="9"/>
  <c r="T151" i="9"/>
  <c r="P156" i="9"/>
  <c r="T156" i="9"/>
  <c r="BK133" i="10"/>
  <c r="J133" i="10"/>
  <c r="J99" i="10"/>
  <c r="R133" i="10"/>
  <c r="BK148" i="10"/>
  <c r="J148" i="10" s="1"/>
  <c r="J100" i="10" s="1"/>
  <c r="R148" i="10"/>
  <c r="BK157" i="10"/>
  <c r="J157" i="10"/>
  <c r="J101" i="10" s="1"/>
  <c r="R157" i="10"/>
  <c r="BK164" i="10"/>
  <c r="J164" i="10"/>
  <c r="J102" i="10"/>
  <c r="R164" i="10"/>
  <c r="BK198" i="10"/>
  <c r="J198" i="10" s="1"/>
  <c r="J103" i="10" s="1"/>
  <c r="R198" i="10"/>
  <c r="BK203" i="10"/>
  <c r="J203" i="10"/>
  <c r="J104" i="10" s="1"/>
  <c r="R203" i="10"/>
  <c r="BK217" i="10"/>
  <c r="J217" i="10"/>
  <c r="J106" i="10"/>
  <c r="T217" i="10"/>
  <c r="P248" i="10"/>
  <c r="T248" i="10"/>
  <c r="P263" i="10"/>
  <c r="R263" i="10"/>
  <c r="P123" i="11"/>
  <c r="R123" i="11"/>
  <c r="BK204" i="11"/>
  <c r="J204" i="11"/>
  <c r="J100" i="11"/>
  <c r="R204" i="11"/>
  <c r="BK123" i="12"/>
  <c r="J123" i="12" s="1"/>
  <c r="J99" i="12" s="1"/>
  <c r="T123" i="12"/>
  <c r="P184" i="12"/>
  <c r="P122" i="12" s="1"/>
  <c r="AU115" i="1" s="1"/>
  <c r="T184" i="12"/>
  <c r="BK123" i="13"/>
  <c r="J123" i="13"/>
  <c r="J99" i="13" s="1"/>
  <c r="R123" i="13"/>
  <c r="BK184" i="13"/>
  <c r="J184" i="13"/>
  <c r="J100" i="13"/>
  <c r="T184" i="13"/>
  <c r="BK123" i="14"/>
  <c r="J123" i="14" s="1"/>
  <c r="J99" i="14" s="1"/>
  <c r="R123" i="14"/>
  <c r="BK144" i="14"/>
  <c r="J144" i="14"/>
  <c r="J100" i="14" s="1"/>
  <c r="R144" i="14"/>
  <c r="BK123" i="15"/>
  <c r="J123" i="15"/>
  <c r="J99" i="15"/>
  <c r="R123" i="15"/>
  <c r="BK156" i="15"/>
  <c r="J156" i="15" s="1"/>
  <c r="J100" i="15" s="1"/>
  <c r="R156" i="15"/>
  <c r="P123" i="16"/>
  <c r="T123" i="16"/>
  <c r="BK156" i="16"/>
  <c r="J156" i="16"/>
  <c r="J100" i="16"/>
  <c r="T156" i="16"/>
  <c r="P123" i="17"/>
  <c r="R123" i="17"/>
  <c r="BK148" i="17"/>
  <c r="J148" i="17" s="1"/>
  <c r="J100" i="17" s="1"/>
  <c r="R148" i="17"/>
  <c r="P123" i="18"/>
  <c r="R123" i="18"/>
  <c r="BK140" i="18"/>
  <c r="J140" i="18"/>
  <c r="J100" i="18"/>
  <c r="R140" i="18"/>
  <c r="BK123" i="19"/>
  <c r="J123" i="19" s="1"/>
  <c r="J99" i="19" s="1"/>
  <c r="T123" i="19"/>
  <c r="P152" i="19"/>
  <c r="T152" i="19"/>
  <c r="BK127" i="21"/>
  <c r="R127" i="21"/>
  <c r="BK140" i="21"/>
  <c r="J140" i="21" s="1"/>
  <c r="J100" i="21" s="1"/>
  <c r="R140" i="21"/>
  <c r="BK151" i="21"/>
  <c r="J151" i="21" s="1"/>
  <c r="J101" i="21" s="1"/>
  <c r="P151" i="21"/>
  <c r="BK156" i="21"/>
  <c r="J156" i="21" s="1"/>
  <c r="J102" i="21" s="1"/>
  <c r="P156" i="21"/>
  <c r="T156" i="21"/>
  <c r="P168" i="21"/>
  <c r="R168" i="21"/>
  <c r="BK123" i="2"/>
  <c r="J123" i="2" s="1"/>
  <c r="J99" i="2" s="1"/>
  <c r="R123" i="2"/>
  <c r="BK146" i="2"/>
  <c r="J146" i="2"/>
  <c r="J100" i="2" s="1"/>
  <c r="R146" i="2"/>
  <c r="P124" i="3"/>
  <c r="T124" i="3"/>
  <c r="P157" i="3"/>
  <c r="T157" i="3"/>
  <c r="P170" i="3"/>
  <c r="T170" i="3"/>
  <c r="P130" i="4"/>
  <c r="T130" i="4"/>
  <c r="P147" i="4"/>
  <c r="T147" i="4"/>
  <c r="P182" i="4"/>
  <c r="T182" i="4"/>
  <c r="P217" i="4"/>
  <c r="T217" i="4"/>
  <c r="P234" i="4"/>
  <c r="T234" i="4"/>
  <c r="P251" i="4"/>
  <c r="T251" i="4"/>
  <c r="P260" i="4"/>
  <c r="T260" i="4"/>
  <c r="P277" i="4"/>
  <c r="T277" i="4"/>
  <c r="P134" i="5"/>
  <c r="T134" i="5"/>
  <c r="P149" i="5"/>
  <c r="T149" i="5"/>
  <c r="P156" i="5"/>
  <c r="T156" i="5"/>
  <c r="P178" i="5"/>
  <c r="T178" i="5"/>
  <c r="P183" i="5"/>
  <c r="T183" i="5"/>
  <c r="P200" i="5"/>
  <c r="T200" i="5"/>
  <c r="P211" i="5"/>
  <c r="T211" i="5"/>
  <c r="P216" i="5"/>
  <c r="T216" i="5"/>
  <c r="P130" i="6"/>
  <c r="T130" i="6"/>
  <c r="P146" i="6"/>
  <c r="T146" i="6"/>
  <c r="P153" i="6"/>
  <c r="T153" i="6"/>
  <c r="P158" i="6"/>
  <c r="T158" i="6"/>
  <c r="BK145" i="7"/>
  <c r="J145" i="7" s="1"/>
  <c r="J100" i="7" s="1"/>
  <c r="R145" i="7"/>
  <c r="R128" i="7" s="1"/>
  <c r="BK152" i="7"/>
  <c r="J152" i="7"/>
  <c r="J101" i="7"/>
  <c r="R152" i="7"/>
  <c r="BK157" i="7"/>
  <c r="J157" i="7" s="1"/>
  <c r="J102" i="7" s="1"/>
  <c r="R157" i="7"/>
  <c r="BK133" i="8"/>
  <c r="J133" i="8" s="1"/>
  <c r="J99" i="8" s="1"/>
  <c r="R133" i="8"/>
  <c r="P150" i="8"/>
  <c r="R150" i="8"/>
  <c r="BK166" i="8"/>
  <c r="J166" i="8"/>
  <c r="J101" i="8" s="1"/>
  <c r="R166" i="8"/>
  <c r="BK187" i="8"/>
  <c r="J187" i="8" s="1"/>
  <c r="J102" i="8" s="1"/>
  <c r="R187" i="8"/>
  <c r="BK197" i="8"/>
  <c r="J197" i="8" s="1"/>
  <c r="J104" i="8" s="1"/>
  <c r="R197" i="8"/>
  <c r="BK206" i="8"/>
  <c r="J206" i="8"/>
  <c r="J105" i="8" s="1"/>
  <c r="R206" i="8"/>
  <c r="BK211" i="8"/>
  <c r="J211" i="8" s="1"/>
  <c r="J106" i="8" s="1"/>
  <c r="R211" i="8"/>
  <c r="BK224" i="8"/>
  <c r="J224" i="8" s="1"/>
  <c r="J107" i="8" s="1"/>
  <c r="R224" i="8"/>
  <c r="BK231" i="8"/>
  <c r="J231" i="8"/>
  <c r="J108" i="8" s="1"/>
  <c r="R231" i="8"/>
  <c r="P128" i="9"/>
  <c r="P127" i="9" s="1"/>
  <c r="AU110" i="1" s="1"/>
  <c r="AU109" i="1" s="1"/>
  <c r="R128" i="9"/>
  <c r="BK144" i="9"/>
  <c r="J144" i="9" s="1"/>
  <c r="J100" i="9" s="1"/>
  <c r="R144" i="9"/>
  <c r="BK151" i="9"/>
  <c r="J151" i="9"/>
  <c r="J101" i="9" s="1"/>
  <c r="R151" i="9"/>
  <c r="BK156" i="9"/>
  <c r="J156" i="9" s="1"/>
  <c r="J102" i="9" s="1"/>
  <c r="R156" i="9"/>
  <c r="P133" i="10"/>
  <c r="T133" i="10"/>
  <c r="P148" i="10"/>
  <c r="T148" i="10"/>
  <c r="P157" i="10"/>
  <c r="T157" i="10"/>
  <c r="P164" i="10"/>
  <c r="T164" i="10"/>
  <c r="P198" i="10"/>
  <c r="T198" i="10"/>
  <c r="P203" i="10"/>
  <c r="T203" i="10"/>
  <c r="P217" i="10"/>
  <c r="R217" i="10"/>
  <c r="BK248" i="10"/>
  <c r="J248" i="10" s="1"/>
  <c r="J107" i="10" s="1"/>
  <c r="R248" i="10"/>
  <c r="BK263" i="10"/>
  <c r="J263" i="10" s="1"/>
  <c r="J110" i="10" s="1"/>
  <c r="T263" i="10"/>
  <c r="BK123" i="11"/>
  <c r="J123" i="11" s="1"/>
  <c r="J99" i="11" s="1"/>
  <c r="T123" i="11"/>
  <c r="P204" i="11"/>
  <c r="T204" i="11"/>
  <c r="P123" i="12"/>
  <c r="R123" i="12"/>
  <c r="BK184" i="12"/>
  <c r="J184" i="12" s="1"/>
  <c r="J100" i="12" s="1"/>
  <c r="R184" i="12"/>
  <c r="P123" i="13"/>
  <c r="T123" i="13"/>
  <c r="T122" i="13"/>
  <c r="P184" i="13"/>
  <c r="R184" i="13"/>
  <c r="P123" i="14"/>
  <c r="T123" i="14"/>
  <c r="P144" i="14"/>
  <c r="T144" i="14"/>
  <c r="P123" i="15"/>
  <c r="T123" i="15"/>
  <c r="P156" i="15"/>
  <c r="T156" i="15"/>
  <c r="BK123" i="16"/>
  <c r="J123" i="16"/>
  <c r="J99" i="16" s="1"/>
  <c r="R123" i="16"/>
  <c r="P156" i="16"/>
  <c r="R156" i="16"/>
  <c r="BK123" i="17"/>
  <c r="J123" i="17"/>
  <c r="J99" i="17" s="1"/>
  <c r="T123" i="17"/>
  <c r="P148" i="17"/>
  <c r="T148" i="17"/>
  <c r="BK123" i="18"/>
  <c r="J123" i="18"/>
  <c r="J99" i="18" s="1"/>
  <c r="T123" i="18"/>
  <c r="P140" i="18"/>
  <c r="T140" i="18"/>
  <c r="P123" i="19"/>
  <c r="P122" i="19"/>
  <c r="AU122" i="1" s="1"/>
  <c r="R123" i="19"/>
  <c r="BK152" i="19"/>
  <c r="J152" i="19" s="1"/>
  <c r="J100" i="19" s="1"/>
  <c r="R152" i="19"/>
  <c r="P127" i="21"/>
  <c r="T127" i="21"/>
  <c r="P140" i="21"/>
  <c r="T140" i="21"/>
  <c r="R151" i="21"/>
  <c r="T151" i="21"/>
  <c r="R156" i="21"/>
  <c r="BK168" i="21"/>
  <c r="J168" i="21"/>
  <c r="J104" i="21" s="1"/>
  <c r="T168" i="21"/>
  <c r="BK300" i="4"/>
  <c r="J300" i="4" s="1"/>
  <c r="J107" i="4" s="1"/>
  <c r="BK175" i="5"/>
  <c r="J175" i="5" s="1"/>
  <c r="J102" i="5" s="1"/>
  <c r="BK221" i="5"/>
  <c r="J221" i="5" s="1"/>
  <c r="J108" i="5" s="1"/>
  <c r="BK224" i="5"/>
  <c r="J224" i="5" s="1"/>
  <c r="J109" i="5" s="1"/>
  <c r="BK227" i="5"/>
  <c r="J227" i="5" s="1"/>
  <c r="J110" i="5" s="1"/>
  <c r="BK230" i="5"/>
  <c r="J230" i="5" s="1"/>
  <c r="J111" i="5" s="1"/>
  <c r="BK171" i="6"/>
  <c r="J171" i="6" s="1"/>
  <c r="J103" i="6" s="1"/>
  <c r="BK174" i="6"/>
  <c r="J174" i="6" s="1"/>
  <c r="J104" i="6" s="1"/>
  <c r="BK177" i="6"/>
  <c r="J177" i="6" s="1"/>
  <c r="J105" i="6" s="1"/>
  <c r="BK180" i="6"/>
  <c r="J180" i="6" s="1"/>
  <c r="J106" i="6" s="1"/>
  <c r="BK183" i="6"/>
  <c r="J183" i="6" s="1"/>
  <c r="J107" i="6" s="1"/>
  <c r="BK214" i="10"/>
  <c r="J214" i="10" s="1"/>
  <c r="J105" i="10" s="1"/>
  <c r="BK260" i="10"/>
  <c r="J260" i="10" s="1"/>
  <c r="J109" i="10" s="1"/>
  <c r="BK129" i="7"/>
  <c r="J129" i="7" s="1"/>
  <c r="J99" i="7" s="1"/>
  <c r="BK170" i="7"/>
  <c r="J170" i="7" s="1"/>
  <c r="J103" i="7" s="1"/>
  <c r="BK173" i="7"/>
  <c r="J173" i="7" s="1"/>
  <c r="J104" i="7" s="1"/>
  <c r="BK176" i="7"/>
  <c r="J176" i="7" s="1"/>
  <c r="J105" i="7" s="1"/>
  <c r="BK179" i="7"/>
  <c r="J179" i="7" s="1"/>
  <c r="J106" i="7" s="1"/>
  <c r="BK194" i="8"/>
  <c r="J194" i="8" s="1"/>
  <c r="J103" i="8" s="1"/>
  <c r="BK236" i="8"/>
  <c r="J236" i="8" s="1"/>
  <c r="J109" i="8" s="1"/>
  <c r="BK239" i="8"/>
  <c r="J239" i="8" s="1"/>
  <c r="J110" i="8" s="1"/>
  <c r="BK167" i="9"/>
  <c r="J167" i="9" s="1"/>
  <c r="J103" i="9" s="1"/>
  <c r="BK170" i="9"/>
  <c r="J170" i="9" s="1"/>
  <c r="J104" i="9" s="1"/>
  <c r="BK173" i="9"/>
  <c r="J173" i="9" s="1"/>
  <c r="J105" i="9" s="1"/>
  <c r="BK257" i="10"/>
  <c r="J257" i="10" s="1"/>
  <c r="J108" i="10" s="1"/>
  <c r="BK123" i="20"/>
  <c r="J123" i="20" s="1"/>
  <c r="J99" i="20" s="1"/>
  <c r="BK126" i="20"/>
  <c r="J126" i="20" s="1"/>
  <c r="J100" i="20" s="1"/>
  <c r="BK165" i="21"/>
  <c r="J165" i="21" s="1"/>
  <c r="J103" i="21" s="1"/>
  <c r="E85" i="21"/>
  <c r="F93" i="21"/>
  <c r="F94" i="21"/>
  <c r="J94" i="21"/>
  <c r="BE134" i="21"/>
  <c r="BE138" i="21"/>
  <c r="BE141" i="21"/>
  <c r="BE149" i="21"/>
  <c r="BE157" i="21"/>
  <c r="BE163" i="21"/>
  <c r="BE169" i="21"/>
  <c r="BE175" i="21"/>
  <c r="BE177" i="21"/>
  <c r="J91" i="21"/>
  <c r="J93" i="21"/>
  <c r="BE128" i="21"/>
  <c r="BE130" i="21"/>
  <c r="BE132" i="21"/>
  <c r="BE136" i="21"/>
  <c r="BE143" i="21"/>
  <c r="BE145" i="21"/>
  <c r="BE147" i="21"/>
  <c r="BE152" i="21"/>
  <c r="BE154" i="21"/>
  <c r="BE159" i="21"/>
  <c r="BE161" i="21"/>
  <c r="BE166" i="21"/>
  <c r="BE171" i="21"/>
  <c r="BE173" i="21"/>
  <c r="E85" i="20"/>
  <c r="F93" i="20"/>
  <c r="F94" i="20"/>
  <c r="J94" i="20"/>
  <c r="BE127" i="20"/>
  <c r="J91" i="20"/>
  <c r="J93" i="20"/>
  <c r="BE124" i="20"/>
  <c r="E85" i="19"/>
  <c r="F93" i="19"/>
  <c r="F94" i="19"/>
  <c r="BE128" i="19"/>
  <c r="BE130" i="19"/>
  <c r="BE140" i="19"/>
  <c r="BE144" i="19"/>
  <c r="BE148" i="19"/>
  <c r="BE150" i="19"/>
  <c r="BE157" i="19"/>
  <c r="BE159" i="19"/>
  <c r="J91" i="19"/>
  <c r="J93" i="19"/>
  <c r="J94" i="19"/>
  <c r="BE124" i="19"/>
  <c r="BE126" i="19"/>
  <c r="BE132" i="19"/>
  <c r="BE134" i="19"/>
  <c r="BE136" i="19"/>
  <c r="BE138" i="19"/>
  <c r="BE142" i="19"/>
  <c r="BE146" i="19"/>
  <c r="BE153" i="19"/>
  <c r="BE155" i="19"/>
  <c r="E85" i="18"/>
  <c r="F93" i="18"/>
  <c r="F94" i="18"/>
  <c r="J119" i="18"/>
  <c r="BE130" i="18"/>
  <c r="BE134" i="18"/>
  <c r="BE138" i="18"/>
  <c r="BE145" i="18"/>
  <c r="BE147" i="18"/>
  <c r="J91" i="18"/>
  <c r="J93" i="18"/>
  <c r="BE124" i="18"/>
  <c r="BE126" i="18"/>
  <c r="BE128" i="18"/>
  <c r="BE132" i="18"/>
  <c r="BE136" i="18"/>
  <c r="BE141" i="18"/>
  <c r="BE143" i="18"/>
  <c r="E85" i="17"/>
  <c r="F93" i="17"/>
  <c r="F94" i="17"/>
  <c r="J118" i="17"/>
  <c r="J119" i="17"/>
  <c r="BE128" i="17"/>
  <c r="BE132" i="17"/>
  <c r="BE138" i="17"/>
  <c r="BE144" i="17"/>
  <c r="BE151" i="17"/>
  <c r="BE153" i="17"/>
  <c r="BE159" i="17"/>
  <c r="J91" i="17"/>
  <c r="BE124" i="17"/>
  <c r="BE126" i="17"/>
  <c r="BE130" i="17"/>
  <c r="BE134" i="17"/>
  <c r="BE136" i="17"/>
  <c r="BE140" i="17"/>
  <c r="BE142" i="17"/>
  <c r="BE146" i="17"/>
  <c r="BE149" i="17"/>
  <c r="BE155" i="17"/>
  <c r="BE157" i="17"/>
  <c r="E85" i="16"/>
  <c r="J91" i="16"/>
  <c r="J93" i="16"/>
  <c r="F94" i="16"/>
  <c r="F118" i="16"/>
  <c r="BE124" i="16"/>
  <c r="BE130" i="16"/>
  <c r="BE132" i="16"/>
  <c r="BE136" i="16"/>
  <c r="BE138" i="16"/>
  <c r="BE140" i="16"/>
  <c r="BE142" i="16"/>
  <c r="BE144" i="16"/>
  <c r="BE150" i="16"/>
  <c r="BE159" i="16"/>
  <c r="BE163" i="16"/>
  <c r="BE169" i="16"/>
  <c r="J94" i="16"/>
  <c r="BE126" i="16"/>
  <c r="BE128" i="16"/>
  <c r="BE134" i="16"/>
  <c r="BE146" i="16"/>
  <c r="BE148" i="16"/>
  <c r="BE152" i="16"/>
  <c r="BE154" i="16"/>
  <c r="BE157" i="16"/>
  <c r="BE161" i="16"/>
  <c r="BE165" i="16"/>
  <c r="BE167" i="16"/>
  <c r="J91" i="15"/>
  <c r="J93" i="15"/>
  <c r="J94" i="15"/>
  <c r="E110" i="15"/>
  <c r="F118" i="15"/>
  <c r="F119" i="15"/>
  <c r="BE126" i="15"/>
  <c r="BE130" i="15"/>
  <c r="BE134" i="15"/>
  <c r="BE136" i="15"/>
  <c r="BE138" i="15"/>
  <c r="BE142" i="15"/>
  <c r="BE144" i="15"/>
  <c r="BE152" i="15"/>
  <c r="BE161" i="15"/>
  <c r="BE165" i="15"/>
  <c r="BE167" i="15"/>
  <c r="BE124" i="15"/>
  <c r="BE128" i="15"/>
  <c r="BE132" i="15"/>
  <c r="BE140" i="15"/>
  <c r="BE146" i="15"/>
  <c r="BE148" i="15"/>
  <c r="BE150" i="15"/>
  <c r="BE154" i="15"/>
  <c r="BE157" i="15"/>
  <c r="BE159" i="15"/>
  <c r="BE163" i="15"/>
  <c r="BE169" i="15"/>
  <c r="F93" i="14"/>
  <c r="F94" i="14"/>
  <c r="E110" i="14"/>
  <c r="J116" i="14"/>
  <c r="J118" i="14"/>
  <c r="BE124" i="14"/>
  <c r="BE130" i="14"/>
  <c r="BE134" i="14"/>
  <c r="BE136" i="14"/>
  <c r="BE138" i="14"/>
  <c r="BE140" i="14"/>
  <c r="BE142" i="14"/>
  <c r="BE145" i="14"/>
  <c r="BE149" i="14"/>
  <c r="BE153" i="14"/>
  <c r="BE155" i="14"/>
  <c r="BE159" i="14"/>
  <c r="BE163" i="14"/>
  <c r="J94" i="14"/>
  <c r="BE126" i="14"/>
  <c r="BE128" i="14"/>
  <c r="BE132" i="14"/>
  <c r="BE147" i="14"/>
  <c r="BE151" i="14"/>
  <c r="BE157" i="14"/>
  <c r="BE161" i="14"/>
  <c r="J91" i="13"/>
  <c r="J93" i="13"/>
  <c r="J94" i="13"/>
  <c r="E110" i="13"/>
  <c r="BE136" i="13"/>
  <c r="BE140" i="13"/>
  <c r="BE144" i="13"/>
  <c r="BE148" i="13"/>
  <c r="BE152" i="13"/>
  <c r="BE156" i="13"/>
  <c r="BE160" i="13"/>
  <c r="BE162" i="13"/>
  <c r="BE166" i="13"/>
  <c r="BE170" i="13"/>
  <c r="BE174" i="13"/>
  <c r="BE176" i="13"/>
  <c r="BE178" i="13"/>
  <c r="BE180" i="13"/>
  <c r="BE187" i="13"/>
  <c r="BE189" i="13"/>
  <c r="BE191" i="13"/>
  <c r="BE193" i="13"/>
  <c r="BE195" i="13"/>
  <c r="F93" i="13"/>
  <c r="F94" i="13"/>
  <c r="BE124" i="13"/>
  <c r="BE126" i="13"/>
  <c r="BE128" i="13"/>
  <c r="BE130" i="13"/>
  <c r="BE132" i="13"/>
  <c r="BE134" i="13"/>
  <c r="BE138" i="13"/>
  <c r="BE142" i="13"/>
  <c r="BE146" i="13"/>
  <c r="BE150" i="13"/>
  <c r="BE154" i="13"/>
  <c r="BE158" i="13"/>
  <c r="BE164" i="13"/>
  <c r="BE168" i="13"/>
  <c r="BE172" i="13"/>
  <c r="BE182" i="13"/>
  <c r="BE185" i="13"/>
  <c r="E85" i="12"/>
  <c r="J91" i="12"/>
  <c r="J93" i="12"/>
  <c r="F94" i="12"/>
  <c r="J119" i="12"/>
  <c r="BE124" i="12"/>
  <c r="BE126" i="12"/>
  <c r="BE132" i="12"/>
  <c r="BE138" i="12"/>
  <c r="BE140" i="12"/>
  <c r="BE144" i="12"/>
  <c r="BE150" i="12"/>
  <c r="BE152" i="12"/>
  <c r="BE158" i="12"/>
  <c r="BE160" i="12"/>
  <c r="BE162" i="12"/>
  <c r="BE166" i="12"/>
  <c r="BE172" i="12"/>
  <c r="BE174" i="12"/>
  <c r="BE176" i="12"/>
  <c r="BE178" i="12"/>
  <c r="BE180" i="12"/>
  <c r="BE187" i="12"/>
  <c r="BE189" i="12"/>
  <c r="F93" i="12"/>
  <c r="BE128" i="12"/>
  <c r="BE130" i="12"/>
  <c r="BE134" i="12"/>
  <c r="BE136" i="12"/>
  <c r="BE142" i="12"/>
  <c r="BE146" i="12"/>
  <c r="BE148" i="12"/>
  <c r="BE154" i="12"/>
  <c r="BE156" i="12"/>
  <c r="BE164" i="12"/>
  <c r="BE168" i="12"/>
  <c r="BE170" i="12"/>
  <c r="BE182" i="12"/>
  <c r="BE185" i="12"/>
  <c r="BE191" i="12"/>
  <c r="BE193" i="12"/>
  <c r="BE195" i="12"/>
  <c r="E85" i="11"/>
  <c r="J91" i="11"/>
  <c r="J93" i="11"/>
  <c r="F94" i="11"/>
  <c r="F118" i="11"/>
  <c r="BE126" i="11"/>
  <c r="BE128" i="11"/>
  <c r="BE132" i="11"/>
  <c r="BE136" i="11"/>
  <c r="BE140" i="11"/>
  <c r="BE146" i="11"/>
  <c r="BE150" i="11"/>
  <c r="BE154" i="11"/>
  <c r="BE158" i="11"/>
  <c r="BE162" i="11"/>
  <c r="BE168" i="11"/>
  <c r="BE172" i="11"/>
  <c r="BE176" i="11"/>
  <c r="BE188" i="11"/>
  <c r="BE192" i="11"/>
  <c r="BE196" i="11"/>
  <c r="BE211" i="11"/>
  <c r="J94" i="11"/>
  <c r="BE124" i="11"/>
  <c r="BE130" i="11"/>
  <c r="BE134" i="11"/>
  <c r="BE138" i="11"/>
  <c r="BE142" i="11"/>
  <c r="BE144" i="11"/>
  <c r="BE148" i="11"/>
  <c r="BE152" i="11"/>
  <c r="BE156" i="11"/>
  <c r="BE160" i="11"/>
  <c r="BE164" i="11"/>
  <c r="BE166" i="11"/>
  <c r="BE170" i="11"/>
  <c r="BE174" i="11"/>
  <c r="BE178" i="11"/>
  <c r="BE180" i="11"/>
  <c r="BE184" i="11"/>
  <c r="BE186" i="11"/>
  <c r="BE190" i="11"/>
  <c r="BE194" i="11"/>
  <c r="BE198" i="11"/>
  <c r="BE200" i="11"/>
  <c r="BE202" i="11"/>
  <c r="BE205" i="11"/>
  <c r="BE207" i="11"/>
  <c r="BE209" i="11"/>
  <c r="BE213" i="11"/>
  <c r="BE215" i="11"/>
  <c r="E85" i="10"/>
  <c r="F93" i="10"/>
  <c r="F94" i="10"/>
  <c r="J128" i="10"/>
  <c r="BE134" i="10"/>
  <c r="BE136" i="10"/>
  <c r="BE138" i="10"/>
  <c r="BE144" i="10"/>
  <c r="BE151" i="10"/>
  <c r="BE153" i="10"/>
  <c r="BE155" i="10"/>
  <c r="BE162" i="10"/>
  <c r="BE165" i="10"/>
  <c r="BE171" i="10"/>
  <c r="BE173" i="10"/>
  <c r="BE177" i="10"/>
  <c r="BE179" i="10"/>
  <c r="BE190" i="10"/>
  <c r="BE192" i="10"/>
  <c r="BE194" i="10"/>
  <c r="BE196" i="10"/>
  <c r="BE199" i="10"/>
  <c r="BE204" i="10"/>
  <c r="BE208" i="10"/>
  <c r="BE212" i="10"/>
  <c r="BE215" i="10"/>
  <c r="BE218" i="10"/>
  <c r="BE220" i="10"/>
  <c r="BE222" i="10"/>
  <c r="BE226" i="10"/>
  <c r="BE230" i="10"/>
  <c r="BE232" i="10"/>
  <c r="BE236" i="10"/>
  <c r="BE242" i="10"/>
  <c r="BE244" i="10"/>
  <c r="BE251" i="10"/>
  <c r="BE253" i="10"/>
  <c r="BE258" i="10"/>
  <c r="BE266" i="10"/>
  <c r="J91" i="10"/>
  <c r="J94" i="10"/>
  <c r="BE140" i="10"/>
  <c r="BE142" i="10"/>
  <c r="BE146" i="10"/>
  <c r="BE149" i="10"/>
  <c r="BE158" i="10"/>
  <c r="BE160" i="10"/>
  <c r="BE167" i="10"/>
  <c r="BE169" i="10"/>
  <c r="BE175" i="10"/>
  <c r="BE181" i="10"/>
  <c r="BE183" i="10"/>
  <c r="BE185" i="10"/>
  <c r="BE201" i="10"/>
  <c r="BE206" i="10"/>
  <c r="BE210" i="10"/>
  <c r="BE224" i="10"/>
  <c r="BE228" i="10"/>
  <c r="BE234" i="10"/>
  <c r="BE238" i="10"/>
  <c r="BE240" i="10"/>
  <c r="BE246" i="10"/>
  <c r="BE249" i="10"/>
  <c r="BE255" i="10"/>
  <c r="BE261" i="10"/>
  <c r="BE264" i="10"/>
  <c r="E85" i="9"/>
  <c r="J91" i="9"/>
  <c r="J93" i="9"/>
  <c r="J94" i="9"/>
  <c r="BE129" i="9"/>
  <c r="BE131" i="9"/>
  <c r="BE133" i="9"/>
  <c r="BE137" i="9"/>
  <c r="BE145" i="9"/>
  <c r="BE149" i="9"/>
  <c r="BE152" i="9"/>
  <c r="BE159" i="9"/>
  <c r="BE161" i="9"/>
  <c r="BE165" i="9"/>
  <c r="BE168" i="9"/>
  <c r="BE171" i="9"/>
  <c r="F93" i="9"/>
  <c r="F94" i="9"/>
  <c r="BE135" i="9"/>
  <c r="BE147" i="9"/>
  <c r="BE154" i="9"/>
  <c r="BE157" i="9"/>
  <c r="BE163" i="9"/>
  <c r="BE174" i="9"/>
  <c r="F94" i="8"/>
  <c r="E120" i="8"/>
  <c r="F128" i="8"/>
  <c r="BE134" i="8"/>
  <c r="BE138" i="8"/>
  <c r="BE140" i="8"/>
  <c r="BE144" i="8"/>
  <c r="BE146" i="8"/>
  <c r="BE153" i="8"/>
  <c r="BE155" i="8"/>
  <c r="BE157" i="8"/>
  <c r="BE167" i="8"/>
  <c r="BE171" i="8"/>
  <c r="BE173" i="8"/>
  <c r="BE175" i="8"/>
  <c r="BE177" i="8"/>
  <c r="BE192" i="8"/>
  <c r="BE195" i="8"/>
  <c r="BE200" i="8"/>
  <c r="BE204" i="8"/>
  <c r="BE207" i="8"/>
  <c r="BE214" i="8"/>
  <c r="BE218" i="8"/>
  <c r="BE220" i="8"/>
  <c r="BE225" i="8"/>
  <c r="BE227" i="8"/>
  <c r="BE229" i="8"/>
  <c r="BE234" i="8"/>
  <c r="BE240" i="8"/>
  <c r="J91" i="8"/>
  <c r="J93" i="8"/>
  <c r="J94" i="8"/>
  <c r="BE136" i="8"/>
  <c r="BE142" i="8"/>
  <c r="BE148" i="8"/>
  <c r="BE151" i="8"/>
  <c r="BE159" i="8"/>
  <c r="BE169" i="8"/>
  <c r="BE179" i="8"/>
  <c r="BE181" i="8"/>
  <c r="BE183" i="8"/>
  <c r="BE185" i="8"/>
  <c r="BE188" i="8"/>
  <c r="BE190" i="8"/>
  <c r="BE198" i="8"/>
  <c r="BE202" i="8"/>
  <c r="BE209" i="8"/>
  <c r="BE212" i="8"/>
  <c r="BE216" i="8"/>
  <c r="BE222" i="8"/>
  <c r="BE232" i="8"/>
  <c r="BE237" i="8"/>
  <c r="F93" i="7"/>
  <c r="F94" i="7"/>
  <c r="E116" i="7"/>
  <c r="J124" i="7"/>
  <c r="BE132" i="7"/>
  <c r="BE136" i="7"/>
  <c r="BE148" i="7"/>
  <c r="BE150" i="7"/>
  <c r="BE164" i="7"/>
  <c r="BE174" i="7"/>
  <c r="BE180" i="7"/>
  <c r="J91" i="7"/>
  <c r="J94" i="7"/>
  <c r="BE130" i="7"/>
  <c r="BE134" i="7"/>
  <c r="BE138" i="7"/>
  <c r="BE146" i="7"/>
  <c r="BE153" i="7"/>
  <c r="BE155" i="7"/>
  <c r="BE158" i="7"/>
  <c r="BE160" i="7"/>
  <c r="BE162" i="7"/>
  <c r="BE166" i="7"/>
  <c r="BE168" i="7"/>
  <c r="BE171" i="7"/>
  <c r="BE177" i="7"/>
  <c r="E85" i="6"/>
  <c r="F93" i="6"/>
  <c r="J94" i="6"/>
  <c r="J123" i="6"/>
  <c r="J125" i="6"/>
  <c r="BE133" i="6"/>
  <c r="BE137" i="6"/>
  <c r="BE139" i="6"/>
  <c r="BE149" i="6"/>
  <c r="BE154" i="6"/>
  <c r="BE156" i="6"/>
  <c r="BE161" i="6"/>
  <c r="BE165" i="6"/>
  <c r="BE167" i="6"/>
  <c r="BE169" i="6"/>
  <c r="BE175" i="6"/>
  <c r="BE181" i="6"/>
  <c r="F94" i="6"/>
  <c r="BE131" i="6"/>
  <c r="BE135" i="6"/>
  <c r="BE147" i="6"/>
  <c r="BE151" i="6"/>
  <c r="BE159" i="6"/>
  <c r="BE163" i="6"/>
  <c r="BE172" i="6"/>
  <c r="BE178" i="6"/>
  <c r="BE184" i="6"/>
  <c r="J91" i="5"/>
  <c r="J93" i="5"/>
  <c r="E121" i="5"/>
  <c r="J130" i="5"/>
  <c r="BE135" i="5"/>
  <c r="BE141" i="5"/>
  <c r="BE143" i="5"/>
  <c r="BE147" i="5"/>
  <c r="BE150" i="5"/>
  <c r="BE157" i="5"/>
  <c r="BE159" i="5"/>
  <c r="BE167" i="5"/>
  <c r="BE171" i="5"/>
  <c r="BE173" i="5"/>
  <c r="BE176" i="5"/>
  <c r="BE179" i="5"/>
  <c r="BE196" i="5"/>
  <c r="BE201" i="5"/>
  <c r="BE203" i="5"/>
  <c r="BE209" i="5"/>
  <c r="BE212" i="5"/>
  <c r="BE214" i="5"/>
  <c r="BE222" i="5"/>
  <c r="BE225" i="5"/>
  <c r="BE228" i="5"/>
  <c r="F93" i="5"/>
  <c r="F94" i="5"/>
  <c r="BE137" i="5"/>
  <c r="BE139" i="5"/>
  <c r="BE145" i="5"/>
  <c r="BE152" i="5"/>
  <c r="BE154" i="5"/>
  <c r="BE163" i="5"/>
  <c r="BE169" i="5"/>
  <c r="BE181" i="5"/>
  <c r="BE184" i="5"/>
  <c r="BE186" i="5"/>
  <c r="BE188" i="5"/>
  <c r="BE190" i="5"/>
  <c r="BE192" i="5"/>
  <c r="BE194" i="5"/>
  <c r="BE198" i="5"/>
  <c r="BE205" i="5"/>
  <c r="BE207" i="5"/>
  <c r="BE217" i="5"/>
  <c r="BE219" i="5"/>
  <c r="BE231" i="5"/>
  <c r="E85" i="4"/>
  <c r="J91" i="4"/>
  <c r="J93" i="4"/>
  <c r="F94" i="4"/>
  <c r="J126" i="4"/>
  <c r="BE131" i="4"/>
  <c r="BE137" i="4"/>
  <c r="BE143" i="4"/>
  <c r="BE148" i="4"/>
  <c r="BE160" i="4"/>
  <c r="BE164" i="4"/>
  <c r="BE166" i="4"/>
  <c r="BE170" i="4"/>
  <c r="BE176" i="4"/>
  <c r="BE183" i="4"/>
  <c r="BE187" i="4"/>
  <c r="BE191" i="4"/>
  <c r="BE195" i="4"/>
  <c r="BE197" i="4"/>
  <c r="BE201" i="4"/>
  <c r="BE207" i="4"/>
  <c r="BE209" i="4"/>
  <c r="BE213" i="4"/>
  <c r="BE222" i="4"/>
  <c r="BE226" i="4"/>
  <c r="BE228" i="4"/>
  <c r="BE232" i="4"/>
  <c r="BE235" i="4"/>
  <c r="BE243" i="4"/>
  <c r="BE249" i="4"/>
  <c r="BE256" i="4"/>
  <c r="BE267" i="4"/>
  <c r="BE269" i="4"/>
  <c r="BE271" i="4"/>
  <c r="BE275" i="4"/>
  <c r="BE278" i="4"/>
  <c r="BE280" i="4"/>
  <c r="BE282" i="4"/>
  <c r="BE284" i="4"/>
  <c r="BE286" i="4"/>
  <c r="BE290" i="4"/>
  <c r="BE292" i="4"/>
  <c r="F93" i="4"/>
  <c r="BE133" i="4"/>
  <c r="BE135" i="4"/>
  <c r="BE139" i="4"/>
  <c r="BE141" i="4"/>
  <c r="BE145" i="4"/>
  <c r="BE150" i="4"/>
  <c r="BE152" i="4"/>
  <c r="BE154" i="4"/>
  <c r="BE156" i="4"/>
  <c r="BE158" i="4"/>
  <c r="BE162" i="4"/>
  <c r="BE168" i="4"/>
  <c r="BE172" i="4"/>
  <c r="BE174" i="4"/>
  <c r="BE178" i="4"/>
  <c r="BE185" i="4"/>
  <c r="BE189" i="4"/>
  <c r="BE193" i="4"/>
  <c r="BE199" i="4"/>
  <c r="BE203" i="4"/>
  <c r="BE205" i="4"/>
  <c r="BE211" i="4"/>
  <c r="BE218" i="4"/>
  <c r="BE220" i="4"/>
  <c r="BE224" i="4"/>
  <c r="BE230" i="4"/>
  <c r="BE237" i="4"/>
  <c r="BE239" i="4"/>
  <c r="BE241" i="4"/>
  <c r="BE245" i="4"/>
  <c r="BE247" i="4"/>
  <c r="BE252" i="4"/>
  <c r="BE254" i="4"/>
  <c r="BE258" i="4"/>
  <c r="BE261" i="4"/>
  <c r="BE263" i="4"/>
  <c r="BE265" i="4"/>
  <c r="BE273" i="4"/>
  <c r="BE288" i="4"/>
  <c r="BE294" i="4"/>
  <c r="BE296" i="4"/>
  <c r="BE298" i="4"/>
  <c r="BE301" i="4"/>
  <c r="E85" i="3"/>
  <c r="J91" i="3"/>
  <c r="J93" i="3"/>
  <c r="J94" i="3"/>
  <c r="BE131" i="3"/>
  <c r="BE133" i="3"/>
  <c r="BE139" i="3"/>
  <c r="BE147" i="3"/>
  <c r="BE151" i="3"/>
  <c r="BE153" i="3"/>
  <c r="BE160" i="3"/>
  <c r="BE162" i="3"/>
  <c r="BE166" i="3"/>
  <c r="BE168" i="3"/>
  <c r="BE175" i="3"/>
  <c r="F93" i="3"/>
  <c r="F94" i="3"/>
  <c r="BE125" i="3"/>
  <c r="BE127" i="3"/>
  <c r="BE129" i="3"/>
  <c r="BE135" i="3"/>
  <c r="BE137" i="3"/>
  <c r="BE141" i="3"/>
  <c r="BE143" i="3"/>
  <c r="BE145" i="3"/>
  <c r="BE149" i="3"/>
  <c r="BE155" i="3"/>
  <c r="BE158" i="3"/>
  <c r="BE164" i="3"/>
  <c r="BE171" i="3"/>
  <c r="BE173" i="3"/>
  <c r="BE177" i="3"/>
  <c r="E85" i="2"/>
  <c r="J91" i="2"/>
  <c r="F93" i="2"/>
  <c r="J93" i="2"/>
  <c r="F94" i="2"/>
  <c r="J94" i="2"/>
  <c r="BE124" i="2"/>
  <c r="BE126" i="2"/>
  <c r="BE128" i="2"/>
  <c r="BE130" i="2"/>
  <c r="BE132" i="2"/>
  <c r="BE136" i="2"/>
  <c r="BE139" i="2"/>
  <c r="BE143" i="2"/>
  <c r="BE147" i="2"/>
  <c r="BE149" i="2"/>
  <c r="BE151" i="2"/>
  <c r="BE134" i="2"/>
  <c r="F36" i="2"/>
  <c r="BA96" i="1" s="1"/>
  <c r="BA95" i="1" s="1"/>
  <c r="AW95" i="1" s="1"/>
  <c r="F37" i="2"/>
  <c r="BB96" i="1" s="1"/>
  <c r="BB95" i="1" s="1"/>
  <c r="AX95" i="1" s="1"/>
  <c r="F38" i="2"/>
  <c r="BC96" i="1" s="1"/>
  <c r="BC95" i="1" s="1"/>
  <c r="AY95" i="1" s="1"/>
  <c r="F36" i="3"/>
  <c r="BA98" i="1"/>
  <c r="BA97" i="1" s="1"/>
  <c r="AW97" i="1" s="1"/>
  <c r="F37" i="3"/>
  <c r="BB98" i="1" s="1"/>
  <c r="BB97" i="1" s="1"/>
  <c r="AX97" i="1" s="1"/>
  <c r="F36" i="4"/>
  <c r="BA100" i="1"/>
  <c r="BA99" i="1"/>
  <c r="AW99" i="1" s="1"/>
  <c r="J36" i="4"/>
  <c r="AW100" i="1"/>
  <c r="F39" i="4"/>
  <c r="BD100" i="1" s="1"/>
  <c r="BD99" i="1" s="1"/>
  <c r="F37" i="5"/>
  <c r="BB102" i="1" s="1"/>
  <c r="BB101" i="1" s="1"/>
  <c r="AX101" i="1" s="1"/>
  <c r="J36" i="5"/>
  <c r="AW102" i="1"/>
  <c r="F39" i="5"/>
  <c r="BD102" i="1"/>
  <c r="BD101" i="1"/>
  <c r="F39" i="6"/>
  <c r="BD104" i="1" s="1"/>
  <c r="BD103" i="1" s="1"/>
  <c r="J36" i="6"/>
  <c r="AW104" i="1" s="1"/>
  <c r="F38" i="6"/>
  <c r="BC104" i="1" s="1"/>
  <c r="BC103" i="1" s="1"/>
  <c r="AY103" i="1" s="1"/>
  <c r="F39" i="7"/>
  <c r="BD106" i="1"/>
  <c r="BD105" i="1"/>
  <c r="F38" i="7"/>
  <c r="BC106" i="1" s="1"/>
  <c r="BC105" i="1" s="1"/>
  <c r="AY105" i="1" s="1"/>
  <c r="J36" i="8"/>
  <c r="AW108" i="1" s="1"/>
  <c r="F38" i="8"/>
  <c r="BC108" i="1" s="1"/>
  <c r="BC107" i="1" s="1"/>
  <c r="AY107" i="1" s="1"/>
  <c r="F37" i="8"/>
  <c r="BB108" i="1" s="1"/>
  <c r="BB107" i="1" s="1"/>
  <c r="AX107" i="1" s="1"/>
  <c r="F39" i="9"/>
  <c r="BD110" i="1" s="1"/>
  <c r="BD109" i="1" s="1"/>
  <c r="J36" i="10"/>
  <c r="AW112" i="1" s="1"/>
  <c r="F37" i="10"/>
  <c r="BB112" i="1"/>
  <c r="BB111" i="1" s="1"/>
  <c r="AX111" i="1" s="1"/>
  <c r="F38" i="10"/>
  <c r="BC112" i="1" s="1"/>
  <c r="BC111" i="1" s="1"/>
  <c r="AY111" i="1" s="1"/>
  <c r="J36" i="11"/>
  <c r="AW114" i="1" s="1"/>
  <c r="F37" i="11"/>
  <c r="BB114" i="1" s="1"/>
  <c r="F36" i="12"/>
  <c r="BA115" i="1"/>
  <c r="F37" i="12"/>
  <c r="BB115" i="1"/>
  <c r="F38" i="12"/>
  <c r="BC115" i="1" s="1"/>
  <c r="F37" i="13"/>
  <c r="BB116" i="1"/>
  <c r="F36" i="13"/>
  <c r="BA116" i="1" s="1"/>
  <c r="F38" i="13"/>
  <c r="BC116" i="1" s="1"/>
  <c r="F38" i="14"/>
  <c r="BC117" i="1"/>
  <c r="J36" i="14"/>
  <c r="AW117" i="1"/>
  <c r="F36" i="15"/>
  <c r="BA118" i="1" s="1"/>
  <c r="F38" i="15"/>
  <c r="BC118" i="1"/>
  <c r="F36" i="16"/>
  <c r="BA119" i="1" s="1"/>
  <c r="F37" i="16"/>
  <c r="BB119" i="1" s="1"/>
  <c r="F38" i="16"/>
  <c r="BC119" i="1"/>
  <c r="F37" i="17"/>
  <c r="BB120" i="1"/>
  <c r="F36" i="17"/>
  <c r="BA120" i="1" s="1"/>
  <c r="F37" i="18"/>
  <c r="BB121" i="1"/>
  <c r="F38" i="18"/>
  <c r="BC121" i="1" s="1"/>
  <c r="F39" i="18"/>
  <c r="BD121" i="1" s="1"/>
  <c r="F36" i="19"/>
  <c r="BA122" i="1"/>
  <c r="F37" i="19"/>
  <c r="BB122" i="1"/>
  <c r="F39" i="19"/>
  <c r="BD122" i="1" s="1"/>
  <c r="F36" i="20"/>
  <c r="BA123" i="1"/>
  <c r="F36" i="21"/>
  <c r="BA125" i="1" s="1"/>
  <c r="BA124" i="1" s="1"/>
  <c r="AW124" i="1" s="1"/>
  <c r="J36" i="21"/>
  <c r="AW125" i="1"/>
  <c r="F38" i="21"/>
  <c r="BC125" i="1"/>
  <c r="BC124" i="1"/>
  <c r="AY124" i="1" s="1"/>
  <c r="J36" i="2"/>
  <c r="AW96" i="1"/>
  <c r="F39" i="2"/>
  <c r="BD96" i="1" s="1"/>
  <c r="BD95" i="1" s="1"/>
  <c r="AS94" i="1"/>
  <c r="F39" i="3"/>
  <c r="BD98" i="1"/>
  <c r="BD97" i="1" s="1"/>
  <c r="J36" i="3"/>
  <c r="AW98" i="1"/>
  <c r="F38" i="3"/>
  <c r="BC98" i="1" s="1"/>
  <c r="BC97" i="1" s="1"/>
  <c r="AY97" i="1" s="1"/>
  <c r="F38" i="4"/>
  <c r="BC100" i="1"/>
  <c r="BC99" i="1" s="1"/>
  <c r="AY99" i="1" s="1"/>
  <c r="F37" i="4"/>
  <c r="BB100" i="1" s="1"/>
  <c r="BB99" i="1" s="1"/>
  <c r="AX99" i="1" s="1"/>
  <c r="F36" i="5"/>
  <c r="BA102" i="1" s="1"/>
  <c r="BA101" i="1" s="1"/>
  <c r="AW101" i="1" s="1"/>
  <c r="F38" i="5"/>
  <c r="BC102" i="1"/>
  <c r="BC101" i="1" s="1"/>
  <c r="AY101" i="1" s="1"/>
  <c r="F36" i="6"/>
  <c r="BA104" i="1" s="1"/>
  <c r="BA103" i="1" s="1"/>
  <c r="AW103" i="1" s="1"/>
  <c r="F37" i="6"/>
  <c r="BB104" i="1" s="1"/>
  <c r="BB103" i="1" s="1"/>
  <c r="AX103" i="1" s="1"/>
  <c r="J36" i="7"/>
  <c r="AW106" i="1"/>
  <c r="F36" i="7"/>
  <c r="BA106" i="1"/>
  <c r="BA105" i="1"/>
  <c r="AW105" i="1" s="1"/>
  <c r="F37" i="7"/>
  <c r="BB106" i="1"/>
  <c r="BB105" i="1" s="1"/>
  <c r="AX105" i="1" s="1"/>
  <c r="F36" i="8"/>
  <c r="BA108" i="1" s="1"/>
  <c r="BA107" i="1" s="1"/>
  <c r="AW107" i="1" s="1"/>
  <c r="F39" i="8"/>
  <c r="BD108" i="1" s="1"/>
  <c r="BD107" i="1" s="1"/>
  <c r="J36" i="9"/>
  <c r="AW110" i="1"/>
  <c r="F36" i="9"/>
  <c r="BA110" i="1" s="1"/>
  <c r="BA109" i="1" s="1"/>
  <c r="AW109" i="1" s="1"/>
  <c r="F37" i="9"/>
  <c r="BB110" i="1" s="1"/>
  <c r="BB109" i="1" s="1"/>
  <c r="AX109" i="1" s="1"/>
  <c r="F38" i="9"/>
  <c r="BC110" i="1"/>
  <c r="BC109" i="1" s="1"/>
  <c r="AY109" i="1" s="1"/>
  <c r="F36" i="10"/>
  <c r="BA112" i="1" s="1"/>
  <c r="BA111" i="1" s="1"/>
  <c r="AW111" i="1" s="1"/>
  <c r="F39" i="10"/>
  <c r="BD112" i="1" s="1"/>
  <c r="BD111" i="1" s="1"/>
  <c r="F36" i="11"/>
  <c r="BA114" i="1"/>
  <c r="F38" i="11"/>
  <c r="BC114" i="1" s="1"/>
  <c r="F39" i="11"/>
  <c r="BD114" i="1"/>
  <c r="F39" i="12"/>
  <c r="BD115" i="1" s="1"/>
  <c r="J36" i="12"/>
  <c r="AW115" i="1" s="1"/>
  <c r="J36" i="13"/>
  <c r="AW116" i="1"/>
  <c r="F39" i="13"/>
  <c r="BD116" i="1"/>
  <c r="F36" i="14"/>
  <c r="BA117" i="1" s="1"/>
  <c r="F39" i="14"/>
  <c r="BD117" i="1"/>
  <c r="F37" i="14"/>
  <c r="BB117" i="1" s="1"/>
  <c r="F39" i="15"/>
  <c r="BD118" i="1" s="1"/>
  <c r="J36" i="15"/>
  <c r="AW118" i="1"/>
  <c r="F37" i="15"/>
  <c r="BB118" i="1"/>
  <c r="F39" i="16"/>
  <c r="BD119" i="1" s="1"/>
  <c r="J36" i="16"/>
  <c r="AW119" i="1"/>
  <c r="J36" i="17"/>
  <c r="AW120" i="1" s="1"/>
  <c r="F39" i="17"/>
  <c r="BD120" i="1" s="1"/>
  <c r="F38" i="17"/>
  <c r="BC120" i="1"/>
  <c r="F36" i="18"/>
  <c r="BA121" i="1"/>
  <c r="J36" i="18"/>
  <c r="AW121" i="1" s="1"/>
  <c r="J36" i="19"/>
  <c r="AW122" i="1"/>
  <c r="F38" i="19"/>
  <c r="BC122" i="1" s="1"/>
  <c r="F37" i="20"/>
  <c r="BB123" i="1" s="1"/>
  <c r="J36" i="20"/>
  <c r="AW123" i="1"/>
  <c r="F39" i="20"/>
  <c r="BD123" i="1"/>
  <c r="F38" i="20"/>
  <c r="BC123" i="1" s="1"/>
  <c r="F39" i="21"/>
  <c r="BD125" i="1"/>
  <c r="BD124" i="1"/>
  <c r="F37" i="21"/>
  <c r="BB125" i="1"/>
  <c r="BB124" i="1" s="1"/>
  <c r="AX124" i="1" s="1"/>
  <c r="T126" i="21" l="1"/>
  <c r="T122" i="18"/>
  <c r="T122" i="17"/>
  <c r="P122" i="15"/>
  <c r="AU118" i="1" s="1"/>
  <c r="T122" i="14"/>
  <c r="P122" i="13"/>
  <c r="AU116" i="1" s="1"/>
  <c r="R122" i="12"/>
  <c r="T122" i="11"/>
  <c r="P132" i="10"/>
  <c r="AU112" i="1" s="1"/>
  <c r="AU111" i="1" s="1"/>
  <c r="R127" i="9"/>
  <c r="R132" i="8"/>
  <c r="T129" i="6"/>
  <c r="T133" i="5"/>
  <c r="T129" i="4"/>
  <c r="P123" i="3"/>
  <c r="AU98" i="1"/>
  <c r="R122" i="2"/>
  <c r="R126" i="21"/>
  <c r="T122" i="19"/>
  <c r="P122" i="18"/>
  <c r="AU121" i="1" s="1"/>
  <c r="P122" i="17"/>
  <c r="AU120" i="1" s="1"/>
  <c r="P122" i="16"/>
  <c r="AU119" i="1"/>
  <c r="R122" i="14"/>
  <c r="R122" i="13"/>
  <c r="T122" i="12"/>
  <c r="R122" i="11"/>
  <c r="T127" i="9"/>
  <c r="T132" i="8"/>
  <c r="R129" i="6"/>
  <c r="R133" i="5"/>
  <c r="T122" i="2"/>
  <c r="P126" i="21"/>
  <c r="AU125" i="1" s="1"/>
  <c r="AU124" i="1" s="1"/>
  <c r="R122" i="19"/>
  <c r="R122" i="16"/>
  <c r="T122" i="15"/>
  <c r="P122" i="14"/>
  <c r="AU117" i="1"/>
  <c r="T132" i="10"/>
  <c r="P129" i="6"/>
  <c r="AU104" i="1"/>
  <c r="P133" i="5"/>
  <c r="AU102" i="1"/>
  <c r="P129" i="4"/>
  <c r="AU100" i="1" s="1"/>
  <c r="AU99" i="1" s="1"/>
  <c r="T123" i="3"/>
  <c r="BK126" i="21"/>
  <c r="J126" i="21"/>
  <c r="J98" i="21" s="1"/>
  <c r="R122" i="18"/>
  <c r="R122" i="17"/>
  <c r="T122" i="16"/>
  <c r="R122" i="15"/>
  <c r="P122" i="11"/>
  <c r="AU114" i="1"/>
  <c r="R132" i="10"/>
  <c r="P132" i="8"/>
  <c r="AU108" i="1"/>
  <c r="R129" i="4"/>
  <c r="R123" i="3"/>
  <c r="P122" i="2"/>
  <c r="AU96" i="1" s="1"/>
  <c r="AU95" i="1" s="1"/>
  <c r="BK122" i="2"/>
  <c r="J122" i="2" s="1"/>
  <c r="J32" i="2" s="1"/>
  <c r="AG96" i="1" s="1"/>
  <c r="AG95" i="1" s="1"/>
  <c r="BK123" i="3"/>
  <c r="J123" i="3" s="1"/>
  <c r="J98" i="3" s="1"/>
  <c r="BK133" i="5"/>
  <c r="J133" i="5" s="1"/>
  <c r="J32" i="5" s="1"/>
  <c r="AG102" i="1" s="1"/>
  <c r="AG101" i="1" s="1"/>
  <c r="BK132" i="10"/>
  <c r="J132" i="10" s="1"/>
  <c r="J32" i="10" s="1"/>
  <c r="AG112" i="1" s="1"/>
  <c r="BK122" i="13"/>
  <c r="J122" i="13" s="1"/>
  <c r="J98" i="13" s="1"/>
  <c r="BK122" i="14"/>
  <c r="J122" i="14"/>
  <c r="J98" i="14" s="1"/>
  <c r="BK122" i="15"/>
  <c r="J122" i="15"/>
  <c r="J98" i="15" s="1"/>
  <c r="BK122" i="17"/>
  <c r="J122" i="17"/>
  <c r="J32" i="17" s="1"/>
  <c r="AG120" i="1" s="1"/>
  <c r="AN120" i="1" s="1"/>
  <c r="BK122" i="20"/>
  <c r="J122" i="20"/>
  <c r="J98" i="20"/>
  <c r="J127" i="21"/>
  <c r="J99" i="21"/>
  <c r="BK129" i="4"/>
  <c r="J129" i="4" s="1"/>
  <c r="J98" i="4" s="1"/>
  <c r="BK129" i="6"/>
  <c r="J129" i="6" s="1"/>
  <c r="J98" i="6" s="1"/>
  <c r="BK128" i="7"/>
  <c r="J128" i="7" s="1"/>
  <c r="J98" i="7" s="1"/>
  <c r="BK132" i="8"/>
  <c r="J132" i="8"/>
  <c r="J98" i="8"/>
  <c r="BK127" i="9"/>
  <c r="J127" i="9" s="1"/>
  <c r="J98" i="9" s="1"/>
  <c r="BK122" i="11"/>
  <c r="J122" i="11" s="1"/>
  <c r="J98" i="11" s="1"/>
  <c r="BK122" i="12"/>
  <c r="J122" i="12" s="1"/>
  <c r="J98" i="12" s="1"/>
  <c r="BK122" i="16"/>
  <c r="J122" i="16"/>
  <c r="J98" i="16"/>
  <c r="BK122" i="18"/>
  <c r="J122" i="18" s="1"/>
  <c r="J98" i="18" s="1"/>
  <c r="BK122" i="19"/>
  <c r="J122" i="19" s="1"/>
  <c r="J98" i="19" s="1"/>
  <c r="AU97" i="1"/>
  <c r="AU103" i="1"/>
  <c r="F35" i="2"/>
  <c r="AZ96" i="1" s="1"/>
  <c r="AZ95" i="1" s="1"/>
  <c r="AV95" i="1" s="1"/>
  <c r="AT95" i="1" s="1"/>
  <c r="J35" i="3"/>
  <c r="AV98" i="1"/>
  <c r="AT98" i="1"/>
  <c r="F35" i="4"/>
  <c r="AZ100" i="1" s="1"/>
  <c r="AZ99" i="1" s="1"/>
  <c r="AV99" i="1" s="1"/>
  <c r="AT99" i="1" s="1"/>
  <c r="J35" i="5"/>
  <c r="AV102" i="1"/>
  <c r="AT102" i="1" s="1"/>
  <c r="J35" i="6"/>
  <c r="AV104" i="1" s="1"/>
  <c r="AT104" i="1" s="1"/>
  <c r="F35" i="7"/>
  <c r="AZ106" i="1"/>
  <c r="AZ105" i="1" s="1"/>
  <c r="AV105" i="1" s="1"/>
  <c r="AT105" i="1" s="1"/>
  <c r="J35" i="8"/>
  <c r="AV108" i="1" s="1"/>
  <c r="AT108" i="1" s="1"/>
  <c r="F35" i="9"/>
  <c r="AZ110" i="1"/>
  <c r="AZ109" i="1" s="1"/>
  <c r="AV109" i="1" s="1"/>
  <c r="AT109" i="1" s="1"/>
  <c r="F35" i="10"/>
  <c r="AZ112" i="1" s="1"/>
  <c r="AZ111" i="1" s="1"/>
  <c r="AV111" i="1" s="1"/>
  <c r="AT111" i="1" s="1"/>
  <c r="J35" i="11"/>
  <c r="AV114" i="1" s="1"/>
  <c r="AT114" i="1" s="1"/>
  <c r="F35" i="12"/>
  <c r="AZ115" i="1"/>
  <c r="J35" i="13"/>
  <c r="AV116" i="1"/>
  <c r="AT116" i="1" s="1"/>
  <c r="J35" i="14"/>
  <c r="AV117" i="1"/>
  <c r="AT117" i="1" s="1"/>
  <c r="F35" i="15"/>
  <c r="AZ118" i="1" s="1"/>
  <c r="J35" i="16"/>
  <c r="AV119" i="1"/>
  <c r="AT119" i="1" s="1"/>
  <c r="J35" i="17"/>
  <c r="AV120" i="1"/>
  <c r="AT120" i="1"/>
  <c r="F35" i="18"/>
  <c r="AZ121" i="1"/>
  <c r="F35" i="19"/>
  <c r="AZ122" i="1"/>
  <c r="BB113" i="1"/>
  <c r="AX113" i="1" s="1"/>
  <c r="F35" i="20"/>
  <c r="AZ123" i="1" s="1"/>
  <c r="BD113" i="1"/>
  <c r="F35" i="21"/>
  <c r="AZ125" i="1"/>
  <c r="AZ124" i="1" s="1"/>
  <c r="AV124" i="1" s="1"/>
  <c r="AT124" i="1" s="1"/>
  <c r="AU101" i="1"/>
  <c r="AU107" i="1"/>
  <c r="J35" i="2"/>
  <c r="AV96" i="1" s="1"/>
  <c r="AT96" i="1" s="1"/>
  <c r="F35" i="3"/>
  <c r="AZ98" i="1" s="1"/>
  <c r="AZ97" i="1" s="1"/>
  <c r="AV97" i="1" s="1"/>
  <c r="AT97" i="1" s="1"/>
  <c r="J35" i="4"/>
  <c r="AV100" i="1"/>
  <c r="AT100" i="1"/>
  <c r="F35" i="5"/>
  <c r="AZ102" i="1" s="1"/>
  <c r="AZ101" i="1" s="1"/>
  <c r="AV101" i="1" s="1"/>
  <c r="AT101" i="1" s="1"/>
  <c r="F35" i="6"/>
  <c r="AZ104" i="1" s="1"/>
  <c r="AZ103" i="1" s="1"/>
  <c r="AV103" i="1" s="1"/>
  <c r="AT103" i="1" s="1"/>
  <c r="J35" i="7"/>
  <c r="AV106" i="1" s="1"/>
  <c r="AT106" i="1" s="1"/>
  <c r="F35" i="8"/>
  <c r="AZ108" i="1" s="1"/>
  <c r="AZ107" i="1" s="1"/>
  <c r="AV107" i="1" s="1"/>
  <c r="AT107" i="1" s="1"/>
  <c r="J35" i="9"/>
  <c r="AV110" i="1" s="1"/>
  <c r="AT110" i="1" s="1"/>
  <c r="J35" i="10"/>
  <c r="AV112" i="1"/>
  <c r="AT112" i="1" s="1"/>
  <c r="F35" i="11"/>
  <c r="AZ114" i="1" s="1"/>
  <c r="J35" i="12"/>
  <c r="AV115" i="1" s="1"/>
  <c r="AT115" i="1" s="1"/>
  <c r="F35" i="13"/>
  <c r="AZ116" i="1" s="1"/>
  <c r="F35" i="14"/>
  <c r="AZ117" i="1"/>
  <c r="J35" i="15"/>
  <c r="AV118" i="1" s="1"/>
  <c r="AT118" i="1" s="1"/>
  <c r="F35" i="16"/>
  <c r="AZ119" i="1" s="1"/>
  <c r="F35" i="17"/>
  <c r="AZ120" i="1" s="1"/>
  <c r="J35" i="18"/>
  <c r="AV121" i="1"/>
  <c r="AT121" i="1" s="1"/>
  <c r="J35" i="19"/>
  <c r="AV122" i="1"/>
  <c r="AT122" i="1"/>
  <c r="J35" i="20"/>
  <c r="AV123" i="1" s="1"/>
  <c r="AT123" i="1" s="1"/>
  <c r="BA113" i="1"/>
  <c r="AW113" i="1"/>
  <c r="BC113" i="1"/>
  <c r="AY113" i="1" s="1"/>
  <c r="J35" i="21"/>
  <c r="AV125" i="1" s="1"/>
  <c r="AT125" i="1" s="1"/>
  <c r="AN96" i="1" l="1"/>
  <c r="AG111" i="1"/>
  <c r="AN111" i="1" s="1"/>
  <c r="AN112" i="1"/>
  <c r="AN101" i="1"/>
  <c r="J98" i="2"/>
  <c r="J98" i="17"/>
  <c r="J98" i="5"/>
  <c r="J98" i="10"/>
  <c r="J41" i="17"/>
  <c r="J41" i="10"/>
  <c r="J41" i="5"/>
  <c r="J41" i="2"/>
  <c r="AN95" i="1"/>
  <c r="AN102" i="1"/>
  <c r="AU113" i="1"/>
  <c r="J32" i="12"/>
  <c r="AG115" i="1"/>
  <c r="J32" i="6"/>
  <c r="AG104" i="1"/>
  <c r="AG103" i="1" s="1"/>
  <c r="AN103" i="1" s="1"/>
  <c r="J32" i="3"/>
  <c r="AG98" i="1"/>
  <c r="AG97" i="1"/>
  <c r="J32" i="8"/>
  <c r="AG108" i="1" s="1"/>
  <c r="AG107" i="1" s="1"/>
  <c r="AN107" i="1" s="1"/>
  <c r="J32" i="19"/>
  <c r="AG122" i="1"/>
  <c r="J32" i="18"/>
  <c r="AG121" i="1"/>
  <c r="AZ113" i="1"/>
  <c r="AV113" i="1"/>
  <c r="AT113" i="1"/>
  <c r="BD94" i="1"/>
  <c r="W33" i="1" s="1"/>
  <c r="BA94" i="1"/>
  <c r="W30" i="1"/>
  <c r="J32" i="21"/>
  <c r="AG125" i="1" s="1"/>
  <c r="AG124" i="1" s="1"/>
  <c r="J32" i="9"/>
  <c r="AG110" i="1"/>
  <c r="AG109" i="1"/>
  <c r="AN109" i="1"/>
  <c r="J32" i="11"/>
  <c r="AG114" i="1"/>
  <c r="J32" i="4"/>
  <c r="AG100" i="1" s="1"/>
  <c r="AG99" i="1" s="1"/>
  <c r="AN99" i="1" s="1"/>
  <c r="J32" i="7"/>
  <c r="AG106" i="1"/>
  <c r="AG105" i="1"/>
  <c r="AN105" i="1"/>
  <c r="J32" i="20"/>
  <c r="AG123" i="1"/>
  <c r="J32" i="13"/>
  <c r="AG116" i="1"/>
  <c r="J32" i="14"/>
  <c r="AG117" i="1" s="1"/>
  <c r="J32" i="16"/>
  <c r="AG119" i="1"/>
  <c r="J32" i="15"/>
  <c r="AG118" i="1"/>
  <c r="BB94" i="1"/>
  <c r="W31" i="1" s="1"/>
  <c r="BC94" i="1"/>
  <c r="W32" i="1" s="1"/>
  <c r="AN97" i="1" l="1"/>
  <c r="J41" i="3"/>
  <c r="J41" i="15"/>
  <c r="J41" i="16"/>
  <c r="J41" i="19"/>
  <c r="J41" i="11"/>
  <c r="J41" i="12"/>
  <c r="J41" i="13"/>
  <c r="J41" i="4"/>
  <c r="J41" i="6"/>
  <c r="J41" i="14"/>
  <c r="J41" i="21"/>
  <c r="J41" i="18"/>
  <c r="J41" i="20"/>
  <c r="J41" i="9"/>
  <c r="J41" i="7"/>
  <c r="J41" i="8"/>
  <c r="AU94" i="1"/>
  <c r="AN98" i="1"/>
  <c r="AN104" i="1"/>
  <c r="AN108" i="1"/>
  <c r="AN114" i="1"/>
  <c r="AN116" i="1"/>
  <c r="AN117" i="1"/>
  <c r="AN119" i="1"/>
  <c r="AN124" i="1"/>
  <c r="AN100" i="1"/>
  <c r="AN106" i="1"/>
  <c r="AN110" i="1"/>
  <c r="AN115" i="1"/>
  <c r="AN118" i="1"/>
  <c r="AN121" i="1"/>
  <c r="AN122" i="1"/>
  <c r="AN123" i="1"/>
  <c r="AN125" i="1"/>
  <c r="AZ94" i="1"/>
  <c r="W29" i="1" s="1"/>
  <c r="AW94" i="1"/>
  <c r="AK30" i="1"/>
  <c r="AG113" i="1"/>
  <c r="AY94" i="1"/>
  <c r="AX94" i="1"/>
  <c r="AG94" i="1" l="1"/>
  <c r="AK26" i="1" s="1"/>
  <c r="AN113" i="1"/>
  <c r="AV94" i="1"/>
  <c r="AK29" i="1" s="1"/>
  <c r="AK35" i="1" l="1"/>
  <c r="AT94" i="1"/>
  <c r="AN94" i="1"/>
</calcChain>
</file>

<file path=xl/sharedStrings.xml><?xml version="1.0" encoding="utf-8"?>
<sst xmlns="http://schemas.openxmlformats.org/spreadsheetml/2006/main" count="14684" uniqueCount="1652">
  <si>
    <t>Export Komplet</t>
  </si>
  <si>
    <t/>
  </si>
  <si>
    <t>2.0</t>
  </si>
  <si>
    <t>False</t>
  </si>
  <si>
    <t>{f38295b9-8b50-4801-a3a1-2fd6cc4a20d3}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</si>
  <si>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</si>
  <si>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</si>
  <si>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</si>
  <si>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</si>
  <si>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</si>
  <si>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</si>
  <si>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</si>
  <si>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0,00001</t>
  </si>
  <si>
    <t>Kód:</t>
  </si>
  <si>
    <t>SEDL/N00C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</si>
  <si>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</si>
  <si>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</si>
  <si>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DOPLNĚNÍ VYBAVENOSTI V OKOLÍ VELKÉHO ŽĎÁRSKÉHO RYBNÍKU</t>
  </si>
  <si>
    <t>KSO:</t>
  </si>
  <si>
    <t>CC-CZ:</t>
  </si>
  <si>
    <t>Místo:</t>
  </si>
  <si>
    <t xml:space="preserve"> </t>
  </si>
  <si>
    <t>Datum:</t>
  </si>
  <si>
    <t>26. 8. 2025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</si>
  <si>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</si>
  <si>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</si>
  <si>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</si>
  <si>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</si>
  <si>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</si>
  <si>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</si>
  <si>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</si>
  <si>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</si>
  <si>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</si>
  <si>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</si>
  <si>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</si>
  <si>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</si>
  <si>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</si>
  <si>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</si>
  <si>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</si>
  <si>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</si>
  <si>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</si>
  <si>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</si>
  <si>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</si>
  <si>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</si>
  <si>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</si>
  <si>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</si>
  <si>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</si>
  <si>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</si>
  <si>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</si>
  <si>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</si>
  <si>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</si>
  <si>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</si>
  <si>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</si>
  <si>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</si>
  <si>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</si>
  <si>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</si>
  <si>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</si>
  <si>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</si>
  <si>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</si>
  <si>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</si>
  <si>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</si>
  <si>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</si>
  <si>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</si>
  <si>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</si>
  <si>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</si>
  <si>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</si>
  <si>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</si>
  <si>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</si>
  <si>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</si>
  <si>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</si>
  <si>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</si>
  <si>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</si>
  <si>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</si>
  <si>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</si>
  <si>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</si>
  <si>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</si>
  <si>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</si>
  <si>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00</t>
  </si>
  <si>
    <t>VEDLEJŠÍ A OSTATNÍ NÁKLADY</t>
  </si>
  <si>
    <t>STA</t>
  </si>
  <si>
    <t>1</t>
  </si>
  <si>
    <t>{8585c2cd-2540-40db-b69b-2f24ed8911e7}</t>
  </si>
  <si>
    <t>-1</t>
  </si>
  <si>
    <t>/</t>
  </si>
  <si>
    <t>Soupis</t>
  </si>
  <si>
    <t>2</t>
  </si>
  <si>
    <t>{53231ad1-8643-4987-8dcd-56e4924adde4}</t>
  </si>
  <si>
    <t>SO 01</t>
  </si>
  <si>
    <t>ÚPRAVY PLENÉRU</t>
  </si>
  <si>
    <t>{ff0588bf-dc9c-4d3a-94b8-dcb7b9d12e4e}</t>
  </si>
  <si>
    <t>D.1.1</t>
  </si>
  <si>
    <t>ARCHITEKTONICKO - STAVEBNÍ ŘEŠENÍ</t>
  </si>
  <si>
    <t>{da5322dd-7965-4fe3-a26a-f52df3db6eb0}</t>
  </si>
  <si>
    <t>SO 02</t>
  </si>
  <si>
    <t xml:space="preserve">KOMUNIKACE A ZPEVNĚNÉ PLOCHY </t>
  </si>
  <si>
    <t>{2c6e7b9d-75c1-42dd-bd4c-90c5be4e2478}</t>
  </si>
  <si>
    <t>D.2.1 - D.2.2</t>
  </si>
  <si>
    <t>ARCHITEKTONICKO - STAVEBNÍ ŘEŠENÍ  + STAVEBNĚ - KONSTRUKČNÍ ŘEŠENÍ</t>
  </si>
  <si>
    <t>{ad656d9e-93eb-47a1-8968-df0cb03610d2}</t>
  </si>
  <si>
    <t>SO 03</t>
  </si>
  <si>
    <t>ZASTÁVKA NOVOMĚSTSKÁ</t>
  </si>
  <si>
    <t>{a9f8680e-0be3-4038-b7a0-c9f7353ec90b}</t>
  </si>
  <si>
    <t>D.3.1 - D.3.2</t>
  </si>
  <si>
    <t>{d1840a3f-8585-4caa-8b13-61b9fb13090a}</t>
  </si>
  <si>
    <t>SO 04</t>
  </si>
  <si>
    <t>ALTÁN U ZASTÁVKY</t>
  </si>
  <si>
    <t>{845444ac-ddb1-48ff-a6d2-9163a42f6611}</t>
  </si>
  <si>
    <t>D.4.1 - D.4.2</t>
  </si>
  <si>
    <t>{53650b86-5e91-4079-949c-8156777bc73d}</t>
  </si>
  <si>
    <t>SO 05</t>
  </si>
  <si>
    <t>ORNITOLOGICKÁ POZOROVATELNA</t>
  </si>
  <si>
    <t>{74c7b13e-97a1-4221-8ea4-fd226330f31a}</t>
  </si>
  <si>
    <t>D.5.1 - D.5.2</t>
  </si>
  <si>
    <t>{ed4aa393-894d-47cb-862b-ac18898d8d65}</t>
  </si>
  <si>
    <t>SO 06</t>
  </si>
  <si>
    <t>ALTÁN S VODNÍM HŘIŠTĚM</t>
  </si>
  <si>
    <t>{c3715443-8ac1-4bdc-a1a6-f541bb554ef7}</t>
  </si>
  <si>
    <t>D.6.1 - D.6.2</t>
  </si>
  <si>
    <t>{de223540-44ea-499f-99c5-90cb7942c2b3}</t>
  </si>
  <si>
    <t>SO 07</t>
  </si>
  <si>
    <t>MOLO JIŽNÍ STRANA</t>
  </si>
  <si>
    <t>{6fdcf25c-10a1-4a88-a270-6c6fada15827}</t>
  </si>
  <si>
    <t>D.7.1 - D.7.2</t>
  </si>
  <si>
    <t>{c2b2eb34-1784-4b98-aa2c-34cbf49c4398}</t>
  </si>
  <si>
    <t>SO 08</t>
  </si>
  <si>
    <t>ENVIRONMENTÁLNÍ UČEBNA</t>
  </si>
  <si>
    <t>{85a8ee25-e0b1-4088-9dc0-46d45087cdd7}</t>
  </si>
  <si>
    <t>D.8.1 - D.8.2</t>
  </si>
  <si>
    <t>{646ca1c5-5c33-44d3-8bc2-7d699f0c14ec}</t>
  </si>
  <si>
    <t>SO 09.1</t>
  </si>
  <si>
    <t>ŘEŠENÍ VEGETACE A PODPORA BIODIVERZITY  - REALIZACE</t>
  </si>
  <si>
    <t>{17c85c4f-8138-4963-a1fa-cc38b51ee477}</t>
  </si>
  <si>
    <t>SO 09.1.01</t>
  </si>
  <si>
    <t>KÁCENÍ</t>
  </si>
  <si>
    <t>{ffe11c4d-5fe0-4a90-ab9c-0d86021a9700}</t>
  </si>
  <si>
    <t>SO 09.1.02</t>
  </si>
  <si>
    <t>VÝSADBA STROMŮ DO TRÁVNÍKU - ETAPA A</t>
  </si>
  <si>
    <t>{dd01440f-e7be-4114-a217-a2d6d29a1322}</t>
  </si>
  <si>
    <t>SO 09.1.03</t>
  </si>
  <si>
    <t>VÝSADBA STROMŮ DO TRÁVNÍKU - ETAPA B</t>
  </si>
  <si>
    <t>{ad6bfbfd-bb9f-41a3-a9a2-153ce2999c6b}</t>
  </si>
  <si>
    <t>SO 09.1.04</t>
  </si>
  <si>
    <t>ZALOŽENÍ ŠTĚRKOVÉHO TRÁVNÍKU</t>
  </si>
  <si>
    <t>{8cefeee3-877b-402f-91cd-224d9068c590}</t>
  </si>
  <si>
    <t>SO 09.1.05</t>
  </si>
  <si>
    <t>ZALOŽENÍ TRÁVNÍKU_VLHKOMILNÁ POLOSTINNÁ SMĚS</t>
  </si>
  <si>
    <t>{36d90d32-ebff-435c-8d2e-78141bfa3db0}</t>
  </si>
  <si>
    <t>SO 09.1.06</t>
  </si>
  <si>
    <t>ZALOŽENÍ TRÁVNÍKU_MEZOFILNÍ POLOSTINNÁ SMĚS</t>
  </si>
  <si>
    <t>{1afe5305-6fa4-4e4d-89c1-790e29f2ef6c}</t>
  </si>
  <si>
    <t>SO 09.1.07</t>
  </si>
  <si>
    <t>OBNOVA TRÁVNÍKU</t>
  </si>
  <si>
    <t>{99e6d779-532b-45f0-be7b-cfa0536a701f}</t>
  </si>
  <si>
    <t>SO 09.1.09</t>
  </si>
  <si>
    <t>LITORÁLNÍ VEGETACE</t>
  </si>
  <si>
    <t>{4edd78cf-7e12-492b-ba27-a01ed62a999f}</t>
  </si>
  <si>
    <t>SO 09.1.09 (1)</t>
  </si>
  <si>
    <t>PNOUCÍ ROSTLINY</t>
  </si>
  <si>
    <t>{e70a7395-a6d0-45fa-9d04-bdfed9f4fb5d}</t>
  </si>
  <si>
    <t>SO 09.1.10</t>
  </si>
  <si>
    <t>DROBNÉ OBJEKTY PRO ŽIVOČICHY</t>
  </si>
  <si>
    <t>{77f5930c-de8f-422d-b196-c07e6ea8eb58}</t>
  </si>
  <si>
    <t>SO 10</t>
  </si>
  <si>
    <t>MOBILIÁŘ</t>
  </si>
  <si>
    <t>{e83cbffd-2dc8-4aad-ac8e-eafea2b3de4b}</t>
  </si>
  <si>
    <t>D.10.1 - D.10.2</t>
  </si>
  <si>
    <t>ARCHITEKTONICKO - SATVEBNÍ ŘEŠENÍ  + STAVEBNĚ - KONSTRUKČNÍ ŘEŠENÍ</t>
  </si>
  <si>
    <t>{ce49b777-48b2-4235-8a28-74a3ad0e618a}</t>
  </si>
  <si>
    <t>KRYCÍ LIST SOUPISU PRACÍ</t>
  </si>
  <si>
    <t>Objekt:</t>
  </si>
  <si>
    <t>00 - VEDLEJŠÍ A OSTATNÍ NÁKLADY</t>
  </si>
  <si>
    <t>Soupis:</t>
  </si>
  <si>
    <t>REKAPITULACE ČLENĚNÍ SOUPISU PRACÍ</t>
  </si>
  <si>
    <t>Kód dílu - Popis</t>
  </si>
  <si>
    <t>Cena celkem [CZK]</t>
  </si>
  <si>
    <t>Náklady ze soupisu prací</t>
  </si>
  <si>
    <t>ON - Ostatní náklady</t>
  </si>
  <si>
    <t>VN - Vedlejší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</si>
  <si>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</si>
  <si>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</si>
  <si>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</si>
  <si>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</si>
  <si>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</si>
  <si>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</si>
  <si>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</si>
  <si>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</si>
  <si>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</si>
  <si>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</si>
  <si>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</si>
  <si>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</si>
  <si>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</si>
  <si>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ON</t>
  </si>
  <si>
    <t>Ostatní náklady</t>
  </si>
  <si>
    <t>4</t>
  </si>
  <si>
    <t>ROZPOCET</t>
  </si>
  <si>
    <t>K</t>
  </si>
  <si>
    <t>ON_OS_01</t>
  </si>
  <si>
    <t>Zpracování dodavatelské projektové dokumentace, ( DÍLENSKÉ, VÝROBNÍ ATD )</t>
  </si>
  <si>
    <t>sada</t>
  </si>
  <si>
    <t>Vlastní</t>
  </si>
  <si>
    <t>-1891614458</t>
  </si>
  <si>
    <t>PP</t>
  </si>
  <si>
    <t>005211080R</t>
  </si>
  <si>
    <t>Bezpečnostní a hygienická opatření na staveništi</t>
  </si>
  <si>
    <t>RTS 25/ II</t>
  </si>
  <si>
    <t>1744886667</t>
  </si>
  <si>
    <t>Náklady na ochranu staveniště před vstupem nepovolaných osob, včetně příslušného značení, náklady na oplocení staveniště ( cca 140bm - doba výstavby cca 9 měsíců ) či na jeho osvětlení, náklady na vypracování potřebné dokumentace pro provoz staveniště z hlediska požární ochrany (požární řád a poplachová směrnice) a z hlediska provozu staveniště (provozně dopravní řád), ostraha staveniště 24hod denně, provizorní zakrytí odkrytých míst objektu před povětrnnostními vlivy .</t>
  </si>
  <si>
    <t>3</t>
  </si>
  <si>
    <t>00523  R</t>
  </si>
  <si>
    <t>Zkoušky a revize</t>
  </si>
  <si>
    <t>-503867768</t>
  </si>
  <si>
    <t>Náklady zhotovitele, související s prováděním zkoušek a revizí předepsaných technickými normami nebo objednatelem a které jsou pro provedení díla nezbytné.</t>
  </si>
  <si>
    <t>005241010R</t>
  </si>
  <si>
    <t>Dokumentace skutečného provedení</t>
  </si>
  <si>
    <t>-1825929660</t>
  </si>
  <si>
    <t>Náklady na vyhotovení dokumentace skutečného provedení stavby a její předání objednateli v požadované formě a požadovaném počtu.</t>
  </si>
  <si>
    <t>5</t>
  </si>
  <si>
    <t>005241020R</t>
  </si>
  <si>
    <t>Geodetické zaměření skutečného provedení</t>
  </si>
  <si>
    <t>Soubor</t>
  </si>
  <si>
    <t>1314041058</t>
  </si>
  <si>
    <t>Náklady na provedení skutečného zaměření stavby v rozsahu nezbytném pro zápis změny do katastru nemovitostí.</t>
  </si>
  <si>
    <t>6</t>
  </si>
  <si>
    <t>005261010R</t>
  </si>
  <si>
    <t>Pojištění dodavatele a pojištění díla</t>
  </si>
  <si>
    <t>-2077807575</t>
  </si>
  <si>
    <t>Náklady spojené s povinným pojištěním dodavatele nebo stavebního díla či jeho části, v rozsahu obchodních podmínek.</t>
  </si>
  <si>
    <t>7</t>
  </si>
  <si>
    <t>1258Rxx</t>
  </si>
  <si>
    <t xml:space="preserve">Geodetické zaměření do DTM </t>
  </si>
  <si>
    <t>-1578570740</t>
  </si>
  <si>
    <t>VV</t>
  </si>
  <si>
    <t>" Zaměření skutečného provedení stavby v rozsahu požadovaném pro zápis do Digitální technické mapy (DTM) dle aktuálně platných standardů. "</t>
  </si>
  <si>
    <t>8</t>
  </si>
  <si>
    <t>767914830R00</t>
  </si>
  <si>
    <t>Ochranné mobilní dočasné oplocení o výšce min. 1,8 m</t>
  </si>
  <si>
    <t>m</t>
  </si>
  <si>
    <t>1116652986</t>
  </si>
  <si>
    <t>" V délce 200 m při chodníku Novoměstská "</t>
  </si>
  <si>
    <t>200</t>
  </si>
  <si>
    <t>9</t>
  </si>
  <si>
    <t>005211030R</t>
  </si>
  <si>
    <t>Přechodné dopravní značení vč. dokumentace</t>
  </si>
  <si>
    <t>-19470394</t>
  </si>
  <si>
    <t>VN</t>
  </si>
  <si>
    <t>Vedlejší náklady</t>
  </si>
  <si>
    <t>10</t>
  </si>
  <si>
    <t>005121010R</t>
  </si>
  <si>
    <t>Vybudování zařízení staveniště</t>
  </si>
  <si>
    <t>-942116849</t>
  </si>
  <si>
    <t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</si>
  <si>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11</t>
  </si>
  <si>
    <t>005121020R</t>
  </si>
  <si>
    <t>Provoz zařízení staveniště</t>
  </si>
  <si>
    <t>142707246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</si>
  <si>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</si>
  <si>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12</t>
  </si>
  <si>
    <t>005121030R</t>
  </si>
  <si>
    <t>Odstranění zařízení staveniště</t>
  </si>
  <si>
    <t>1293720288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</si>
  <si>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</si>
  <si>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SO 01 - ÚPRAVY PLENÉRU</t>
  </si>
  <si>
    <t>D.1.1 - ARCHITEKTONICKO - STAVEBNÍ ŘEŠENÍ</t>
  </si>
  <si>
    <t>1 - Zemní práce</t>
  </si>
  <si>
    <t>96 - Bourání konstrukcí</t>
  </si>
  <si>
    <t>D96 - Přesuny suti a vybouraných hmot</t>
  </si>
  <si>
    <t>Zemní práce</t>
  </si>
  <si>
    <t>111301111R00</t>
  </si>
  <si>
    <t>Sejmutí drnu tl. do 10 cm, s přemístěním do 50 m</t>
  </si>
  <si>
    <t>m2</t>
  </si>
  <si>
    <t>RTS 24/ II</t>
  </si>
  <si>
    <t>1472467317</t>
  </si>
  <si>
    <t>113107315R00</t>
  </si>
  <si>
    <t>Odstranění podkladu pl. 50 m2,kam.těžené tl.15 cm</t>
  </si>
  <si>
    <t>559203847</t>
  </si>
  <si>
    <t>113151111R00</t>
  </si>
  <si>
    <t>Rozebrání ploch ze silničních panelů</t>
  </si>
  <si>
    <t>574309233</t>
  </si>
  <si>
    <t>122202201R00</t>
  </si>
  <si>
    <t>Odkopávky pro silnice v hor. 3 do 100 m3</t>
  </si>
  <si>
    <t>m3</t>
  </si>
  <si>
    <t>-2052598382</t>
  </si>
  <si>
    <t>162701105R00</t>
  </si>
  <si>
    <t>Vodorovné přemístění výkopku z hor.1-4 do 10000 m</t>
  </si>
  <si>
    <t>-1387616304</t>
  </si>
  <si>
    <t>162702111R00</t>
  </si>
  <si>
    <t>Vodorovné přemístění drnu do 6000 m</t>
  </si>
  <si>
    <t>-2048918259</t>
  </si>
  <si>
    <t>162702119R00</t>
  </si>
  <si>
    <t>Příplatek k přemístění drnu, za dalších 1000 m</t>
  </si>
  <si>
    <t>1110667209</t>
  </si>
  <si>
    <t>162702199R00</t>
  </si>
  <si>
    <t>Poplatek za skládku drnu</t>
  </si>
  <si>
    <t>-1657782606</t>
  </si>
  <si>
    <t>181006114R00</t>
  </si>
  <si>
    <t>Rozprostření zemin v rov./sklonu 1:5, tl. do 30 cm</t>
  </si>
  <si>
    <t>417350216</t>
  </si>
  <si>
    <t>pro modelace komunkací</t>
  </si>
  <si>
    <t>181006115R00</t>
  </si>
  <si>
    <t>Rozprostření zemin v rov./sklonu 1:5, tl. do 40 cm</t>
  </si>
  <si>
    <t>513556491</t>
  </si>
  <si>
    <t>182001111R00</t>
  </si>
  <si>
    <t>Plošná úprava terénu, nerovnosti do 10 cm v rovině</t>
  </si>
  <si>
    <t>-125196105</t>
  </si>
  <si>
    <t>199000002R00</t>
  </si>
  <si>
    <t>Poplatek za skládku horniny 1- 4, č. dle katal. odpadů 17 05 04</t>
  </si>
  <si>
    <t>548125799</t>
  </si>
  <si>
    <t>Cena dle Pískovny Černovice. www.piskovna-cernovice.cz</t>
  </si>
  <si>
    <t>13</t>
  </si>
  <si>
    <t>151541121R00</t>
  </si>
  <si>
    <t>Katrování vytěžené zeminy</t>
  </si>
  <si>
    <t>2059885936</t>
  </si>
  <si>
    <t>14</t>
  </si>
  <si>
    <t>162606112RXX</t>
  </si>
  <si>
    <t>Vodorovné přemístění zemin pro terénní úpravy, do 10km</t>
  </si>
  <si>
    <t>1365705312</t>
  </si>
  <si>
    <t>Včetně:
- shrnutí výkopku ve výkopišti a hrubé rozhrnutí v násypišti,
- udržování sjízdnosti cest uvnitř násypiště i výkopiště, pokud vrcholky nerovností nejsou   vyšší než +- 0,5 m,
- příplatky za jízdu v terénu uvnitř výkopiště i násypiště.</t>
  </si>
  <si>
    <t>181050010XRab</t>
  </si>
  <si>
    <t>Terénní modelace a rekultivace ploch - plochy dotčené výstavbou , vč. obnovy trávníku</t>
  </si>
  <si>
    <t>170472858</t>
  </si>
  <si>
    <t>16</t>
  </si>
  <si>
    <t>M</t>
  </si>
  <si>
    <t>5832011RX</t>
  </si>
  <si>
    <t>Zemina</t>
  </si>
  <si>
    <t>t</t>
  </si>
  <si>
    <t>1943874954</t>
  </si>
  <si>
    <t>96</t>
  </si>
  <si>
    <t>Bourání konstrukcí</t>
  </si>
  <si>
    <t>17</t>
  </si>
  <si>
    <t>767900040RA0</t>
  </si>
  <si>
    <t>Demontáž oplocení z pletiva</t>
  </si>
  <si>
    <t>201545756</t>
  </si>
  <si>
    <t>Svislé přemístění ze 2. NP, nebo 1. PP, vodorovné vnitrostaveništní přemístění do 30 m, odvoz na skládku do 10 km. Bez poplatku za skládku.</t>
  </si>
  <si>
    <t>18</t>
  </si>
  <si>
    <t>981011192R00</t>
  </si>
  <si>
    <t>Demolice budov rozebráním - přístřešek zastávky</t>
  </si>
  <si>
    <t>-1271515477</t>
  </si>
  <si>
    <t>ocelová nosná konstrukce, opláštění deska polykarbonátová v kombinaci s plechem, plechová střešní krytina</t>
  </si>
  <si>
    <t>19</t>
  </si>
  <si>
    <t>996_01</t>
  </si>
  <si>
    <t>odstranění stávající lavičky, včetně odvozu na skládku  a likvidace</t>
  </si>
  <si>
    <t>ks</t>
  </si>
  <si>
    <t>1315053042</t>
  </si>
  <si>
    <t>20</t>
  </si>
  <si>
    <t>996_02</t>
  </si>
  <si>
    <t>odstranění koše, včetně odvozu na skládku  a likvidace</t>
  </si>
  <si>
    <t>1995697817</t>
  </si>
  <si>
    <t>996_03</t>
  </si>
  <si>
    <t>ostranění reklamní tabule, včetně odvozu na skládku  a likvidace</t>
  </si>
  <si>
    <t>-1099988616</t>
  </si>
  <si>
    <t>22</t>
  </si>
  <si>
    <t>961100015RA0</t>
  </si>
  <si>
    <t>Bourání základů z betonu prostého</t>
  </si>
  <si>
    <t>710096836</t>
  </si>
  <si>
    <t>D96</t>
  </si>
  <si>
    <t>Přesuny suti a vybouraných hmot</t>
  </si>
  <si>
    <t>23</t>
  </si>
  <si>
    <t>979081111R00</t>
  </si>
  <si>
    <t>Odvoz suti a vybour. hmot na skládku do 1 km</t>
  </si>
  <si>
    <t>472356054</t>
  </si>
  <si>
    <t>Včetně naložení na dopravní prostředek a složení na skládku, bez poplatku za skládku.</t>
  </si>
  <si>
    <t>24</t>
  </si>
  <si>
    <t>979081121R00</t>
  </si>
  <si>
    <t>Příplatek k odvozu za každý další 1 km</t>
  </si>
  <si>
    <t>1614139132</t>
  </si>
  <si>
    <t>25</t>
  </si>
  <si>
    <t>979082111R00</t>
  </si>
  <si>
    <t>Vnitrostaveništní doprava suti do 10 m</t>
  </si>
  <si>
    <t>324382829</t>
  </si>
  <si>
    <t>Včetně případného složení na staveništní deponii.</t>
  </si>
  <si>
    <t>26</t>
  </si>
  <si>
    <t>979990107RCC</t>
  </si>
  <si>
    <t>Poplatek za skládku suti - směsná netříděná suť</t>
  </si>
  <si>
    <t>441071177</t>
  </si>
  <si>
    <t xml:space="preserve">SO 02 - KOMUNIKACE A ZPEVNĚNÉ PLOCHY </t>
  </si>
  <si>
    <t>D.2.1 - D.2.2 - ARCHITEKTONICKO - STAVEBNÍ ŘEŠENÍ  + STAVEBNĚ - KONSTRUKČNÍ ŘEŠENÍ</t>
  </si>
  <si>
    <t>57 - Kryty komunikací živičné a z kameniva</t>
  </si>
  <si>
    <t>57_MZKA - ZPEVNĚNÉ PLOCHY - MZK  ČÁST - A (viz. Dokumentace D2-SO 02)</t>
  </si>
  <si>
    <t>57_MZKB - ZPEVNĚNÉ PLOCHY - MZK  ČÁST - B (viz. Dokumentace D2-SO 02)</t>
  </si>
  <si>
    <t>57_POSO04 - PŘÍSTUPY K OBJEKTU - D4 SO 04 (viz. Dokumentace D4 - SO 04)</t>
  </si>
  <si>
    <t>57_POSO05 - PŘÍSTUPY K OBJEKTU - D5 SO 05 (viz. Dokumentace D5 - SO 05)</t>
  </si>
  <si>
    <t>57_PŘ - Přídlažby</t>
  </si>
  <si>
    <t>57_ŠT -  ŠTĚRKOVÝ TRÁVNÍK (viz. Dokumentace D2-SO 02)</t>
  </si>
  <si>
    <t>8_DK - DEŠŤOVÁ KANALIZACE PRO OBJEKT D3-SO 03(viz. situace C.3 a Dokumentace D2-SO 02)</t>
  </si>
  <si>
    <t>99 - Staveništní přesun hmot</t>
  </si>
  <si>
    <t>57</t>
  </si>
  <si>
    <t>Kryty komunikací živičné a z kameniva</t>
  </si>
  <si>
    <t>122201101R00</t>
  </si>
  <si>
    <t>Odkopávky nezapažené v hor. 3 do 100 m3</t>
  </si>
  <si>
    <t>796531240</t>
  </si>
  <si>
    <t>1518872278</t>
  </si>
  <si>
    <t>181101102R00</t>
  </si>
  <si>
    <t>Úprava pláně v zářezech v hor. 1-4, se zhutněním</t>
  </si>
  <si>
    <t>45176235</t>
  </si>
  <si>
    <t>260355792</t>
  </si>
  <si>
    <t>1651608419</t>
  </si>
  <si>
    <t>271571111R00</t>
  </si>
  <si>
    <t>Polštář základu ze štěrkopísku tříděného</t>
  </si>
  <si>
    <t>639820033</t>
  </si>
  <si>
    <t>564871111RT2</t>
  </si>
  <si>
    <t>Podklad ze štěrkodrti po zhutnění tloušťky 25 cm, štěrkodrť frakce 0-32 mm</t>
  </si>
  <si>
    <t>1565922195</t>
  </si>
  <si>
    <t>762_AS_01</t>
  </si>
  <si>
    <t>D + M Uložení opracovaných akátových stupnic,rozměry 0,2*0,25*2,8</t>
  </si>
  <si>
    <t>-1270395840</t>
  </si>
  <si>
    <t>VČ. Kotvení stupnic závitovouz tyčí o 16 se zapuštěnou převlečkovou maticí, pozink - ks 6</t>
  </si>
  <si>
    <t>57_MZKA</t>
  </si>
  <si>
    <t>ZPEVNĚNÉ PLOCHY - MZK  ČÁST - A (viz. Dokumentace D2-SO 02)</t>
  </si>
  <si>
    <t>-2059681977</t>
  </si>
  <si>
    <t>139601102R00</t>
  </si>
  <si>
    <t>Ruční výkop jam, rýh a šachet v hornině tř. 3</t>
  </si>
  <si>
    <t>-860875535</t>
  </si>
  <si>
    <t>-759390424</t>
  </si>
  <si>
    <t>-226421146</t>
  </si>
  <si>
    <t>-1473626680</t>
  </si>
  <si>
    <t>-1838150768</t>
  </si>
  <si>
    <t>182001151R00</t>
  </si>
  <si>
    <t>Prokypření půdy rotavátorem</t>
  </si>
  <si>
    <t>1811186490</t>
  </si>
  <si>
    <t>970597364</t>
  </si>
  <si>
    <t>275313611R00</t>
  </si>
  <si>
    <t>Beton základových patek prostý C 16/20</t>
  </si>
  <si>
    <t>-804404303</t>
  </si>
  <si>
    <t>564801111R00</t>
  </si>
  <si>
    <t>Podklad ze štěrkodrti po zhutnění tloušťky 3 cm</t>
  </si>
  <si>
    <t>982930851</t>
  </si>
  <si>
    <t>564851113RT4</t>
  </si>
  <si>
    <t>Podklad ze štěrkodrti po zhutnění tloušťky 17 cm, štěrkodrť frakce 0-63 mm</t>
  </si>
  <si>
    <t>-521532350</t>
  </si>
  <si>
    <t>564932111R00</t>
  </si>
  <si>
    <t>Podklad z mechanicky zpevněného kameniva tl. 10 cm</t>
  </si>
  <si>
    <t>-1673557138</t>
  </si>
  <si>
    <t>1527781300</t>
  </si>
  <si>
    <t>767_OB_01</t>
  </si>
  <si>
    <t>D + M osazení ocelové lemovky</t>
  </si>
  <si>
    <t>1593444868</t>
  </si>
  <si>
    <t>osazení ocelové lemovky s kotvením do bet. patek
ocelová lemovka bez povrchové úpravy, 120/8 mm
kotvící ocelý kolík - roxor D10/200 mm - 301,6ks</t>
  </si>
  <si>
    <t>-1610201436</t>
  </si>
  <si>
    <t>583425631RL</t>
  </si>
  <si>
    <t>Kamenivo drcené 8/16, zdroj vzorkován a odsouhlasen</t>
  </si>
  <si>
    <t>23336203</t>
  </si>
  <si>
    <t>Kamenivo drcené 8/16 Lomnička</t>
  </si>
  <si>
    <t xml:space="preserve">"drcené kamenivo 8/16 (+ 40 % k zemině) : </t>
  </si>
  <si>
    <t>10,86*1,6</t>
  </si>
  <si>
    <t>57_MZKB</t>
  </si>
  <si>
    <t>ZPEVNĚNÉ PLOCHY - MZK  ČÁST - B (viz. Dokumentace D2-SO 02)</t>
  </si>
  <si>
    <t>1745596671</t>
  </si>
  <si>
    <t>48673560</t>
  </si>
  <si>
    <t>27</t>
  </si>
  <si>
    <t>-1613107742</t>
  </si>
  <si>
    <t>28</t>
  </si>
  <si>
    <t>1895918982</t>
  </si>
  <si>
    <t>29</t>
  </si>
  <si>
    <t>-311746852</t>
  </si>
  <si>
    <t>30</t>
  </si>
  <si>
    <t>1079884346</t>
  </si>
  <si>
    <t>31</t>
  </si>
  <si>
    <t>-484720671</t>
  </si>
  <si>
    <t>32</t>
  </si>
  <si>
    <t>212534445</t>
  </si>
  <si>
    <t>33</t>
  </si>
  <si>
    <t>83039370</t>
  </si>
  <si>
    <t>34</t>
  </si>
  <si>
    <t>336381928</t>
  </si>
  <si>
    <t>35</t>
  </si>
  <si>
    <t>1039237203</t>
  </si>
  <si>
    <t>36</t>
  </si>
  <si>
    <t>-1924257708</t>
  </si>
  <si>
    <t>37</t>
  </si>
  <si>
    <t>1848414478</t>
  </si>
  <si>
    <t>38</t>
  </si>
  <si>
    <t>-1104574320</t>
  </si>
  <si>
    <t>39</t>
  </si>
  <si>
    <t>-2144213119</t>
  </si>
  <si>
    <t>40</t>
  </si>
  <si>
    <t>583425631RL2</t>
  </si>
  <si>
    <t xml:space="preserve">Kamenivo drcené 8/16 zdroj vhodný chemismus, doprava do 100 km, odsouhlaseno architektem </t>
  </si>
  <si>
    <t>436012701</t>
  </si>
  <si>
    <t>17,21*1,6</t>
  </si>
  <si>
    <t>57_POSO04</t>
  </si>
  <si>
    <t>PŘÍSTUPY K OBJEKTU - D4 SO 04 (viz. Dokumentace D4 - SO 04)</t>
  </si>
  <si>
    <t>41</t>
  </si>
  <si>
    <t>-1487554101</t>
  </si>
  <si>
    <t>42</t>
  </si>
  <si>
    <t>-1346090261</t>
  </si>
  <si>
    <t>43</t>
  </si>
  <si>
    <t>202907162</t>
  </si>
  <si>
    <t>44</t>
  </si>
  <si>
    <t>2013213251</t>
  </si>
  <si>
    <t>45</t>
  </si>
  <si>
    <t>-1800237800</t>
  </si>
  <si>
    <t>46</t>
  </si>
  <si>
    <t>-1819410233</t>
  </si>
  <si>
    <t>47</t>
  </si>
  <si>
    <t>-1949951125</t>
  </si>
  <si>
    <t>48</t>
  </si>
  <si>
    <t>-1840767555</t>
  </si>
  <si>
    <t>57_POSO05</t>
  </si>
  <si>
    <t>PŘÍSTUPY K OBJEKTU - D5 SO 05 (viz. Dokumentace D5 - SO 05)</t>
  </si>
  <si>
    <t>49</t>
  </si>
  <si>
    <t>-699537514</t>
  </si>
  <si>
    <t>50</t>
  </si>
  <si>
    <t>-1289741053</t>
  </si>
  <si>
    <t>51</t>
  </si>
  <si>
    <t>-1223868289</t>
  </si>
  <si>
    <t>52</t>
  </si>
  <si>
    <t>1006841906</t>
  </si>
  <si>
    <t>53</t>
  </si>
  <si>
    <t>1572153251</t>
  </si>
  <si>
    <t>54</t>
  </si>
  <si>
    <t>1776958733</t>
  </si>
  <si>
    <t>55</t>
  </si>
  <si>
    <t>-24987120</t>
  </si>
  <si>
    <t>56</t>
  </si>
  <si>
    <t>-423447038</t>
  </si>
  <si>
    <t>57_PŘ</t>
  </si>
  <si>
    <t>Přídlažby</t>
  </si>
  <si>
    <t>1893058839</t>
  </si>
  <si>
    <t>58</t>
  </si>
  <si>
    <t>581929378</t>
  </si>
  <si>
    <t>59</t>
  </si>
  <si>
    <t>591211111R00</t>
  </si>
  <si>
    <t>Kladení dlažby drobné kostky,lože z kamen.tl. 5 cm</t>
  </si>
  <si>
    <t>1727362927</t>
  </si>
  <si>
    <t>60</t>
  </si>
  <si>
    <t>58380120.AR</t>
  </si>
  <si>
    <t>Kostka dlažební žulová štípaná, drobná 80 až 100 mm, třída I</t>
  </si>
  <si>
    <t>604452156</t>
  </si>
  <si>
    <t>57_ŠT</t>
  </si>
  <si>
    <t xml:space="preserve"> ŠTĚRKOVÝ TRÁVNÍK (viz. Dokumentace D2-SO 02)</t>
  </si>
  <si>
    <t>61</t>
  </si>
  <si>
    <t>721297549</t>
  </si>
  <si>
    <t>62</t>
  </si>
  <si>
    <t>880118390</t>
  </si>
  <si>
    <t>63</t>
  </si>
  <si>
    <t>-1379156381</t>
  </si>
  <si>
    <t>64</t>
  </si>
  <si>
    <t>37206965</t>
  </si>
  <si>
    <t>65</t>
  </si>
  <si>
    <t>1089254181</t>
  </si>
  <si>
    <t>66</t>
  </si>
  <si>
    <t>1676573842</t>
  </si>
  <si>
    <t>67</t>
  </si>
  <si>
    <t>-1103927252</t>
  </si>
  <si>
    <t>68</t>
  </si>
  <si>
    <t>1277827684</t>
  </si>
  <si>
    <t>8_DK</t>
  </si>
  <si>
    <t>DEŠŤOVÁ KANALIZACE PRO OBJEKT D3-SO 03(viz. situace C.3 a Dokumentace D2-SO 02)</t>
  </si>
  <si>
    <t>69</t>
  </si>
  <si>
    <t>132201110R00</t>
  </si>
  <si>
    <t>Hloubení rýh š.do 60 cm v hor.3 do 50 m3, STROJNĚ</t>
  </si>
  <si>
    <t>-1827824936</t>
  </si>
  <si>
    <t>70</t>
  </si>
  <si>
    <t>-163204828</t>
  </si>
  <si>
    <t>71</t>
  </si>
  <si>
    <t>-284449792</t>
  </si>
  <si>
    <t>72</t>
  </si>
  <si>
    <t>174101102R00</t>
  </si>
  <si>
    <t>Zásyp ruční se zhutněním</t>
  </si>
  <si>
    <t>-1462985697</t>
  </si>
  <si>
    <t>73</t>
  </si>
  <si>
    <t>175101101RT2</t>
  </si>
  <si>
    <t>Obsyp potrubí bez prohození sypaniny, s dodáním štěrkopísku frakce 0 - 22 mm</t>
  </si>
  <si>
    <t>854060208</t>
  </si>
  <si>
    <t>74</t>
  </si>
  <si>
    <t>-2070387938</t>
  </si>
  <si>
    <t>75</t>
  </si>
  <si>
    <t>451573111R00</t>
  </si>
  <si>
    <t>Lože pod potrubí ze štěrkopísku do 63 mm</t>
  </si>
  <si>
    <t>-1059287380</t>
  </si>
  <si>
    <t>76</t>
  </si>
  <si>
    <t>721176223R00</t>
  </si>
  <si>
    <t>Potrubí KG svodné (ležaté) v zemi, D 125 x 3,2 mm</t>
  </si>
  <si>
    <t>-277117173</t>
  </si>
  <si>
    <t>Potrubí včetně tvarovek. Bez zednických výpomocí.</t>
  </si>
  <si>
    <t>77</t>
  </si>
  <si>
    <t>721176243R00</t>
  </si>
  <si>
    <t>Potrubí KG dešťové (svislé), D 125 x 3,2 mm</t>
  </si>
  <si>
    <t>-836373761</t>
  </si>
  <si>
    <t>Potrubí včetně tvarovek, objímek a vložek pro tlumení hluku. Bez zednických výpomocí.
Včetně zřízení a demontáže pomocného lešení.</t>
  </si>
  <si>
    <t>78</t>
  </si>
  <si>
    <t>899246001R00</t>
  </si>
  <si>
    <t>Napojení KG PVC (trubka kanalizační) potrubí kolenem na svod dešťové vody</t>
  </si>
  <si>
    <t>kus</t>
  </si>
  <si>
    <t>-924541129</t>
  </si>
  <si>
    <t>79</t>
  </si>
  <si>
    <t>583320431Rc</t>
  </si>
  <si>
    <t>Štěrkodrť 32/125</t>
  </si>
  <si>
    <t>1862086545</t>
  </si>
  <si>
    <t>99</t>
  </si>
  <si>
    <t>Staveništní přesun hmot</t>
  </si>
  <si>
    <t>80</t>
  </si>
  <si>
    <t>998222011R00</t>
  </si>
  <si>
    <t>Přesun hmot, pozemní komunikace, kryt z kameniva</t>
  </si>
  <si>
    <t>-668022755</t>
  </si>
  <si>
    <t>SO 03 - ZASTÁVKA NOVOMĚSTSKÁ</t>
  </si>
  <si>
    <t>D.3.1 - D.3.2 - ARCHITEKTONICKO - STAVEBNÍ ŘEŠENÍ  + STAVEBNĚ - KONSTRUKČNÍ ŘEŠENÍ</t>
  </si>
  <si>
    <t>2 - Základy a zvláštní zakládání</t>
  </si>
  <si>
    <t>3 - Svislé a kompletní konstrukce</t>
  </si>
  <si>
    <t>712 - Povlakové krytiny</t>
  </si>
  <si>
    <t>721 - Vnitřní kanalizace</t>
  </si>
  <si>
    <t>751 - Ocelové konstrukce</t>
  </si>
  <si>
    <t>762 - Konstrukce tesařské</t>
  </si>
  <si>
    <t>764 - Konstrukce klempířské</t>
  </si>
  <si>
    <t>766 - Konstrukce truhlářské, okna a dveře</t>
  </si>
  <si>
    <t>767 - Konstrukce zámečnické</t>
  </si>
  <si>
    <t>783 - Nátěry</t>
  </si>
  <si>
    <t>94 - Lešení a stavební výtahy</t>
  </si>
  <si>
    <t>99_01 - Prvky HSV</t>
  </si>
  <si>
    <t>Základy a zvláštní zakládání</t>
  </si>
  <si>
    <t>274351215R00</t>
  </si>
  <si>
    <t>Bednění stěn základových pasů - zřízení</t>
  </si>
  <si>
    <t>-1315385807</t>
  </si>
  <si>
    <t>274351216R00</t>
  </si>
  <si>
    <t>Bednění stěn základových pasů - odstranění</t>
  </si>
  <si>
    <t>505521029</t>
  </si>
  <si>
    <t>Včetně očištění, vytřídění a uložení bednicího materiálu.</t>
  </si>
  <si>
    <t>275351215R00</t>
  </si>
  <si>
    <t>Bednění stěn základových patek - zřízení</t>
  </si>
  <si>
    <t>275224791</t>
  </si>
  <si>
    <t>275351216R00</t>
  </si>
  <si>
    <t>Bednění stěn základových patek - odstranění</t>
  </si>
  <si>
    <t>-1608787291</t>
  </si>
  <si>
    <t>Včetně očištění, vytřídění a uložení bednícího materiálu.</t>
  </si>
  <si>
    <t>631312611R00</t>
  </si>
  <si>
    <t>Mazanina betonová tl. 5 - 8 cm C 16/20</t>
  </si>
  <si>
    <t>-228570839</t>
  </si>
  <si>
    <t>Včetně vytvoření dilatačních spár, bez zaplnění.</t>
  </si>
  <si>
    <t>274323611RX6</t>
  </si>
  <si>
    <t>Železobeton základových pasů vodostavební C 30/37, XF3, XC4</t>
  </si>
  <si>
    <t>1988941717</t>
  </si>
  <si>
    <t>275323611RTA</t>
  </si>
  <si>
    <t>Železobeton základových patek vodostavební C 30/37, XC4, XF 3</t>
  </si>
  <si>
    <t>-1069251430</t>
  </si>
  <si>
    <t>Svislé a kompletní konstrukce</t>
  </si>
  <si>
    <t>311321826R00</t>
  </si>
  <si>
    <t>Železobeton nadzákladových zdí pohledový C 30/37</t>
  </si>
  <si>
    <t>497849509</t>
  </si>
  <si>
    <t>Včetně pomocného lešení o výšce podlahy do 1900 mm a pro zatížení 1,5 kPa.</t>
  </si>
  <si>
    <t>311351805R00</t>
  </si>
  <si>
    <t>Bednění nadzákladových zdí pohledových hladkých, oboustranné - zřízení</t>
  </si>
  <si>
    <t>653081060</t>
  </si>
  <si>
    <t>311351806R00</t>
  </si>
  <si>
    <t>Bednění nadzákladových zdí pohledových hladkých, oboustranné - odstranění</t>
  </si>
  <si>
    <t>58943821</t>
  </si>
  <si>
    <t>712</t>
  </si>
  <si>
    <t>Povlakové krytiny</t>
  </si>
  <si>
    <t>711409111R00</t>
  </si>
  <si>
    <t>Montáž drenážní rohože na sucho</t>
  </si>
  <si>
    <t>1100764396</t>
  </si>
  <si>
    <t>712391171R00</t>
  </si>
  <si>
    <t>Hydroizolace na střechách do 10°, položení - vč. dodávky materiálu (asfaltové pásy)</t>
  </si>
  <si>
    <t>-1963527591</t>
  </si>
  <si>
    <t>Položení podkladní textilie na střechách do 10°</t>
  </si>
  <si>
    <t xml:space="preserve">"D3_SO03 : </t>
  </si>
  <si>
    <t>21,2*3,7</t>
  </si>
  <si>
    <t>712391172R00</t>
  </si>
  <si>
    <t>Textílie na střechách do 10° ochranná, podkladní , položení - bez dodávky textílie</t>
  </si>
  <si>
    <t>-691275130</t>
  </si>
  <si>
    <t>Položení ochranné textilie na střechách do 10°</t>
  </si>
  <si>
    <t>21,2*3,7*2</t>
  </si>
  <si>
    <t>712_99_01</t>
  </si>
  <si>
    <t>D + M rozchodníkový koberec, vrstva substrátu pro suchomilné rostliny skupiny 1</t>
  </si>
  <si>
    <t>-203274018</t>
  </si>
  <si>
    <t>63151300R</t>
  </si>
  <si>
    <t>Podklad vegetační tvar: deska; materiál: minerální; funkce: substrát, hydroakumulace; tl = 20 mm</t>
  </si>
  <si>
    <t>1209258392</t>
  </si>
  <si>
    <t>69366198R</t>
  </si>
  <si>
    <t>Geotextilie netkaná FILTEK 300 g/m2</t>
  </si>
  <si>
    <t>711432549</t>
  </si>
  <si>
    <t>998712201R00</t>
  </si>
  <si>
    <t>Přesun hmot pro povlakové krytiny, výšky do 6 m</t>
  </si>
  <si>
    <t>%</t>
  </si>
  <si>
    <t>-1779326489</t>
  </si>
  <si>
    <t>721</t>
  </si>
  <si>
    <t>Vnitřní kanalizace</t>
  </si>
  <si>
    <t>721242110R00</t>
  </si>
  <si>
    <t>Lapač střešních splavenin PP HL600, kloub</t>
  </si>
  <si>
    <t>-2142340545</t>
  </si>
  <si>
    <t>751</t>
  </si>
  <si>
    <t>Ocelové konstrukce</t>
  </si>
  <si>
    <t>767_01_ŽP</t>
  </si>
  <si>
    <t>D + M OK prvky nosných kcí vč. předepsaných povrchových úprav a zvedacích mechanismů, žárový pozink</t>
  </si>
  <si>
    <t>kg</t>
  </si>
  <si>
    <t>-609251857</t>
  </si>
  <si>
    <t>767_01a</t>
  </si>
  <si>
    <t>D + M OK prvky nosných kcí - zednické přípomoci, , malty, kapsy, betony na podlití, stavební lepidla atk, aktivace doklínováním...</t>
  </si>
  <si>
    <t>1379745666</t>
  </si>
  <si>
    <t>762</t>
  </si>
  <si>
    <t>Konstrukce tesařské</t>
  </si>
  <si>
    <t>762395000R00</t>
  </si>
  <si>
    <t>Spojovací a ochranné prostředky pro střechy</t>
  </si>
  <si>
    <t>-559336385</t>
  </si>
  <si>
    <t>762712110R00</t>
  </si>
  <si>
    <t>Montáž prostorových vázaných konstrukcí hraněných do 120 cm2</t>
  </si>
  <si>
    <t>-1559682050</t>
  </si>
  <si>
    <t>763613132R00</t>
  </si>
  <si>
    <t>Montáž záklopu stropů z desek do tl.18 mm,P+D,šroubov.</t>
  </si>
  <si>
    <t>-1513858100</t>
  </si>
  <si>
    <t>762_99_01</t>
  </si>
  <si>
    <t>D + M dřevěných sloupů vč. finální povrchové úpravy a spojovacích prostředků</t>
  </si>
  <si>
    <t>1988705904</t>
  </si>
  <si>
    <t>včetně zednické výpomoci a spojovacích prostředků. 
Zelená střecha je vynášena přírodními tesanými kmeny
z akátu. Kmeny budou odkorněné, zbavené dřevního bělě. Tvar bude ve svislém směru
upraven řezy motorovou pilou, uvažovaná plocha úpravy cca 30% celkové plochy sloupů</t>
  </si>
  <si>
    <t>762812244R00</t>
  </si>
  <si>
    <t>Montáž záklopu, vrchní na sraz, hoblované fošny</t>
  </si>
  <si>
    <t>1361972607</t>
  </si>
  <si>
    <t>60511101XR</t>
  </si>
  <si>
    <t>Řezivo akát, vč. finální povrchové úpravy</t>
  </si>
  <si>
    <t>1556609310</t>
  </si>
  <si>
    <t>60726144R</t>
  </si>
  <si>
    <t>Deska dřevoštěpková OSB 4, EGGER TOP nebroušená 4PD tl. 18 mm</t>
  </si>
  <si>
    <t>1962048374</t>
  </si>
  <si>
    <t>998762202R00</t>
  </si>
  <si>
    <t>Přesun hmot pro tesařské konstrukce, výšky do 12 m</t>
  </si>
  <si>
    <t>-289689135</t>
  </si>
  <si>
    <t>764</t>
  </si>
  <si>
    <t>Konstrukce klempířské</t>
  </si>
  <si>
    <t>764259411R00</t>
  </si>
  <si>
    <t>Kotlík kónický TiZn pro trouby D do 150 mm</t>
  </si>
  <si>
    <t>-430291541</t>
  </si>
  <si>
    <t>764233450RXX</t>
  </si>
  <si>
    <t>D + M oplechování ploché střechy z TiZn zdí, rš 450 mm</t>
  </si>
  <si>
    <t>122501807</t>
  </si>
  <si>
    <t>včetně zedniké výpomoci a spojovacích prostředků.</t>
  </si>
  <si>
    <t>764252403RXX</t>
  </si>
  <si>
    <t>D + M Žlaby TiZn plech, podokapní půlkruhové, rš 280 mm</t>
  </si>
  <si>
    <t>487285131</t>
  </si>
  <si>
    <t>764554402RKK</t>
  </si>
  <si>
    <t>D + M Odpadní trouby z Ti Zn plechu, kruhové, D 100 mm</t>
  </si>
  <si>
    <t>1058179347</t>
  </si>
  <si>
    <t>998764201R00</t>
  </si>
  <si>
    <t>Přesun hmot pro klempířské konstr., výšky do 6 m</t>
  </si>
  <si>
    <t>-491658797</t>
  </si>
  <si>
    <t>766</t>
  </si>
  <si>
    <t>Konstrukce truhlářské, okna a dveře</t>
  </si>
  <si>
    <t>T/1</t>
  </si>
  <si>
    <t>D + M lavice zastávky 4050/450mm, kompletně dle výkresu D3_SO 03</t>
  </si>
  <si>
    <t>-2017540493</t>
  </si>
  <si>
    <t>998766201R00</t>
  </si>
  <si>
    <t>Přesun hmot pro truhlářské konstr., výšky do 6 m</t>
  </si>
  <si>
    <t>-300075091</t>
  </si>
  <si>
    <t>767</t>
  </si>
  <si>
    <t>Konstrukce zámečnické</t>
  </si>
  <si>
    <t>Z/1</t>
  </si>
  <si>
    <t>D + M zasklení zastávky 1180/2550, kompletně dle výkresu D3_SO 03</t>
  </si>
  <si>
    <t>-1755135849</t>
  </si>
  <si>
    <t>998767202R00</t>
  </si>
  <si>
    <t>Přesun hmot pro zámečnické konstr., výšky do 12 m</t>
  </si>
  <si>
    <t>-371358124</t>
  </si>
  <si>
    <t>783</t>
  </si>
  <si>
    <t>Nátěry</t>
  </si>
  <si>
    <t>783733T10</t>
  </si>
  <si>
    <t>Uzavírací a ochranný nátěr betonových kcí</t>
  </si>
  <si>
    <t>2009812947</t>
  </si>
  <si>
    <t>94</t>
  </si>
  <si>
    <t>Lešení a stavební výtahy</t>
  </si>
  <si>
    <t>941955002R00</t>
  </si>
  <si>
    <t>Lešení lehké pomocné, výška podlahy do 1,9 m</t>
  </si>
  <si>
    <t>-372466706</t>
  </si>
  <si>
    <t>998152122R00</t>
  </si>
  <si>
    <t>Přesun hmot, oplocení, zvláštní obj. monol. do 10m</t>
  </si>
  <si>
    <t>-1185524048</t>
  </si>
  <si>
    <t>99_01</t>
  </si>
  <si>
    <t>Prvky HSV</t>
  </si>
  <si>
    <t>911361821R00</t>
  </si>
  <si>
    <t>Výztuž železobetonových kcí z betonářské oceli B500B (10 505)</t>
  </si>
  <si>
    <t>-1153211308</t>
  </si>
  <si>
    <t>SO 04 - ALTÁN U ZASTÁVKY</t>
  </si>
  <si>
    <t>D.4.1 - D.4.2 - ARCHITEKTONICKO - STAVEBNÍ ŘEŠENÍ  + STAVEBNĚ - KONSTRUKČNÍ ŘEŠENÍ</t>
  </si>
  <si>
    <t>95 - Dokončovací konstrukce na pozemních stavbách</t>
  </si>
  <si>
    <t>-860349014</t>
  </si>
  <si>
    <t>-1051567640</t>
  </si>
  <si>
    <t>-1989400744</t>
  </si>
  <si>
    <t>1383652485</t>
  </si>
  <si>
    <t>229940020Rxx</t>
  </si>
  <si>
    <t>Trubkové mikropiloty  včetně injektáže, kompletně dle výkresu - délky 3m, z toho kořen 2m.</t>
  </si>
  <si>
    <t>-347392651</t>
  </si>
  <si>
    <t>Včetně vyčištění vrtu, dodání a výrobu cementové zálivky, sestavení mikropiloty a veškerých úprav po injektování.</t>
  </si>
  <si>
    <t>" Ocelová výztuž mikropilot je navržena z trubky 89/10 a bude ukládána do vrtu průměru 200mm. "</t>
  </si>
  <si>
    <t>"  Je důležité, aby ocelová trubka byla obalena betonem po celé své délce. Tlaková hlava bude k trubce přivařena. "</t>
  </si>
  <si>
    <t>" Včetně vyčištění vrtu, dodání a výrobu cementové zálivky, sestavení mikropiloty a veškerých úprav po injektování. "</t>
  </si>
  <si>
    <t xml:space="preserve">"DS 4.2.2.1 : </t>
  </si>
  <si>
    <t>3,0*19</t>
  </si>
  <si>
    <t>779267002</t>
  </si>
  <si>
    <t>201236323</t>
  </si>
  <si>
    <t>-21215578</t>
  </si>
  <si>
    <t>-192159112</t>
  </si>
  <si>
    <t>-1066120824</t>
  </si>
  <si>
    <t>762595000R00</t>
  </si>
  <si>
    <t>Spojovací a ochranné prostředky k položení podlah</t>
  </si>
  <si>
    <t>-1941372838</t>
  </si>
  <si>
    <t>-771665524</t>
  </si>
  <si>
    <t>762_S2</t>
  </si>
  <si>
    <t>D + M vodorovného ( svislého ) opláštění altánu</t>
  </si>
  <si>
    <t>-249384961</t>
  </si>
  <si>
    <t>Samotný altán bude proveden jako hranol
z ocelových čtercových a obdélníkových jeklů s výplní po stranách a v horní části z dřevěných kuláčů orientačního
průměru 6 - 8 cm kotvených na ocelový rám pomocí příponek z pozinkovaného ocelového plechu a SK vrutů s talířovou
hlavou. Kuláče budou odkorněné, zbavené dřevního běle. Tvar bude ve svislém směru upraven řezy motorovou pilou,
uvažovaná plocha úpravy cca 30 % celkové plochy kuláčů.</t>
  </si>
  <si>
    <t>762523108RAA</t>
  </si>
  <si>
    <t>Položení podlah hoblovaných  z fošen - mezera 5mm - 10mm</t>
  </si>
  <si>
    <t>1521410910</t>
  </si>
  <si>
    <t>60511101D</t>
  </si>
  <si>
    <t>Řezivo dubové, hoblované vč. finální povrchové úpravy</t>
  </si>
  <si>
    <t>-709739796</t>
  </si>
  <si>
    <t>-773482239</t>
  </si>
  <si>
    <t>834729169</t>
  </si>
  <si>
    <t>-909266539</t>
  </si>
  <si>
    <t>95</t>
  </si>
  <si>
    <t>Dokončovací konstrukce na pozemních stavbách</t>
  </si>
  <si>
    <t>95_421</t>
  </si>
  <si>
    <t>D + M smykového trnu, vč. dilatace</t>
  </si>
  <si>
    <t>-454399037</t>
  </si>
  <si>
    <t>1630460382</t>
  </si>
  <si>
    <t>1169496018</t>
  </si>
  <si>
    <t>SO 05 - ORNITOLOGICKÁ POZOROVATELNA</t>
  </si>
  <si>
    <t>D.5.1 - D.5.2 - ARCHITEKTONICKO - STAVEBNÍ ŘEŠENÍ  + STAVEBNĚ - KONSTRUKČNÍ ŘEŠENÍ</t>
  </si>
  <si>
    <t>-2106838726</t>
  </si>
  <si>
    <t>-1216500606</t>
  </si>
  <si>
    <t>377839023</t>
  </si>
  <si>
    <t>563922225</t>
  </si>
  <si>
    <t>-620106092</t>
  </si>
  <si>
    <t>" Je důležité, aby ocelová trubka byla obalena betonem po celé své délce. Tlaková hlava bude k trubce přivařena. "</t>
  </si>
  <si>
    <t xml:space="preserve">"DS 5.2.2.1 : </t>
  </si>
  <si>
    <t>3,0*10</t>
  </si>
  <si>
    <t>-248670288</t>
  </si>
  <si>
    <t>-426730117</t>
  </si>
  <si>
    <t>-1621015655</t>
  </si>
  <si>
    <t>73037200</t>
  </si>
  <si>
    <t>1265828424</t>
  </si>
  <si>
    <t>-222487256</t>
  </si>
  <si>
    <t>-2084085658</t>
  </si>
  <si>
    <t>-1042303219</t>
  </si>
  <si>
    <t>-274623448</t>
  </si>
  <si>
    <t>-47496652</t>
  </si>
  <si>
    <t>-35201472</t>
  </si>
  <si>
    <t>2136560155</t>
  </si>
  <si>
    <t>1944562190</t>
  </si>
  <si>
    <t>37438534</t>
  </si>
  <si>
    <t>1486191177</t>
  </si>
  <si>
    <t>SO 06 - ALTÁN S VODNÍM HŘIŠTĚM</t>
  </si>
  <si>
    <t>D.6.1 - D.6.2 - ARCHITEKTONICKO - STAVEBNÍ ŘEŠENÍ  + STAVEBNĚ - KONSTRUKČNÍ ŘEŠENÍ</t>
  </si>
  <si>
    <t>21_VP - VODNÍ HERNÍ PRVEK (viz. Dokumentace D6 - SO 06)</t>
  </si>
  <si>
    <t>5 - Komunikace</t>
  </si>
  <si>
    <t>63 - Podlahy a podlahové konstrukce</t>
  </si>
  <si>
    <t>91 - Doplňující práce na komunikaci</t>
  </si>
  <si>
    <t>-1159832251</t>
  </si>
  <si>
    <t>-832501831</t>
  </si>
  <si>
    <t>-540650107</t>
  </si>
  <si>
    <t>174101101R00</t>
  </si>
  <si>
    <t>Zásyp jam, rýh, šachet se zhutněním</t>
  </si>
  <si>
    <t>1750131030</t>
  </si>
  <si>
    <t>včetně strojního přemístění materiálu pro zásyp ze vzdálenosti do 10 m od okraje zásypu</t>
  </si>
  <si>
    <t>-316798581</t>
  </si>
  <si>
    <t>-2063859693</t>
  </si>
  <si>
    <t>-387411419</t>
  </si>
  <si>
    <t>59691002.AR</t>
  </si>
  <si>
    <t>Recyklát betonový 16/32</t>
  </si>
  <si>
    <t>-315924148</t>
  </si>
  <si>
    <t>1787914987</t>
  </si>
  <si>
    <t>55854125</t>
  </si>
  <si>
    <t>-159848897</t>
  </si>
  <si>
    <t>-230707051</t>
  </si>
  <si>
    <t>Trubkové mikropiloty  včetně injektáže, kompletně dle výkresu - délky 3m, z toho kořen 2m</t>
  </si>
  <si>
    <t>-863517513</t>
  </si>
  <si>
    <t>" DS6.2.2.1 "</t>
  </si>
  <si>
    <t>21_VP</t>
  </si>
  <si>
    <t>VODNÍ HERNÍ PRVEK (viz. Dokumentace D6 - SO 06)</t>
  </si>
  <si>
    <t>894421111R00</t>
  </si>
  <si>
    <t>Osazení betonových dílců šachet do 0,5 t</t>
  </si>
  <si>
    <t>1780994522</t>
  </si>
  <si>
    <t>894421111RT1</t>
  </si>
  <si>
    <t>Osazení betonových dílců šachet do 0,5 t, skruže rovné, na kroužek, do 0,5 t</t>
  </si>
  <si>
    <t>1188719071</t>
  </si>
  <si>
    <t>879311113R00</t>
  </si>
  <si>
    <t>Podbetonávka ocelových žlabů,třída betonu C12/15</t>
  </si>
  <si>
    <t>1102789698</t>
  </si>
  <si>
    <t>VP_01</t>
  </si>
  <si>
    <t>D + M Ruční pumpa</t>
  </si>
  <si>
    <t>343819580</t>
  </si>
  <si>
    <t>Ruční pumpa, včetně příslušenství a montáže viz. výkresová část (svislé a vodorovné potrubí + chránička, sací koš, kotevní prvky u mola</t>
  </si>
  <si>
    <t>VP_02</t>
  </si>
  <si>
    <t>D + M Vytyčení trasy a výšky ocelových žlabů</t>
  </si>
  <si>
    <t>-144841695</t>
  </si>
  <si>
    <t>VP_03</t>
  </si>
  <si>
    <t>D + M Upevnění svarem ocelové žlaby na roxory  DN 10 mm</t>
  </si>
  <si>
    <t>-408258503</t>
  </si>
  <si>
    <t>VP_04</t>
  </si>
  <si>
    <t>D + M Ocelové žlaby  250*100*8 mm, černá ocel</t>
  </si>
  <si>
    <t>870219129</t>
  </si>
  <si>
    <t>VP_05</t>
  </si>
  <si>
    <t>D + M Systém  stavidel v herním prvku</t>
  </si>
  <si>
    <t>-588127012</t>
  </si>
  <si>
    <t>59224206RC</t>
  </si>
  <si>
    <t>Betonový poklop DN 0,8 m</t>
  </si>
  <si>
    <t>-1329209067</t>
  </si>
  <si>
    <t>592243555R</t>
  </si>
  <si>
    <t>Skruž šachtová beton Prefa TBS-Q.800/500/120 PS</t>
  </si>
  <si>
    <t>-348357856</t>
  </si>
  <si>
    <t>1079343342</t>
  </si>
  <si>
    <t>999794916</t>
  </si>
  <si>
    <t>1033930744</t>
  </si>
  <si>
    <t>Komunikace</t>
  </si>
  <si>
    <t>564871111RT4</t>
  </si>
  <si>
    <t>Podklad ze štěrkodrti po zhutnění tloušťky 25 cm, štěrkodrť frakce 0-63 mm</t>
  </si>
  <si>
    <t>-1936125134</t>
  </si>
  <si>
    <t>Podlahy a podlahové konstrukce</t>
  </si>
  <si>
    <t>631315621R00</t>
  </si>
  <si>
    <t>Mazanina betonová tl. 12 - 24 cm C 20/25</t>
  </si>
  <si>
    <t>-643011781</t>
  </si>
  <si>
    <t>Včetně vytvoření dilatačních spár se  zaplněním</t>
  </si>
  <si>
    <t>631319175R00</t>
  </si>
  <si>
    <t>Příplatek za stržení povrchu mazaniny tl. 24 cm</t>
  </si>
  <si>
    <t>-159642927</t>
  </si>
  <si>
    <t>631361921RT4</t>
  </si>
  <si>
    <t>Výztuž mazanin svařovanou sítí, KH 30, drát d 6,0 mm, oko 100 x 100 mm</t>
  </si>
  <si>
    <t>-810355143</t>
  </si>
  <si>
    <t>631319165R0c</t>
  </si>
  <si>
    <t>Příplatek za konečnou úpravu mazanin tl. 24 cm, Kartáčovaný beton</t>
  </si>
  <si>
    <t>1754094318</t>
  </si>
  <si>
    <t>-1418340182</t>
  </si>
  <si>
    <t>914238213</t>
  </si>
  <si>
    <t>-14304701</t>
  </si>
  <si>
    <t>1716983616</t>
  </si>
  <si>
    <t>1478676987</t>
  </si>
  <si>
    <t>-1089165485</t>
  </si>
  <si>
    <t>749906168</t>
  </si>
  <si>
    <t>-1584045331</t>
  </si>
  <si>
    <t>91</t>
  </si>
  <si>
    <t>Doplňující práce na komunikaci</t>
  </si>
  <si>
    <t>772_01</t>
  </si>
  <si>
    <t>Žulové posedové prvky dovezené z deponie (cena 0,00 kč),naložení a dovoz do 5 km</t>
  </si>
  <si>
    <t>580357961</t>
  </si>
  <si>
    <t>včetně zedniké výpomoci a spojovacích prostředků. 
Nutno kalkulovat se zvýšeným podílem ruční práce při osazování žulových prvků a s použitím jeřábu.</t>
  </si>
  <si>
    <t>772_02</t>
  </si>
  <si>
    <t>Pomocný montážní materiál</t>
  </si>
  <si>
    <t>-236371015</t>
  </si>
  <si>
    <t>91/1</t>
  </si>
  <si>
    <t>D + M kotvící ocelý kolík - roxor D10/300 mm</t>
  </si>
  <si>
    <t>-2080594089</t>
  </si>
  <si>
    <t>D + M dodatečné vytýčení umístění jednotlivých prvků</t>
  </si>
  <si>
    <t>214357878</t>
  </si>
  <si>
    <t>958996141RCC</t>
  </si>
  <si>
    <t>Chránička přívodního potrubí ruční pumpy z HDPE do DN 110 mm</t>
  </si>
  <si>
    <t>421059233</t>
  </si>
  <si>
    <t>Včetně spojek.
vč. prostupu základem</t>
  </si>
  <si>
    <t>-203905961</t>
  </si>
  <si>
    <t>-16545663</t>
  </si>
  <si>
    <t>SO 07 - MOLO JIŽNÍ STRANA</t>
  </si>
  <si>
    <t>D.7.1 - D.7.2 - ARCHITEKTONICKO - STAVEBNÍ ŘEŠENÍ  + STAVEBNĚ - KONSTRUKČNÍ ŘEŠENÍ</t>
  </si>
  <si>
    <t>2103244604</t>
  </si>
  <si>
    <t>2087131794</t>
  </si>
  <si>
    <t>-1738573906</t>
  </si>
  <si>
    <t>-2070371733</t>
  </si>
  <si>
    <t>Trubkové mikropiloty  včetně injektáže, kompletně dle výkresu délky 3m, z toho kořen 2m</t>
  </si>
  <si>
    <t>-845572124</t>
  </si>
  <si>
    <t xml:space="preserve">"DS 7.2.2.1 : </t>
  </si>
  <si>
    <t>-1321483551</t>
  </si>
  <si>
    <t>1316962328</t>
  </si>
  <si>
    <t>1453636810</t>
  </si>
  <si>
    <t>1512435835</t>
  </si>
  <si>
    <t>-1978741107</t>
  </si>
  <si>
    <t>1299016150</t>
  </si>
  <si>
    <t>1426575730</t>
  </si>
  <si>
    <t>2136619166</t>
  </si>
  <si>
    <t>1125154434</t>
  </si>
  <si>
    <t>632117795</t>
  </si>
  <si>
    <t>-1797489176</t>
  </si>
  <si>
    <t>-1847338034</t>
  </si>
  <si>
    <t>-1318857961</t>
  </si>
  <si>
    <t>SO 08 - ENVIRONMENTÁLNÍ UČEBNA</t>
  </si>
  <si>
    <t>D.8.1 - D.8.2 - ARCHITEKTONICKO - STAVEBNÍ ŘEŠENÍ  + STAVEBNĚ - KONSTRUKČNÍ ŘEŠENÍ</t>
  </si>
  <si>
    <t xml:space="preserve">90_01 - PŘÍSTUPOVÉ SCHODY </t>
  </si>
  <si>
    <t xml:space="preserve">90_02 - POSEDOVÉ PRVKY </t>
  </si>
  <si>
    <t>735127792</t>
  </si>
  <si>
    <t>-943980017</t>
  </si>
  <si>
    <t>2058752516</t>
  </si>
  <si>
    <t>-130514702</t>
  </si>
  <si>
    <t>1064716157</t>
  </si>
  <si>
    <t>887093820</t>
  </si>
  <si>
    <t>-1948983074</t>
  </si>
  <si>
    <t>1203315521</t>
  </si>
  <si>
    <t>1937366806</t>
  </si>
  <si>
    <t>-1835350078</t>
  </si>
  <si>
    <t>-736745005</t>
  </si>
  <si>
    <t>1170467308</t>
  </si>
  <si>
    <t>438831990</t>
  </si>
  <si>
    <t>955362951</t>
  </si>
  <si>
    <t>-502812101</t>
  </si>
  <si>
    <t>-1645249087</t>
  </si>
  <si>
    <t>303307150</t>
  </si>
  <si>
    <t>-248696447</t>
  </si>
  <si>
    <t>-660115953</t>
  </si>
  <si>
    <t>-209502598</t>
  </si>
  <si>
    <t>171551441</t>
  </si>
  <si>
    <t>-1453058496</t>
  </si>
  <si>
    <t>-172778064</t>
  </si>
  <si>
    <t>835600880</t>
  </si>
  <si>
    <t>-2001016417</t>
  </si>
  <si>
    <t xml:space="preserve">" (viz. Dokumentace D8 - SO 08) : </t>
  </si>
  <si>
    <t xml:space="preserve">"MZK - mechanicky hutněné kamenivo, zdroj vzorkovánj a odsouhlasen: </t>
  </si>
  <si>
    <t>35,0</t>
  </si>
  <si>
    <t>1309499855</t>
  </si>
  <si>
    <t>497727288</t>
  </si>
  <si>
    <t>osazení ocelové lemovky s kotvením do bet. patek
ocelová lemovka bez povrchové úpravy, 120/8 mm
kotvící ocelý kolík - roxor D10/200 mm - 740,4ks</t>
  </si>
  <si>
    <t>-2002967511</t>
  </si>
  <si>
    <t>1396131500</t>
  </si>
  <si>
    <t>342878373</t>
  </si>
  <si>
    <t>-1482956931</t>
  </si>
  <si>
    <t>-1075128892</t>
  </si>
  <si>
    <t>-453440398</t>
  </si>
  <si>
    <t>-73180645</t>
  </si>
  <si>
    <t>-673337122</t>
  </si>
  <si>
    <t>1623500950</t>
  </si>
  <si>
    <t>-2622767</t>
  </si>
  <si>
    <t>90_01</t>
  </si>
  <si>
    <t xml:space="preserve">PŘÍSTUPOVÉ SCHODY </t>
  </si>
  <si>
    <t>-1155688224</t>
  </si>
  <si>
    <t>-1109967069</t>
  </si>
  <si>
    <t>1330894104</t>
  </si>
  <si>
    <t>274272130RT5</t>
  </si>
  <si>
    <t>Zdivo základové z bednicích tvárnic, tl. 250 mm, výplň tvárnic betonem C 25/30</t>
  </si>
  <si>
    <t>1624203858</t>
  </si>
  <si>
    <t>279361821R00</t>
  </si>
  <si>
    <t>Výztuž základových zdí z betonářské oceli B500B (10 505)</t>
  </si>
  <si>
    <t>-25205579</t>
  </si>
  <si>
    <t>430321414R00</t>
  </si>
  <si>
    <t>Beton schodišťových konstrukcí železový C 25/30</t>
  </si>
  <si>
    <t>117842654</t>
  </si>
  <si>
    <t>430361921RT4</t>
  </si>
  <si>
    <t>Výztuž schodišťových konstrukcí svařovanou sítí, KH 30, drát d 6,0 mm, oko 100 x 100 mm</t>
  </si>
  <si>
    <t>1984753188</t>
  </si>
  <si>
    <t>434351141R00</t>
  </si>
  <si>
    <t>Bednění stupňů přímočarých - zřízení</t>
  </si>
  <si>
    <t>-309258825</t>
  </si>
  <si>
    <t>434351142R00</t>
  </si>
  <si>
    <t>Bednění stupňů přímočarých - odstranění</t>
  </si>
  <si>
    <t>1155443671</t>
  </si>
  <si>
    <t>564851111RT4</t>
  </si>
  <si>
    <t>Podklad ze štěrkodrti po zhutnění tloušťky 15 cm, štěrkodrť frakce 0-63 mm</t>
  </si>
  <si>
    <t>-1175653240</t>
  </si>
  <si>
    <t>676748484</t>
  </si>
  <si>
    <t>435354271R00</t>
  </si>
  <si>
    <t>Lože z malty pro kamenných prvků tl. 20-40mm</t>
  </si>
  <si>
    <t>1159370448</t>
  </si>
  <si>
    <t>363972498</t>
  </si>
  <si>
    <t>2012891736</t>
  </si>
  <si>
    <t>1374978059</t>
  </si>
  <si>
    <t>90_02</t>
  </si>
  <si>
    <t xml:space="preserve">POSEDOVÉ PRVKY </t>
  </si>
  <si>
    <t>956904073</t>
  </si>
  <si>
    <t>2051789396</t>
  </si>
  <si>
    <t>564261111R00</t>
  </si>
  <si>
    <t>Podklad ze štěrkopísku po zhutnění tloušťky 20 cm</t>
  </si>
  <si>
    <t>-1281691779</t>
  </si>
  <si>
    <t>906571820</t>
  </si>
  <si>
    <t>-2055245874</t>
  </si>
  <si>
    <t>445504985</t>
  </si>
  <si>
    <t>-1266572095</t>
  </si>
  <si>
    <t>-422143967</t>
  </si>
  <si>
    <t>SO 09.1 - ŘEŠENÍ VEGETACE A PODPORA BIODIVERZITY  - REALIZACE</t>
  </si>
  <si>
    <t>SO 09.1.01 - KÁCENÍ</t>
  </si>
  <si>
    <t>B - Rozvojová péče do konce vegetačního období</t>
  </si>
  <si>
    <t>111212356</t>
  </si>
  <si>
    <t>Odstranění nevhodných dřevin přes 100 do 500 m2 v přes 1 m s odstraněním pařezů ve svahu přes 1:5 do, 1:2</t>
  </si>
  <si>
    <t>URS</t>
  </si>
  <si>
    <t>1135889656</t>
  </si>
  <si>
    <t>Odstranění nevhodných dřevin průměru kmene do 100 mm výšky přes 1 m s odstraněním pařezu přes 100 do 500 m2 na svahu přes 1:5 do 1:2
https://podminky.urs.cz/item/CS_URS_2024_01/111212356</t>
  </si>
  <si>
    <t>111212362</t>
  </si>
  <si>
    <t>Odstranění nevhodných dřevin přes 500 m2 v přes 1 m s odstraněním pařezů ve svahu přes 1:5 do 1:2</t>
  </si>
  <si>
    <t>-1428584365</t>
  </si>
  <si>
    <t>Odstranění nevhodných dřevin průměru kmene do 100 mm výšky přes 1 m s odstraněním pařezu přes 500 m2 na svahu přes 1:5 do 1:2
https://podminky.urs.cz/item/CS_URS_2024_01/111212362</t>
  </si>
  <si>
    <t>112101101</t>
  </si>
  <si>
    <t>Odstranění stromů listnatých průměru kmene přes 100 do 300 mm</t>
  </si>
  <si>
    <t>1904091998</t>
  </si>
  <si>
    <t>Odstranění stromů s odřezáním kmene a s odvětvením listnatých, průměru kmene přes 100 do 300 mm
https://podminky.urs.cz/item/CS_URS_2024_01/112101101</t>
  </si>
  <si>
    <t>112101122</t>
  </si>
  <si>
    <t>Odstranění stromů jehličnatých průměru kmene přes 300 do 500 mm</t>
  </si>
  <si>
    <t>-870304885</t>
  </si>
  <si>
    <t>Odstranění stromů s odřezáním kmene a s odvětvením jehličnatých bez odkornění, průměru kmene přes 300 do 500 mm
https://podminky.urs.cz/item/CS_URS_2024_01/112101122</t>
  </si>
  <si>
    <t>112111119-91</t>
  </si>
  <si>
    <t>Náklady na kompostování, recyklaci, likvidaci:  křovin - ve vlastním odpadovém hospodářstvízhotovitele nebo poplatek za uložení kompostárně, skládce: kod odpadu</t>
  </si>
  <si>
    <t>-132413069</t>
  </si>
  <si>
    <t>Náklady na kompostování, recyklaci, likvidaci:  křovin - ve vlastním odpadovém hospodářství zhotovitele nebo poplatek za uložení kompostárně, skládce: kod odpadu 20 02 01</t>
  </si>
  <si>
    <t>112211111-92</t>
  </si>
  <si>
    <t>Náklady na kompostování, recyklaci, likvidaci: větví + pařezů  ze stromů do D 0,30m - ve vlastnímodpadovém hospodářství zhotovitele nebo poplatek za uložení kom</t>
  </si>
  <si>
    <t>168021402</t>
  </si>
  <si>
    <t>01
Náklady na kompostování, recyklaci, likvidaci: větví + pařezů  ze stromů do D 0,30m - ve vlastním odpadovém hospodářství zhotovitele nebo poplatek za uložení kompostárně, skládce: kod dopadu 20 02 01</t>
  </si>
  <si>
    <t>112211112-B92</t>
  </si>
  <si>
    <t>Náklady na kompostování, recyklaci, likvidaci: větví + pařezů  ze stromů od 0,30 m do D 0,50 m - vevlastním odpadovém hospodářství zhotovitele nebo poplatek za</t>
  </si>
  <si>
    <t>742579402</t>
  </si>
  <si>
    <t>dopadu 20 02 01
Náklady na kompostování, recyklaci, likvidaci: větví + pařezů  ze stromů od 0,30 m do D 0,50 m - ve vlastním odpadovém hospodářství zhotovitele nebo poplatek za uložení kompostárně, skládce: kod dopadu 20 02 01</t>
  </si>
  <si>
    <t>112251101</t>
  </si>
  <si>
    <t>Odstranění pařezů průměru přes 100 do 300 mm</t>
  </si>
  <si>
    <t>365948497</t>
  </si>
  <si>
    <t>Odstranění pařezů strojně s jejich vykopáním nebo vytrháním průměru přes 100 do 300 mm
https://podminky.urs.cz/item/CS_URS_2024_01/112251101</t>
  </si>
  <si>
    <t>112251102</t>
  </si>
  <si>
    <t>Odstranění pařezů průměru přes 300 do 500 mm</t>
  </si>
  <si>
    <t>1640836369</t>
  </si>
  <si>
    <t>Odstranění pařezů strojně s jejich vykopáním nebo vytrháním průměru přes 300 do 500 mm
https://podminky.urs.cz/item/CS_URS_2024_01/112251102</t>
  </si>
  <si>
    <t>162201401</t>
  </si>
  <si>
    <t>Vodorovné přemístění větví stromů listnatých do 1 km D kmene přes 100 do 300 mm</t>
  </si>
  <si>
    <t>-1118124739</t>
  </si>
  <si>
    <t>Vodorovné přemístění větví, kmenů nebo pařezů s naložením, složením a dopravou do 1000 m větví stromů listnatých, průměru kmene přes 100 do 300 mm
https://podminky.urs.cz/item/CS_URS_2024_01/162201401</t>
  </si>
  <si>
    <t>162201406</t>
  </si>
  <si>
    <t>Vodorovné přemístění větví stromů jehličnatých do 1 km D kmene přes 300 do 500 mm</t>
  </si>
  <si>
    <t>-83004081</t>
  </si>
  <si>
    <t>Vodorovné přemístění větví, kmenů nebo pařezů s naložením, složením a dopravou do 1000 m větví stromů jehličnatých, průměru kmene přes 300 do 500 mm
https://podminky.urs.cz/item/CS_URS_2024_01/162201406</t>
  </si>
  <si>
    <t>162301501</t>
  </si>
  <si>
    <t>Vodorovné přemístění křovin do 5 km D kmene do 100 mm</t>
  </si>
  <si>
    <t>1135822411</t>
  </si>
  <si>
    <t>Vodorovné přemístění smýcených křovin do průměru kmene 100 mm na vzdálenost do 5 000 m
https://podminky.urs.cz/item/CS_URS_2024_01/162301501</t>
  </si>
  <si>
    <t>162301931</t>
  </si>
  <si>
    <t>Příplatek k vodorovnému přemístění větví stromů listnatých D kmene přes 100 do 300 mm ZKD 1 km</t>
  </si>
  <si>
    <t>-296938684</t>
  </si>
  <si>
    <t>Vodorovné přemístění větví, kmenů nebo pařezů s naložením, složením a dopravou Příplatek k cenám za každých dalších i započatých 1000 m přes 1000 m větví stromů listnatých, průměru kmene přes 100 do 300 mm
https://podminky.urs.cz/item/CS_URS_2024_01/162301931</t>
  </si>
  <si>
    <t>162301942</t>
  </si>
  <si>
    <t>Příplatek k vodorovnému přemístění větví stromů jehličnatých D kmene přes 300 do 500 mm ZKD 1 km</t>
  </si>
  <si>
    <t>709569291</t>
  </si>
  <si>
    <t>Vodorovné přemístění větví, kmenů nebo pařezů s naložením, složením a dopravou Příplatek k cenám za každých dalších i započatých 1000 m přes 1000 m větví stromů jehličnatých, o průměru kmene přes 300 do 500 mm
https://podminky.urs.cz/item/CS_URS_2024_01/162301942</t>
  </si>
  <si>
    <t>162301981</t>
  </si>
  <si>
    <t>Příplatek k vodorovnému přemístění křovin D kmene do 100 mm ZKD 1 km</t>
  </si>
  <si>
    <t>1709096840</t>
  </si>
  <si>
    <t>Vodorovné přemístění smýcených křovin Příplatek k ceně za každých dalších i započatých 1 000 m
https://podminky.urs.cz/item/CS_URS_2024_01/162301981</t>
  </si>
  <si>
    <t>171201231-11</t>
  </si>
  <si>
    <t>Náklady na recyklaci zeminy a kamení ve vlastním odpadovém hospodářství zhotovitele nebo poplatek za, uložení na recyklační skládce  kód odpadu 17 05 04</t>
  </si>
  <si>
    <t>-1760153057</t>
  </si>
  <si>
    <t>Náklady na recyklaci zeminy a kamení ve vlastním odpadovém hospodářství zhotovitele nebo poplatek za uložení na recyklační skládce  kód odpadu 17 05 04</t>
  </si>
  <si>
    <t>174251201</t>
  </si>
  <si>
    <t>Zásyp jam po pařezech D pařezů do 300 mm strojně</t>
  </si>
  <si>
    <t>-1390546382</t>
  </si>
  <si>
    <t>Zásyp jam po pařezech strojně výkopkem z horniny získané při dobývání pařezů s hrubým urovnáním povrchu zasypávky průměru pařezu přes 100 do 300 mm
https://podminky.urs.cz/item/CS_URS_2024_01/174251201</t>
  </si>
  <si>
    <t>174251202</t>
  </si>
  <si>
    <t>Zásyp jam po pařezech D pařezů přes 300 do 500 mm strojně</t>
  </si>
  <si>
    <t>-1312782989</t>
  </si>
  <si>
    <t>Zásyp jam po pařezech strojně výkopkem z horniny získané při dobývání pařezů s hrubým urovnáním povrchu zasypávky průměru pařezu přes 300 do 500 mm
https://podminky.urs.cz/item/CS_URS_2024_01/174251202</t>
  </si>
  <si>
    <t>183101221</t>
  </si>
  <si>
    <t>Jamky pro výsadbu s výměnou 50 % půdy zeminy skupiny 1 až 4 obj přes 0,4 do 1 m3 v rovině a svahu do, 1:5</t>
  </si>
  <si>
    <t>451897079</t>
  </si>
  <si>
    <t>Hloubení jamek pro vysazování rostlin v zemině skupiny 1 až 4 s výměnou půdy z 50% v rovině nebo na svahu do 1:5, objemu přes 0,40 do 1,00 m3
https://podminky.urs.cz/item/CS_URS_2024_01/183101221</t>
  </si>
  <si>
    <t>183403132</t>
  </si>
  <si>
    <t>Obdělání půdy rytím v zemině skupiny 3 v rovině a svahu do 1:5</t>
  </si>
  <si>
    <t>1403823193</t>
  </si>
  <si>
    <t>Obdělání půdy rytím půdy hl. do 200 mm v zemině skupiny 3 v rovině nebo na svahu do 1:5
https://podminky.urs.cz/item/CS_URS_2024_01/183403132</t>
  </si>
  <si>
    <t>184102116</t>
  </si>
  <si>
    <t>Výsadba dřeviny s balem D přes 0,6 do 0,8 m do jamky se zalitím v rovině a svahu do 1:5</t>
  </si>
  <si>
    <t>290812289</t>
  </si>
  <si>
    <t>Výsadba dřeviny s balem do předem vyhloubené jamky se zalitím v rovině nebo na svahu do 1:5, při průměru balu přes 600 do 800 mm
https://podminky.urs.cz/item/CS_URS_2024_01/184102116</t>
  </si>
  <si>
    <t>184215133</t>
  </si>
  <si>
    <t>Ukotvení kmene dřevin v rovině nebo na svahu do 1:5 třemi kůly D do 0,1 m dl přes 2 do 3 m</t>
  </si>
  <si>
    <t>-627281945</t>
  </si>
  <si>
    <t>Ukotvení dřeviny kůly v rovině nebo na svahu do 1:5 třemi kůly, délky přes 2 do 3 m
https://podminky.urs.cz/item/CS_URS_2024_01/184215133</t>
  </si>
  <si>
    <t>184215413</t>
  </si>
  <si>
    <t>Zhotovení závlahové mísy dřevin D přes 1,0 m v rovině nebo na svahu do 1:5</t>
  </si>
  <si>
    <t>1108214891</t>
  </si>
  <si>
    <t>Zhotovení závlahové mísy u solitérních dřevin v rovině nebo na svahu do 1:5, o průměru mísy přes 1 m
https://podminky.urs.cz/item/CS_URS_2024_01/184215413</t>
  </si>
  <si>
    <t>184501141-09</t>
  </si>
  <si>
    <t>Zhotovení obalu z plastové chráničky kmene proti poškození sekačkou - v rovině a svahu do 1:5</t>
  </si>
  <si>
    <t>-1732235060</t>
  </si>
  <si>
    <t>184502114</t>
  </si>
  <si>
    <t>Vyzvednutí dřeviny k přesazení s balem D přes 0,6 do 0,8 m v rovině a svahu do 1:5</t>
  </si>
  <si>
    <t>747713504</t>
  </si>
  <si>
    <t>Vyzvednutí dřeviny k přesazení s balem v rovině nebo na svahu do 1:5, při průměru balu přes 600 do 800 mm
https://podminky.urs.cz/item/CS_URS_2024_01/184502114</t>
  </si>
  <si>
    <t>184818231</t>
  </si>
  <si>
    <t>Ochrana kmene průměru do 300 mm bedněním výšky do 2 m</t>
  </si>
  <si>
    <t>-770663780</t>
  </si>
  <si>
    <t>Ochrana kmene bedněním před poškozením stavebním provozem zřízení včetně odstranění výšky bednění do 2 m průměru kmene do 300 mm
https://podminky.urs.cz/item/CS_URS_2024_01/184818231</t>
  </si>
  <si>
    <t>184818232</t>
  </si>
  <si>
    <t>Ochrana kmene průměru přes 300 do 500 mm bedněním výšky do 2 m</t>
  </si>
  <si>
    <t>1185690155</t>
  </si>
  <si>
    <t>Ochrana kmene bedněním před poškozením stavebním provozem zřízení včetně odstranění výšky bednění do 2 m průměru kmene přes 300 do 500 mm
https://podminky.urs.cz/item/CS_URS_2024_01/184818232</t>
  </si>
  <si>
    <t>184911421</t>
  </si>
  <si>
    <t>Mulčování rostlin kůrou tl do 0,1 m v rovině a svahu do 1:5</t>
  </si>
  <si>
    <t>-503141588</t>
  </si>
  <si>
    <t>Mulčování vysazených rostlin mulčovací kůrou, tl. do 100 mm v rovině nebo na svahu do 1:5
https://podminky.urs.cz/item/CS_URS_2024_01/184911421</t>
  </si>
  <si>
    <t>185802114</t>
  </si>
  <si>
    <t>Hnojení půdy umělým hnojivem k jednotlivým rostlinám v rovině a svahu do 1:5</t>
  </si>
  <si>
    <t>1514791749</t>
  </si>
  <si>
    <t>Hnojení půdy nebo trávníku v rovině nebo na svahu do 1:5 umělým hnojivem s rozdělením k jednotlivým rostlinám
https://podminky.urs.cz/item/CS_URS_2024_01/185802114</t>
  </si>
  <si>
    <t xml:space="preserve">""hnojení tabletovým pomalu rozpustným hnojivem 5 ks/ strom" 3*5*0,010*0,001 : </t>
  </si>
  <si>
    <t>0,00015</t>
  </si>
  <si>
    <t>185804312</t>
  </si>
  <si>
    <t>Zalití rostlin vodou plocha přes 20 m2</t>
  </si>
  <si>
    <t>2123716154</t>
  </si>
  <si>
    <t>Zalití rostlin vodou plochy záhonů jednotlivě přes 20 m2
https://podminky.urs.cz/item/CS_URS_2024_01/185804312</t>
  </si>
  <si>
    <t>185851121</t>
  </si>
  <si>
    <t>Dovoz vody pro zálivku rostlin za vzdálenost do 1000 m</t>
  </si>
  <si>
    <t>681987946</t>
  </si>
  <si>
    <t>Dovoz vody pro zálivku rostlin na vzdálenost do 1000 m
https://podminky.urs.cz/item/CS_URS_2024_01/185851121</t>
  </si>
  <si>
    <t>185851129</t>
  </si>
  <si>
    <t>Příplatek k dovozu vody pro zálivku rostlin do 1000 m ZKD 1000 m</t>
  </si>
  <si>
    <t>-2078008659</t>
  </si>
  <si>
    <t>Dovoz vody pro zálivku rostlin Příplatek k ceně za každých dalších i započatých 1000 m
https://podminky.urs.cz/item/CS_URS_2024_01/185851129</t>
  </si>
  <si>
    <t>211531111-32</t>
  </si>
  <si>
    <t>Výplň odvodňovacích žeber nebo trativodů kamenivem hrubým drceným frakce 16 až 32 mm</t>
  </si>
  <si>
    <t>-221127424</t>
  </si>
  <si>
    <t>998231311</t>
  </si>
  <si>
    <t>Přesun hmot pro sadovnické a krajinářské úpravy vodorovně do 5000 m</t>
  </si>
  <si>
    <t>1112108363</t>
  </si>
  <si>
    <t>Přesun hmot pro sadovnické a krajinářské úpravy strojně dopravní vzdálenost do 5000 m
https://podminky.urs.cz/item/CS_URS_2024_01/998231311</t>
  </si>
  <si>
    <t>10321100-B1</t>
  </si>
  <si>
    <t>substrát: 40% ornice, 30% kompost, 30% ostrohranný štěrk fr. 4/8 mm</t>
  </si>
  <si>
    <t>394280524</t>
  </si>
  <si>
    <t>25111111-01</t>
  </si>
  <si>
    <t>hnojivo postupně rozpustné k rostlinám - tablety 10g</t>
  </si>
  <si>
    <t>2061097208</t>
  </si>
  <si>
    <t>60591257-25</t>
  </si>
  <si>
    <t>kůl vyvazovací dřevěný impregnovaný D 8 cm dl 3 m</t>
  </si>
  <si>
    <t>-1566212430</t>
  </si>
  <si>
    <t>60591320-1</t>
  </si>
  <si>
    <t>dřevěná půlkulatina odkorněná D 6 cm</t>
  </si>
  <si>
    <t>347195410</t>
  </si>
  <si>
    <t>61894009-01</t>
  </si>
  <si>
    <t>chránička kmene proti poškození strunovou sekačkou - polyethylen PE, zelená: v.21cm, dl. 36cm (1ks, pro kmen do D11cm, pro větší D spoje zámky více ks)</t>
  </si>
  <si>
    <t>-565404470</t>
  </si>
  <si>
    <t>chránička kmene proti poškození strunovou sekačkou - polyethylen PE, zelená: v.21cm, dl. 36cm (1ks pro kmen do D11cm, pro větší D spoje zámky více ks)</t>
  </si>
  <si>
    <t>B</t>
  </si>
  <si>
    <t>Rozvojová péče do konce vegetačního období</t>
  </si>
  <si>
    <t>184801121</t>
  </si>
  <si>
    <t>Ošetřování vysazených dřevin soliterních v rovině a svahu do 1:5</t>
  </si>
  <si>
    <t>-695946101</t>
  </si>
  <si>
    <t>Ošetření vysazených dřevin solitérních v rovině nebo na svahu do 1:5
https://podminky.urs.cz/item/CS_URS_2024_01/184801121</t>
  </si>
  <si>
    <t>184852321</t>
  </si>
  <si>
    <t>Řez stromu výchovný špičáků a keřových stromů v do 4 m</t>
  </si>
  <si>
    <t>787092351</t>
  </si>
  <si>
    <t>Řez stromů prováděný lezeckou technikou výchovný (S-RV) špičáky a keřové stromy, výšky do 4 m
https://podminky.urs.cz/item/CS_URS_2024_01/184852321</t>
  </si>
  <si>
    <t>184911111-03</t>
  </si>
  <si>
    <t>Znovuuvázání dřeviny ke kůlům</t>
  </si>
  <si>
    <t>1023657522</t>
  </si>
  <si>
    <t>Znovuuvázání dřeviny jedním úvazkem ke stávajícímu kůlu
https://podminky.urs.cz/item/CS_URS_2024_01/184911111-03</t>
  </si>
  <si>
    <t>-902401287</t>
  </si>
  <si>
    <t>-807413932</t>
  </si>
  <si>
    <t>345611110</t>
  </si>
  <si>
    <t>SO 09.1.02 - VÝSADBA STROMŮ DO TRÁVNÍKU - ETAPA A</t>
  </si>
  <si>
    <t>A - Výsadba stromu</t>
  </si>
  <si>
    <t>A</t>
  </si>
  <si>
    <t>Výsadba stromu</t>
  </si>
  <si>
    <t>1696837985</t>
  </si>
  <si>
    <t>100589361</t>
  </si>
  <si>
    <t>902662757</t>
  </si>
  <si>
    <t>183911111-11</t>
  </si>
  <si>
    <t>Ochrana dřevin chemickým nátěrem ručně</t>
  </si>
  <si>
    <t>413276886</t>
  </si>
  <si>
    <t>1836440679</t>
  </si>
  <si>
    <t>1166674489</t>
  </si>
  <si>
    <t>184215133-4</t>
  </si>
  <si>
    <t>Ukotvení kmene dřevin v rovině nebo na svahu do 1:5 čtyřmi kůly D do 0,1 m dl přes 2 do 3 m</t>
  </si>
  <si>
    <t>-1841586398</t>
  </si>
  <si>
    <t>Ukotvení dřeviny kůly v rovině nebo na svahu do 1:5 čtyřmi kůly, délky přes 2 do 3 m</t>
  </si>
  <si>
    <t>1926138120</t>
  </si>
  <si>
    <t>47053147</t>
  </si>
  <si>
    <t>-1857731622</t>
  </si>
  <si>
    <t>-665277159</t>
  </si>
  <si>
    <t>1450861886</t>
  </si>
  <si>
    <t>-461480843</t>
  </si>
  <si>
    <t>2144164803</t>
  </si>
  <si>
    <t>0265035-B212</t>
  </si>
  <si>
    <t>Fraxinus excelsior, vícekmen, v. 300-350 m, 4x přesazovaný,bal</t>
  </si>
  <si>
    <t>130189979</t>
  </si>
  <si>
    <t>0265035-B213</t>
  </si>
  <si>
    <t>Salix viminalis, vícekmen, v. 300-350 m, 4x přesazovaný, bal</t>
  </si>
  <si>
    <t>866170403</t>
  </si>
  <si>
    <t>0265035-B214</t>
  </si>
  <si>
    <t>Prunus avium, vysokokmen, ok 16/18, bal</t>
  </si>
  <si>
    <t>305420752</t>
  </si>
  <si>
    <t>0265035-B215</t>
  </si>
  <si>
    <t>Prunus padus, vícekmen, v. 300-350 m, 4x přesazovaný, bal</t>
  </si>
  <si>
    <t>1268020389</t>
  </si>
  <si>
    <t>0265035-B216</t>
  </si>
  <si>
    <t>Sorbus aucuparia, vícekmen, v. 300-350 m, 4x přesazovaný, bal</t>
  </si>
  <si>
    <t>2041532850</t>
  </si>
  <si>
    <t>0265035-B217</t>
  </si>
  <si>
    <t>Alnus glutinosa, vysokokmen, ok 16/18, bal</t>
  </si>
  <si>
    <t>208653882</t>
  </si>
  <si>
    <t>0265035-B218</t>
  </si>
  <si>
    <t>Alnus glutinosa, vícekmen, v. 300-350 m, 4x přesazovaný, bal</t>
  </si>
  <si>
    <t>533768128</t>
  </si>
  <si>
    <t>0265035-B219</t>
  </si>
  <si>
    <t>Salix alba, vícekmen, v. 300-350 m, 4x přesazovaný, bal</t>
  </si>
  <si>
    <t>94047386</t>
  </si>
  <si>
    <t>0265035-B2511</t>
  </si>
  <si>
    <t>Quercus palustris, vícekmen 300-350 cm, 4x přesazovaný, bal</t>
  </si>
  <si>
    <t>-361262853</t>
  </si>
  <si>
    <t>517711645</t>
  </si>
  <si>
    <t>10391100-01</t>
  </si>
  <si>
    <t>kůra mulčovací VL - jemně drcená borka</t>
  </si>
  <si>
    <t>-193880979</t>
  </si>
  <si>
    <t>1335887796</t>
  </si>
  <si>
    <t>25234029-02</t>
  </si>
  <si>
    <t>ochranný nátěr na kmeny -   ochrana proti  korní spále (bal.10 kg), spotřeba  cca 1 kg/m2</t>
  </si>
  <si>
    <t>431527494</t>
  </si>
  <si>
    <t>-686297162</t>
  </si>
  <si>
    <t>-201718283</t>
  </si>
  <si>
    <t>429795980</t>
  </si>
  <si>
    <t>-1470176902</t>
  </si>
  <si>
    <t>-1109904618</t>
  </si>
  <si>
    <t>-1572974192</t>
  </si>
  <si>
    <t>1686827582</t>
  </si>
  <si>
    <t>1245495657</t>
  </si>
  <si>
    <t>-1258097190</t>
  </si>
  <si>
    <t>SO 09.1.03 - VÝSADBA STROMŮ DO TRÁVNÍKU - ETAPA B</t>
  </si>
  <si>
    <t>-1248375197</t>
  </si>
  <si>
    <t>1765476681</t>
  </si>
  <si>
    <t>960051652</t>
  </si>
  <si>
    <t>-1217071012</t>
  </si>
  <si>
    <t>-1959367208</t>
  </si>
  <si>
    <t>1102720764</t>
  </si>
  <si>
    <t>762779631</t>
  </si>
  <si>
    <t>164781529</t>
  </si>
  <si>
    <t>-629333746</t>
  </si>
  <si>
    <t>-1007575364</t>
  </si>
  <si>
    <t>1215168434</t>
  </si>
  <si>
    <t>436864216</t>
  </si>
  <si>
    <t>277809856</t>
  </si>
  <si>
    <t>-2086578957</t>
  </si>
  <si>
    <t>779389007</t>
  </si>
  <si>
    <t>Fraxinus excelsior, vysokokmen, ok 16/18, bal</t>
  </si>
  <si>
    <t>-1921564771</t>
  </si>
  <si>
    <t>-528730069</t>
  </si>
  <si>
    <t>1919377466</t>
  </si>
  <si>
    <t>-720948889</t>
  </si>
  <si>
    <t>1591571462</t>
  </si>
  <si>
    <t>-1863443448</t>
  </si>
  <si>
    <t>0265035-B2201</t>
  </si>
  <si>
    <t>Populus alba, vícekmen, 300-350 cm, bal</t>
  </si>
  <si>
    <t>-1029600212</t>
  </si>
  <si>
    <t>-1805355874</t>
  </si>
  <si>
    <t>-1619911994</t>
  </si>
  <si>
    <t>-674971967</t>
  </si>
  <si>
    <t>1640504699</t>
  </si>
  <si>
    <t>-1131740817</t>
  </si>
  <si>
    <t>251514394</t>
  </si>
  <si>
    <t>-1118380348</t>
  </si>
  <si>
    <t>346149006</t>
  </si>
  <si>
    <t>1870392009</t>
  </si>
  <si>
    <t>-293319424</t>
  </si>
  <si>
    <t>1583002403</t>
  </si>
  <si>
    <t>521802257</t>
  </si>
  <si>
    <t>93546390</t>
  </si>
  <si>
    <t>-201085409</t>
  </si>
  <si>
    <t>SO 09.1.04 - ZALOŽENÍ ŠTĚRKOVÉHO TRÁVNÍKU</t>
  </si>
  <si>
    <t>A - Založení štěrkového trávníku</t>
  </si>
  <si>
    <t>Založení štěrkového trávníku</t>
  </si>
  <si>
    <t>181411131</t>
  </si>
  <si>
    <t>Založení parkového trávníku výsevem pl do 1000 m2 v rovině a ve svahu do 1:5</t>
  </si>
  <si>
    <t>-1017853332</t>
  </si>
  <si>
    <t>Založení trávníku na půdě předem připravené plochy do 1000 m2 výsevem včetně utažení parkového v rovině nebo na svahu do 1:5
https://podminky.urs.cz/item/CS_URS_2024_01/181411131</t>
  </si>
  <si>
    <t>183403161</t>
  </si>
  <si>
    <t>Obdělání půdy válením v rovině a svahu do 1:5</t>
  </si>
  <si>
    <t>-1498834498</t>
  </si>
  <si>
    <t>Obdělání půdy válením v rovině nebo na svahu do 1:5
https://podminky.urs.cz/item/CS_URS_2024_01/183403161</t>
  </si>
  <si>
    <t>184813511</t>
  </si>
  <si>
    <t>Chemické odplevelení před založením kultury postřikem na široko v rovině a svahu do 1:5 ručně</t>
  </si>
  <si>
    <t>-1723460584</t>
  </si>
  <si>
    <t>Chemické odplevelení půdy před založením kultury, trávníku nebo zpevněných ploch ručně o jakékoli výměře postřikem na široko v rovině nebo na svahu do 1:5
https://podminky.urs.cz/item/CS_URS_2024_01/184813511</t>
  </si>
  <si>
    <t>185802113</t>
  </si>
  <si>
    <t>Hnojení půdy umělým hnojivem na široko v rovině a svahu do 1:5</t>
  </si>
  <si>
    <t>-1959273825</t>
  </si>
  <si>
    <t>Hnojení půdy nebo trávníku v rovině nebo na svahu do 1:5 umělým hnojivem na široko
https://podminky.urs.cz/item/CS_URS_2024_01/185802113</t>
  </si>
  <si>
    <t>71769466</t>
  </si>
  <si>
    <t>-200504149</t>
  </si>
  <si>
    <t>2033634913</t>
  </si>
  <si>
    <t>1899251301</t>
  </si>
  <si>
    <t>00572490-30</t>
  </si>
  <si>
    <t>Osetí včetně osiva (20-25 g/m2), speciální suchovzodrná směs pro štěrkové trávníky snášejícízatížení, přesné složení upřesněno dle stanovištních podmínek během</t>
  </si>
  <si>
    <t>-816396612</t>
  </si>
  <si>
    <t>architektem
Osetí včetně osiva (20-25 g/m2), speciální suchovzodrná směs pro štěrkové trávníky snášející zatížení, přesné složení upřesněno dle stanovištních podmínek během realizace a odsouhlaseno architektem</t>
  </si>
  <si>
    <t>25191155-11</t>
  </si>
  <si>
    <t>hnojivo startovací - pro založení trávníků, spotřeba 30g/m2</t>
  </si>
  <si>
    <t>-1200590697</t>
  </si>
  <si>
    <t>111151121</t>
  </si>
  <si>
    <t>Pokosení trávníku parkového pl do 1000 m2 s odvozem do 20 km v rovině a svahu do 1:5</t>
  </si>
  <si>
    <t>-1990465864</t>
  </si>
  <si>
    <t>Pokosení trávníku při souvislé ploše do 1000 m2 parkového v rovině nebo svahu do 1:5
https://podminky.urs.cz/item/CS_URS_2024_01/111151121</t>
  </si>
  <si>
    <t>171201231-19</t>
  </si>
  <si>
    <t>Náklady na recyklaci biologicky rozložitelného odpadu ve vlastním odpadovém hospodářství zhotovitelenebo poplatek za uložení na kompostárně biologicky rozložite</t>
  </si>
  <si>
    <t>1348681868</t>
  </si>
  <si>
    <t>Náklady na recyklaci biologicky rozložitelného odpadu ve vlastním odpadovém hospodářství zhotovitele nebo poplatek za uložení na kompostárně biologicky rozložitelného odpadu, kód odpadu 20 02 01</t>
  </si>
  <si>
    <t>182303111</t>
  </si>
  <si>
    <t>Doplnění zeminy nebo substrátu na travnatých plochách tl do 50 mm rovina v rovinně a svahu do 1:5</t>
  </si>
  <si>
    <t>-973509394</t>
  </si>
  <si>
    <t>Doplnění zeminy nebo substrátu na travnatých plochách tloušťky do 50 mm v rovině nebo na svahu do 1:5
https://podminky.urs.cz/item/CS_URS_2024_01/182303111</t>
  </si>
  <si>
    <t>183403153</t>
  </si>
  <si>
    <t>Obdělání půdy hrabáním v rovině a svahu do 1:5</t>
  </si>
  <si>
    <t>1941343406</t>
  </si>
  <si>
    <t>Obdělání půdy hrabáním v rovině nebo na svahu do 1:5
https://podminky.urs.cz/item/CS_URS_2024_01/183403153</t>
  </si>
  <si>
    <t>742999766</t>
  </si>
  <si>
    <t>183451351-19</t>
  </si>
  <si>
    <t>Dosev trávníku lokálně vč. ručního provzdušenění podkladu a dodávky travního osiva (štěrkový, trávník) plochy v rovině nebo na svahu do 1:5</t>
  </si>
  <si>
    <t>1422158059</t>
  </si>
  <si>
    <t>Dosev trávníku vč. ručního provzdušenění podkladu a dodávky travního osiva plochy v rovině nebo na svahu do 1:5</t>
  </si>
  <si>
    <t>1009221359</t>
  </si>
  <si>
    <t>-2036226004</t>
  </si>
  <si>
    <t>-1373454365</t>
  </si>
  <si>
    <t>10371500</t>
  </si>
  <si>
    <t>substrát pro trávníky VL</t>
  </si>
  <si>
    <t>732976639</t>
  </si>
  <si>
    <t>SO 09.1.05 - ZALOŽENÍ TRÁVNÍKU_VLHKOMILNÁ POLOSTINNÁ SMĚS</t>
  </si>
  <si>
    <t>A - Založení trávníku - vlhkomilný</t>
  </si>
  <si>
    <t>Založení trávníku - vlhkomilný</t>
  </si>
  <si>
    <t>1594197495</t>
  </si>
  <si>
    <t>181151311</t>
  </si>
  <si>
    <t>Plošná úprava terénu přes 500 m2 zemina skupiny 1 až 4 nerovnosti přes 50 do 100 mm v rovinně a, svahu do 1:5</t>
  </si>
  <si>
    <t>-645354195</t>
  </si>
  <si>
    <t>Plošná úprava terénu v zemině skupiny 1 až 4 s urovnáním povrchu bez doplnění ornice souvislé plochy přes 500 m2 při nerovnostech terénu přes 50 do 100 mm v rovině nebo na svahu do 1:5
https://podminky.urs.cz/item/CS_URS_2024_01/181151311</t>
  </si>
  <si>
    <t>181351113</t>
  </si>
  <si>
    <t>Rozprostření ornice tl vrstvy do 200 mm pl přes 500 m2 v rovině nebo ve svahu do 1:5 strojně</t>
  </si>
  <si>
    <t>1454777748</t>
  </si>
  <si>
    <t>Rozprostření a urovnání ornice v rovině nebo ve svahu sklonu do 1:5 strojně při souvislé ploše přes 500 m2, tl. vrstvy do 200 mm
https://podminky.urs.cz/item/CS_URS_2024_01/181351113</t>
  </si>
  <si>
    <t>181451131</t>
  </si>
  <si>
    <t>Založení parkového trávníku výsevem pl přes 1000 m2 v rovině a ve svahu do 1:5</t>
  </si>
  <si>
    <t>-2145159229</t>
  </si>
  <si>
    <t>Založení trávníku na půdě předem připravené plochy přes 1000 m2 výsevem včetně utažení parkového v rovině nebo na svahu do 1:5
https://podminky.urs.cz/item/CS_URS_2024_01/181451131</t>
  </si>
  <si>
    <t>183403114</t>
  </si>
  <si>
    <t>Obdělání půdy kultivátorováním v rovině a svahu do 1:5</t>
  </si>
  <si>
    <t>-1624894690</t>
  </si>
  <si>
    <t>Obdělání půdy kultivátorováním v rovině nebo na svahu do 1:5
https://podminky.urs.cz/item/CS_URS_2024_01/183403114</t>
  </si>
  <si>
    <t>1396139702</t>
  </si>
  <si>
    <t>-1499624745</t>
  </si>
  <si>
    <t>-544606374</t>
  </si>
  <si>
    <t>-581204661</t>
  </si>
  <si>
    <t>1329355612</t>
  </si>
  <si>
    <t>-451398265</t>
  </si>
  <si>
    <t>1217570295</t>
  </si>
  <si>
    <t>1462407169</t>
  </si>
  <si>
    <t>00572490-B411</t>
  </si>
  <si>
    <t>osivo travní - travobylinná směs do vlhčích podmínek, přesné složení upřesněno dle stanovištníchpodmínek během realizace a odsouhlaseno architektem, výsev 3-5 g</t>
  </si>
  <si>
    <t>1981543492</t>
  </si>
  <si>
    <t>osivo travní - travobylinná směs do vlhčích podmínek, přesné složení upřesněno dle stanovištních podmínek během realizace a odsouhlaseno architektem, výsev 3-5 g/m2</t>
  </si>
  <si>
    <t>964582878</t>
  </si>
  <si>
    <t>-138163955</t>
  </si>
  <si>
    <t>171201231-19.1</t>
  </si>
  <si>
    <t>1541651495</t>
  </si>
  <si>
    <t>185802113.1</t>
  </si>
  <si>
    <t>-388832948</t>
  </si>
  <si>
    <t>185803111</t>
  </si>
  <si>
    <t>Ošetření trávníku shrabáním v rovině a svahu do 1:5</t>
  </si>
  <si>
    <t>1875072968</t>
  </si>
  <si>
    <t>Ošetření trávníku jednorázové v rovině nebo na svahu do 1:5
https://podminky.urs.cz/item/CS_URS_2024_01/185803111</t>
  </si>
  <si>
    <t>185804312.1</t>
  </si>
  <si>
    <t>-551921195</t>
  </si>
  <si>
    <t>185851121.1</t>
  </si>
  <si>
    <t>1444518301</t>
  </si>
  <si>
    <t>185851129.1</t>
  </si>
  <si>
    <t>462918643</t>
  </si>
  <si>
    <t>25191155-13</t>
  </si>
  <si>
    <t>hnojivo dusíkaté granulované pro údržbu trávníků - spotřeba 5g/m2</t>
  </si>
  <si>
    <t>-355544658</t>
  </si>
  <si>
    <t>SO 09.1.06 - ZALOŽENÍ TRÁVNÍKU_MEZOFILNÍ POLOSTINNÁ SMĚS</t>
  </si>
  <si>
    <t>A - Založení trávníku - mezofilní</t>
  </si>
  <si>
    <t>Založení trávníku - mezofilní</t>
  </si>
  <si>
    <t>2069053638</t>
  </si>
  <si>
    <t>-135340729</t>
  </si>
  <si>
    <t>-618774786</t>
  </si>
  <si>
    <t>-1674144363</t>
  </si>
  <si>
    <t>2023567518</t>
  </si>
  <si>
    <t>-474990505</t>
  </si>
  <si>
    <t>845405288</t>
  </si>
  <si>
    <t>-807395870</t>
  </si>
  <si>
    <t>-46526079</t>
  </si>
  <si>
    <t>-2016987973</t>
  </si>
  <si>
    <t>1230043393</t>
  </si>
  <si>
    <t>978394755</t>
  </si>
  <si>
    <t>-792885099</t>
  </si>
  <si>
    <t>00572490-B412</t>
  </si>
  <si>
    <t>osivo travní - travobylinná směs do polostínu, přesné složení upřesněno dle stanovištních podmínek, během realizace a odsouhlaseno architektem, výsev 3-5 g/m2</t>
  </si>
  <si>
    <t>-320119017</t>
  </si>
  <si>
    <t>osivo travní - travobylinná směs do polostínu, přesné složení upřesněno dle stanovištních podmínek během realizace a odsouhlaseno architektem, výsev 3-5 g/m2</t>
  </si>
  <si>
    <t>1762621471</t>
  </si>
  <si>
    <t>-1919608402</t>
  </si>
  <si>
    <t>514822724</t>
  </si>
  <si>
    <t>-916437512</t>
  </si>
  <si>
    <t>343520559</t>
  </si>
  <si>
    <t>-680007251</t>
  </si>
  <si>
    <t>1182305342</t>
  </si>
  <si>
    <t>-768158670</t>
  </si>
  <si>
    <t>-394638486</t>
  </si>
  <si>
    <t>SO 09.1.07 - OBNOVA TRÁVNÍKU</t>
  </si>
  <si>
    <t>A - Obnova trávníku</t>
  </si>
  <si>
    <t>Obnova trávníku</t>
  </si>
  <si>
    <t>-228771580</t>
  </si>
  <si>
    <t>-852573253</t>
  </si>
  <si>
    <t>1765414928</t>
  </si>
  <si>
    <t>183402121</t>
  </si>
  <si>
    <t>Rozrušení půdy souvislé pl přes 100 do 500 m2 hl přes 50 do 150 mm v rovině a svahu do 1:5</t>
  </si>
  <si>
    <t>-377177383</t>
  </si>
  <si>
    <t>Rozrušení půdy na hloubku přes 50 do 150 mm souvislé plochy do 500 m2 v rovině nebo na svahu do 1:5
https://podminky.urs.cz/item/CS_URS_2024_01/183402121</t>
  </si>
  <si>
    <t>-374707080</t>
  </si>
  <si>
    <t>-847742708</t>
  </si>
  <si>
    <t>-1852553152</t>
  </si>
  <si>
    <t>1130688750</t>
  </si>
  <si>
    <t>119551035</t>
  </si>
  <si>
    <t>osivo travní - suchovzdorná směs, přesné složení upřesněno dle stanovištních podmínek běhemrealizace a odsouhlaseno architektem, výsev 20-30 g/m2, travobylinná</t>
  </si>
  <si>
    <t>-1358070275</t>
  </si>
  <si>
    <t>osivo travní - univerzální parková směs, přesné složení upřesněno dle stanovištních podmínek během realizace a odsouhlaseno architektem, výsev 20-30 g/m2, travobylinná společenstva</t>
  </si>
  <si>
    <t>58154421</t>
  </si>
  <si>
    <t>písek křemičitý sušený pytlovaný 1/2mm</t>
  </si>
  <si>
    <t>1478243727</t>
  </si>
  <si>
    <t>58154421-1</t>
  </si>
  <si>
    <t>kompost tříděný, volně ložený</t>
  </si>
  <si>
    <t>1432562833</t>
  </si>
  <si>
    <t>111151221</t>
  </si>
  <si>
    <t>Pokosení trávníku parkového pl do 10000 m2 s odvozem do 20 km v rovině a svahu do 1:5</t>
  </si>
  <si>
    <t>241692055</t>
  </si>
  <si>
    <t>Pokosení trávníku při souvislé ploše přes 1000 do 10000 m2 parkového v rovině nebo svahu do 1:5
https://podminky.urs.cz/item/CS_URS_2024_01/111151221</t>
  </si>
  <si>
    <t>1871239953</t>
  </si>
  <si>
    <t>1083746941</t>
  </si>
  <si>
    <t>-808039286</t>
  </si>
  <si>
    <t>1550829487</t>
  </si>
  <si>
    <t>1575812277</t>
  </si>
  <si>
    <t>SO 09.1.09 - LITORÁLNÍ VEGETACE</t>
  </si>
  <si>
    <t>A - Litorální vegetace</t>
  </si>
  <si>
    <t>Litorální vegetace</t>
  </si>
  <si>
    <t>-2022075084</t>
  </si>
  <si>
    <t>181151321</t>
  </si>
  <si>
    <t>Plošná úprava terénu přes 500 m2 zemina skupiny 1 až 4 nerovnosti přes 100 do 150 mm v rovinně a, svahu do 1:5</t>
  </si>
  <si>
    <t>-831236459</t>
  </si>
  <si>
    <t>Plošná úprava terénu v zemině skupiny 1 až 4 s urovnáním povrchu bez doplnění ornice souvislé plochy přes 500 m2 při nerovnostech terénu přes 100 do 150 mm v rovině nebo na svahu do 1:5
https://podminky.urs.cz/item/CS_URS_2024_01/181151321</t>
  </si>
  <si>
    <t>788527327</t>
  </si>
  <si>
    <t>181451121</t>
  </si>
  <si>
    <t>Založení lučního trávníku výsevem pl přes 1000 m2 v rovině a ve svahu do 1:5</t>
  </si>
  <si>
    <t>-1620018173</t>
  </si>
  <si>
    <t>Založení trávníku na půdě předem připravené plochy přes 1000 m2 výsevem včetně utažení lučního v rovině nebo na svahu do 1:5
https://podminky.urs.cz/item/CS_URS_2024_01/181451121</t>
  </si>
  <si>
    <t>1657229182</t>
  </si>
  <si>
    <t>-1924786130</t>
  </si>
  <si>
    <t>00572472-1</t>
  </si>
  <si>
    <t>osivo  - mulčování zeleným senem</t>
  </si>
  <si>
    <t>kpl</t>
  </si>
  <si>
    <t>1829321236</t>
  </si>
  <si>
    <t>osivo směs travní krajinná-rovinná</t>
  </si>
  <si>
    <t>10364101</t>
  </si>
  <si>
    <t>zemina pro terénní úpravy - ornice</t>
  </si>
  <si>
    <t>-1257608750</t>
  </si>
  <si>
    <t>-140233117</t>
  </si>
  <si>
    <t>Dosev trávníku lokálně vč. ručního provzdušenění podkladu a dodávky travního osiva plochy v rovině, nebo na svahu do 1:5</t>
  </si>
  <si>
    <t>-608117847</t>
  </si>
  <si>
    <t>Dosev trávníku lokálně vč. ručního provzdušenění podkladu a dodávky travního osiva plochy v rovině nebo na svahu do 1:5</t>
  </si>
  <si>
    <t>1747830608</t>
  </si>
  <si>
    <t>590989543</t>
  </si>
  <si>
    <t>SO 09.1.09 (1) - PNOUCÍ ROSTLINY</t>
  </si>
  <si>
    <t>A - Pnoucí rostliny</t>
  </si>
  <si>
    <t>Pnoucí rostliny</t>
  </si>
  <si>
    <t>183101313</t>
  </si>
  <si>
    <t>Jamky pro výsadbu s výměnou 100 % půdy zeminy skupiny 1 až 4 obj přes 0,02 do 0,05 m3 v rovině a, svahu do 1:5</t>
  </si>
  <si>
    <t>1310313538</t>
  </si>
  <si>
    <t>Hloubení jamek pro vysazování rostlin v zemině skupiny 1 až 4 s výměnou půdy z 100% v rovině nebo na svahu do 1:5, objemu přes 0,02 do 0,05 m3
https://podminky.urs.cz/item/CS_URS_2024_01/183101313</t>
  </si>
  <si>
    <t>184102112</t>
  </si>
  <si>
    <t>Výsadba dřeviny s balem D přes 0,2 do 0,3 m do jamky se zalitím v rovině a svahu do 1:5</t>
  </si>
  <si>
    <t>1233498822</t>
  </si>
  <si>
    <t>Výsadba dřeviny s balem do předem vyhloubené jamky se zalitím v rovině nebo na svahu do 1:5, při průměru balu přes 200 do 300 mm
https://podminky.urs.cz/item/CS_URS_2024_01/184102112</t>
  </si>
  <si>
    <t>184215411</t>
  </si>
  <si>
    <t>Zhotovení závlahové mísy dřevin D do 0,5 m v rovině nebo na svahu do 1:5</t>
  </si>
  <si>
    <t>1900788918</t>
  </si>
  <si>
    <t>Zhotovení závlahové mísy u solitérních dřevin v rovině nebo na svahu do 1:5, o průměru mísy do 0,5 m
https://podminky.urs.cz/item/CS_URS_2024_01/184215411</t>
  </si>
  <si>
    <t>-713940928</t>
  </si>
  <si>
    <t>-450009522</t>
  </si>
  <si>
    <t>185804311</t>
  </si>
  <si>
    <t>Zalití rostlin vodou plocha do 20 m2</t>
  </si>
  <si>
    <t>-1792517184</t>
  </si>
  <si>
    <t>Zalití rostlin vodou plochy záhonů jednotlivě do 20 m2
https://podminky.urs.cz/item/CS_URS_2024_01/185804311</t>
  </si>
  <si>
    <t>-595337103</t>
  </si>
  <si>
    <t>41180207</t>
  </si>
  <si>
    <t>1712282913</t>
  </si>
  <si>
    <t>0265036-442</t>
  </si>
  <si>
    <t>Parthenocissus quinquefolia  - přísavník pětilistý / ko 2L - typ ovíjivé  a pnoucí dřeviny,, kontejner., rozvětvené min.2 výhony, vyvazované</t>
  </si>
  <si>
    <t>-1262242381</t>
  </si>
  <si>
    <t>Parthenocissus quinquefolia  - přísavník pětilistý / ko 2L - typ ovíjivé  a pnoucí dřeviny, kontejner., rozvětvené min.2 výhony, vyvazované</t>
  </si>
  <si>
    <t>0265036-443</t>
  </si>
  <si>
    <t>Humulus lupulus - chmel otáčivý / ko 2L - typ ovíjivé  a pnoucí dřeviny, kontejner., rozvětvené, min.2 výhony, vyvazované</t>
  </si>
  <si>
    <t>-1038645591</t>
  </si>
  <si>
    <t>Humulus lupulus - chmel otáčivý / ko 2L - typ ovíjivé  a pnoucí dřeviny, kontejner., rozvětvené min.2 výhony, vyvazované</t>
  </si>
  <si>
    <t>10321100</t>
  </si>
  <si>
    <t>zahradní substrát pro výsadbu VL</t>
  </si>
  <si>
    <t>1028058250</t>
  </si>
  <si>
    <t>-868287328</t>
  </si>
  <si>
    <t>-1806757160</t>
  </si>
  <si>
    <t>1040905322</t>
  </si>
  <si>
    <t>-83245999</t>
  </si>
  <si>
    <t>-1641851925</t>
  </si>
  <si>
    <t>1631669605</t>
  </si>
  <si>
    <t>SO 09.1.10 - DROBNÉ OBJEKTY PRO ŽIVOČICHY</t>
  </si>
  <si>
    <t>A - Zimoviště</t>
  </si>
  <si>
    <t>B - Broukoviště</t>
  </si>
  <si>
    <t>Zimoviště</t>
  </si>
  <si>
    <t>121112003-1</t>
  </si>
  <si>
    <t>Zimoviště, celková délka 8 m</t>
  </si>
  <si>
    <t>1587751896</t>
  </si>
  <si>
    <t>ZIMOVIŠTĚ, celková délka 8 m</t>
  </si>
  <si>
    <t>Broukoviště</t>
  </si>
  <si>
    <t>121112003-2</t>
  </si>
  <si>
    <t>-1062222417</t>
  </si>
  <si>
    <t>SO 10 - MOBILIÁŘ</t>
  </si>
  <si>
    <t>D.10.1 - D.10.2 - ARCHITEKTONICKO - SATVEBNÍ ŘEŠENÍ  + STAVEBNĚ - KONSTRUKČNÍ ŘEŠENÍ</t>
  </si>
  <si>
    <t>9_IT - INFORMAČNÍ TABULE</t>
  </si>
  <si>
    <t>9_M_001 - LAVICE S OPĚRADLEM</t>
  </si>
  <si>
    <t>9_M_002 - DŘEVĚNÉ SLOŽENÉ POSEDOVÉ HRANOLY</t>
  </si>
  <si>
    <t>9_M_003 - ODPADKOVÉ KOŠE</t>
  </si>
  <si>
    <t>99-02 - Oplocení</t>
  </si>
  <si>
    <t>9_IT</t>
  </si>
  <si>
    <t>INFORMAČNÍ TABULE</t>
  </si>
  <si>
    <t>951733221</t>
  </si>
  <si>
    <t>725526237</t>
  </si>
  <si>
    <t>-615165692</t>
  </si>
  <si>
    <t>275313621R00</t>
  </si>
  <si>
    <t>Beton základových patek prostý C 20/25</t>
  </si>
  <si>
    <t>-1223763152</t>
  </si>
  <si>
    <t>MOB_04_1</t>
  </si>
  <si>
    <t>D + M Velká informační tabule o rozměrech 2100 x 800</t>
  </si>
  <si>
    <t>-315999063</t>
  </si>
  <si>
    <t>MOB_04_2</t>
  </si>
  <si>
    <t>D + M Malá informační tabule</t>
  </si>
  <si>
    <t>-699959828</t>
  </si>
  <si>
    <t>9_M_001</t>
  </si>
  <si>
    <t>LAVICE S OPĚRADLEM</t>
  </si>
  <si>
    <t>-1025792422</t>
  </si>
  <si>
    <t>584121111R00</t>
  </si>
  <si>
    <t>Osazení silničních panelů,lože z kameniva tl. 4 cm</t>
  </si>
  <si>
    <t>-2116673255</t>
  </si>
  <si>
    <t>564851111RX2</t>
  </si>
  <si>
    <t>Podklad ze štěrkodrti po zhutnění tloušťky 15 cm, štěrkodrť frakce 16-32 mm</t>
  </si>
  <si>
    <t>-1089099579</t>
  </si>
  <si>
    <t>MOB_01</t>
  </si>
  <si>
    <t>D + M Lavice s opěradlem, d. 1800 mm, š. 780 mm, materiál: jakoba/kov</t>
  </si>
  <si>
    <t>-313425332</t>
  </si>
  <si>
    <t>vč. matic a závitových tyčí</t>
  </si>
  <si>
    <t>593800110A30R</t>
  </si>
  <si>
    <t>Panel betonový rozměr 1300 x 2000 x 150 mm</t>
  </si>
  <si>
    <t>2067953078</t>
  </si>
  <si>
    <t>9_M_002</t>
  </si>
  <si>
    <t>DŘEVĚNÉ SLOŽENÉ POSEDOVÉ HRANOLY</t>
  </si>
  <si>
    <t>-1390318632</t>
  </si>
  <si>
    <t>MOB_02</t>
  </si>
  <si>
    <t>D + M složený dřevěný hranol 2350x360x450 mm, komponovaný z dubových fošen 85x150 mm</t>
  </si>
  <si>
    <t>-981896584</t>
  </si>
  <si>
    <t>9_M_003</t>
  </si>
  <si>
    <t>ODPADKOVÉ KOŠE</t>
  </si>
  <si>
    <t>-429262261</t>
  </si>
  <si>
    <t>596811111RT4</t>
  </si>
  <si>
    <t>Kladení dlaždic kom.pro pěší, lože z kameniva těž., včetně dlaždic betonových 50/50/5 cm</t>
  </si>
  <si>
    <t>-1395495208</t>
  </si>
  <si>
    <t>60824413</t>
  </si>
  <si>
    <t>MOB_03</t>
  </si>
  <si>
    <t>D + M odpadkový koš vč. montáže a dopravy , materiál: kov</t>
  </si>
  <si>
    <t>547298640</t>
  </si>
  <si>
    <t>-1050721578</t>
  </si>
  <si>
    <t>99-02</t>
  </si>
  <si>
    <t>Oplocení</t>
  </si>
  <si>
    <t>-1382363077</t>
  </si>
  <si>
    <t>-1727683173</t>
  </si>
  <si>
    <t>1137090468</t>
  </si>
  <si>
    <t>-663093878</t>
  </si>
  <si>
    <t>900100002XA0</t>
  </si>
  <si>
    <t>D + M Oplocení z plotových panelů a skoupků výška 2 m</t>
  </si>
  <si>
    <t>100 m</t>
  </si>
  <si>
    <t>647566766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</si>
</sst>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sz val="10"/>
      <color rgb="FF00336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166" fontId="20" fillId="3" borderId="22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6" fontId="20" fillId="0" borderId="22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6" fontId="9" fillId="0" borderId="0" xfId="0" applyNumberFormat="1" applyFont="1" applyAlignment="1" applyProtection="1">
      <alignment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20" fillId="0" borderId="22" xfId="0" applyNumberFormat="1" applyFont="1" applyBorder="1" applyAlignment="1" applyProtection="1">
      <alignment vertical="center"/>
    </xf>
    <xf numFmtId="4" fontId="6" fillId="0" borderId="0" xfId="0" applyNumberFormat="1" applyFont="1" applyProtection="1"/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6" fontId="36" fillId="0" borderId="22" xfId="0" applyNumberFormat="1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4" fontId="20" fillId="0" borderId="22" xfId="0" applyNumberFormat="1" applyFont="1" applyBorder="1" applyAlignment="1" applyProtection="1">
      <alignment vertical="center" wrapText="1"/>
      <protection locked="0"/>
    </xf>
    <xf numFmtId="4" fontId="36" fillId="0" borderId="22" xfId="0" applyNumberFormat="1" applyFont="1" applyBorder="1" applyAlignment="1" applyProtection="1">
      <alignment vertical="center" wrapText="1"/>
      <protection locked="0"/>
    </xf>
    <xf numFmtId="4" fontId="6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66" fontId="20" fillId="0" borderId="22" xfId="0" applyNumberFormat="1" applyFont="1" applyBorder="1" applyAlignment="1" applyProtection="1">
      <alignment vertical="center" wrapText="1"/>
      <protection locked="0"/>
    </xf>
    <xf numFmtId="0" fontId="34" fillId="0" borderId="0" xfId="0" applyFont="1" applyAlignment="1">
      <alignment horizontal="left" vertical="center" wrapText="1"/>
    </xf>
    <xf numFmtId="166" fontId="36" fillId="0" borderId="22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116</xdr:row>
      <xdr:rowOff>0</xdr:rowOff>
    </xdr:from>
    <xdr:to>
      <xdr:col>9</xdr:col>
      <xdr:colOff>1215390</xdr:colOff>
      <xdr:row>120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110</xdr:row>
      <xdr:rowOff>0</xdr:rowOff>
    </xdr:from>
    <xdr:to>
      <xdr:col>9</xdr:col>
      <xdr:colOff>1215390</xdr:colOff>
      <xdr:row>114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113</xdr:row>
      <xdr:rowOff>0</xdr:rowOff>
    </xdr:from>
    <xdr:to>
      <xdr:col>9</xdr:col>
      <xdr:colOff>1215390</xdr:colOff>
      <xdr:row>117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117</xdr:row>
      <xdr:rowOff>0</xdr:rowOff>
    </xdr:from>
    <xdr:to>
      <xdr:col>9</xdr:col>
      <xdr:colOff>1215390</xdr:colOff>
      <xdr:row>121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113</xdr:row>
      <xdr:rowOff>0</xdr:rowOff>
    </xdr:from>
    <xdr:to>
      <xdr:col>9</xdr:col>
      <xdr:colOff>1215390</xdr:colOff>
      <xdr:row>117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112</xdr:row>
      <xdr:rowOff>0</xdr:rowOff>
    </xdr:from>
    <xdr:to>
      <xdr:col>9</xdr:col>
      <xdr:colOff>1215390</xdr:colOff>
      <xdr:row>116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116</xdr:row>
      <xdr:rowOff>0</xdr:rowOff>
    </xdr:from>
    <xdr:to>
      <xdr:col>9</xdr:col>
      <xdr:colOff>1215390</xdr:colOff>
      <xdr:row>120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111</xdr:row>
      <xdr:rowOff>0</xdr:rowOff>
    </xdr:from>
    <xdr:to>
      <xdr:col>9</xdr:col>
      <xdr:colOff>1215390</xdr:colOff>
      <xdr:row>115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27"/>
  <sheetViews>
    <sheetView showGridLines="0" tabSelected="1" workbookViewId="0">
      <selection activeCell="BI9" sqref="BI9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6.950000000000003" customHeight="1">
      <c r="AR2" s="205" t="s">
        <v>5</v>
      </c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189" t="s">
        <v>14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R5" s="17"/>
      <c r="BE5" s="186" t="s">
        <v>15</v>
      </c>
      <c r="BS5" s="14" t="s">
        <v>6</v>
      </c>
    </row>
    <row r="6" spans="1:74" ht="36.950000000000003" customHeight="1">
      <c r="B6" s="17"/>
      <c r="D6" s="23" t="s">
        <v>16</v>
      </c>
      <c r="K6" s="191" t="s">
        <v>17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R6" s="17"/>
      <c r="BE6" s="187"/>
      <c r="BS6" s="14" t="s">
        <v>6</v>
      </c>
    </row>
    <row r="7" spans="1:74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87"/>
      <c r="BS7" s="14" t="s">
        <v>6</v>
      </c>
    </row>
    <row r="8" spans="1:74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87"/>
      <c r="BS8" s="14" t="s">
        <v>6</v>
      </c>
    </row>
    <row r="9" spans="1:74" ht="14.45" customHeight="1">
      <c r="B9" s="17"/>
      <c r="AR9" s="17"/>
      <c r="BE9" s="187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187"/>
      <c r="BS10" s="14" t="s">
        <v>6</v>
      </c>
    </row>
    <row r="11" spans="1:74" ht="18.399999999999999" customHeight="1">
      <c r="B11" s="17"/>
      <c r="E11" s="22" t="s">
        <v>21</v>
      </c>
      <c r="AK11" s="24" t="s">
        <v>26</v>
      </c>
      <c r="AN11" s="22" t="s">
        <v>1</v>
      </c>
      <c r="AR11" s="17"/>
      <c r="BE11" s="187"/>
      <c r="BS11" s="14" t="s">
        <v>6</v>
      </c>
    </row>
    <row r="12" spans="1:74" ht="6.95" customHeight="1">
      <c r="B12" s="17"/>
      <c r="AR12" s="17"/>
      <c r="BE12" s="187"/>
      <c r="BS12" s="14" t="s">
        <v>6</v>
      </c>
    </row>
    <row r="13" spans="1:74" ht="12" customHeight="1">
      <c r="B13" s="17"/>
      <c r="D13" s="24" t="s">
        <v>27</v>
      </c>
      <c r="AK13" s="24" t="s">
        <v>25</v>
      </c>
      <c r="AN13" s="26" t="s">
        <v>28</v>
      </c>
      <c r="AR13" s="17"/>
      <c r="BE13" s="187"/>
      <c r="BS13" s="14" t="s">
        <v>6</v>
      </c>
    </row>
    <row r="14" spans="1:74" ht="12.75">
      <c r="B14" s="17"/>
      <c r="E14" s="192" t="s">
        <v>28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24" t="s">
        <v>26</v>
      </c>
      <c r="AN14" s="26" t="s">
        <v>28</v>
      </c>
      <c r="AR14" s="17"/>
      <c r="BE14" s="187"/>
      <c r="BS14" s="14" t="s">
        <v>6</v>
      </c>
    </row>
    <row r="15" spans="1:74" ht="6.95" customHeight="1">
      <c r="B15" s="17"/>
      <c r="AR15" s="17"/>
      <c r="BE15" s="187"/>
      <c r="BS15" s="14" t="s">
        <v>3</v>
      </c>
    </row>
    <row r="16" spans="1:74" ht="12" customHeight="1">
      <c r="B16" s="17"/>
      <c r="D16" s="24" t="s">
        <v>29</v>
      </c>
      <c r="AK16" s="24" t="s">
        <v>25</v>
      </c>
      <c r="AN16" s="22" t="s">
        <v>1</v>
      </c>
      <c r="AR16" s="17"/>
      <c r="BE16" s="187"/>
      <c r="BS16" s="14" t="s">
        <v>3</v>
      </c>
    </row>
    <row r="17" spans="2:71" ht="18.399999999999999" customHeight="1">
      <c r="B17" s="17"/>
      <c r="E17" s="22" t="s">
        <v>21</v>
      </c>
      <c r="AK17" s="24" t="s">
        <v>26</v>
      </c>
      <c r="AN17" s="22" t="s">
        <v>1</v>
      </c>
      <c r="AR17" s="17"/>
      <c r="BE17" s="187"/>
      <c r="BS17" s="14" t="s">
        <v>30</v>
      </c>
    </row>
    <row r="18" spans="2:71" ht="6.95" customHeight="1">
      <c r="B18" s="17"/>
      <c r="AR18" s="17"/>
      <c r="BE18" s="187"/>
      <c r="BS18" s="14" t="s">
        <v>6</v>
      </c>
    </row>
    <row r="19" spans="2:71" ht="12" customHeight="1">
      <c r="B19" s="17"/>
      <c r="D19" s="24" t="s">
        <v>31</v>
      </c>
      <c r="AK19" s="24" t="s">
        <v>25</v>
      </c>
      <c r="AN19" s="22" t="s">
        <v>1</v>
      </c>
      <c r="AR19" s="17"/>
      <c r="BE19" s="187"/>
      <c r="BS19" s="14" t="s">
        <v>6</v>
      </c>
    </row>
    <row r="20" spans="2:71" ht="18.399999999999999" customHeight="1">
      <c r="B20" s="17"/>
      <c r="E20" s="22" t="s">
        <v>21</v>
      </c>
      <c r="AK20" s="24" t="s">
        <v>26</v>
      </c>
      <c r="AN20" s="22" t="s">
        <v>1</v>
      </c>
      <c r="AR20" s="17"/>
      <c r="BE20" s="187"/>
      <c r="BS20" s="14" t="s">
        <v>30</v>
      </c>
    </row>
    <row r="21" spans="2:71" ht="6.95" customHeight="1">
      <c r="B21" s="17"/>
      <c r="AR21" s="17"/>
      <c r="BE21" s="187"/>
    </row>
    <row r="22" spans="2:71" ht="12" customHeight="1">
      <c r="B22" s="17"/>
      <c r="D22" s="24" t="s">
        <v>32</v>
      </c>
      <c r="AR22" s="17"/>
      <c r="BE22" s="187"/>
    </row>
    <row r="23" spans="2:71" ht="16.5" customHeight="1">
      <c r="B23" s="17"/>
      <c r="E23" s="194" t="s">
        <v>1</v>
      </c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R23" s="17"/>
      <c r="BE23" s="187"/>
    </row>
    <row r="24" spans="2:71" ht="6.95" customHeight="1">
      <c r="B24" s="17"/>
      <c r="AR24" s="17"/>
      <c r="BE24" s="187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7"/>
    </row>
    <row r="26" spans="2:71" s="1" customFormat="1" ht="25.9" customHeight="1">
      <c r="B26" s="29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95">
        <f>ROUND(AG94,2)</f>
        <v>0</v>
      </c>
      <c r="AL26" s="196"/>
      <c r="AM26" s="196"/>
      <c r="AN26" s="196"/>
      <c r="AO26" s="196"/>
      <c r="AR26" s="29"/>
      <c r="BE26" s="187"/>
    </row>
    <row r="27" spans="2:71" s="1" customFormat="1" ht="6.95" customHeight="1">
      <c r="B27" s="29"/>
      <c r="AR27" s="29"/>
      <c r="BE27" s="187"/>
    </row>
    <row r="28" spans="2:71" s="1" customFormat="1" ht="12.75">
      <c r="B28" s="29"/>
      <c r="L28" s="197" t="s">
        <v>34</v>
      </c>
      <c r="M28" s="197"/>
      <c r="N28" s="197"/>
      <c r="O28" s="197"/>
      <c r="P28" s="197"/>
      <c r="W28" s="197" t="s">
        <v>35</v>
      </c>
      <c r="X28" s="197"/>
      <c r="Y28" s="197"/>
      <c r="Z28" s="197"/>
      <c r="AA28" s="197"/>
      <c r="AB28" s="197"/>
      <c r="AC28" s="197"/>
      <c r="AD28" s="197"/>
      <c r="AE28" s="197"/>
      <c r="AK28" s="197" t="s">
        <v>36</v>
      </c>
      <c r="AL28" s="197"/>
      <c r="AM28" s="197"/>
      <c r="AN28" s="197"/>
      <c r="AO28" s="197"/>
      <c r="AR28" s="29"/>
      <c r="BE28" s="187"/>
    </row>
    <row r="29" spans="2:71" s="2" customFormat="1" ht="14.45" customHeight="1">
      <c r="B29" s="33"/>
      <c r="D29" s="24" t="s">
        <v>37</v>
      </c>
      <c r="F29" s="24" t="s">
        <v>38</v>
      </c>
      <c r="L29" s="200">
        <v>0.21</v>
      </c>
      <c r="M29" s="199"/>
      <c r="N29" s="199"/>
      <c r="O29" s="199"/>
      <c r="P29" s="199"/>
      <c r="W29" s="198">
        <f>ROUND(AZ94, 2)</f>
        <v>0</v>
      </c>
      <c r="X29" s="199"/>
      <c r="Y29" s="199"/>
      <c r="Z29" s="199"/>
      <c r="AA29" s="199"/>
      <c r="AB29" s="199"/>
      <c r="AC29" s="199"/>
      <c r="AD29" s="199"/>
      <c r="AE29" s="199"/>
      <c r="AK29" s="198">
        <f>ROUND(AV94, 2)</f>
        <v>0</v>
      </c>
      <c r="AL29" s="199"/>
      <c r="AM29" s="199"/>
      <c r="AN29" s="199"/>
      <c r="AO29" s="199"/>
      <c r="AR29" s="33"/>
      <c r="BE29" s="188"/>
    </row>
    <row r="30" spans="2:71" s="2" customFormat="1" ht="14.45" customHeight="1">
      <c r="B30" s="33"/>
      <c r="F30" s="24" t="s">
        <v>39</v>
      </c>
      <c r="L30" s="200">
        <v>0.15</v>
      </c>
      <c r="M30" s="199"/>
      <c r="N30" s="199"/>
      <c r="O30" s="199"/>
      <c r="P30" s="199"/>
      <c r="W30" s="198">
        <f>ROUND(BA94, 2)</f>
        <v>0</v>
      </c>
      <c r="X30" s="199"/>
      <c r="Y30" s="199"/>
      <c r="Z30" s="199"/>
      <c r="AA30" s="199"/>
      <c r="AB30" s="199"/>
      <c r="AC30" s="199"/>
      <c r="AD30" s="199"/>
      <c r="AE30" s="199"/>
      <c r="AK30" s="198">
        <f>ROUND(AW94, 2)</f>
        <v>0</v>
      </c>
      <c r="AL30" s="199"/>
      <c r="AM30" s="199"/>
      <c r="AN30" s="199"/>
      <c r="AO30" s="199"/>
      <c r="AR30" s="33"/>
      <c r="BE30" s="188"/>
    </row>
    <row r="31" spans="2:71" s="2" customFormat="1" ht="14.45" hidden="1" customHeight="1">
      <c r="B31" s="33"/>
      <c r="F31" s="24" t="s">
        <v>40</v>
      </c>
      <c r="L31" s="200">
        <v>0.21</v>
      </c>
      <c r="M31" s="199"/>
      <c r="N31" s="199"/>
      <c r="O31" s="199"/>
      <c r="P31" s="199"/>
      <c r="W31" s="198">
        <f>ROUND(BB94, 2)</f>
        <v>0</v>
      </c>
      <c r="X31" s="199"/>
      <c r="Y31" s="199"/>
      <c r="Z31" s="199"/>
      <c r="AA31" s="199"/>
      <c r="AB31" s="199"/>
      <c r="AC31" s="199"/>
      <c r="AD31" s="199"/>
      <c r="AE31" s="199"/>
      <c r="AK31" s="198">
        <v>0</v>
      </c>
      <c r="AL31" s="199"/>
      <c r="AM31" s="199"/>
      <c r="AN31" s="199"/>
      <c r="AO31" s="199"/>
      <c r="AR31" s="33"/>
      <c r="BE31" s="188"/>
    </row>
    <row r="32" spans="2:71" s="2" customFormat="1" ht="14.45" hidden="1" customHeight="1">
      <c r="B32" s="33"/>
      <c r="F32" s="24" t="s">
        <v>41</v>
      </c>
      <c r="L32" s="200">
        <v>0.15</v>
      </c>
      <c r="M32" s="199"/>
      <c r="N32" s="199"/>
      <c r="O32" s="199"/>
      <c r="P32" s="199"/>
      <c r="W32" s="198">
        <f>ROUND(BC94, 2)</f>
        <v>0</v>
      </c>
      <c r="X32" s="199"/>
      <c r="Y32" s="199"/>
      <c r="Z32" s="199"/>
      <c r="AA32" s="199"/>
      <c r="AB32" s="199"/>
      <c r="AC32" s="199"/>
      <c r="AD32" s="199"/>
      <c r="AE32" s="199"/>
      <c r="AK32" s="198">
        <v>0</v>
      </c>
      <c r="AL32" s="199"/>
      <c r="AM32" s="199"/>
      <c r="AN32" s="199"/>
      <c r="AO32" s="199"/>
      <c r="AR32" s="33"/>
      <c r="BE32" s="188"/>
    </row>
    <row r="33" spans="2:57" s="2" customFormat="1" ht="14.45" hidden="1" customHeight="1">
      <c r="B33" s="33"/>
      <c r="F33" s="24" t="s">
        <v>42</v>
      </c>
      <c r="L33" s="200">
        <v>0</v>
      </c>
      <c r="M33" s="199"/>
      <c r="N33" s="199"/>
      <c r="O33" s="199"/>
      <c r="P33" s="199"/>
      <c r="W33" s="198">
        <f>ROUND(BD94, 2)</f>
        <v>0</v>
      </c>
      <c r="X33" s="199"/>
      <c r="Y33" s="199"/>
      <c r="Z33" s="199"/>
      <c r="AA33" s="199"/>
      <c r="AB33" s="199"/>
      <c r="AC33" s="199"/>
      <c r="AD33" s="199"/>
      <c r="AE33" s="199"/>
      <c r="AK33" s="198">
        <v>0</v>
      </c>
      <c r="AL33" s="199"/>
      <c r="AM33" s="199"/>
      <c r="AN33" s="199"/>
      <c r="AO33" s="199"/>
      <c r="AR33" s="33"/>
      <c r="BE33" s="188"/>
    </row>
    <row r="34" spans="2:57" s="1" customFormat="1" ht="6.95" customHeight="1">
      <c r="B34" s="29"/>
      <c r="AR34" s="29"/>
      <c r="BE34" s="187"/>
    </row>
    <row r="35" spans="2:57" s="1" customFormat="1" ht="25.9" customHeight="1">
      <c r="B35" s="29"/>
      <c r="C35" s="34"/>
      <c r="D35" s="35" t="s">
        <v>43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44</v>
      </c>
      <c r="U35" s="36"/>
      <c r="V35" s="36"/>
      <c r="W35" s="36"/>
      <c r="X35" s="204" t="s">
        <v>45</v>
      </c>
      <c r="Y35" s="202"/>
      <c r="Z35" s="202"/>
      <c r="AA35" s="202"/>
      <c r="AB35" s="202"/>
      <c r="AC35" s="36"/>
      <c r="AD35" s="36"/>
      <c r="AE35" s="36"/>
      <c r="AF35" s="36"/>
      <c r="AG35" s="36"/>
      <c r="AH35" s="36"/>
      <c r="AI35" s="36"/>
      <c r="AJ35" s="36"/>
      <c r="AK35" s="201">
        <f>SUM(AK26:AK33)</f>
        <v>0</v>
      </c>
      <c r="AL35" s="202"/>
      <c r="AM35" s="202"/>
      <c r="AN35" s="202"/>
      <c r="AO35" s="203"/>
      <c r="AP35" s="34"/>
      <c r="AQ35" s="34"/>
      <c r="AR35" s="29"/>
    </row>
    <row r="36" spans="2:57" s="1" customFormat="1" ht="6.95" customHeight="1">
      <c r="B36" s="29"/>
      <c r="AR36" s="29"/>
    </row>
    <row r="37" spans="2:57" s="1" customFormat="1" ht="14.45" customHeight="1">
      <c r="B37" s="29"/>
      <c r="AR37" s="29"/>
    </row>
    <row r="38" spans="2:57" ht="14.45" customHeight="1">
      <c r="B38" s="17"/>
      <c r="AR38" s="17"/>
    </row>
    <row r="39" spans="2:57" ht="14.45" customHeight="1">
      <c r="B39" s="17"/>
      <c r="AR39" s="17"/>
    </row>
    <row r="40" spans="2:57" ht="14.45" customHeight="1">
      <c r="B40" s="17"/>
      <c r="AR40" s="17"/>
    </row>
    <row r="41" spans="2:57" ht="14.45" customHeight="1">
      <c r="B41" s="17"/>
      <c r="AR41" s="17"/>
    </row>
    <row r="42" spans="2:57" ht="14.45" customHeight="1">
      <c r="B42" s="17"/>
      <c r="AR42" s="17"/>
    </row>
    <row r="43" spans="2:57" ht="14.45" customHeight="1">
      <c r="B43" s="17"/>
      <c r="AR43" s="17"/>
    </row>
    <row r="44" spans="2:57" ht="14.45" customHeight="1">
      <c r="B44" s="17"/>
      <c r="AR44" s="17"/>
    </row>
    <row r="45" spans="2:57" ht="14.45" customHeight="1">
      <c r="B45" s="17"/>
      <c r="AR45" s="17"/>
    </row>
    <row r="46" spans="2:57" ht="14.45" customHeight="1">
      <c r="B46" s="17"/>
      <c r="AR46" s="17"/>
    </row>
    <row r="47" spans="2:57" ht="14.45" customHeight="1">
      <c r="B47" s="17"/>
      <c r="AR47" s="17"/>
    </row>
    <row r="48" spans="2:57" ht="14.45" customHeight="1">
      <c r="B48" s="17"/>
      <c r="AR48" s="17"/>
    </row>
    <row r="49" spans="2:44" s="1" customFormat="1" ht="14.45" customHeight="1">
      <c r="B49" s="29"/>
      <c r="D49" s="38" t="s">
        <v>46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47</v>
      </c>
      <c r="AI49" s="39"/>
      <c r="AJ49" s="39"/>
      <c r="AK49" s="39"/>
      <c r="AL49" s="39"/>
      <c r="AM49" s="39"/>
      <c r="AN49" s="39"/>
      <c r="AO49" s="39"/>
      <c r="AR49" s="29"/>
    </row>
    <row r="50" spans="2:44" ht="11.25">
      <c r="B50" s="17"/>
      <c r="AR50" s="17"/>
    </row>
    <row r="51" spans="2:44" ht="11.25">
      <c r="B51" s="17"/>
      <c r="AR51" s="17"/>
    </row>
    <row r="52" spans="2:44" ht="11.25">
      <c r="B52" s="17"/>
      <c r="AR52" s="17"/>
    </row>
    <row r="53" spans="2:44" ht="11.25">
      <c r="B53" s="17"/>
      <c r="AR53" s="17"/>
    </row>
    <row r="54" spans="2:44" ht="11.25">
      <c r="B54" s="17"/>
      <c r="AR54" s="17"/>
    </row>
    <row r="55" spans="2:44" ht="11.25">
      <c r="B55" s="17"/>
      <c r="AR55" s="17"/>
    </row>
    <row r="56" spans="2:44" ht="11.25">
      <c r="B56" s="17"/>
      <c r="AR56" s="17"/>
    </row>
    <row r="57" spans="2:44" ht="11.25">
      <c r="B57" s="17"/>
      <c r="AR57" s="17"/>
    </row>
    <row r="58" spans="2:44" ht="11.25">
      <c r="B58" s="17"/>
      <c r="AR58" s="17"/>
    </row>
    <row r="59" spans="2:44" ht="11.25">
      <c r="B59" s="17"/>
      <c r="AR59" s="17"/>
    </row>
    <row r="60" spans="2:44" s="1" customFormat="1" ht="12.75">
      <c r="B60" s="29"/>
      <c r="D60" s="40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48</v>
      </c>
      <c r="AI60" s="31"/>
      <c r="AJ60" s="31"/>
      <c r="AK60" s="31"/>
      <c r="AL60" s="31"/>
      <c r="AM60" s="40" t="s">
        <v>49</v>
      </c>
      <c r="AN60" s="31"/>
      <c r="AO60" s="31"/>
      <c r="AR60" s="29"/>
    </row>
    <row r="61" spans="2:44" ht="11.25">
      <c r="B61" s="17"/>
      <c r="AR61" s="17"/>
    </row>
    <row r="62" spans="2:44" ht="11.25">
      <c r="B62" s="17"/>
      <c r="AR62" s="17"/>
    </row>
    <row r="63" spans="2:44" ht="11.25">
      <c r="B63" s="17"/>
      <c r="AR63" s="17"/>
    </row>
    <row r="64" spans="2:44" s="1" customFormat="1" ht="12.75">
      <c r="B64" s="29"/>
      <c r="D64" s="38" t="s">
        <v>50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51</v>
      </c>
      <c r="AI64" s="39"/>
      <c r="AJ64" s="39"/>
      <c r="AK64" s="39"/>
      <c r="AL64" s="39"/>
      <c r="AM64" s="39"/>
      <c r="AN64" s="39"/>
      <c r="AO64" s="39"/>
      <c r="AR64" s="29"/>
    </row>
    <row r="65" spans="2:44" ht="11.25">
      <c r="B65" s="17"/>
      <c r="AR65" s="17"/>
    </row>
    <row r="66" spans="2:44" ht="11.25">
      <c r="B66" s="17"/>
      <c r="AR66" s="17"/>
    </row>
    <row r="67" spans="2:44" ht="11.25">
      <c r="B67" s="17"/>
      <c r="AR67" s="17"/>
    </row>
    <row r="68" spans="2:44" ht="11.25">
      <c r="B68" s="17"/>
      <c r="AR68" s="17"/>
    </row>
    <row r="69" spans="2:44" ht="11.25">
      <c r="B69" s="17"/>
      <c r="AR69" s="17"/>
    </row>
    <row r="70" spans="2:44" ht="11.25">
      <c r="B70" s="17"/>
      <c r="AR70" s="17"/>
    </row>
    <row r="71" spans="2:44" ht="11.25">
      <c r="B71" s="17"/>
      <c r="AR71" s="17"/>
    </row>
    <row r="72" spans="2:44" ht="11.25">
      <c r="B72" s="17"/>
      <c r="AR72" s="17"/>
    </row>
    <row r="73" spans="2:44" ht="11.25">
      <c r="B73" s="17"/>
      <c r="AR73" s="17"/>
    </row>
    <row r="74" spans="2:44" ht="11.25">
      <c r="B74" s="17"/>
      <c r="AR74" s="17"/>
    </row>
    <row r="75" spans="2:44" s="1" customFormat="1" ht="12.75">
      <c r="B75" s="29"/>
      <c r="D75" s="40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48</v>
      </c>
      <c r="AI75" s="31"/>
      <c r="AJ75" s="31"/>
      <c r="AK75" s="31"/>
      <c r="AL75" s="31"/>
      <c r="AM75" s="40" t="s">
        <v>49</v>
      </c>
      <c r="AN75" s="31"/>
      <c r="AO75" s="31"/>
      <c r="AR75" s="29"/>
    </row>
    <row r="76" spans="2:44" s="1" customFormat="1" ht="11.25">
      <c r="B76" s="29"/>
      <c r="AR76" s="29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5" customHeight="1">
      <c r="B82" s="29"/>
      <c r="C82" s="18" t="s">
        <v>52</v>
      </c>
      <c r="AR82" s="29"/>
    </row>
    <row r="83" spans="1:91" s="1" customFormat="1" ht="6.95" customHeight="1">
      <c r="B83" s="29"/>
      <c r="AR83" s="29"/>
    </row>
    <row r="84" spans="1:91" s="3" customFormat="1" ht="12" customHeight="1">
      <c r="B84" s="45"/>
      <c r="C84" s="24" t="s">
        <v>13</v>
      </c>
      <c r="L84" s="3" t="str">
        <f>K5</f>
        <v>SEDL/N00C</v>
      </c>
      <c r="AR84" s="45"/>
    </row>
    <row r="85" spans="1:91" s="4" customFormat="1" ht="36.950000000000003" customHeight="1">
      <c r="B85" s="46"/>
      <c r="C85" s="47" t="s">
        <v>16</v>
      </c>
      <c r="L85" s="170" t="str">
        <f>K6</f>
        <v>DOPLNĚNÍ VYBAVENOSTI V OKOLÍ VELKÉHO ŽĎÁRSKÉHO RYBNÍKU</v>
      </c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R85" s="46"/>
    </row>
    <row r="86" spans="1:91" s="1" customFormat="1" ht="6.95" customHeight="1">
      <c r="B86" s="29"/>
      <c r="AR86" s="29"/>
    </row>
    <row r="87" spans="1:91" s="1" customFormat="1" ht="12" customHeight="1">
      <c r="B87" s="29"/>
      <c r="C87" s="24" t="s">
        <v>20</v>
      </c>
      <c r="L87" s="48" t="str">
        <f>IF(K8="","",K8)</f>
        <v xml:space="preserve"> </v>
      </c>
      <c r="AI87" s="24" t="s">
        <v>22</v>
      </c>
      <c r="AM87" s="175" t="str">
        <f>IF(AN8= "","",AN8)</f>
        <v>26. 8. 2025</v>
      </c>
      <c r="AN87" s="175"/>
      <c r="AR87" s="29"/>
    </row>
    <row r="88" spans="1:91" s="1" customFormat="1" ht="6.95" customHeight="1">
      <c r="B88" s="29"/>
      <c r="AR88" s="29"/>
    </row>
    <row r="89" spans="1:91" s="1" customFormat="1" ht="15.2" customHeight="1">
      <c r="B89" s="29"/>
      <c r="C89" s="24" t="s">
        <v>24</v>
      </c>
      <c r="L89" s="3" t="str">
        <f>IF(E11= "","",E11)</f>
        <v xml:space="preserve"> </v>
      </c>
      <c r="AI89" s="24" t="s">
        <v>29</v>
      </c>
      <c r="AM89" s="176" t="str">
        <f>IF(E17="","",E17)</f>
        <v xml:space="preserve"> </v>
      </c>
      <c r="AN89" s="177"/>
      <c r="AO89" s="177"/>
      <c r="AP89" s="177"/>
      <c r="AR89" s="29"/>
      <c r="AS89" s="178" t="s">
        <v>53</v>
      </c>
      <c r="AT89" s="179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9"/>
      <c r="C90" s="24" t="s">
        <v>27</v>
      </c>
      <c r="L90" s="3" t="str">
        <f>IF(E14= "Vyplň údaj","",E14)</f>
        <v/>
      </c>
      <c r="AI90" s="24" t="s">
        <v>31</v>
      </c>
      <c r="AM90" s="176" t="str">
        <f>IF(E20="","",E20)</f>
        <v xml:space="preserve"> </v>
      </c>
      <c r="AN90" s="177"/>
      <c r="AO90" s="177"/>
      <c r="AP90" s="177"/>
      <c r="AR90" s="29"/>
      <c r="AS90" s="180"/>
      <c r="AT90" s="181"/>
      <c r="BD90" s="53"/>
    </row>
    <row r="91" spans="1:91" s="1" customFormat="1" ht="10.9" customHeight="1">
      <c r="B91" s="29"/>
      <c r="AR91" s="29"/>
      <c r="AS91" s="180"/>
      <c r="AT91" s="181"/>
      <c r="BD91" s="53"/>
    </row>
    <row r="92" spans="1:91" s="1" customFormat="1" ht="29.25" customHeight="1">
      <c r="B92" s="29"/>
      <c r="C92" s="174" t="s">
        <v>54</v>
      </c>
      <c r="D92" s="173"/>
      <c r="E92" s="173"/>
      <c r="F92" s="173"/>
      <c r="G92" s="173"/>
      <c r="H92" s="54"/>
      <c r="I92" s="172" t="s">
        <v>55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83" t="s">
        <v>56</v>
      </c>
      <c r="AH92" s="173"/>
      <c r="AI92" s="173"/>
      <c r="AJ92" s="173"/>
      <c r="AK92" s="173"/>
      <c r="AL92" s="173"/>
      <c r="AM92" s="173"/>
      <c r="AN92" s="172" t="s">
        <v>57</v>
      </c>
      <c r="AO92" s="173"/>
      <c r="AP92" s="182"/>
      <c r="AQ92" s="55" t="s">
        <v>58</v>
      </c>
      <c r="AR92" s="29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</row>
    <row r="93" spans="1:91" s="1" customFormat="1" ht="10.9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84">
        <f>ROUND(AG95+AG97+AG99+AG101+AG103+AG105+AG107+AG109+AG111+AG113+AG124,2)</f>
        <v>0</v>
      </c>
      <c r="AH94" s="184"/>
      <c r="AI94" s="184"/>
      <c r="AJ94" s="184"/>
      <c r="AK94" s="184"/>
      <c r="AL94" s="184"/>
      <c r="AM94" s="184"/>
      <c r="AN94" s="185">
        <f t="shared" ref="AN94:AN125" si="0">SUM(AG94,AT94)</f>
        <v>0</v>
      </c>
      <c r="AO94" s="185"/>
      <c r="AP94" s="185"/>
      <c r="AQ94" s="64" t="s">
        <v>1</v>
      </c>
      <c r="AR94" s="60"/>
      <c r="AS94" s="65">
        <f>ROUND(AS95+AS97+AS99+AS101+AS103+AS105+AS107+AS109+AS111+AS113+AS124,2)</f>
        <v>0</v>
      </c>
      <c r="AT94" s="66">
        <f t="shared" ref="AT94:AT125" si="1">ROUND(SUM(AV94:AW94),2)</f>
        <v>0</v>
      </c>
      <c r="AU94" s="67">
        <f>ROUND(AU95+AU97+AU99+AU101+AU103+AU105+AU107+AU109+AU111+AU113+AU124,5)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ROUND(AZ95+AZ97+AZ99+AZ101+AZ103+AZ105+AZ107+AZ109+AZ111+AZ113+AZ124,2)</f>
        <v>0</v>
      </c>
      <c r="BA94" s="66">
        <f>ROUND(BA95+BA97+BA99+BA101+BA103+BA105+BA107+BA109+BA111+BA113+BA124,2)</f>
        <v>0</v>
      </c>
      <c r="BB94" s="66">
        <f>ROUND(BB95+BB97+BB99+BB101+BB103+BB105+BB107+BB109+BB111+BB113+BB124,2)</f>
        <v>0</v>
      </c>
      <c r="BC94" s="66">
        <f>ROUND(BC95+BC97+BC99+BC101+BC103+BC105+BC107+BC109+BC111+BC113+BC124,2)</f>
        <v>0</v>
      </c>
      <c r="BD94" s="68">
        <f>ROUND(BD95+BD97+BD99+BD101+BD103+BD105+BD107+BD109+BD111+BD113+BD124,2)</f>
        <v>0</v>
      </c>
      <c r="BS94" s="69" t="s">
        <v>72</v>
      </c>
      <c r="BT94" s="69" t="s">
        <v>73</v>
      </c>
      <c r="BU94" s="70" t="s">
        <v>74</v>
      </c>
      <c r="BV94" s="69" t="s">
        <v>75</v>
      </c>
      <c r="BW94" s="69" t="s">
        <v>4</v>
      </c>
      <c r="BX94" s="69" t="s">
        <v>76</v>
      </c>
      <c r="CL94" s="69" t="s">
        <v>1</v>
      </c>
    </row>
    <row r="95" spans="1:91" s="6" customFormat="1" ht="16.5" customHeight="1">
      <c r="B95" s="71"/>
      <c r="C95" s="72"/>
      <c r="D95" s="164" t="s">
        <v>77</v>
      </c>
      <c r="E95" s="164"/>
      <c r="F95" s="164"/>
      <c r="G95" s="164"/>
      <c r="H95" s="164"/>
      <c r="I95" s="73"/>
      <c r="J95" s="164" t="s">
        <v>78</v>
      </c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7">
        <f>ROUND(AG96,2)</f>
        <v>0</v>
      </c>
      <c r="AH95" s="166"/>
      <c r="AI95" s="166"/>
      <c r="AJ95" s="166"/>
      <c r="AK95" s="166"/>
      <c r="AL95" s="166"/>
      <c r="AM95" s="166"/>
      <c r="AN95" s="165">
        <f t="shared" si="0"/>
        <v>0</v>
      </c>
      <c r="AO95" s="166"/>
      <c r="AP95" s="166"/>
      <c r="AQ95" s="74" t="s">
        <v>79</v>
      </c>
      <c r="AR95" s="71"/>
      <c r="AS95" s="75">
        <f>ROUND(AS96,2)</f>
        <v>0</v>
      </c>
      <c r="AT95" s="76">
        <f t="shared" si="1"/>
        <v>0</v>
      </c>
      <c r="AU95" s="77">
        <f>ROUND(AU96,5)</f>
        <v>0</v>
      </c>
      <c r="AV95" s="76">
        <f>ROUND(AZ95*L29,2)</f>
        <v>0</v>
      </c>
      <c r="AW95" s="76">
        <f>ROUND(BA95*L30,2)</f>
        <v>0</v>
      </c>
      <c r="AX95" s="76">
        <f>ROUND(BB95*L29,2)</f>
        <v>0</v>
      </c>
      <c r="AY95" s="76">
        <f>ROUND(BC95*L30,2)</f>
        <v>0</v>
      </c>
      <c r="AZ95" s="76">
        <f>ROUND(AZ96,2)</f>
        <v>0</v>
      </c>
      <c r="BA95" s="76">
        <f>ROUND(BA96,2)</f>
        <v>0</v>
      </c>
      <c r="BB95" s="76">
        <f>ROUND(BB96,2)</f>
        <v>0</v>
      </c>
      <c r="BC95" s="76">
        <f>ROUND(BC96,2)</f>
        <v>0</v>
      </c>
      <c r="BD95" s="78">
        <f>ROUND(BD96,2)</f>
        <v>0</v>
      </c>
      <c r="BS95" s="79" t="s">
        <v>72</v>
      </c>
      <c r="BT95" s="79" t="s">
        <v>80</v>
      </c>
      <c r="BU95" s="79" t="s">
        <v>74</v>
      </c>
      <c r="BV95" s="79" t="s">
        <v>75</v>
      </c>
      <c r="BW95" s="79" t="s">
        <v>81</v>
      </c>
      <c r="BX95" s="79" t="s">
        <v>4</v>
      </c>
      <c r="CL95" s="79" t="s">
        <v>1</v>
      </c>
      <c r="CM95" s="79" t="s">
        <v>82</v>
      </c>
    </row>
    <row r="96" spans="1:91" s="3" customFormat="1" ht="16.5" customHeight="1">
      <c r="A96" s="80" t="s">
        <v>83</v>
      </c>
      <c r="B96" s="45"/>
      <c r="C96" s="81"/>
      <c r="D96" s="81"/>
      <c r="E96" s="163" t="s">
        <v>77</v>
      </c>
      <c r="F96" s="163"/>
      <c r="G96" s="163"/>
      <c r="H96" s="163"/>
      <c r="I96" s="163"/>
      <c r="J96" s="81"/>
      <c r="K96" s="163" t="s">
        <v>78</v>
      </c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8">
        <f>'00 - VEDLEJŠÍ A OSTATNÍ N...'!J32</f>
        <v>0</v>
      </c>
      <c r="AH96" s="169"/>
      <c r="AI96" s="169"/>
      <c r="AJ96" s="169"/>
      <c r="AK96" s="169"/>
      <c r="AL96" s="169"/>
      <c r="AM96" s="169"/>
      <c r="AN96" s="168">
        <f t="shared" si="0"/>
        <v>0</v>
      </c>
      <c r="AO96" s="169"/>
      <c r="AP96" s="169"/>
      <c r="AQ96" s="82" t="s">
        <v>84</v>
      </c>
      <c r="AR96" s="45"/>
      <c r="AS96" s="83">
        <v>0</v>
      </c>
      <c r="AT96" s="84">
        <f t="shared" si="1"/>
        <v>0</v>
      </c>
      <c r="AU96" s="85">
        <f>'00 - VEDLEJŠÍ A OSTATNÍ N...'!P122</f>
        <v>0</v>
      </c>
      <c r="AV96" s="84">
        <f>'00 - VEDLEJŠÍ A OSTATNÍ N...'!J35</f>
        <v>0</v>
      </c>
      <c r="AW96" s="84">
        <f>'00 - VEDLEJŠÍ A OSTATNÍ N...'!J36</f>
        <v>0</v>
      </c>
      <c r="AX96" s="84">
        <f>'00 - VEDLEJŠÍ A OSTATNÍ N...'!J37</f>
        <v>0</v>
      </c>
      <c r="AY96" s="84">
        <f>'00 - VEDLEJŠÍ A OSTATNÍ N...'!J38</f>
        <v>0</v>
      </c>
      <c r="AZ96" s="84">
        <f>'00 - VEDLEJŠÍ A OSTATNÍ N...'!F35</f>
        <v>0</v>
      </c>
      <c r="BA96" s="84">
        <f>'00 - VEDLEJŠÍ A OSTATNÍ N...'!F36</f>
        <v>0</v>
      </c>
      <c r="BB96" s="84">
        <f>'00 - VEDLEJŠÍ A OSTATNÍ N...'!F37</f>
        <v>0</v>
      </c>
      <c r="BC96" s="84">
        <f>'00 - VEDLEJŠÍ A OSTATNÍ N...'!F38</f>
        <v>0</v>
      </c>
      <c r="BD96" s="86">
        <f>'00 - VEDLEJŠÍ A OSTATNÍ N...'!F39</f>
        <v>0</v>
      </c>
      <c r="BT96" s="22" t="s">
        <v>85</v>
      </c>
      <c r="BV96" s="22" t="s">
        <v>75</v>
      </c>
      <c r="BW96" s="22" t="s">
        <v>86</v>
      </c>
      <c r="BX96" s="22" t="s">
        <v>81</v>
      </c>
      <c r="CL96" s="22" t="s">
        <v>1</v>
      </c>
    </row>
    <row r="97" spans="1:91" s="6" customFormat="1" ht="16.5" customHeight="1">
      <c r="B97" s="71"/>
      <c r="C97" s="72"/>
      <c r="D97" s="164" t="s">
        <v>87</v>
      </c>
      <c r="E97" s="164"/>
      <c r="F97" s="164"/>
      <c r="G97" s="164"/>
      <c r="H97" s="164"/>
      <c r="I97" s="73"/>
      <c r="J97" s="164" t="s">
        <v>88</v>
      </c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7">
        <f>ROUND(AG98,2)</f>
        <v>0</v>
      </c>
      <c r="AH97" s="166"/>
      <c r="AI97" s="166"/>
      <c r="AJ97" s="166"/>
      <c r="AK97" s="166"/>
      <c r="AL97" s="166"/>
      <c r="AM97" s="166"/>
      <c r="AN97" s="165">
        <f t="shared" si="0"/>
        <v>0</v>
      </c>
      <c r="AO97" s="166"/>
      <c r="AP97" s="166"/>
      <c r="AQ97" s="74" t="s">
        <v>79</v>
      </c>
      <c r="AR97" s="71"/>
      <c r="AS97" s="75">
        <f>ROUND(AS98,2)</f>
        <v>0</v>
      </c>
      <c r="AT97" s="76">
        <f t="shared" si="1"/>
        <v>0</v>
      </c>
      <c r="AU97" s="77">
        <f>ROUND(AU98,5)</f>
        <v>0</v>
      </c>
      <c r="AV97" s="76">
        <f>ROUND(AZ97*L29,2)</f>
        <v>0</v>
      </c>
      <c r="AW97" s="76">
        <f>ROUND(BA97*L30,2)</f>
        <v>0</v>
      </c>
      <c r="AX97" s="76">
        <f>ROUND(BB97*L29,2)</f>
        <v>0</v>
      </c>
      <c r="AY97" s="76">
        <f>ROUND(BC97*L30,2)</f>
        <v>0</v>
      </c>
      <c r="AZ97" s="76">
        <f>ROUND(AZ98,2)</f>
        <v>0</v>
      </c>
      <c r="BA97" s="76">
        <f>ROUND(BA98,2)</f>
        <v>0</v>
      </c>
      <c r="BB97" s="76">
        <f>ROUND(BB98,2)</f>
        <v>0</v>
      </c>
      <c r="BC97" s="76">
        <f>ROUND(BC98,2)</f>
        <v>0</v>
      </c>
      <c r="BD97" s="78">
        <f>ROUND(BD98,2)</f>
        <v>0</v>
      </c>
      <c r="BS97" s="79" t="s">
        <v>72</v>
      </c>
      <c r="BT97" s="79" t="s">
        <v>80</v>
      </c>
      <c r="BU97" s="79" t="s">
        <v>74</v>
      </c>
      <c r="BV97" s="79" t="s">
        <v>75</v>
      </c>
      <c r="BW97" s="79" t="s">
        <v>89</v>
      </c>
      <c r="BX97" s="79" t="s">
        <v>4</v>
      </c>
      <c r="CL97" s="79" t="s">
        <v>1</v>
      </c>
      <c r="CM97" s="79" t="s">
        <v>82</v>
      </c>
    </row>
    <row r="98" spans="1:91" s="3" customFormat="1" ht="16.5" customHeight="1">
      <c r="A98" s="80" t="s">
        <v>83</v>
      </c>
      <c r="B98" s="45"/>
      <c r="C98" s="81"/>
      <c r="D98" s="81"/>
      <c r="E98" s="163" t="s">
        <v>90</v>
      </c>
      <c r="F98" s="163"/>
      <c r="G98" s="163"/>
      <c r="H98" s="163"/>
      <c r="I98" s="163"/>
      <c r="J98" s="81"/>
      <c r="K98" s="163" t="s">
        <v>91</v>
      </c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8">
        <f>'D.1.1 - ARCHITEKTONICKO -...'!J32</f>
        <v>0</v>
      </c>
      <c r="AH98" s="169"/>
      <c r="AI98" s="169"/>
      <c r="AJ98" s="169"/>
      <c r="AK98" s="169"/>
      <c r="AL98" s="169"/>
      <c r="AM98" s="169"/>
      <c r="AN98" s="168">
        <f t="shared" si="0"/>
        <v>0</v>
      </c>
      <c r="AO98" s="169"/>
      <c r="AP98" s="169"/>
      <c r="AQ98" s="82" t="s">
        <v>84</v>
      </c>
      <c r="AR98" s="45"/>
      <c r="AS98" s="83">
        <v>0</v>
      </c>
      <c r="AT98" s="84">
        <f t="shared" si="1"/>
        <v>0</v>
      </c>
      <c r="AU98" s="85">
        <f>'D.1.1 - ARCHITEKTONICKO -...'!P123</f>
        <v>0</v>
      </c>
      <c r="AV98" s="84">
        <f>'D.1.1 - ARCHITEKTONICKO -...'!J35</f>
        <v>0</v>
      </c>
      <c r="AW98" s="84">
        <f>'D.1.1 - ARCHITEKTONICKO -...'!J36</f>
        <v>0</v>
      </c>
      <c r="AX98" s="84">
        <f>'D.1.1 - ARCHITEKTONICKO -...'!J37</f>
        <v>0</v>
      </c>
      <c r="AY98" s="84">
        <f>'D.1.1 - ARCHITEKTONICKO -...'!J38</f>
        <v>0</v>
      </c>
      <c r="AZ98" s="84">
        <f>'D.1.1 - ARCHITEKTONICKO -...'!F35</f>
        <v>0</v>
      </c>
      <c r="BA98" s="84">
        <f>'D.1.1 - ARCHITEKTONICKO -...'!F36</f>
        <v>0</v>
      </c>
      <c r="BB98" s="84">
        <f>'D.1.1 - ARCHITEKTONICKO -...'!F37</f>
        <v>0</v>
      </c>
      <c r="BC98" s="84">
        <f>'D.1.1 - ARCHITEKTONICKO -...'!F38</f>
        <v>0</v>
      </c>
      <c r="BD98" s="86">
        <f>'D.1.1 - ARCHITEKTONICKO -...'!F39</f>
        <v>0</v>
      </c>
      <c r="BT98" s="22" t="s">
        <v>85</v>
      </c>
      <c r="BV98" s="22" t="s">
        <v>75</v>
      </c>
      <c r="BW98" s="22" t="s">
        <v>92</v>
      </c>
      <c r="BX98" s="22" t="s">
        <v>89</v>
      </c>
      <c r="CL98" s="22" t="s">
        <v>1</v>
      </c>
    </row>
    <row r="99" spans="1:91" s="6" customFormat="1" ht="16.5" customHeight="1">
      <c r="B99" s="71"/>
      <c r="C99" s="72"/>
      <c r="D99" s="164" t="s">
        <v>93</v>
      </c>
      <c r="E99" s="164"/>
      <c r="F99" s="164"/>
      <c r="G99" s="164"/>
      <c r="H99" s="164"/>
      <c r="I99" s="73"/>
      <c r="J99" s="164" t="s">
        <v>94</v>
      </c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7">
        <f>ROUND(AG100,2)</f>
        <v>0</v>
      </c>
      <c r="AH99" s="166"/>
      <c r="AI99" s="166"/>
      <c r="AJ99" s="166"/>
      <c r="AK99" s="166"/>
      <c r="AL99" s="166"/>
      <c r="AM99" s="166"/>
      <c r="AN99" s="165">
        <f t="shared" si="0"/>
        <v>0</v>
      </c>
      <c r="AO99" s="166"/>
      <c r="AP99" s="166"/>
      <c r="AQ99" s="74" t="s">
        <v>79</v>
      </c>
      <c r="AR99" s="71"/>
      <c r="AS99" s="75">
        <f>ROUND(AS100,2)</f>
        <v>0</v>
      </c>
      <c r="AT99" s="76">
        <f t="shared" si="1"/>
        <v>0</v>
      </c>
      <c r="AU99" s="77">
        <f>ROUND(AU100,5)</f>
        <v>0</v>
      </c>
      <c r="AV99" s="76">
        <f>ROUND(AZ99*L29,2)</f>
        <v>0</v>
      </c>
      <c r="AW99" s="76">
        <f>ROUND(BA99*L30,2)</f>
        <v>0</v>
      </c>
      <c r="AX99" s="76">
        <f>ROUND(BB99*L29,2)</f>
        <v>0</v>
      </c>
      <c r="AY99" s="76">
        <f>ROUND(BC99*L30,2)</f>
        <v>0</v>
      </c>
      <c r="AZ99" s="76">
        <f>ROUND(AZ100,2)</f>
        <v>0</v>
      </c>
      <c r="BA99" s="76">
        <f>ROUND(BA100,2)</f>
        <v>0</v>
      </c>
      <c r="BB99" s="76">
        <f>ROUND(BB100,2)</f>
        <v>0</v>
      </c>
      <c r="BC99" s="76">
        <f>ROUND(BC100,2)</f>
        <v>0</v>
      </c>
      <c r="BD99" s="78">
        <f>ROUND(BD100,2)</f>
        <v>0</v>
      </c>
      <c r="BS99" s="79" t="s">
        <v>72</v>
      </c>
      <c r="BT99" s="79" t="s">
        <v>80</v>
      </c>
      <c r="BU99" s="79" t="s">
        <v>74</v>
      </c>
      <c r="BV99" s="79" t="s">
        <v>75</v>
      </c>
      <c r="BW99" s="79" t="s">
        <v>95</v>
      </c>
      <c r="BX99" s="79" t="s">
        <v>4</v>
      </c>
      <c r="CL99" s="79" t="s">
        <v>1</v>
      </c>
      <c r="CM99" s="79" t="s">
        <v>82</v>
      </c>
    </row>
    <row r="100" spans="1:91" s="3" customFormat="1" ht="35.25" customHeight="1">
      <c r="A100" s="80" t="s">
        <v>83</v>
      </c>
      <c r="B100" s="45"/>
      <c r="C100" s="81"/>
      <c r="D100" s="81"/>
      <c r="E100" s="163" t="s">
        <v>96</v>
      </c>
      <c r="F100" s="163"/>
      <c r="G100" s="163"/>
      <c r="H100" s="163"/>
      <c r="I100" s="163"/>
      <c r="J100" s="81"/>
      <c r="K100" s="163" t="s">
        <v>97</v>
      </c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8">
        <f>'D.2.1 - D.2.2 - ARCHITEKT...'!J32</f>
        <v>0</v>
      </c>
      <c r="AH100" s="169"/>
      <c r="AI100" s="169"/>
      <c r="AJ100" s="169"/>
      <c r="AK100" s="169"/>
      <c r="AL100" s="169"/>
      <c r="AM100" s="169"/>
      <c r="AN100" s="168">
        <f t="shared" si="0"/>
        <v>0</v>
      </c>
      <c r="AO100" s="169"/>
      <c r="AP100" s="169"/>
      <c r="AQ100" s="82" t="s">
        <v>84</v>
      </c>
      <c r="AR100" s="45"/>
      <c r="AS100" s="83">
        <v>0</v>
      </c>
      <c r="AT100" s="84">
        <f t="shared" si="1"/>
        <v>0</v>
      </c>
      <c r="AU100" s="85">
        <f>'D.2.1 - D.2.2 - ARCHITEKT...'!P129</f>
        <v>0</v>
      </c>
      <c r="AV100" s="84">
        <f>'D.2.1 - D.2.2 - ARCHITEKT...'!J35</f>
        <v>0</v>
      </c>
      <c r="AW100" s="84">
        <f>'D.2.1 - D.2.2 - ARCHITEKT...'!J36</f>
        <v>0</v>
      </c>
      <c r="AX100" s="84">
        <f>'D.2.1 - D.2.2 - ARCHITEKT...'!J37</f>
        <v>0</v>
      </c>
      <c r="AY100" s="84">
        <f>'D.2.1 - D.2.2 - ARCHITEKT...'!J38</f>
        <v>0</v>
      </c>
      <c r="AZ100" s="84">
        <f>'D.2.1 - D.2.2 - ARCHITEKT...'!F35</f>
        <v>0</v>
      </c>
      <c r="BA100" s="84">
        <f>'D.2.1 - D.2.2 - ARCHITEKT...'!F36</f>
        <v>0</v>
      </c>
      <c r="BB100" s="84">
        <f>'D.2.1 - D.2.2 - ARCHITEKT...'!F37</f>
        <v>0</v>
      </c>
      <c r="BC100" s="84">
        <f>'D.2.1 - D.2.2 - ARCHITEKT...'!F38</f>
        <v>0</v>
      </c>
      <c r="BD100" s="86">
        <f>'D.2.1 - D.2.2 - ARCHITEKT...'!F39</f>
        <v>0</v>
      </c>
      <c r="BT100" s="22" t="s">
        <v>85</v>
      </c>
      <c r="BV100" s="22" t="s">
        <v>75</v>
      </c>
      <c r="BW100" s="22" t="s">
        <v>98</v>
      </c>
      <c r="BX100" s="22" t="s">
        <v>95</v>
      </c>
      <c r="CL100" s="22" t="s">
        <v>1</v>
      </c>
    </row>
    <row r="101" spans="1:91" s="6" customFormat="1" ht="16.5" customHeight="1">
      <c r="B101" s="71"/>
      <c r="C101" s="72"/>
      <c r="D101" s="164" t="s">
        <v>99</v>
      </c>
      <c r="E101" s="164"/>
      <c r="F101" s="164"/>
      <c r="G101" s="164"/>
      <c r="H101" s="164"/>
      <c r="I101" s="73"/>
      <c r="J101" s="164" t="s">
        <v>100</v>
      </c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7">
        <f>ROUND(AG102,2)</f>
        <v>0</v>
      </c>
      <c r="AH101" s="166"/>
      <c r="AI101" s="166"/>
      <c r="AJ101" s="166"/>
      <c r="AK101" s="166"/>
      <c r="AL101" s="166"/>
      <c r="AM101" s="166"/>
      <c r="AN101" s="165">
        <f t="shared" si="0"/>
        <v>0</v>
      </c>
      <c r="AO101" s="166"/>
      <c r="AP101" s="166"/>
      <c r="AQ101" s="74" t="s">
        <v>79</v>
      </c>
      <c r="AR101" s="71"/>
      <c r="AS101" s="75">
        <f>ROUND(AS102,2)</f>
        <v>0</v>
      </c>
      <c r="AT101" s="76">
        <f t="shared" si="1"/>
        <v>0</v>
      </c>
      <c r="AU101" s="77">
        <f>ROUND(AU102,5)</f>
        <v>0</v>
      </c>
      <c r="AV101" s="76">
        <f>ROUND(AZ101*L29,2)</f>
        <v>0</v>
      </c>
      <c r="AW101" s="76">
        <f>ROUND(BA101*L30,2)</f>
        <v>0</v>
      </c>
      <c r="AX101" s="76">
        <f>ROUND(BB101*L29,2)</f>
        <v>0</v>
      </c>
      <c r="AY101" s="76">
        <f>ROUND(BC101*L30,2)</f>
        <v>0</v>
      </c>
      <c r="AZ101" s="76">
        <f>ROUND(AZ102,2)</f>
        <v>0</v>
      </c>
      <c r="BA101" s="76">
        <f>ROUND(BA102,2)</f>
        <v>0</v>
      </c>
      <c r="BB101" s="76">
        <f>ROUND(BB102,2)</f>
        <v>0</v>
      </c>
      <c r="BC101" s="76">
        <f>ROUND(BC102,2)</f>
        <v>0</v>
      </c>
      <c r="BD101" s="78">
        <f>ROUND(BD102,2)</f>
        <v>0</v>
      </c>
      <c r="BS101" s="79" t="s">
        <v>72</v>
      </c>
      <c r="BT101" s="79" t="s">
        <v>80</v>
      </c>
      <c r="BU101" s="79" t="s">
        <v>74</v>
      </c>
      <c r="BV101" s="79" t="s">
        <v>75</v>
      </c>
      <c r="BW101" s="79" t="s">
        <v>101</v>
      </c>
      <c r="BX101" s="79" t="s">
        <v>4</v>
      </c>
      <c r="CL101" s="79" t="s">
        <v>1</v>
      </c>
      <c r="CM101" s="79" t="s">
        <v>82</v>
      </c>
    </row>
    <row r="102" spans="1:91" s="3" customFormat="1" ht="35.25" customHeight="1">
      <c r="A102" s="80" t="s">
        <v>83</v>
      </c>
      <c r="B102" s="45"/>
      <c r="C102" s="81"/>
      <c r="D102" s="81"/>
      <c r="E102" s="163" t="s">
        <v>102</v>
      </c>
      <c r="F102" s="163"/>
      <c r="G102" s="163"/>
      <c r="H102" s="163"/>
      <c r="I102" s="163"/>
      <c r="J102" s="81"/>
      <c r="K102" s="163" t="s">
        <v>97</v>
      </c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8">
        <f>'D.3.1 - D.3.2 - ARCHITEKT...'!J32</f>
        <v>0</v>
      </c>
      <c r="AH102" s="169"/>
      <c r="AI102" s="169"/>
      <c r="AJ102" s="169"/>
      <c r="AK102" s="169"/>
      <c r="AL102" s="169"/>
      <c r="AM102" s="169"/>
      <c r="AN102" s="168">
        <f t="shared" si="0"/>
        <v>0</v>
      </c>
      <c r="AO102" s="169"/>
      <c r="AP102" s="169"/>
      <c r="AQ102" s="82" t="s">
        <v>84</v>
      </c>
      <c r="AR102" s="45"/>
      <c r="AS102" s="83">
        <v>0</v>
      </c>
      <c r="AT102" s="84">
        <f t="shared" si="1"/>
        <v>0</v>
      </c>
      <c r="AU102" s="85">
        <f>'D.3.1 - D.3.2 - ARCHITEKT...'!P133</f>
        <v>0</v>
      </c>
      <c r="AV102" s="84">
        <f>'D.3.1 - D.3.2 - ARCHITEKT...'!J35</f>
        <v>0</v>
      </c>
      <c r="AW102" s="84">
        <f>'D.3.1 - D.3.2 - ARCHITEKT...'!J36</f>
        <v>0</v>
      </c>
      <c r="AX102" s="84">
        <f>'D.3.1 - D.3.2 - ARCHITEKT...'!J37</f>
        <v>0</v>
      </c>
      <c r="AY102" s="84">
        <f>'D.3.1 - D.3.2 - ARCHITEKT...'!J38</f>
        <v>0</v>
      </c>
      <c r="AZ102" s="84">
        <f>'D.3.1 - D.3.2 - ARCHITEKT...'!F35</f>
        <v>0</v>
      </c>
      <c r="BA102" s="84">
        <f>'D.3.1 - D.3.2 - ARCHITEKT...'!F36</f>
        <v>0</v>
      </c>
      <c r="BB102" s="84">
        <f>'D.3.1 - D.3.2 - ARCHITEKT...'!F37</f>
        <v>0</v>
      </c>
      <c r="BC102" s="84">
        <f>'D.3.1 - D.3.2 - ARCHITEKT...'!F38</f>
        <v>0</v>
      </c>
      <c r="BD102" s="86">
        <f>'D.3.1 - D.3.2 - ARCHITEKT...'!F39</f>
        <v>0</v>
      </c>
      <c r="BT102" s="22" t="s">
        <v>85</v>
      </c>
      <c r="BV102" s="22" t="s">
        <v>75</v>
      </c>
      <c r="BW102" s="22" t="s">
        <v>103</v>
      </c>
      <c r="BX102" s="22" t="s">
        <v>101</v>
      </c>
      <c r="CL102" s="22" t="s">
        <v>1</v>
      </c>
    </row>
    <row r="103" spans="1:91" s="6" customFormat="1" ht="16.5" customHeight="1">
      <c r="B103" s="71"/>
      <c r="C103" s="72"/>
      <c r="D103" s="164" t="s">
        <v>104</v>
      </c>
      <c r="E103" s="164"/>
      <c r="F103" s="164"/>
      <c r="G103" s="164"/>
      <c r="H103" s="164"/>
      <c r="I103" s="73"/>
      <c r="J103" s="164" t="s">
        <v>105</v>
      </c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7">
        <f>ROUND(AG104,2)</f>
        <v>0</v>
      </c>
      <c r="AH103" s="166"/>
      <c r="AI103" s="166"/>
      <c r="AJ103" s="166"/>
      <c r="AK103" s="166"/>
      <c r="AL103" s="166"/>
      <c r="AM103" s="166"/>
      <c r="AN103" s="165">
        <f t="shared" si="0"/>
        <v>0</v>
      </c>
      <c r="AO103" s="166"/>
      <c r="AP103" s="166"/>
      <c r="AQ103" s="74" t="s">
        <v>79</v>
      </c>
      <c r="AR103" s="71"/>
      <c r="AS103" s="75">
        <f>ROUND(AS104,2)</f>
        <v>0</v>
      </c>
      <c r="AT103" s="76">
        <f t="shared" si="1"/>
        <v>0</v>
      </c>
      <c r="AU103" s="77">
        <f>ROUND(AU104,5)</f>
        <v>0</v>
      </c>
      <c r="AV103" s="76">
        <f>ROUND(AZ103*L29,2)</f>
        <v>0</v>
      </c>
      <c r="AW103" s="76">
        <f>ROUND(BA103*L30,2)</f>
        <v>0</v>
      </c>
      <c r="AX103" s="76">
        <f>ROUND(BB103*L29,2)</f>
        <v>0</v>
      </c>
      <c r="AY103" s="76">
        <f>ROUND(BC103*L30,2)</f>
        <v>0</v>
      </c>
      <c r="AZ103" s="76">
        <f>ROUND(AZ104,2)</f>
        <v>0</v>
      </c>
      <c r="BA103" s="76">
        <f>ROUND(BA104,2)</f>
        <v>0</v>
      </c>
      <c r="BB103" s="76">
        <f>ROUND(BB104,2)</f>
        <v>0</v>
      </c>
      <c r="BC103" s="76">
        <f>ROUND(BC104,2)</f>
        <v>0</v>
      </c>
      <c r="BD103" s="78">
        <f>ROUND(BD104,2)</f>
        <v>0</v>
      </c>
      <c r="BS103" s="79" t="s">
        <v>72</v>
      </c>
      <c r="BT103" s="79" t="s">
        <v>80</v>
      </c>
      <c r="BU103" s="79" t="s">
        <v>74</v>
      </c>
      <c r="BV103" s="79" t="s">
        <v>75</v>
      </c>
      <c r="BW103" s="79" t="s">
        <v>106</v>
      </c>
      <c r="BX103" s="79" t="s">
        <v>4</v>
      </c>
      <c r="CL103" s="79" t="s">
        <v>1</v>
      </c>
      <c r="CM103" s="79" t="s">
        <v>82</v>
      </c>
    </row>
    <row r="104" spans="1:91" s="3" customFormat="1" ht="35.25" customHeight="1">
      <c r="A104" s="80" t="s">
        <v>83</v>
      </c>
      <c r="B104" s="45"/>
      <c r="C104" s="81"/>
      <c r="D104" s="81"/>
      <c r="E104" s="163" t="s">
        <v>107</v>
      </c>
      <c r="F104" s="163"/>
      <c r="G104" s="163"/>
      <c r="H104" s="163"/>
      <c r="I104" s="163"/>
      <c r="J104" s="81"/>
      <c r="K104" s="163" t="s">
        <v>97</v>
      </c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8">
        <f>'D.4.1 - D.4.2 - ARCHITEKT...'!J32</f>
        <v>0</v>
      </c>
      <c r="AH104" s="169"/>
      <c r="AI104" s="169"/>
      <c r="AJ104" s="169"/>
      <c r="AK104" s="169"/>
      <c r="AL104" s="169"/>
      <c r="AM104" s="169"/>
      <c r="AN104" s="168">
        <f t="shared" si="0"/>
        <v>0</v>
      </c>
      <c r="AO104" s="169"/>
      <c r="AP104" s="169"/>
      <c r="AQ104" s="82" t="s">
        <v>84</v>
      </c>
      <c r="AR104" s="45"/>
      <c r="AS104" s="83">
        <v>0</v>
      </c>
      <c r="AT104" s="84">
        <f t="shared" si="1"/>
        <v>0</v>
      </c>
      <c r="AU104" s="85">
        <f>'D.4.1 - D.4.2 - ARCHITEKT...'!P129</f>
        <v>0</v>
      </c>
      <c r="AV104" s="84">
        <f>'D.4.1 - D.4.2 - ARCHITEKT...'!J35</f>
        <v>0</v>
      </c>
      <c r="AW104" s="84">
        <f>'D.4.1 - D.4.2 - ARCHITEKT...'!J36</f>
        <v>0</v>
      </c>
      <c r="AX104" s="84">
        <f>'D.4.1 - D.4.2 - ARCHITEKT...'!J37</f>
        <v>0</v>
      </c>
      <c r="AY104" s="84">
        <f>'D.4.1 - D.4.2 - ARCHITEKT...'!J38</f>
        <v>0</v>
      </c>
      <c r="AZ104" s="84">
        <f>'D.4.1 - D.4.2 - ARCHITEKT...'!F35</f>
        <v>0</v>
      </c>
      <c r="BA104" s="84">
        <f>'D.4.1 - D.4.2 - ARCHITEKT...'!F36</f>
        <v>0</v>
      </c>
      <c r="BB104" s="84">
        <f>'D.4.1 - D.4.2 - ARCHITEKT...'!F37</f>
        <v>0</v>
      </c>
      <c r="BC104" s="84">
        <f>'D.4.1 - D.4.2 - ARCHITEKT...'!F38</f>
        <v>0</v>
      </c>
      <c r="BD104" s="86">
        <f>'D.4.1 - D.4.2 - ARCHITEKT...'!F39</f>
        <v>0</v>
      </c>
      <c r="BT104" s="22" t="s">
        <v>85</v>
      </c>
      <c r="BV104" s="22" t="s">
        <v>75</v>
      </c>
      <c r="BW104" s="22" t="s">
        <v>108</v>
      </c>
      <c r="BX104" s="22" t="s">
        <v>106</v>
      </c>
      <c r="CL104" s="22" t="s">
        <v>1</v>
      </c>
    </row>
    <row r="105" spans="1:91" s="6" customFormat="1" ht="16.5" customHeight="1">
      <c r="B105" s="71"/>
      <c r="C105" s="72"/>
      <c r="D105" s="164" t="s">
        <v>109</v>
      </c>
      <c r="E105" s="164"/>
      <c r="F105" s="164"/>
      <c r="G105" s="164"/>
      <c r="H105" s="164"/>
      <c r="I105" s="73"/>
      <c r="J105" s="164" t="s">
        <v>110</v>
      </c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  <c r="AF105" s="164"/>
      <c r="AG105" s="167">
        <f>ROUND(AG106,2)</f>
        <v>0</v>
      </c>
      <c r="AH105" s="166"/>
      <c r="AI105" s="166"/>
      <c r="AJ105" s="166"/>
      <c r="AK105" s="166"/>
      <c r="AL105" s="166"/>
      <c r="AM105" s="166"/>
      <c r="AN105" s="165">
        <f t="shared" si="0"/>
        <v>0</v>
      </c>
      <c r="AO105" s="166"/>
      <c r="AP105" s="166"/>
      <c r="AQ105" s="74" t="s">
        <v>79</v>
      </c>
      <c r="AR105" s="71"/>
      <c r="AS105" s="75">
        <f>ROUND(AS106,2)</f>
        <v>0</v>
      </c>
      <c r="AT105" s="76">
        <f t="shared" si="1"/>
        <v>0</v>
      </c>
      <c r="AU105" s="77">
        <f>ROUND(AU106,5)</f>
        <v>0</v>
      </c>
      <c r="AV105" s="76">
        <f>ROUND(AZ105*L29,2)</f>
        <v>0</v>
      </c>
      <c r="AW105" s="76">
        <f>ROUND(BA105*L30,2)</f>
        <v>0</v>
      </c>
      <c r="AX105" s="76">
        <f>ROUND(BB105*L29,2)</f>
        <v>0</v>
      </c>
      <c r="AY105" s="76">
        <f>ROUND(BC105*L30,2)</f>
        <v>0</v>
      </c>
      <c r="AZ105" s="76">
        <f>ROUND(AZ106,2)</f>
        <v>0</v>
      </c>
      <c r="BA105" s="76">
        <f>ROUND(BA106,2)</f>
        <v>0</v>
      </c>
      <c r="BB105" s="76">
        <f>ROUND(BB106,2)</f>
        <v>0</v>
      </c>
      <c r="BC105" s="76">
        <f>ROUND(BC106,2)</f>
        <v>0</v>
      </c>
      <c r="BD105" s="78">
        <f>ROUND(BD106,2)</f>
        <v>0</v>
      </c>
      <c r="BS105" s="79" t="s">
        <v>72</v>
      </c>
      <c r="BT105" s="79" t="s">
        <v>80</v>
      </c>
      <c r="BU105" s="79" t="s">
        <v>74</v>
      </c>
      <c r="BV105" s="79" t="s">
        <v>75</v>
      </c>
      <c r="BW105" s="79" t="s">
        <v>111</v>
      </c>
      <c r="BX105" s="79" t="s">
        <v>4</v>
      </c>
      <c r="CL105" s="79" t="s">
        <v>1</v>
      </c>
      <c r="CM105" s="79" t="s">
        <v>82</v>
      </c>
    </row>
    <row r="106" spans="1:91" s="3" customFormat="1" ht="35.25" customHeight="1">
      <c r="A106" s="80" t="s">
        <v>83</v>
      </c>
      <c r="B106" s="45"/>
      <c r="C106" s="81"/>
      <c r="D106" s="81"/>
      <c r="E106" s="163" t="s">
        <v>112</v>
      </c>
      <c r="F106" s="163"/>
      <c r="G106" s="163"/>
      <c r="H106" s="163"/>
      <c r="I106" s="163"/>
      <c r="J106" s="81"/>
      <c r="K106" s="163" t="s">
        <v>97</v>
      </c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8">
        <f>'D.5.1 - D.5.2 - ARCHITEKT...'!J32</f>
        <v>0</v>
      </c>
      <c r="AH106" s="169"/>
      <c r="AI106" s="169"/>
      <c r="AJ106" s="169"/>
      <c r="AK106" s="169"/>
      <c r="AL106" s="169"/>
      <c r="AM106" s="169"/>
      <c r="AN106" s="168">
        <f t="shared" si="0"/>
        <v>0</v>
      </c>
      <c r="AO106" s="169"/>
      <c r="AP106" s="169"/>
      <c r="AQ106" s="82" t="s">
        <v>84</v>
      </c>
      <c r="AR106" s="45"/>
      <c r="AS106" s="83">
        <v>0</v>
      </c>
      <c r="AT106" s="84">
        <f t="shared" si="1"/>
        <v>0</v>
      </c>
      <c r="AU106" s="85">
        <f>'D.5.1 - D.5.2 - ARCHITEKT...'!P128</f>
        <v>0</v>
      </c>
      <c r="AV106" s="84">
        <f>'D.5.1 - D.5.2 - ARCHITEKT...'!J35</f>
        <v>0</v>
      </c>
      <c r="AW106" s="84">
        <f>'D.5.1 - D.5.2 - ARCHITEKT...'!J36</f>
        <v>0</v>
      </c>
      <c r="AX106" s="84">
        <f>'D.5.1 - D.5.2 - ARCHITEKT...'!J37</f>
        <v>0</v>
      </c>
      <c r="AY106" s="84">
        <f>'D.5.1 - D.5.2 - ARCHITEKT...'!J38</f>
        <v>0</v>
      </c>
      <c r="AZ106" s="84">
        <f>'D.5.1 - D.5.2 - ARCHITEKT...'!F35</f>
        <v>0</v>
      </c>
      <c r="BA106" s="84">
        <f>'D.5.1 - D.5.2 - ARCHITEKT...'!F36</f>
        <v>0</v>
      </c>
      <c r="BB106" s="84">
        <f>'D.5.1 - D.5.2 - ARCHITEKT...'!F37</f>
        <v>0</v>
      </c>
      <c r="BC106" s="84">
        <f>'D.5.1 - D.5.2 - ARCHITEKT...'!F38</f>
        <v>0</v>
      </c>
      <c r="BD106" s="86">
        <f>'D.5.1 - D.5.2 - ARCHITEKT...'!F39</f>
        <v>0</v>
      </c>
      <c r="BT106" s="22" t="s">
        <v>85</v>
      </c>
      <c r="BV106" s="22" t="s">
        <v>75</v>
      </c>
      <c r="BW106" s="22" t="s">
        <v>113</v>
      </c>
      <c r="BX106" s="22" t="s">
        <v>111</v>
      </c>
      <c r="CL106" s="22" t="s">
        <v>1</v>
      </c>
    </row>
    <row r="107" spans="1:91" s="6" customFormat="1" ht="16.5" customHeight="1">
      <c r="B107" s="71"/>
      <c r="C107" s="72"/>
      <c r="D107" s="164" t="s">
        <v>114</v>
      </c>
      <c r="E107" s="164"/>
      <c r="F107" s="164"/>
      <c r="G107" s="164"/>
      <c r="H107" s="164"/>
      <c r="I107" s="73"/>
      <c r="J107" s="164" t="s">
        <v>115</v>
      </c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7">
        <f>ROUND(AG108,2)</f>
        <v>0</v>
      </c>
      <c r="AH107" s="166"/>
      <c r="AI107" s="166"/>
      <c r="AJ107" s="166"/>
      <c r="AK107" s="166"/>
      <c r="AL107" s="166"/>
      <c r="AM107" s="166"/>
      <c r="AN107" s="165">
        <f t="shared" si="0"/>
        <v>0</v>
      </c>
      <c r="AO107" s="166"/>
      <c r="AP107" s="166"/>
      <c r="AQ107" s="74" t="s">
        <v>79</v>
      </c>
      <c r="AR107" s="71"/>
      <c r="AS107" s="75">
        <f>ROUND(AS108,2)</f>
        <v>0</v>
      </c>
      <c r="AT107" s="76">
        <f t="shared" si="1"/>
        <v>0</v>
      </c>
      <c r="AU107" s="77">
        <f>ROUND(AU108,5)</f>
        <v>0</v>
      </c>
      <c r="AV107" s="76">
        <f>ROUND(AZ107*L29,2)</f>
        <v>0</v>
      </c>
      <c r="AW107" s="76">
        <f>ROUND(BA107*L30,2)</f>
        <v>0</v>
      </c>
      <c r="AX107" s="76">
        <f>ROUND(BB107*L29,2)</f>
        <v>0</v>
      </c>
      <c r="AY107" s="76">
        <f>ROUND(BC107*L30,2)</f>
        <v>0</v>
      </c>
      <c r="AZ107" s="76">
        <f>ROUND(AZ108,2)</f>
        <v>0</v>
      </c>
      <c r="BA107" s="76">
        <f>ROUND(BA108,2)</f>
        <v>0</v>
      </c>
      <c r="BB107" s="76">
        <f>ROUND(BB108,2)</f>
        <v>0</v>
      </c>
      <c r="BC107" s="76">
        <f>ROUND(BC108,2)</f>
        <v>0</v>
      </c>
      <c r="BD107" s="78">
        <f>ROUND(BD108,2)</f>
        <v>0</v>
      </c>
      <c r="BS107" s="79" t="s">
        <v>72</v>
      </c>
      <c r="BT107" s="79" t="s">
        <v>80</v>
      </c>
      <c r="BU107" s="79" t="s">
        <v>74</v>
      </c>
      <c r="BV107" s="79" t="s">
        <v>75</v>
      </c>
      <c r="BW107" s="79" t="s">
        <v>116</v>
      </c>
      <c r="BX107" s="79" t="s">
        <v>4</v>
      </c>
      <c r="CL107" s="79" t="s">
        <v>1</v>
      </c>
      <c r="CM107" s="79" t="s">
        <v>82</v>
      </c>
    </row>
    <row r="108" spans="1:91" s="3" customFormat="1" ht="35.25" customHeight="1">
      <c r="A108" s="80" t="s">
        <v>83</v>
      </c>
      <c r="B108" s="45"/>
      <c r="C108" s="81"/>
      <c r="D108" s="81"/>
      <c r="E108" s="163" t="s">
        <v>117</v>
      </c>
      <c r="F108" s="163"/>
      <c r="G108" s="163"/>
      <c r="H108" s="163"/>
      <c r="I108" s="163"/>
      <c r="J108" s="81"/>
      <c r="K108" s="163" t="s">
        <v>97</v>
      </c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8">
        <f>'D.6.1 - D.6.2 - ARCHITEKT...'!J32</f>
        <v>0</v>
      </c>
      <c r="AH108" s="169"/>
      <c r="AI108" s="169"/>
      <c r="AJ108" s="169"/>
      <c r="AK108" s="169"/>
      <c r="AL108" s="169"/>
      <c r="AM108" s="169"/>
      <c r="AN108" s="168">
        <f t="shared" si="0"/>
        <v>0</v>
      </c>
      <c r="AO108" s="169"/>
      <c r="AP108" s="169"/>
      <c r="AQ108" s="82" t="s">
        <v>84</v>
      </c>
      <c r="AR108" s="45"/>
      <c r="AS108" s="83">
        <v>0</v>
      </c>
      <c r="AT108" s="84">
        <f t="shared" si="1"/>
        <v>0</v>
      </c>
      <c r="AU108" s="85">
        <f>'D.6.1 - D.6.2 - ARCHITEKT...'!P132</f>
        <v>0</v>
      </c>
      <c r="AV108" s="84">
        <f>'D.6.1 - D.6.2 - ARCHITEKT...'!J35</f>
        <v>0</v>
      </c>
      <c r="AW108" s="84">
        <f>'D.6.1 - D.6.2 - ARCHITEKT...'!J36</f>
        <v>0</v>
      </c>
      <c r="AX108" s="84">
        <f>'D.6.1 - D.6.2 - ARCHITEKT...'!J37</f>
        <v>0</v>
      </c>
      <c r="AY108" s="84">
        <f>'D.6.1 - D.6.2 - ARCHITEKT...'!J38</f>
        <v>0</v>
      </c>
      <c r="AZ108" s="84">
        <f>'D.6.1 - D.6.2 - ARCHITEKT...'!F35</f>
        <v>0</v>
      </c>
      <c r="BA108" s="84">
        <f>'D.6.1 - D.6.2 - ARCHITEKT...'!F36</f>
        <v>0</v>
      </c>
      <c r="BB108" s="84">
        <f>'D.6.1 - D.6.2 - ARCHITEKT...'!F37</f>
        <v>0</v>
      </c>
      <c r="BC108" s="84">
        <f>'D.6.1 - D.6.2 - ARCHITEKT...'!F38</f>
        <v>0</v>
      </c>
      <c r="BD108" s="86">
        <f>'D.6.1 - D.6.2 - ARCHITEKT...'!F39</f>
        <v>0</v>
      </c>
      <c r="BT108" s="22" t="s">
        <v>85</v>
      </c>
      <c r="BV108" s="22" t="s">
        <v>75</v>
      </c>
      <c r="BW108" s="22" t="s">
        <v>118</v>
      </c>
      <c r="BX108" s="22" t="s">
        <v>116</v>
      </c>
      <c r="CL108" s="22" t="s">
        <v>1</v>
      </c>
    </row>
    <row r="109" spans="1:91" s="6" customFormat="1" ht="16.5" customHeight="1">
      <c r="B109" s="71"/>
      <c r="C109" s="72"/>
      <c r="D109" s="164" t="s">
        <v>119</v>
      </c>
      <c r="E109" s="164"/>
      <c r="F109" s="164"/>
      <c r="G109" s="164"/>
      <c r="H109" s="164"/>
      <c r="I109" s="73"/>
      <c r="J109" s="164" t="s">
        <v>120</v>
      </c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7">
        <f>ROUND(AG110,2)</f>
        <v>0</v>
      </c>
      <c r="AH109" s="166"/>
      <c r="AI109" s="166"/>
      <c r="AJ109" s="166"/>
      <c r="AK109" s="166"/>
      <c r="AL109" s="166"/>
      <c r="AM109" s="166"/>
      <c r="AN109" s="165">
        <f t="shared" si="0"/>
        <v>0</v>
      </c>
      <c r="AO109" s="166"/>
      <c r="AP109" s="166"/>
      <c r="AQ109" s="74" t="s">
        <v>79</v>
      </c>
      <c r="AR109" s="71"/>
      <c r="AS109" s="75">
        <f>ROUND(AS110,2)</f>
        <v>0</v>
      </c>
      <c r="AT109" s="76">
        <f t="shared" si="1"/>
        <v>0</v>
      </c>
      <c r="AU109" s="77">
        <f>ROUND(AU110,5)</f>
        <v>0</v>
      </c>
      <c r="AV109" s="76">
        <f>ROUND(AZ109*L29,2)</f>
        <v>0</v>
      </c>
      <c r="AW109" s="76">
        <f>ROUND(BA109*L30,2)</f>
        <v>0</v>
      </c>
      <c r="AX109" s="76">
        <f>ROUND(BB109*L29,2)</f>
        <v>0</v>
      </c>
      <c r="AY109" s="76">
        <f>ROUND(BC109*L30,2)</f>
        <v>0</v>
      </c>
      <c r="AZ109" s="76">
        <f>ROUND(AZ110,2)</f>
        <v>0</v>
      </c>
      <c r="BA109" s="76">
        <f>ROUND(BA110,2)</f>
        <v>0</v>
      </c>
      <c r="BB109" s="76">
        <f>ROUND(BB110,2)</f>
        <v>0</v>
      </c>
      <c r="BC109" s="76">
        <f>ROUND(BC110,2)</f>
        <v>0</v>
      </c>
      <c r="BD109" s="78">
        <f>ROUND(BD110,2)</f>
        <v>0</v>
      </c>
      <c r="BS109" s="79" t="s">
        <v>72</v>
      </c>
      <c r="BT109" s="79" t="s">
        <v>80</v>
      </c>
      <c r="BU109" s="79" t="s">
        <v>74</v>
      </c>
      <c r="BV109" s="79" t="s">
        <v>75</v>
      </c>
      <c r="BW109" s="79" t="s">
        <v>121</v>
      </c>
      <c r="BX109" s="79" t="s">
        <v>4</v>
      </c>
      <c r="CL109" s="79" t="s">
        <v>1</v>
      </c>
      <c r="CM109" s="79" t="s">
        <v>82</v>
      </c>
    </row>
    <row r="110" spans="1:91" s="3" customFormat="1" ht="35.25" customHeight="1">
      <c r="A110" s="80" t="s">
        <v>83</v>
      </c>
      <c r="B110" s="45"/>
      <c r="C110" s="81"/>
      <c r="D110" s="81"/>
      <c r="E110" s="163" t="s">
        <v>122</v>
      </c>
      <c r="F110" s="163"/>
      <c r="G110" s="163"/>
      <c r="H110" s="163"/>
      <c r="I110" s="163"/>
      <c r="J110" s="81"/>
      <c r="K110" s="163" t="s">
        <v>97</v>
      </c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8">
        <f>'D.7.1 - D.7.2 - ARCHITEKT...'!J32</f>
        <v>0</v>
      </c>
      <c r="AH110" s="169"/>
      <c r="AI110" s="169"/>
      <c r="AJ110" s="169"/>
      <c r="AK110" s="169"/>
      <c r="AL110" s="169"/>
      <c r="AM110" s="169"/>
      <c r="AN110" s="168">
        <f t="shared" si="0"/>
        <v>0</v>
      </c>
      <c r="AO110" s="169"/>
      <c r="AP110" s="169"/>
      <c r="AQ110" s="82" t="s">
        <v>84</v>
      </c>
      <c r="AR110" s="45"/>
      <c r="AS110" s="83">
        <v>0</v>
      </c>
      <c r="AT110" s="84">
        <f t="shared" si="1"/>
        <v>0</v>
      </c>
      <c r="AU110" s="85">
        <f>'D.7.1 - D.7.2 - ARCHITEKT...'!P127</f>
        <v>0</v>
      </c>
      <c r="AV110" s="84">
        <f>'D.7.1 - D.7.2 - ARCHITEKT...'!J35</f>
        <v>0</v>
      </c>
      <c r="AW110" s="84">
        <f>'D.7.1 - D.7.2 - ARCHITEKT...'!J36</f>
        <v>0</v>
      </c>
      <c r="AX110" s="84">
        <f>'D.7.1 - D.7.2 - ARCHITEKT...'!J37</f>
        <v>0</v>
      </c>
      <c r="AY110" s="84">
        <f>'D.7.1 - D.7.2 - ARCHITEKT...'!J38</f>
        <v>0</v>
      </c>
      <c r="AZ110" s="84">
        <f>'D.7.1 - D.7.2 - ARCHITEKT...'!F35</f>
        <v>0</v>
      </c>
      <c r="BA110" s="84">
        <f>'D.7.1 - D.7.2 - ARCHITEKT...'!F36</f>
        <v>0</v>
      </c>
      <c r="BB110" s="84">
        <f>'D.7.1 - D.7.2 - ARCHITEKT...'!F37</f>
        <v>0</v>
      </c>
      <c r="BC110" s="84">
        <f>'D.7.1 - D.7.2 - ARCHITEKT...'!F38</f>
        <v>0</v>
      </c>
      <c r="BD110" s="86">
        <f>'D.7.1 - D.7.2 - ARCHITEKT...'!F39</f>
        <v>0</v>
      </c>
      <c r="BT110" s="22" t="s">
        <v>85</v>
      </c>
      <c r="BV110" s="22" t="s">
        <v>75</v>
      </c>
      <c r="BW110" s="22" t="s">
        <v>123</v>
      </c>
      <c r="BX110" s="22" t="s">
        <v>121</v>
      </c>
      <c r="CL110" s="22" t="s">
        <v>1</v>
      </c>
    </row>
    <row r="111" spans="1:91" s="6" customFormat="1" ht="16.5" customHeight="1">
      <c r="B111" s="71"/>
      <c r="C111" s="72"/>
      <c r="D111" s="164" t="s">
        <v>124</v>
      </c>
      <c r="E111" s="164"/>
      <c r="F111" s="164"/>
      <c r="G111" s="164"/>
      <c r="H111" s="164"/>
      <c r="I111" s="73"/>
      <c r="J111" s="164" t="s">
        <v>125</v>
      </c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7">
        <f>ROUND(AG112,2)</f>
        <v>0</v>
      </c>
      <c r="AH111" s="166"/>
      <c r="AI111" s="166"/>
      <c r="AJ111" s="166"/>
      <c r="AK111" s="166"/>
      <c r="AL111" s="166"/>
      <c r="AM111" s="166"/>
      <c r="AN111" s="165">
        <f t="shared" si="0"/>
        <v>0</v>
      </c>
      <c r="AO111" s="166"/>
      <c r="AP111" s="166"/>
      <c r="AQ111" s="74" t="s">
        <v>79</v>
      </c>
      <c r="AR111" s="71"/>
      <c r="AS111" s="75">
        <f>ROUND(AS112,2)</f>
        <v>0</v>
      </c>
      <c r="AT111" s="76">
        <f t="shared" si="1"/>
        <v>0</v>
      </c>
      <c r="AU111" s="77">
        <f>ROUND(AU112,5)</f>
        <v>0</v>
      </c>
      <c r="AV111" s="76">
        <f>ROUND(AZ111*L29,2)</f>
        <v>0</v>
      </c>
      <c r="AW111" s="76">
        <f>ROUND(BA111*L30,2)</f>
        <v>0</v>
      </c>
      <c r="AX111" s="76">
        <f>ROUND(BB111*L29,2)</f>
        <v>0</v>
      </c>
      <c r="AY111" s="76">
        <f>ROUND(BC111*L30,2)</f>
        <v>0</v>
      </c>
      <c r="AZ111" s="76">
        <f>ROUND(AZ112,2)</f>
        <v>0</v>
      </c>
      <c r="BA111" s="76">
        <f>ROUND(BA112,2)</f>
        <v>0</v>
      </c>
      <c r="BB111" s="76">
        <f>ROUND(BB112,2)</f>
        <v>0</v>
      </c>
      <c r="BC111" s="76">
        <f>ROUND(BC112,2)</f>
        <v>0</v>
      </c>
      <c r="BD111" s="78">
        <f>ROUND(BD112,2)</f>
        <v>0</v>
      </c>
      <c r="BS111" s="79" t="s">
        <v>72</v>
      </c>
      <c r="BT111" s="79" t="s">
        <v>80</v>
      </c>
      <c r="BU111" s="79" t="s">
        <v>74</v>
      </c>
      <c r="BV111" s="79" t="s">
        <v>75</v>
      </c>
      <c r="BW111" s="79" t="s">
        <v>126</v>
      </c>
      <c r="BX111" s="79" t="s">
        <v>4</v>
      </c>
      <c r="CL111" s="79" t="s">
        <v>1</v>
      </c>
      <c r="CM111" s="79" t="s">
        <v>82</v>
      </c>
    </row>
    <row r="112" spans="1:91" s="3" customFormat="1" ht="35.25" customHeight="1">
      <c r="A112" s="80" t="s">
        <v>83</v>
      </c>
      <c r="B112" s="45"/>
      <c r="C112" s="81"/>
      <c r="D112" s="81"/>
      <c r="E112" s="163" t="s">
        <v>127</v>
      </c>
      <c r="F112" s="163"/>
      <c r="G112" s="163"/>
      <c r="H112" s="163"/>
      <c r="I112" s="163"/>
      <c r="J112" s="81"/>
      <c r="K112" s="163" t="s">
        <v>97</v>
      </c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8">
        <f>'D.8.1 - D.8.2 - ARCHITEKT...'!J32</f>
        <v>0</v>
      </c>
      <c r="AH112" s="169"/>
      <c r="AI112" s="169"/>
      <c r="AJ112" s="169"/>
      <c r="AK112" s="169"/>
      <c r="AL112" s="169"/>
      <c r="AM112" s="169"/>
      <c r="AN112" s="168">
        <f t="shared" si="0"/>
        <v>0</v>
      </c>
      <c r="AO112" s="169"/>
      <c r="AP112" s="169"/>
      <c r="AQ112" s="82" t="s">
        <v>84</v>
      </c>
      <c r="AR112" s="45"/>
      <c r="AS112" s="83">
        <v>0</v>
      </c>
      <c r="AT112" s="84">
        <f t="shared" si="1"/>
        <v>0</v>
      </c>
      <c r="AU112" s="85">
        <f>'D.8.1 - D.8.2 - ARCHITEKT...'!P132</f>
        <v>0</v>
      </c>
      <c r="AV112" s="84">
        <f>'D.8.1 - D.8.2 - ARCHITEKT...'!J35</f>
        <v>0</v>
      </c>
      <c r="AW112" s="84">
        <f>'D.8.1 - D.8.2 - ARCHITEKT...'!J36</f>
        <v>0</v>
      </c>
      <c r="AX112" s="84">
        <f>'D.8.1 - D.8.2 - ARCHITEKT...'!J37</f>
        <v>0</v>
      </c>
      <c r="AY112" s="84">
        <f>'D.8.1 - D.8.2 - ARCHITEKT...'!J38</f>
        <v>0</v>
      </c>
      <c r="AZ112" s="84">
        <f>'D.8.1 - D.8.2 - ARCHITEKT...'!F35</f>
        <v>0</v>
      </c>
      <c r="BA112" s="84">
        <f>'D.8.1 - D.8.2 - ARCHITEKT...'!F36</f>
        <v>0</v>
      </c>
      <c r="BB112" s="84">
        <f>'D.8.1 - D.8.2 - ARCHITEKT...'!F37</f>
        <v>0</v>
      </c>
      <c r="BC112" s="84">
        <f>'D.8.1 - D.8.2 - ARCHITEKT...'!F38</f>
        <v>0</v>
      </c>
      <c r="BD112" s="86">
        <f>'D.8.1 - D.8.2 - ARCHITEKT...'!F39</f>
        <v>0</v>
      </c>
      <c r="BT112" s="22" t="s">
        <v>85</v>
      </c>
      <c r="BV112" s="22" t="s">
        <v>75</v>
      </c>
      <c r="BW112" s="22" t="s">
        <v>128</v>
      </c>
      <c r="BX112" s="22" t="s">
        <v>126</v>
      </c>
      <c r="CL112" s="22" t="s">
        <v>1</v>
      </c>
    </row>
    <row r="113" spans="1:91" s="6" customFormat="1" ht="24.75" customHeight="1">
      <c r="B113" s="71"/>
      <c r="C113" s="72"/>
      <c r="D113" s="164" t="s">
        <v>129</v>
      </c>
      <c r="E113" s="164"/>
      <c r="F113" s="164"/>
      <c r="G113" s="164"/>
      <c r="H113" s="164"/>
      <c r="I113" s="73"/>
      <c r="J113" s="164" t="s">
        <v>130</v>
      </c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7">
        <f>ROUND(SUM(AG114:AG123),2)</f>
        <v>0</v>
      </c>
      <c r="AH113" s="166"/>
      <c r="AI113" s="166"/>
      <c r="AJ113" s="166"/>
      <c r="AK113" s="166"/>
      <c r="AL113" s="166"/>
      <c r="AM113" s="166"/>
      <c r="AN113" s="165">
        <f t="shared" si="0"/>
        <v>0</v>
      </c>
      <c r="AO113" s="166"/>
      <c r="AP113" s="166"/>
      <c r="AQ113" s="74" t="s">
        <v>79</v>
      </c>
      <c r="AR113" s="71"/>
      <c r="AS113" s="75">
        <f>ROUND(SUM(AS114:AS123),2)</f>
        <v>0</v>
      </c>
      <c r="AT113" s="76">
        <f t="shared" si="1"/>
        <v>0</v>
      </c>
      <c r="AU113" s="77">
        <f>ROUND(SUM(AU114:AU123),5)</f>
        <v>0</v>
      </c>
      <c r="AV113" s="76">
        <f>ROUND(AZ113*L29,2)</f>
        <v>0</v>
      </c>
      <c r="AW113" s="76">
        <f>ROUND(BA113*L30,2)</f>
        <v>0</v>
      </c>
      <c r="AX113" s="76">
        <f>ROUND(BB113*L29,2)</f>
        <v>0</v>
      </c>
      <c r="AY113" s="76">
        <f>ROUND(BC113*L30,2)</f>
        <v>0</v>
      </c>
      <c r="AZ113" s="76">
        <f>ROUND(SUM(AZ114:AZ123),2)</f>
        <v>0</v>
      </c>
      <c r="BA113" s="76">
        <f>ROUND(SUM(BA114:BA123),2)</f>
        <v>0</v>
      </c>
      <c r="BB113" s="76">
        <f>ROUND(SUM(BB114:BB123),2)</f>
        <v>0</v>
      </c>
      <c r="BC113" s="76">
        <f>ROUND(SUM(BC114:BC123),2)</f>
        <v>0</v>
      </c>
      <c r="BD113" s="78">
        <f>ROUND(SUM(BD114:BD123),2)</f>
        <v>0</v>
      </c>
      <c r="BS113" s="79" t="s">
        <v>72</v>
      </c>
      <c r="BT113" s="79" t="s">
        <v>80</v>
      </c>
      <c r="BU113" s="79" t="s">
        <v>74</v>
      </c>
      <c r="BV113" s="79" t="s">
        <v>75</v>
      </c>
      <c r="BW113" s="79" t="s">
        <v>131</v>
      </c>
      <c r="BX113" s="79" t="s">
        <v>4</v>
      </c>
      <c r="CL113" s="79" t="s">
        <v>1</v>
      </c>
      <c r="CM113" s="79" t="s">
        <v>82</v>
      </c>
    </row>
    <row r="114" spans="1:91" s="3" customFormat="1" ht="23.25" customHeight="1">
      <c r="A114" s="80" t="s">
        <v>83</v>
      </c>
      <c r="B114" s="45"/>
      <c r="C114" s="81"/>
      <c r="D114" s="81"/>
      <c r="E114" s="163" t="s">
        <v>132</v>
      </c>
      <c r="F114" s="163"/>
      <c r="G114" s="163"/>
      <c r="H114" s="163"/>
      <c r="I114" s="163"/>
      <c r="J114" s="81"/>
      <c r="K114" s="163" t="s">
        <v>133</v>
      </c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8">
        <f>'SO 09.1.01 - KÁCENÍ'!J32</f>
        <v>0</v>
      </c>
      <c r="AH114" s="169"/>
      <c r="AI114" s="169"/>
      <c r="AJ114" s="169"/>
      <c r="AK114" s="169"/>
      <c r="AL114" s="169"/>
      <c r="AM114" s="169"/>
      <c r="AN114" s="168">
        <f t="shared" si="0"/>
        <v>0</v>
      </c>
      <c r="AO114" s="169"/>
      <c r="AP114" s="169"/>
      <c r="AQ114" s="82" t="s">
        <v>84</v>
      </c>
      <c r="AR114" s="45"/>
      <c r="AS114" s="83">
        <v>0</v>
      </c>
      <c r="AT114" s="84">
        <f t="shared" si="1"/>
        <v>0</v>
      </c>
      <c r="AU114" s="85">
        <f>'SO 09.1.01 - KÁCENÍ'!P122</f>
        <v>0</v>
      </c>
      <c r="AV114" s="84">
        <f>'SO 09.1.01 - KÁCENÍ'!J35</f>
        <v>0</v>
      </c>
      <c r="AW114" s="84">
        <f>'SO 09.1.01 - KÁCENÍ'!J36</f>
        <v>0</v>
      </c>
      <c r="AX114" s="84">
        <f>'SO 09.1.01 - KÁCENÍ'!J37</f>
        <v>0</v>
      </c>
      <c r="AY114" s="84">
        <f>'SO 09.1.01 - KÁCENÍ'!J38</f>
        <v>0</v>
      </c>
      <c r="AZ114" s="84">
        <f>'SO 09.1.01 - KÁCENÍ'!F35</f>
        <v>0</v>
      </c>
      <c r="BA114" s="84">
        <f>'SO 09.1.01 - KÁCENÍ'!F36</f>
        <v>0</v>
      </c>
      <c r="BB114" s="84">
        <f>'SO 09.1.01 - KÁCENÍ'!F37</f>
        <v>0</v>
      </c>
      <c r="BC114" s="84">
        <f>'SO 09.1.01 - KÁCENÍ'!F38</f>
        <v>0</v>
      </c>
      <c r="BD114" s="86">
        <f>'SO 09.1.01 - KÁCENÍ'!F39</f>
        <v>0</v>
      </c>
      <c r="BT114" s="22" t="s">
        <v>85</v>
      </c>
      <c r="BV114" s="22" t="s">
        <v>75</v>
      </c>
      <c r="BW114" s="22" t="s">
        <v>134</v>
      </c>
      <c r="BX114" s="22" t="s">
        <v>131</v>
      </c>
      <c r="CL114" s="22" t="s">
        <v>1</v>
      </c>
    </row>
    <row r="115" spans="1:91" s="3" customFormat="1" ht="23.25" customHeight="1">
      <c r="A115" s="80" t="s">
        <v>83</v>
      </c>
      <c r="B115" s="45"/>
      <c r="C115" s="81"/>
      <c r="D115" s="81"/>
      <c r="E115" s="163" t="s">
        <v>135</v>
      </c>
      <c r="F115" s="163"/>
      <c r="G115" s="163"/>
      <c r="H115" s="163"/>
      <c r="I115" s="163"/>
      <c r="J115" s="81"/>
      <c r="K115" s="163" t="s">
        <v>136</v>
      </c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8">
        <f>'SO 09.1.02 - VÝSADBA STRO...'!J32</f>
        <v>0</v>
      </c>
      <c r="AH115" s="169"/>
      <c r="AI115" s="169"/>
      <c r="AJ115" s="169"/>
      <c r="AK115" s="169"/>
      <c r="AL115" s="169"/>
      <c r="AM115" s="169"/>
      <c r="AN115" s="168">
        <f t="shared" si="0"/>
        <v>0</v>
      </c>
      <c r="AO115" s="169"/>
      <c r="AP115" s="169"/>
      <c r="AQ115" s="82" t="s">
        <v>84</v>
      </c>
      <c r="AR115" s="45"/>
      <c r="AS115" s="83">
        <v>0</v>
      </c>
      <c r="AT115" s="84">
        <f t="shared" si="1"/>
        <v>0</v>
      </c>
      <c r="AU115" s="85">
        <f>'SO 09.1.02 - VÝSADBA STRO...'!P122</f>
        <v>0</v>
      </c>
      <c r="AV115" s="84">
        <f>'SO 09.1.02 - VÝSADBA STRO...'!J35</f>
        <v>0</v>
      </c>
      <c r="AW115" s="84">
        <f>'SO 09.1.02 - VÝSADBA STRO...'!J36</f>
        <v>0</v>
      </c>
      <c r="AX115" s="84">
        <f>'SO 09.1.02 - VÝSADBA STRO...'!J37</f>
        <v>0</v>
      </c>
      <c r="AY115" s="84">
        <f>'SO 09.1.02 - VÝSADBA STRO...'!J38</f>
        <v>0</v>
      </c>
      <c r="AZ115" s="84">
        <f>'SO 09.1.02 - VÝSADBA STRO...'!F35</f>
        <v>0</v>
      </c>
      <c r="BA115" s="84">
        <f>'SO 09.1.02 - VÝSADBA STRO...'!F36</f>
        <v>0</v>
      </c>
      <c r="BB115" s="84">
        <f>'SO 09.1.02 - VÝSADBA STRO...'!F37</f>
        <v>0</v>
      </c>
      <c r="BC115" s="84">
        <f>'SO 09.1.02 - VÝSADBA STRO...'!F38</f>
        <v>0</v>
      </c>
      <c r="BD115" s="86">
        <f>'SO 09.1.02 - VÝSADBA STRO...'!F39</f>
        <v>0</v>
      </c>
      <c r="BT115" s="22" t="s">
        <v>85</v>
      </c>
      <c r="BV115" s="22" t="s">
        <v>75</v>
      </c>
      <c r="BW115" s="22" t="s">
        <v>137</v>
      </c>
      <c r="BX115" s="22" t="s">
        <v>131</v>
      </c>
      <c r="CL115" s="22" t="s">
        <v>1</v>
      </c>
    </row>
    <row r="116" spans="1:91" s="3" customFormat="1" ht="23.25" customHeight="1">
      <c r="A116" s="80" t="s">
        <v>83</v>
      </c>
      <c r="B116" s="45"/>
      <c r="C116" s="81"/>
      <c r="D116" s="81"/>
      <c r="E116" s="163" t="s">
        <v>138</v>
      </c>
      <c r="F116" s="163"/>
      <c r="G116" s="163"/>
      <c r="H116" s="163"/>
      <c r="I116" s="163"/>
      <c r="J116" s="81"/>
      <c r="K116" s="163" t="s">
        <v>139</v>
      </c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8">
        <f>'SO 09.1.03 - VÝSADBA STRO...'!J32</f>
        <v>0</v>
      </c>
      <c r="AH116" s="169"/>
      <c r="AI116" s="169"/>
      <c r="AJ116" s="169"/>
      <c r="AK116" s="169"/>
      <c r="AL116" s="169"/>
      <c r="AM116" s="169"/>
      <c r="AN116" s="168">
        <f t="shared" si="0"/>
        <v>0</v>
      </c>
      <c r="AO116" s="169"/>
      <c r="AP116" s="169"/>
      <c r="AQ116" s="82" t="s">
        <v>84</v>
      </c>
      <c r="AR116" s="45"/>
      <c r="AS116" s="83">
        <v>0</v>
      </c>
      <c r="AT116" s="84">
        <f t="shared" si="1"/>
        <v>0</v>
      </c>
      <c r="AU116" s="85">
        <f>'SO 09.1.03 - VÝSADBA STRO...'!P122</f>
        <v>0</v>
      </c>
      <c r="AV116" s="84">
        <f>'SO 09.1.03 - VÝSADBA STRO...'!J35</f>
        <v>0</v>
      </c>
      <c r="AW116" s="84">
        <f>'SO 09.1.03 - VÝSADBA STRO...'!J36</f>
        <v>0</v>
      </c>
      <c r="AX116" s="84">
        <f>'SO 09.1.03 - VÝSADBA STRO...'!J37</f>
        <v>0</v>
      </c>
      <c r="AY116" s="84">
        <f>'SO 09.1.03 - VÝSADBA STRO...'!J38</f>
        <v>0</v>
      </c>
      <c r="AZ116" s="84">
        <f>'SO 09.1.03 - VÝSADBA STRO...'!F35</f>
        <v>0</v>
      </c>
      <c r="BA116" s="84">
        <f>'SO 09.1.03 - VÝSADBA STRO...'!F36</f>
        <v>0</v>
      </c>
      <c r="BB116" s="84">
        <f>'SO 09.1.03 - VÝSADBA STRO...'!F37</f>
        <v>0</v>
      </c>
      <c r="BC116" s="84">
        <f>'SO 09.1.03 - VÝSADBA STRO...'!F38</f>
        <v>0</v>
      </c>
      <c r="BD116" s="86">
        <f>'SO 09.1.03 - VÝSADBA STRO...'!F39</f>
        <v>0</v>
      </c>
      <c r="BT116" s="22" t="s">
        <v>85</v>
      </c>
      <c r="BV116" s="22" t="s">
        <v>75</v>
      </c>
      <c r="BW116" s="22" t="s">
        <v>140</v>
      </c>
      <c r="BX116" s="22" t="s">
        <v>131</v>
      </c>
      <c r="CL116" s="22" t="s">
        <v>1</v>
      </c>
    </row>
    <row r="117" spans="1:91" s="3" customFormat="1" ht="23.25" customHeight="1">
      <c r="A117" s="80" t="s">
        <v>83</v>
      </c>
      <c r="B117" s="45"/>
      <c r="C117" s="81"/>
      <c r="D117" s="81"/>
      <c r="E117" s="163" t="s">
        <v>141</v>
      </c>
      <c r="F117" s="163"/>
      <c r="G117" s="163"/>
      <c r="H117" s="163"/>
      <c r="I117" s="163"/>
      <c r="J117" s="81"/>
      <c r="K117" s="163" t="s">
        <v>142</v>
      </c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8">
        <f>'SO 09.1.04 - ZALOŽENÍ ŠTĚ...'!J32</f>
        <v>0</v>
      </c>
      <c r="AH117" s="169"/>
      <c r="AI117" s="169"/>
      <c r="AJ117" s="169"/>
      <c r="AK117" s="169"/>
      <c r="AL117" s="169"/>
      <c r="AM117" s="169"/>
      <c r="AN117" s="168">
        <f t="shared" si="0"/>
        <v>0</v>
      </c>
      <c r="AO117" s="169"/>
      <c r="AP117" s="169"/>
      <c r="AQ117" s="82" t="s">
        <v>84</v>
      </c>
      <c r="AR117" s="45"/>
      <c r="AS117" s="83">
        <v>0</v>
      </c>
      <c r="AT117" s="84">
        <f t="shared" si="1"/>
        <v>0</v>
      </c>
      <c r="AU117" s="85">
        <f>'SO 09.1.04 - ZALOŽENÍ ŠTĚ...'!P122</f>
        <v>0</v>
      </c>
      <c r="AV117" s="84">
        <f>'SO 09.1.04 - ZALOŽENÍ ŠTĚ...'!J35</f>
        <v>0</v>
      </c>
      <c r="AW117" s="84">
        <f>'SO 09.1.04 - ZALOŽENÍ ŠTĚ...'!J36</f>
        <v>0</v>
      </c>
      <c r="AX117" s="84">
        <f>'SO 09.1.04 - ZALOŽENÍ ŠTĚ...'!J37</f>
        <v>0</v>
      </c>
      <c r="AY117" s="84">
        <f>'SO 09.1.04 - ZALOŽENÍ ŠTĚ...'!J38</f>
        <v>0</v>
      </c>
      <c r="AZ117" s="84">
        <f>'SO 09.1.04 - ZALOŽENÍ ŠTĚ...'!F35</f>
        <v>0</v>
      </c>
      <c r="BA117" s="84">
        <f>'SO 09.1.04 - ZALOŽENÍ ŠTĚ...'!F36</f>
        <v>0</v>
      </c>
      <c r="BB117" s="84">
        <f>'SO 09.1.04 - ZALOŽENÍ ŠTĚ...'!F37</f>
        <v>0</v>
      </c>
      <c r="BC117" s="84">
        <f>'SO 09.1.04 - ZALOŽENÍ ŠTĚ...'!F38</f>
        <v>0</v>
      </c>
      <c r="BD117" s="86">
        <f>'SO 09.1.04 - ZALOŽENÍ ŠTĚ...'!F39</f>
        <v>0</v>
      </c>
      <c r="BT117" s="22" t="s">
        <v>85</v>
      </c>
      <c r="BV117" s="22" t="s">
        <v>75</v>
      </c>
      <c r="BW117" s="22" t="s">
        <v>143</v>
      </c>
      <c r="BX117" s="22" t="s">
        <v>131</v>
      </c>
      <c r="CL117" s="22" t="s">
        <v>1</v>
      </c>
    </row>
    <row r="118" spans="1:91" s="3" customFormat="1" ht="23.25" customHeight="1">
      <c r="A118" s="80" t="s">
        <v>83</v>
      </c>
      <c r="B118" s="45"/>
      <c r="C118" s="81"/>
      <c r="D118" s="81"/>
      <c r="E118" s="163" t="s">
        <v>144</v>
      </c>
      <c r="F118" s="163"/>
      <c r="G118" s="163"/>
      <c r="H118" s="163"/>
      <c r="I118" s="163"/>
      <c r="J118" s="81"/>
      <c r="K118" s="163" t="s">
        <v>145</v>
      </c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8">
        <f>'SO 09.1.05 - ZALOŽENÍ TRÁ...'!J32</f>
        <v>0</v>
      </c>
      <c r="AH118" s="169"/>
      <c r="AI118" s="169"/>
      <c r="AJ118" s="169"/>
      <c r="AK118" s="169"/>
      <c r="AL118" s="169"/>
      <c r="AM118" s="169"/>
      <c r="AN118" s="168">
        <f t="shared" si="0"/>
        <v>0</v>
      </c>
      <c r="AO118" s="169"/>
      <c r="AP118" s="169"/>
      <c r="AQ118" s="82" t="s">
        <v>84</v>
      </c>
      <c r="AR118" s="45"/>
      <c r="AS118" s="83">
        <v>0</v>
      </c>
      <c r="AT118" s="84">
        <f t="shared" si="1"/>
        <v>0</v>
      </c>
      <c r="AU118" s="85">
        <f>'SO 09.1.05 - ZALOŽENÍ TRÁ...'!P122</f>
        <v>0</v>
      </c>
      <c r="AV118" s="84">
        <f>'SO 09.1.05 - ZALOŽENÍ TRÁ...'!J35</f>
        <v>0</v>
      </c>
      <c r="AW118" s="84">
        <f>'SO 09.1.05 - ZALOŽENÍ TRÁ...'!J36</f>
        <v>0</v>
      </c>
      <c r="AX118" s="84">
        <f>'SO 09.1.05 - ZALOŽENÍ TRÁ...'!J37</f>
        <v>0</v>
      </c>
      <c r="AY118" s="84">
        <f>'SO 09.1.05 - ZALOŽENÍ TRÁ...'!J38</f>
        <v>0</v>
      </c>
      <c r="AZ118" s="84">
        <f>'SO 09.1.05 - ZALOŽENÍ TRÁ...'!F35</f>
        <v>0</v>
      </c>
      <c r="BA118" s="84">
        <f>'SO 09.1.05 - ZALOŽENÍ TRÁ...'!F36</f>
        <v>0</v>
      </c>
      <c r="BB118" s="84">
        <f>'SO 09.1.05 - ZALOŽENÍ TRÁ...'!F37</f>
        <v>0</v>
      </c>
      <c r="BC118" s="84">
        <f>'SO 09.1.05 - ZALOŽENÍ TRÁ...'!F38</f>
        <v>0</v>
      </c>
      <c r="BD118" s="86">
        <f>'SO 09.1.05 - ZALOŽENÍ TRÁ...'!F39</f>
        <v>0</v>
      </c>
      <c r="BT118" s="22" t="s">
        <v>85</v>
      </c>
      <c r="BV118" s="22" t="s">
        <v>75</v>
      </c>
      <c r="BW118" s="22" t="s">
        <v>146</v>
      </c>
      <c r="BX118" s="22" t="s">
        <v>131</v>
      </c>
      <c r="CL118" s="22" t="s">
        <v>1</v>
      </c>
    </row>
    <row r="119" spans="1:91" s="3" customFormat="1" ht="23.25" customHeight="1">
      <c r="A119" s="80" t="s">
        <v>83</v>
      </c>
      <c r="B119" s="45"/>
      <c r="C119" s="81"/>
      <c r="D119" s="81"/>
      <c r="E119" s="163" t="s">
        <v>147</v>
      </c>
      <c r="F119" s="163"/>
      <c r="G119" s="163"/>
      <c r="H119" s="163"/>
      <c r="I119" s="163"/>
      <c r="J119" s="81"/>
      <c r="K119" s="163" t="s">
        <v>148</v>
      </c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8">
        <f>'SO 09.1.06 - ZALOŽENÍ TRÁ...'!J32</f>
        <v>0</v>
      </c>
      <c r="AH119" s="169"/>
      <c r="AI119" s="169"/>
      <c r="AJ119" s="169"/>
      <c r="AK119" s="169"/>
      <c r="AL119" s="169"/>
      <c r="AM119" s="169"/>
      <c r="AN119" s="168">
        <f t="shared" si="0"/>
        <v>0</v>
      </c>
      <c r="AO119" s="169"/>
      <c r="AP119" s="169"/>
      <c r="AQ119" s="82" t="s">
        <v>84</v>
      </c>
      <c r="AR119" s="45"/>
      <c r="AS119" s="83">
        <v>0</v>
      </c>
      <c r="AT119" s="84">
        <f t="shared" si="1"/>
        <v>0</v>
      </c>
      <c r="AU119" s="85">
        <f>'SO 09.1.06 - ZALOŽENÍ TRÁ...'!P122</f>
        <v>0</v>
      </c>
      <c r="AV119" s="84">
        <f>'SO 09.1.06 - ZALOŽENÍ TRÁ...'!J35</f>
        <v>0</v>
      </c>
      <c r="AW119" s="84">
        <f>'SO 09.1.06 - ZALOŽENÍ TRÁ...'!J36</f>
        <v>0</v>
      </c>
      <c r="AX119" s="84">
        <f>'SO 09.1.06 - ZALOŽENÍ TRÁ...'!J37</f>
        <v>0</v>
      </c>
      <c r="AY119" s="84">
        <f>'SO 09.1.06 - ZALOŽENÍ TRÁ...'!J38</f>
        <v>0</v>
      </c>
      <c r="AZ119" s="84">
        <f>'SO 09.1.06 - ZALOŽENÍ TRÁ...'!F35</f>
        <v>0</v>
      </c>
      <c r="BA119" s="84">
        <f>'SO 09.1.06 - ZALOŽENÍ TRÁ...'!F36</f>
        <v>0</v>
      </c>
      <c r="BB119" s="84">
        <f>'SO 09.1.06 - ZALOŽENÍ TRÁ...'!F37</f>
        <v>0</v>
      </c>
      <c r="BC119" s="84">
        <f>'SO 09.1.06 - ZALOŽENÍ TRÁ...'!F38</f>
        <v>0</v>
      </c>
      <c r="BD119" s="86">
        <f>'SO 09.1.06 - ZALOŽENÍ TRÁ...'!F39</f>
        <v>0</v>
      </c>
      <c r="BT119" s="22" t="s">
        <v>85</v>
      </c>
      <c r="BV119" s="22" t="s">
        <v>75</v>
      </c>
      <c r="BW119" s="22" t="s">
        <v>149</v>
      </c>
      <c r="BX119" s="22" t="s">
        <v>131</v>
      </c>
      <c r="CL119" s="22" t="s">
        <v>1</v>
      </c>
    </row>
    <row r="120" spans="1:91" s="3" customFormat="1" ht="23.25" customHeight="1">
      <c r="A120" s="80" t="s">
        <v>83</v>
      </c>
      <c r="B120" s="45"/>
      <c r="C120" s="81"/>
      <c r="D120" s="81"/>
      <c r="E120" s="163" t="s">
        <v>150</v>
      </c>
      <c r="F120" s="163"/>
      <c r="G120" s="163"/>
      <c r="H120" s="163"/>
      <c r="I120" s="163"/>
      <c r="J120" s="81"/>
      <c r="K120" s="163" t="s">
        <v>151</v>
      </c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8">
        <f>'SO 09.1.07 - OBNOVA TRÁVNÍKU'!J32</f>
        <v>0</v>
      </c>
      <c r="AH120" s="169"/>
      <c r="AI120" s="169"/>
      <c r="AJ120" s="169"/>
      <c r="AK120" s="169"/>
      <c r="AL120" s="169"/>
      <c r="AM120" s="169"/>
      <c r="AN120" s="168">
        <f t="shared" si="0"/>
        <v>0</v>
      </c>
      <c r="AO120" s="169"/>
      <c r="AP120" s="169"/>
      <c r="AQ120" s="82" t="s">
        <v>84</v>
      </c>
      <c r="AR120" s="45"/>
      <c r="AS120" s="83">
        <v>0</v>
      </c>
      <c r="AT120" s="84">
        <f t="shared" si="1"/>
        <v>0</v>
      </c>
      <c r="AU120" s="85">
        <f>'SO 09.1.07 - OBNOVA TRÁVNÍKU'!P122</f>
        <v>0</v>
      </c>
      <c r="AV120" s="84">
        <f>'SO 09.1.07 - OBNOVA TRÁVNÍKU'!J35</f>
        <v>0</v>
      </c>
      <c r="AW120" s="84">
        <f>'SO 09.1.07 - OBNOVA TRÁVNÍKU'!J36</f>
        <v>0</v>
      </c>
      <c r="AX120" s="84">
        <f>'SO 09.1.07 - OBNOVA TRÁVNÍKU'!J37</f>
        <v>0</v>
      </c>
      <c r="AY120" s="84">
        <f>'SO 09.1.07 - OBNOVA TRÁVNÍKU'!J38</f>
        <v>0</v>
      </c>
      <c r="AZ120" s="84">
        <f>'SO 09.1.07 - OBNOVA TRÁVNÍKU'!F35</f>
        <v>0</v>
      </c>
      <c r="BA120" s="84">
        <f>'SO 09.1.07 - OBNOVA TRÁVNÍKU'!F36</f>
        <v>0</v>
      </c>
      <c r="BB120" s="84">
        <f>'SO 09.1.07 - OBNOVA TRÁVNÍKU'!F37</f>
        <v>0</v>
      </c>
      <c r="BC120" s="84">
        <f>'SO 09.1.07 - OBNOVA TRÁVNÍKU'!F38</f>
        <v>0</v>
      </c>
      <c r="BD120" s="86">
        <f>'SO 09.1.07 - OBNOVA TRÁVNÍKU'!F39</f>
        <v>0</v>
      </c>
      <c r="BT120" s="22" t="s">
        <v>85</v>
      </c>
      <c r="BV120" s="22" t="s">
        <v>75</v>
      </c>
      <c r="BW120" s="22" t="s">
        <v>152</v>
      </c>
      <c r="BX120" s="22" t="s">
        <v>131</v>
      </c>
      <c r="CL120" s="22" t="s">
        <v>1</v>
      </c>
    </row>
    <row r="121" spans="1:91" s="3" customFormat="1" ht="23.25" customHeight="1">
      <c r="A121" s="80" t="s">
        <v>83</v>
      </c>
      <c r="B121" s="45"/>
      <c r="C121" s="81"/>
      <c r="D121" s="81"/>
      <c r="E121" s="163" t="s">
        <v>153</v>
      </c>
      <c r="F121" s="163"/>
      <c r="G121" s="163"/>
      <c r="H121" s="163"/>
      <c r="I121" s="163"/>
      <c r="J121" s="81"/>
      <c r="K121" s="163" t="s">
        <v>154</v>
      </c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8">
        <f>'SO 09.1.09 - LITORÁLNÍ VE...'!J32</f>
        <v>0</v>
      </c>
      <c r="AH121" s="169"/>
      <c r="AI121" s="169"/>
      <c r="AJ121" s="169"/>
      <c r="AK121" s="169"/>
      <c r="AL121" s="169"/>
      <c r="AM121" s="169"/>
      <c r="AN121" s="168">
        <f t="shared" si="0"/>
        <v>0</v>
      </c>
      <c r="AO121" s="169"/>
      <c r="AP121" s="169"/>
      <c r="AQ121" s="82" t="s">
        <v>84</v>
      </c>
      <c r="AR121" s="45"/>
      <c r="AS121" s="83">
        <v>0</v>
      </c>
      <c r="AT121" s="84">
        <f t="shared" si="1"/>
        <v>0</v>
      </c>
      <c r="AU121" s="85">
        <f>'SO 09.1.09 - LITORÁLNÍ VE...'!P122</f>
        <v>0</v>
      </c>
      <c r="AV121" s="84">
        <f>'SO 09.1.09 - LITORÁLNÍ VE...'!J35</f>
        <v>0</v>
      </c>
      <c r="AW121" s="84">
        <f>'SO 09.1.09 - LITORÁLNÍ VE...'!J36</f>
        <v>0</v>
      </c>
      <c r="AX121" s="84">
        <f>'SO 09.1.09 - LITORÁLNÍ VE...'!J37</f>
        <v>0</v>
      </c>
      <c r="AY121" s="84">
        <f>'SO 09.1.09 - LITORÁLNÍ VE...'!J38</f>
        <v>0</v>
      </c>
      <c r="AZ121" s="84">
        <f>'SO 09.1.09 - LITORÁLNÍ VE...'!F35</f>
        <v>0</v>
      </c>
      <c r="BA121" s="84">
        <f>'SO 09.1.09 - LITORÁLNÍ VE...'!F36</f>
        <v>0</v>
      </c>
      <c r="BB121" s="84">
        <f>'SO 09.1.09 - LITORÁLNÍ VE...'!F37</f>
        <v>0</v>
      </c>
      <c r="BC121" s="84">
        <f>'SO 09.1.09 - LITORÁLNÍ VE...'!F38</f>
        <v>0</v>
      </c>
      <c r="BD121" s="86">
        <f>'SO 09.1.09 - LITORÁLNÍ VE...'!F39</f>
        <v>0</v>
      </c>
      <c r="BT121" s="22" t="s">
        <v>85</v>
      </c>
      <c r="BV121" s="22" t="s">
        <v>75</v>
      </c>
      <c r="BW121" s="22" t="s">
        <v>155</v>
      </c>
      <c r="BX121" s="22" t="s">
        <v>131</v>
      </c>
      <c r="CL121" s="22" t="s">
        <v>1</v>
      </c>
    </row>
    <row r="122" spans="1:91" s="3" customFormat="1" ht="35.25" customHeight="1">
      <c r="A122" s="80" t="s">
        <v>83</v>
      </c>
      <c r="B122" s="45"/>
      <c r="C122" s="81"/>
      <c r="D122" s="81"/>
      <c r="E122" s="163" t="s">
        <v>156</v>
      </c>
      <c r="F122" s="163"/>
      <c r="G122" s="163"/>
      <c r="H122" s="163"/>
      <c r="I122" s="163"/>
      <c r="J122" s="81"/>
      <c r="K122" s="163" t="s">
        <v>157</v>
      </c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8">
        <f>'SO 09.1.09 (1) - PNOUCÍ R...'!J32</f>
        <v>0</v>
      </c>
      <c r="AH122" s="169"/>
      <c r="AI122" s="169"/>
      <c r="AJ122" s="169"/>
      <c r="AK122" s="169"/>
      <c r="AL122" s="169"/>
      <c r="AM122" s="169"/>
      <c r="AN122" s="168">
        <f t="shared" si="0"/>
        <v>0</v>
      </c>
      <c r="AO122" s="169"/>
      <c r="AP122" s="169"/>
      <c r="AQ122" s="82" t="s">
        <v>84</v>
      </c>
      <c r="AR122" s="45"/>
      <c r="AS122" s="83">
        <v>0</v>
      </c>
      <c r="AT122" s="84">
        <f t="shared" si="1"/>
        <v>0</v>
      </c>
      <c r="AU122" s="85">
        <f>'SO 09.1.09 (1) - PNOUCÍ R...'!P122</f>
        <v>0</v>
      </c>
      <c r="AV122" s="84">
        <f>'SO 09.1.09 (1) - PNOUCÍ R...'!J35</f>
        <v>0</v>
      </c>
      <c r="AW122" s="84">
        <f>'SO 09.1.09 (1) - PNOUCÍ R...'!J36</f>
        <v>0</v>
      </c>
      <c r="AX122" s="84">
        <f>'SO 09.1.09 (1) - PNOUCÍ R...'!J37</f>
        <v>0</v>
      </c>
      <c r="AY122" s="84">
        <f>'SO 09.1.09 (1) - PNOUCÍ R...'!J38</f>
        <v>0</v>
      </c>
      <c r="AZ122" s="84">
        <f>'SO 09.1.09 (1) - PNOUCÍ R...'!F35</f>
        <v>0</v>
      </c>
      <c r="BA122" s="84">
        <f>'SO 09.1.09 (1) - PNOUCÍ R...'!F36</f>
        <v>0</v>
      </c>
      <c r="BB122" s="84">
        <f>'SO 09.1.09 (1) - PNOUCÍ R...'!F37</f>
        <v>0</v>
      </c>
      <c r="BC122" s="84">
        <f>'SO 09.1.09 (1) - PNOUCÍ R...'!F38</f>
        <v>0</v>
      </c>
      <c r="BD122" s="86">
        <f>'SO 09.1.09 (1) - PNOUCÍ R...'!F39</f>
        <v>0</v>
      </c>
      <c r="BT122" s="22" t="s">
        <v>85</v>
      </c>
      <c r="BV122" s="22" t="s">
        <v>75</v>
      </c>
      <c r="BW122" s="22" t="s">
        <v>158</v>
      </c>
      <c r="BX122" s="22" t="s">
        <v>131</v>
      </c>
      <c r="CL122" s="22" t="s">
        <v>1</v>
      </c>
    </row>
    <row r="123" spans="1:91" s="3" customFormat="1" ht="23.25" customHeight="1">
      <c r="A123" s="80" t="s">
        <v>83</v>
      </c>
      <c r="B123" s="45"/>
      <c r="C123" s="81"/>
      <c r="D123" s="81"/>
      <c r="E123" s="163" t="s">
        <v>159</v>
      </c>
      <c r="F123" s="163"/>
      <c r="G123" s="163"/>
      <c r="H123" s="163"/>
      <c r="I123" s="163"/>
      <c r="J123" s="81"/>
      <c r="K123" s="163" t="s">
        <v>160</v>
      </c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8">
        <f>'SO 09.1.10 - DROBNÉ OBJEK...'!J32</f>
        <v>0</v>
      </c>
      <c r="AH123" s="169"/>
      <c r="AI123" s="169"/>
      <c r="AJ123" s="169"/>
      <c r="AK123" s="169"/>
      <c r="AL123" s="169"/>
      <c r="AM123" s="169"/>
      <c r="AN123" s="168">
        <f t="shared" si="0"/>
        <v>0</v>
      </c>
      <c r="AO123" s="169"/>
      <c r="AP123" s="169"/>
      <c r="AQ123" s="82" t="s">
        <v>84</v>
      </c>
      <c r="AR123" s="45"/>
      <c r="AS123" s="83">
        <v>0</v>
      </c>
      <c r="AT123" s="84">
        <f t="shared" si="1"/>
        <v>0</v>
      </c>
      <c r="AU123" s="85">
        <f>'SO 09.1.10 - DROBNÉ OBJEK...'!P122</f>
        <v>0</v>
      </c>
      <c r="AV123" s="84">
        <f>'SO 09.1.10 - DROBNÉ OBJEK...'!J35</f>
        <v>0</v>
      </c>
      <c r="AW123" s="84">
        <f>'SO 09.1.10 - DROBNÉ OBJEK...'!J36</f>
        <v>0</v>
      </c>
      <c r="AX123" s="84">
        <f>'SO 09.1.10 - DROBNÉ OBJEK...'!J37</f>
        <v>0</v>
      </c>
      <c r="AY123" s="84">
        <f>'SO 09.1.10 - DROBNÉ OBJEK...'!J38</f>
        <v>0</v>
      </c>
      <c r="AZ123" s="84">
        <f>'SO 09.1.10 - DROBNÉ OBJEK...'!F35</f>
        <v>0</v>
      </c>
      <c r="BA123" s="84">
        <f>'SO 09.1.10 - DROBNÉ OBJEK...'!F36</f>
        <v>0</v>
      </c>
      <c r="BB123" s="84">
        <f>'SO 09.1.10 - DROBNÉ OBJEK...'!F37</f>
        <v>0</v>
      </c>
      <c r="BC123" s="84">
        <f>'SO 09.1.10 - DROBNÉ OBJEK...'!F38</f>
        <v>0</v>
      </c>
      <c r="BD123" s="86">
        <f>'SO 09.1.10 - DROBNÉ OBJEK...'!F39</f>
        <v>0</v>
      </c>
      <c r="BT123" s="22" t="s">
        <v>85</v>
      </c>
      <c r="BV123" s="22" t="s">
        <v>75</v>
      </c>
      <c r="BW123" s="22" t="s">
        <v>161</v>
      </c>
      <c r="BX123" s="22" t="s">
        <v>131</v>
      </c>
      <c r="CL123" s="22" t="s">
        <v>1</v>
      </c>
    </row>
    <row r="124" spans="1:91" s="6" customFormat="1" ht="16.5" customHeight="1">
      <c r="B124" s="71"/>
      <c r="C124" s="72"/>
      <c r="D124" s="164" t="s">
        <v>162</v>
      </c>
      <c r="E124" s="164"/>
      <c r="F124" s="164"/>
      <c r="G124" s="164"/>
      <c r="H124" s="164"/>
      <c r="I124" s="73"/>
      <c r="J124" s="164" t="s">
        <v>163</v>
      </c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  <c r="AD124" s="164"/>
      <c r="AE124" s="164"/>
      <c r="AF124" s="164"/>
      <c r="AG124" s="167">
        <f>ROUND(AG125,2)</f>
        <v>0</v>
      </c>
      <c r="AH124" s="166"/>
      <c r="AI124" s="166"/>
      <c r="AJ124" s="166"/>
      <c r="AK124" s="166"/>
      <c r="AL124" s="166"/>
      <c r="AM124" s="166"/>
      <c r="AN124" s="165">
        <f t="shared" si="0"/>
        <v>0</v>
      </c>
      <c r="AO124" s="166"/>
      <c r="AP124" s="166"/>
      <c r="AQ124" s="74" t="s">
        <v>79</v>
      </c>
      <c r="AR124" s="71"/>
      <c r="AS124" s="75">
        <f>ROUND(AS125,2)</f>
        <v>0</v>
      </c>
      <c r="AT124" s="76">
        <f t="shared" si="1"/>
        <v>0</v>
      </c>
      <c r="AU124" s="77">
        <f>ROUND(AU125,5)</f>
        <v>0</v>
      </c>
      <c r="AV124" s="76">
        <f>ROUND(AZ124*L29,2)</f>
        <v>0</v>
      </c>
      <c r="AW124" s="76">
        <f>ROUND(BA124*L30,2)</f>
        <v>0</v>
      </c>
      <c r="AX124" s="76">
        <f>ROUND(BB124*L29,2)</f>
        <v>0</v>
      </c>
      <c r="AY124" s="76">
        <f>ROUND(BC124*L30,2)</f>
        <v>0</v>
      </c>
      <c r="AZ124" s="76">
        <f>ROUND(AZ125,2)</f>
        <v>0</v>
      </c>
      <c r="BA124" s="76">
        <f>ROUND(BA125,2)</f>
        <v>0</v>
      </c>
      <c r="BB124" s="76">
        <f>ROUND(BB125,2)</f>
        <v>0</v>
      </c>
      <c r="BC124" s="76">
        <f>ROUND(BC125,2)</f>
        <v>0</v>
      </c>
      <c r="BD124" s="78">
        <f>ROUND(BD125,2)</f>
        <v>0</v>
      </c>
      <c r="BS124" s="79" t="s">
        <v>72</v>
      </c>
      <c r="BT124" s="79" t="s">
        <v>80</v>
      </c>
      <c r="BU124" s="79" t="s">
        <v>74</v>
      </c>
      <c r="BV124" s="79" t="s">
        <v>75</v>
      </c>
      <c r="BW124" s="79" t="s">
        <v>164</v>
      </c>
      <c r="BX124" s="79" t="s">
        <v>4</v>
      </c>
      <c r="CL124" s="79" t="s">
        <v>1</v>
      </c>
      <c r="CM124" s="79" t="s">
        <v>82</v>
      </c>
    </row>
    <row r="125" spans="1:91" s="3" customFormat="1" ht="35.25" customHeight="1">
      <c r="A125" s="80" t="s">
        <v>83</v>
      </c>
      <c r="B125" s="45"/>
      <c r="C125" s="81"/>
      <c r="D125" s="81"/>
      <c r="E125" s="163" t="s">
        <v>165</v>
      </c>
      <c r="F125" s="163"/>
      <c r="G125" s="163"/>
      <c r="H125" s="163"/>
      <c r="I125" s="163"/>
      <c r="J125" s="81"/>
      <c r="K125" s="163" t="s">
        <v>166</v>
      </c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8">
        <f>'D.10.1 - D.10.2 - ARCHITE...'!J32</f>
        <v>0</v>
      </c>
      <c r="AH125" s="169"/>
      <c r="AI125" s="169"/>
      <c r="AJ125" s="169"/>
      <c r="AK125" s="169"/>
      <c r="AL125" s="169"/>
      <c r="AM125" s="169"/>
      <c r="AN125" s="168">
        <f t="shared" si="0"/>
        <v>0</v>
      </c>
      <c r="AO125" s="169"/>
      <c r="AP125" s="169"/>
      <c r="AQ125" s="82" t="s">
        <v>84</v>
      </c>
      <c r="AR125" s="45"/>
      <c r="AS125" s="87">
        <v>0</v>
      </c>
      <c r="AT125" s="88">
        <f t="shared" si="1"/>
        <v>0</v>
      </c>
      <c r="AU125" s="89">
        <f>'D.10.1 - D.10.2 - ARCHITE...'!P126</f>
        <v>0</v>
      </c>
      <c r="AV125" s="88">
        <f>'D.10.1 - D.10.2 - ARCHITE...'!J35</f>
        <v>0</v>
      </c>
      <c r="AW125" s="88">
        <f>'D.10.1 - D.10.2 - ARCHITE...'!J36</f>
        <v>0</v>
      </c>
      <c r="AX125" s="88">
        <f>'D.10.1 - D.10.2 - ARCHITE...'!J37</f>
        <v>0</v>
      </c>
      <c r="AY125" s="88">
        <f>'D.10.1 - D.10.2 - ARCHITE...'!J38</f>
        <v>0</v>
      </c>
      <c r="AZ125" s="88">
        <f>'D.10.1 - D.10.2 - ARCHITE...'!F35</f>
        <v>0</v>
      </c>
      <c r="BA125" s="88">
        <f>'D.10.1 - D.10.2 - ARCHITE...'!F36</f>
        <v>0</v>
      </c>
      <c r="BB125" s="88">
        <f>'D.10.1 - D.10.2 - ARCHITE...'!F37</f>
        <v>0</v>
      </c>
      <c r="BC125" s="88">
        <f>'D.10.1 - D.10.2 - ARCHITE...'!F38</f>
        <v>0</v>
      </c>
      <c r="BD125" s="90">
        <f>'D.10.1 - D.10.2 - ARCHITE...'!F39</f>
        <v>0</v>
      </c>
      <c r="BT125" s="22" t="s">
        <v>85</v>
      </c>
      <c r="BV125" s="22" t="s">
        <v>75</v>
      </c>
      <c r="BW125" s="22" t="s">
        <v>167</v>
      </c>
      <c r="BX125" s="22" t="s">
        <v>164</v>
      </c>
      <c r="CL125" s="22" t="s">
        <v>1</v>
      </c>
    </row>
    <row r="126" spans="1:91" s="1" customFormat="1" ht="30" customHeight="1">
      <c r="B126" s="29"/>
      <c r="AR126" s="29"/>
    </row>
    <row r="127" spans="1:91" s="1" customFormat="1" ht="6.95" customHeight="1"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29"/>
    </row>
  </sheetData>
  <mergeCells count="162">
    <mergeCell ref="AK35:AO35"/>
    <mergeCell ref="X35:AB35"/>
    <mergeCell ref="AR2:BE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D103:H103"/>
    <mergeCell ref="J103:AF103"/>
    <mergeCell ref="AM87:AN87"/>
    <mergeCell ref="AM89:AP89"/>
    <mergeCell ref="AS89:AT91"/>
    <mergeCell ref="AM90:AP90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G99:AM99"/>
    <mergeCell ref="AN99:AP99"/>
    <mergeCell ref="AN100:AP100"/>
    <mergeCell ref="AG100:AM100"/>
    <mergeCell ref="AG94:AM94"/>
    <mergeCell ref="AN94:AP94"/>
    <mergeCell ref="E98:I98"/>
    <mergeCell ref="K98:AF98"/>
    <mergeCell ref="D99:H99"/>
    <mergeCell ref="J99:AF99"/>
    <mergeCell ref="K100:AF100"/>
    <mergeCell ref="E100:I100"/>
    <mergeCell ref="D101:H101"/>
    <mergeCell ref="J101:AF101"/>
    <mergeCell ref="K102:AF102"/>
    <mergeCell ref="E102:I102"/>
    <mergeCell ref="L85:AJ85"/>
    <mergeCell ref="I92:AF92"/>
    <mergeCell ref="C92:G92"/>
    <mergeCell ref="J95:AF95"/>
    <mergeCell ref="D95:H95"/>
    <mergeCell ref="E96:I96"/>
    <mergeCell ref="K96:AF96"/>
    <mergeCell ref="D97:H97"/>
    <mergeCell ref="J97:AF97"/>
    <mergeCell ref="AN121:AP121"/>
    <mergeCell ref="AG121:AM121"/>
    <mergeCell ref="AN122:AP122"/>
    <mergeCell ref="AG122:AM122"/>
    <mergeCell ref="AN123:AP123"/>
    <mergeCell ref="AG123:AM123"/>
    <mergeCell ref="AN124:AP124"/>
    <mergeCell ref="AG124:AM124"/>
    <mergeCell ref="AN125:AP125"/>
    <mergeCell ref="AG125:AM125"/>
    <mergeCell ref="AN116:AP116"/>
    <mergeCell ref="AG116:AM116"/>
    <mergeCell ref="AN117:AP117"/>
    <mergeCell ref="AG117:AM117"/>
    <mergeCell ref="AN118:AP118"/>
    <mergeCell ref="AG118:AM118"/>
    <mergeCell ref="AN119:AP119"/>
    <mergeCell ref="AG119:AM119"/>
    <mergeCell ref="AN120:AP120"/>
    <mergeCell ref="AG120:AM120"/>
    <mergeCell ref="AG111:AM111"/>
    <mergeCell ref="AN111:AP111"/>
    <mergeCell ref="AG112:AM112"/>
    <mergeCell ref="AN112:AP112"/>
    <mergeCell ref="AG113:AM113"/>
    <mergeCell ref="AN113:AP113"/>
    <mergeCell ref="AN114:AP114"/>
    <mergeCell ref="AG114:AM114"/>
    <mergeCell ref="AG115:AM115"/>
    <mergeCell ref="AN115:AP115"/>
    <mergeCell ref="D124:H124"/>
    <mergeCell ref="J124:AF124"/>
    <mergeCell ref="E125:I125"/>
    <mergeCell ref="K125:AF125"/>
    <mergeCell ref="AN101:AP101"/>
    <mergeCell ref="AG101:AM101"/>
    <mergeCell ref="AN102:AP102"/>
    <mergeCell ref="AG102:AM102"/>
    <mergeCell ref="AN103:AP103"/>
    <mergeCell ref="AG103:AM103"/>
    <mergeCell ref="AG104:AM104"/>
    <mergeCell ref="AN104:AP104"/>
    <mergeCell ref="AN105:AP105"/>
    <mergeCell ref="AG105:AM105"/>
    <mergeCell ref="AN106:AP106"/>
    <mergeCell ref="AG106:AM106"/>
    <mergeCell ref="AG107:AM107"/>
    <mergeCell ref="AN107:AP107"/>
    <mergeCell ref="AN108:AP108"/>
    <mergeCell ref="AG108:AM108"/>
    <mergeCell ref="AN109:AP109"/>
    <mergeCell ref="AG109:AM109"/>
    <mergeCell ref="AG110:AM110"/>
    <mergeCell ref="AN110:AP110"/>
    <mergeCell ref="E119:I119"/>
    <mergeCell ref="K119:AF119"/>
    <mergeCell ref="E120:I120"/>
    <mergeCell ref="K120:AF120"/>
    <mergeCell ref="E121:I121"/>
    <mergeCell ref="K121:AF121"/>
    <mergeCell ref="E122:I122"/>
    <mergeCell ref="K122:AF122"/>
    <mergeCell ref="E123:I123"/>
    <mergeCell ref="K123:AF123"/>
    <mergeCell ref="E114:I114"/>
    <mergeCell ref="K114:AF114"/>
    <mergeCell ref="K115:AF115"/>
    <mergeCell ref="E115:I115"/>
    <mergeCell ref="K116:AF116"/>
    <mergeCell ref="E116:I116"/>
    <mergeCell ref="K117:AF117"/>
    <mergeCell ref="E117:I117"/>
    <mergeCell ref="E118:I118"/>
    <mergeCell ref="K118:AF118"/>
    <mergeCell ref="D109:H109"/>
    <mergeCell ref="J109:AF109"/>
    <mergeCell ref="K110:AF110"/>
    <mergeCell ref="E110:I110"/>
    <mergeCell ref="J111:AF111"/>
    <mergeCell ref="D111:H111"/>
    <mergeCell ref="E112:I112"/>
    <mergeCell ref="K112:AF112"/>
    <mergeCell ref="J113:AF113"/>
    <mergeCell ref="D113:H113"/>
    <mergeCell ref="K104:AF104"/>
    <mergeCell ref="E104:I104"/>
    <mergeCell ref="D105:H105"/>
    <mergeCell ref="J105:AF105"/>
    <mergeCell ref="E106:I106"/>
    <mergeCell ref="K106:AF106"/>
    <mergeCell ref="D107:H107"/>
    <mergeCell ref="J107:AF107"/>
    <mergeCell ref="E108:I108"/>
    <mergeCell ref="K108:AF108"/>
  </mergeCells>
  <hyperlinks>
    <hyperlink ref="A96" location="'00 - VEDLEJŠÍ A OSTATNÍ N...'!C2" display="/" xr:uid="{00000000-0004-0000-0000-000000000000}"/>
    <hyperlink ref="A98" location="'D.1.1 - ARCHITEKTONICKO -...'!C2" display="/" xr:uid="{00000000-0004-0000-0000-000001000000}"/>
    <hyperlink ref="A100" location="'D.2.1 - D.2.2 - ARCHITEKT...'!C2" display="/" xr:uid="{00000000-0004-0000-0000-000002000000}"/>
    <hyperlink ref="A102" location="'D.3.1 - D.3.2 - ARCHITEKT...'!C2" display="/" xr:uid="{00000000-0004-0000-0000-000003000000}"/>
    <hyperlink ref="A104" location="'D.4.1 - D.4.2 - ARCHITEKT...'!C2" display="/" xr:uid="{00000000-0004-0000-0000-000004000000}"/>
    <hyperlink ref="A106" location="'D.5.1 - D.5.2 - ARCHITEKT...'!C2" display="/" xr:uid="{00000000-0004-0000-0000-000005000000}"/>
    <hyperlink ref="A108" location="'D.6.1 - D.6.2 - ARCHITEKT...'!C2" display="/" xr:uid="{00000000-0004-0000-0000-000006000000}"/>
    <hyperlink ref="A110" location="'D.7.1 - D.7.2 - ARCHITEKT...'!C2" display="/" xr:uid="{00000000-0004-0000-0000-000007000000}"/>
    <hyperlink ref="A112" location="'D.8.1 - D.8.2 - ARCHITEKT...'!C2" display="/" xr:uid="{00000000-0004-0000-0000-000008000000}"/>
    <hyperlink ref="A114" location="'SO 09.1.01 - KÁCENÍ'!C2" display="/" xr:uid="{00000000-0004-0000-0000-000009000000}"/>
    <hyperlink ref="A115" location="'SO 09.1.02 - VÝSADBA STRO...'!C2" display="/" xr:uid="{00000000-0004-0000-0000-00000A000000}"/>
    <hyperlink ref="A116" location="'SO 09.1.03 - VÝSADBA STRO...'!C2" display="/" xr:uid="{00000000-0004-0000-0000-00000B000000}"/>
    <hyperlink ref="A117" location="'SO 09.1.04 - ZALOŽENÍ ŠTĚ...'!C2" display="/" xr:uid="{00000000-0004-0000-0000-00000C000000}"/>
    <hyperlink ref="A118" location="'SO 09.1.05 - ZALOŽENÍ TRÁ...'!C2" display="/" xr:uid="{00000000-0004-0000-0000-00000D000000}"/>
    <hyperlink ref="A119" location="'SO 09.1.06 - ZALOŽENÍ TRÁ...'!C2" display="/" xr:uid="{00000000-0004-0000-0000-00000E000000}"/>
    <hyperlink ref="A120" location="'SO 09.1.07 - OBNOVA TRÁVNÍKU'!C2" display="/" xr:uid="{00000000-0004-0000-0000-00000F000000}"/>
    <hyperlink ref="A121" location="'SO 09.1.09 - LITORÁLNÍ VE...'!C2" display="/" xr:uid="{00000000-0004-0000-0000-000010000000}"/>
    <hyperlink ref="A122" location="'SO 09.1.09 (1) - PNOUCÍ R...'!C2" display="/" xr:uid="{00000000-0004-0000-0000-000011000000}"/>
    <hyperlink ref="A123" location="'SO 09.1.10 - DROBNÉ OBJEK...'!C2" display="/" xr:uid="{00000000-0004-0000-0000-000012000000}"/>
    <hyperlink ref="A125" location="'D.10.1 - D.10.2 - ARCHITE...'!C2" display="/" xr:uid="{00000000-0004-0000-0000-00001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268"/>
  <sheetViews>
    <sheetView showGridLines="0" workbookViewId="0">
      <selection activeCell="W11" sqref="W1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128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967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30" customHeight="1">
      <c r="B11" s="29"/>
      <c r="E11" s="170" t="s">
        <v>968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ROUND(J132,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ROUND((SUM(BE132:BE267)),  2)</f>
        <v>0</v>
      </c>
      <c r="I35" s="94">
        <v>0.21</v>
      </c>
      <c r="J35" s="84">
        <f>ROUND(((SUM(BE132:BE267))*I35),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ROUND((SUM(BF132:BF267)),  2)</f>
        <v>0</v>
      </c>
      <c r="I36" s="94">
        <v>0.15</v>
      </c>
      <c r="J36" s="84">
        <f>ROUND(((SUM(BF132:BF267))*I36),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ROUND((SUM(BG132:BG267)),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ROUND((SUM(BH132:BH267)),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ROUND((SUM(BI132:BI267)),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967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30" customHeight="1">
      <c r="B89" s="29"/>
      <c r="E89" s="170" t="str">
        <f>E11</f>
        <v>D.8.1 - D.8.2 - ARCHITEKTONICKO - STAVEBNÍ ŘEŠENÍ  + STAVEBNĚ - KONSTRUKČNÍ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J132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263</v>
      </c>
      <c r="E99" s="108"/>
      <c r="F99" s="108"/>
      <c r="G99" s="108"/>
      <c r="H99" s="108"/>
      <c r="I99" s="108"/>
      <c r="J99" s="109">
        <f>J133</f>
        <v>0</v>
      </c>
      <c r="L99" s="106"/>
    </row>
    <row r="100" spans="2:47" s="8" customFormat="1" ht="24.95" customHeight="1">
      <c r="B100" s="106"/>
      <c r="D100" s="107" t="s">
        <v>597</v>
      </c>
      <c r="E100" s="108"/>
      <c r="F100" s="108"/>
      <c r="G100" s="108"/>
      <c r="H100" s="108"/>
      <c r="I100" s="108"/>
      <c r="J100" s="109">
        <f>J148</f>
        <v>0</v>
      </c>
      <c r="L100" s="106"/>
    </row>
    <row r="101" spans="2:47" s="8" customFormat="1" ht="24.95" customHeight="1">
      <c r="B101" s="106"/>
      <c r="D101" s="107" t="s">
        <v>598</v>
      </c>
      <c r="E101" s="108"/>
      <c r="F101" s="108"/>
      <c r="G101" s="108"/>
      <c r="H101" s="108"/>
      <c r="I101" s="108"/>
      <c r="J101" s="109">
        <f>J157</f>
        <v>0</v>
      </c>
      <c r="L101" s="106"/>
    </row>
    <row r="102" spans="2:47" s="8" customFormat="1" ht="24.95" customHeight="1">
      <c r="B102" s="106"/>
      <c r="D102" s="107" t="s">
        <v>376</v>
      </c>
      <c r="E102" s="108"/>
      <c r="F102" s="108"/>
      <c r="G102" s="108"/>
      <c r="H102" s="108"/>
      <c r="I102" s="108"/>
      <c r="J102" s="109">
        <f>J164</f>
        <v>0</v>
      </c>
      <c r="L102" s="106"/>
    </row>
    <row r="103" spans="2:47" s="8" customFormat="1" ht="24.95" customHeight="1">
      <c r="B103" s="106"/>
      <c r="D103" s="107" t="s">
        <v>601</v>
      </c>
      <c r="E103" s="108"/>
      <c r="F103" s="108"/>
      <c r="G103" s="108"/>
      <c r="H103" s="108"/>
      <c r="I103" s="108"/>
      <c r="J103" s="109">
        <f>J198</f>
        <v>0</v>
      </c>
      <c r="L103" s="106"/>
    </row>
    <row r="104" spans="2:47" s="8" customFormat="1" ht="24.95" customHeight="1">
      <c r="B104" s="106"/>
      <c r="D104" s="107" t="s">
        <v>602</v>
      </c>
      <c r="E104" s="108"/>
      <c r="F104" s="108"/>
      <c r="G104" s="108"/>
      <c r="H104" s="108"/>
      <c r="I104" s="108"/>
      <c r="J104" s="109">
        <f>J203</f>
        <v>0</v>
      </c>
      <c r="L104" s="106"/>
    </row>
    <row r="105" spans="2:47" s="8" customFormat="1" ht="24.95" customHeight="1">
      <c r="B105" s="106"/>
      <c r="D105" s="107" t="s">
        <v>606</v>
      </c>
      <c r="E105" s="108"/>
      <c r="F105" s="108"/>
      <c r="G105" s="108"/>
      <c r="H105" s="108"/>
      <c r="I105" s="108"/>
      <c r="J105" s="109">
        <f>J214</f>
        <v>0</v>
      </c>
      <c r="L105" s="106"/>
    </row>
    <row r="106" spans="2:47" s="8" customFormat="1" ht="24.95" customHeight="1">
      <c r="B106" s="106"/>
      <c r="D106" s="107" t="s">
        <v>969</v>
      </c>
      <c r="E106" s="108"/>
      <c r="F106" s="108"/>
      <c r="G106" s="108"/>
      <c r="H106" s="108"/>
      <c r="I106" s="108"/>
      <c r="J106" s="109">
        <f>J217</f>
        <v>0</v>
      </c>
      <c r="L106" s="106"/>
    </row>
    <row r="107" spans="2:47" s="8" customFormat="1" ht="24.95" customHeight="1">
      <c r="B107" s="106"/>
      <c r="D107" s="107" t="s">
        <v>970</v>
      </c>
      <c r="E107" s="108"/>
      <c r="F107" s="108"/>
      <c r="G107" s="108"/>
      <c r="H107" s="108"/>
      <c r="I107" s="108"/>
      <c r="J107" s="109">
        <f>J248</f>
        <v>0</v>
      </c>
      <c r="L107" s="106"/>
    </row>
    <row r="108" spans="2:47" s="8" customFormat="1" ht="24.95" customHeight="1">
      <c r="B108" s="106"/>
      <c r="D108" s="107" t="s">
        <v>607</v>
      </c>
      <c r="E108" s="108"/>
      <c r="F108" s="108"/>
      <c r="G108" s="108"/>
      <c r="H108" s="108"/>
      <c r="I108" s="108"/>
      <c r="J108" s="109">
        <f>J257</f>
        <v>0</v>
      </c>
      <c r="L108" s="106"/>
    </row>
    <row r="109" spans="2:47" s="8" customFormat="1" ht="24.95" customHeight="1">
      <c r="B109" s="106"/>
      <c r="D109" s="107" t="s">
        <v>384</v>
      </c>
      <c r="E109" s="108"/>
      <c r="F109" s="108"/>
      <c r="G109" s="108"/>
      <c r="H109" s="108"/>
      <c r="I109" s="108"/>
      <c r="J109" s="109">
        <f>J260</f>
        <v>0</v>
      </c>
      <c r="L109" s="106"/>
    </row>
    <row r="110" spans="2:47" s="8" customFormat="1" ht="24.95" customHeight="1">
      <c r="B110" s="106"/>
      <c r="D110" s="107" t="s">
        <v>608</v>
      </c>
      <c r="E110" s="108"/>
      <c r="F110" s="108"/>
      <c r="G110" s="108"/>
      <c r="H110" s="108"/>
      <c r="I110" s="108"/>
      <c r="J110" s="109">
        <f>J263</f>
        <v>0</v>
      </c>
      <c r="L110" s="106"/>
    </row>
    <row r="111" spans="2:47" s="1" customFormat="1" ht="21.75" customHeight="1">
      <c r="B111" s="29"/>
      <c r="L111" s="29"/>
    </row>
    <row r="112" spans="2:47" s="1" customFormat="1" ht="6.95" customHeight="1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29"/>
    </row>
    <row r="116" spans="2:12" s="1" customFormat="1" ht="6.95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9"/>
    </row>
    <row r="117" spans="2:12" s="1" customFormat="1" ht="24.95" customHeight="1">
      <c r="B117" s="29"/>
      <c r="C117" s="18" t="s">
        <v>178</v>
      </c>
      <c r="L117" s="29"/>
    </row>
    <row r="118" spans="2:12" s="1" customFormat="1" ht="6.95" customHeight="1">
      <c r="B118" s="29"/>
      <c r="L118" s="29"/>
    </row>
    <row r="119" spans="2:12" s="1" customFormat="1" ht="12" customHeight="1">
      <c r="B119" s="29"/>
      <c r="C119" s="24" t="s">
        <v>16</v>
      </c>
      <c r="L119" s="29"/>
    </row>
    <row r="120" spans="2:12" s="1" customFormat="1" ht="16.5" customHeight="1">
      <c r="B120" s="29"/>
      <c r="E120" s="206" t="str">
        <f>E7</f>
        <v>DOPLNĚNÍ VYBAVENOSTI V OKOLÍ VELKÉHO ŽĎÁRSKÉHO RYBNÍKU</v>
      </c>
      <c r="F120" s="207"/>
      <c r="G120" s="207"/>
      <c r="H120" s="207"/>
      <c r="L120" s="29"/>
    </row>
    <row r="121" spans="2:12" ht="12" customHeight="1">
      <c r="B121" s="17"/>
      <c r="C121" s="24" t="s">
        <v>169</v>
      </c>
      <c r="L121" s="17"/>
    </row>
    <row r="122" spans="2:12" s="1" customFormat="1" ht="16.5" customHeight="1">
      <c r="B122" s="29"/>
      <c r="E122" s="206" t="s">
        <v>967</v>
      </c>
      <c r="F122" s="208"/>
      <c r="G122" s="208"/>
      <c r="H122" s="208"/>
      <c r="L122" s="29"/>
    </row>
    <row r="123" spans="2:12" s="1" customFormat="1" ht="12" customHeight="1">
      <c r="B123" s="29"/>
      <c r="C123" s="24" t="s">
        <v>171</v>
      </c>
      <c r="L123" s="29"/>
    </row>
    <row r="124" spans="2:12" s="1" customFormat="1" ht="30" customHeight="1">
      <c r="B124" s="29"/>
      <c r="E124" s="170" t="str">
        <f>E11</f>
        <v>D.8.1 - D.8.2 - ARCHITEKTONICKO - STAVEBNÍ ŘEŠENÍ  + STAVEBNĚ - KONSTRUKČNÍ ŘEŠENÍ</v>
      </c>
      <c r="F124" s="208"/>
      <c r="G124" s="208"/>
      <c r="H124" s="208"/>
      <c r="L124" s="29"/>
    </row>
    <row r="125" spans="2:12" s="1" customFormat="1" ht="6.95" customHeight="1">
      <c r="B125" s="29"/>
      <c r="L125" s="29"/>
    </row>
    <row r="126" spans="2:12" s="1" customFormat="1" ht="12" customHeight="1">
      <c r="B126" s="29"/>
      <c r="C126" s="24" t="s">
        <v>20</v>
      </c>
      <c r="F126" s="22" t="str">
        <f>F14</f>
        <v xml:space="preserve"> </v>
      </c>
      <c r="I126" s="24" t="s">
        <v>22</v>
      </c>
      <c r="J126" s="49" t="str">
        <f>IF(J14="","",J14)</f>
        <v>26. 8. 2025</v>
      </c>
      <c r="L126" s="29"/>
    </row>
    <row r="127" spans="2:12" s="1" customFormat="1" ht="6.95" customHeight="1">
      <c r="B127" s="29"/>
      <c r="L127" s="29"/>
    </row>
    <row r="128" spans="2:12" s="1" customFormat="1" ht="15.2" customHeight="1">
      <c r="B128" s="29"/>
      <c r="C128" s="24" t="s">
        <v>24</v>
      </c>
      <c r="F128" s="22" t="str">
        <f>E17</f>
        <v xml:space="preserve"> </v>
      </c>
      <c r="I128" s="24" t="s">
        <v>29</v>
      </c>
      <c r="J128" s="27" t="str">
        <f>E23</f>
        <v xml:space="preserve"> </v>
      </c>
      <c r="L128" s="29"/>
    </row>
    <row r="129" spans="2:65" s="1" customFormat="1" ht="15.2" customHeight="1">
      <c r="B129" s="29"/>
      <c r="C129" s="24" t="s">
        <v>27</v>
      </c>
      <c r="F129" s="22" t="str">
        <f>IF(E20="","",E20)</f>
        <v>Vyplň údaj</v>
      </c>
      <c r="I129" s="24" t="s">
        <v>31</v>
      </c>
      <c r="J129" s="27" t="str">
        <f>E26</f>
        <v xml:space="preserve"> </v>
      </c>
      <c r="L129" s="29"/>
    </row>
    <row r="130" spans="2:65" s="1" customFormat="1" ht="10.35" customHeight="1">
      <c r="B130" s="29"/>
      <c r="L130" s="29"/>
    </row>
    <row r="131" spans="2:65" s="9" customFormat="1" ht="29.25" customHeight="1">
      <c r="B131" s="110"/>
      <c r="C131" s="111" t="s">
        <v>179</v>
      </c>
      <c r="D131" s="112" t="s">
        <v>58</v>
      </c>
      <c r="E131" s="112" t="s">
        <v>54</v>
      </c>
      <c r="F131" s="112" t="s">
        <v>55</v>
      </c>
      <c r="G131" s="112" t="s">
        <v>180</v>
      </c>
      <c r="H131" s="112" t="s">
        <v>181</v>
      </c>
      <c r="I131" s="112" t="s">
        <v>182</v>
      </c>
      <c r="J131" s="112" t="s">
        <v>174</v>
      </c>
      <c r="K131" s="113" t="s">
        <v>183</v>
      </c>
      <c r="L131" s="110"/>
      <c r="M131" s="56" t="s">
        <v>1</v>
      </c>
      <c r="N131" s="57" t="s">
        <v>37</v>
      </c>
      <c r="O131" s="57" t="s">
        <v>184</v>
      </c>
      <c r="P131" s="57" t="s">
        <v>185</v>
      </c>
      <c r="Q131" s="57" t="s">
        <v>186</v>
      </c>
      <c r="R131" s="57" t="s">
        <v>187</v>
      </c>
      <c r="S131" s="57" t="s">
        <v>188</v>
      </c>
      <c r="T131" s="58" t="s">
        <v>189</v>
      </c>
    </row>
    <row r="132" spans="2:65" s="1" customFormat="1" ht="22.9" customHeight="1">
      <c r="B132" s="29"/>
      <c r="C132" s="61" t="s">
        <v>190</v>
      </c>
      <c r="J132" s="114">
        <f>BK132</f>
        <v>0</v>
      </c>
      <c r="L132" s="29"/>
      <c r="M132" s="59"/>
      <c r="N132" s="50"/>
      <c r="O132" s="50"/>
      <c r="P132" s="115">
        <f>P133+P148+P157+P164+P198+P203+P214+P217+P248+P257+P260+P263</f>
        <v>0</v>
      </c>
      <c r="Q132" s="50"/>
      <c r="R132" s="115">
        <f>R133+R148+R157+R164+R198+R203+R214+R217+R248+R257+R260+R263</f>
        <v>517.23797014699994</v>
      </c>
      <c r="S132" s="50"/>
      <c r="T132" s="116">
        <f>T133+T148+T157+T164+T198+T203+T214+T217+T248+T257+T260+T263</f>
        <v>0</v>
      </c>
      <c r="AT132" s="14" t="s">
        <v>72</v>
      </c>
      <c r="AU132" s="14" t="s">
        <v>82</v>
      </c>
      <c r="BK132" s="117">
        <f>BK133+BK148+BK157+BK164+BK198+BK203+BK214+BK217+BK248+BK257+BK260+BK263</f>
        <v>0</v>
      </c>
    </row>
    <row r="133" spans="2:65" s="10" customFormat="1" ht="25.9" customHeight="1">
      <c r="B133" s="118"/>
      <c r="D133" s="119" t="s">
        <v>72</v>
      </c>
      <c r="E133" s="120" t="s">
        <v>80</v>
      </c>
      <c r="F133" s="120" t="s">
        <v>266</v>
      </c>
      <c r="I133" s="121"/>
      <c r="J133" s="122">
        <f>BK133</f>
        <v>0</v>
      </c>
      <c r="L133" s="118"/>
      <c r="M133" s="123"/>
      <c r="P133" s="124">
        <f>SUM(P134:P147)</f>
        <v>0</v>
      </c>
      <c r="R133" s="124">
        <f>SUM(R134:R147)</f>
        <v>113.71026999999999</v>
      </c>
      <c r="T133" s="125">
        <f>SUM(T134:T147)</f>
        <v>0</v>
      </c>
      <c r="AR133" s="119" t="s">
        <v>193</v>
      </c>
      <c r="AT133" s="126" t="s">
        <v>72</v>
      </c>
      <c r="AU133" s="126" t="s">
        <v>73</v>
      </c>
      <c r="AY133" s="119" t="s">
        <v>194</v>
      </c>
      <c r="BK133" s="127">
        <f>SUM(BK134:BK147)</f>
        <v>0</v>
      </c>
    </row>
    <row r="134" spans="2:65" s="1" customFormat="1" ht="16.5" customHeight="1">
      <c r="B134" s="128"/>
      <c r="C134" s="210" t="s">
        <v>80</v>
      </c>
      <c r="D134" s="210" t="s">
        <v>195</v>
      </c>
      <c r="E134" s="211" t="s">
        <v>387</v>
      </c>
      <c r="F134" s="212" t="s">
        <v>388</v>
      </c>
      <c r="G134" s="213" t="s">
        <v>280</v>
      </c>
      <c r="H134" s="214">
        <v>60.39</v>
      </c>
      <c r="I134" s="132"/>
      <c r="J134" s="228">
        <f>ROUND(I134*H134,2)</f>
        <v>0</v>
      </c>
      <c r="K134" s="212" t="s">
        <v>270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971</v>
      </c>
    </row>
    <row r="135" spans="2:65" s="1" customFormat="1" ht="11.25">
      <c r="B135" s="29"/>
      <c r="C135" s="215"/>
      <c r="D135" s="216" t="s">
        <v>201</v>
      </c>
      <c r="E135" s="215"/>
      <c r="F135" s="217" t="s">
        <v>388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85</v>
      </c>
      <c r="D136" s="210" t="s">
        <v>195</v>
      </c>
      <c r="E136" s="211" t="s">
        <v>282</v>
      </c>
      <c r="F136" s="212" t="s">
        <v>283</v>
      </c>
      <c r="G136" s="213" t="s">
        <v>280</v>
      </c>
      <c r="H136" s="214">
        <v>60.39</v>
      </c>
      <c r="I136" s="132"/>
      <c r="J136" s="228">
        <f>ROUND(I136*H136,2)</f>
        <v>0</v>
      </c>
      <c r="K136" s="212" t="s">
        <v>270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972</v>
      </c>
    </row>
    <row r="137" spans="2:65" s="1" customFormat="1" ht="11.25">
      <c r="B137" s="29"/>
      <c r="C137" s="215"/>
      <c r="D137" s="216" t="s">
        <v>201</v>
      </c>
      <c r="E137" s="215"/>
      <c r="F137" s="217" t="s">
        <v>283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207</v>
      </c>
      <c r="D138" s="210" t="s">
        <v>195</v>
      </c>
      <c r="E138" s="211" t="s">
        <v>846</v>
      </c>
      <c r="F138" s="212" t="s">
        <v>847</v>
      </c>
      <c r="G138" s="213" t="s">
        <v>280</v>
      </c>
      <c r="H138" s="214">
        <v>45.99</v>
      </c>
      <c r="I138" s="132"/>
      <c r="J138" s="228">
        <f>ROUND(I138*H138,2)</f>
        <v>0</v>
      </c>
      <c r="K138" s="212" t="s">
        <v>270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973</v>
      </c>
    </row>
    <row r="139" spans="2:65" s="1" customFormat="1" ht="11.25">
      <c r="B139" s="29"/>
      <c r="C139" s="215"/>
      <c r="D139" s="216" t="s">
        <v>201</v>
      </c>
      <c r="E139" s="215"/>
      <c r="F139" s="217" t="s">
        <v>849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16.5" customHeight="1">
      <c r="B140" s="128"/>
      <c r="C140" s="210" t="s">
        <v>193</v>
      </c>
      <c r="D140" s="210" t="s">
        <v>195</v>
      </c>
      <c r="E140" s="211" t="s">
        <v>391</v>
      </c>
      <c r="F140" s="212" t="s">
        <v>392</v>
      </c>
      <c r="G140" s="213" t="s">
        <v>269</v>
      </c>
      <c r="H140" s="214">
        <v>65.55</v>
      </c>
      <c r="I140" s="132"/>
      <c r="J140" s="228">
        <f>ROUND(I140*H140,2)</f>
        <v>0</v>
      </c>
      <c r="K140" s="212" t="s">
        <v>270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974</v>
      </c>
    </row>
    <row r="141" spans="2:65" s="1" customFormat="1" ht="11.25">
      <c r="B141" s="29"/>
      <c r="C141" s="215"/>
      <c r="D141" s="216" t="s">
        <v>201</v>
      </c>
      <c r="E141" s="215"/>
      <c r="F141" s="217" t="s">
        <v>392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16.5" customHeight="1">
      <c r="B142" s="128"/>
      <c r="C142" s="210" t="s">
        <v>216</v>
      </c>
      <c r="D142" s="210" t="s">
        <v>195</v>
      </c>
      <c r="E142" s="211" t="s">
        <v>301</v>
      </c>
      <c r="F142" s="212" t="s">
        <v>302</v>
      </c>
      <c r="G142" s="213" t="s">
        <v>269</v>
      </c>
      <c r="H142" s="214">
        <v>65.55</v>
      </c>
      <c r="I142" s="132"/>
      <c r="J142" s="228">
        <f>ROUND(I142*H142,2)</f>
        <v>0</v>
      </c>
      <c r="K142" s="212" t="s">
        <v>270</v>
      </c>
      <c r="L142" s="29"/>
      <c r="M142" s="133" t="s">
        <v>1</v>
      </c>
      <c r="N142" s="134" t="s">
        <v>38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193</v>
      </c>
      <c r="AT142" s="137" t="s">
        <v>195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975</v>
      </c>
    </row>
    <row r="143" spans="2:65" s="1" customFormat="1" ht="11.25">
      <c r="B143" s="29"/>
      <c r="C143" s="215"/>
      <c r="D143" s="216" t="s">
        <v>201</v>
      </c>
      <c r="E143" s="215"/>
      <c r="F143" s="217" t="s">
        <v>302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" customFormat="1" ht="16.5" customHeight="1">
      <c r="B144" s="128"/>
      <c r="C144" s="210" t="s">
        <v>222</v>
      </c>
      <c r="D144" s="210" t="s">
        <v>195</v>
      </c>
      <c r="E144" s="211" t="s">
        <v>304</v>
      </c>
      <c r="F144" s="212" t="s">
        <v>305</v>
      </c>
      <c r="G144" s="213" t="s">
        <v>280</v>
      </c>
      <c r="H144" s="214">
        <v>60.39</v>
      </c>
      <c r="I144" s="132"/>
      <c r="J144" s="228">
        <f>ROUND(I144*H144,2)</f>
        <v>0</v>
      </c>
      <c r="K144" s="212" t="s">
        <v>270</v>
      </c>
      <c r="L144" s="29"/>
      <c r="M144" s="133" t="s">
        <v>1</v>
      </c>
      <c r="N144" s="134" t="s">
        <v>38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193</v>
      </c>
      <c r="AT144" s="137" t="s">
        <v>195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976</v>
      </c>
    </row>
    <row r="145" spans="2:65" s="1" customFormat="1" ht="11.25">
      <c r="B145" s="29"/>
      <c r="C145" s="215"/>
      <c r="D145" s="216" t="s">
        <v>201</v>
      </c>
      <c r="E145" s="215"/>
      <c r="F145" s="217" t="s">
        <v>307</v>
      </c>
      <c r="G145" s="215"/>
      <c r="H145" s="215"/>
      <c r="I145" s="140"/>
      <c r="J145" s="215"/>
      <c r="K145" s="215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230" t="s">
        <v>227</v>
      </c>
      <c r="D146" s="230" t="s">
        <v>321</v>
      </c>
      <c r="E146" s="231" t="s">
        <v>853</v>
      </c>
      <c r="F146" s="232" t="s">
        <v>854</v>
      </c>
      <c r="G146" s="233" t="s">
        <v>324</v>
      </c>
      <c r="H146" s="234">
        <v>113.71026999999999</v>
      </c>
      <c r="I146" s="158"/>
      <c r="J146" s="235">
        <f>ROUND(I146*H146,2)</f>
        <v>0</v>
      </c>
      <c r="K146" s="232" t="s">
        <v>270</v>
      </c>
      <c r="L146" s="159"/>
      <c r="M146" s="160" t="s">
        <v>1</v>
      </c>
      <c r="N146" s="161" t="s">
        <v>38</v>
      </c>
      <c r="P146" s="135">
        <f>O146*H146</f>
        <v>0</v>
      </c>
      <c r="Q146" s="135">
        <v>1</v>
      </c>
      <c r="R146" s="135">
        <f>Q146*H146</f>
        <v>113.71026999999999</v>
      </c>
      <c r="S146" s="135">
        <v>0</v>
      </c>
      <c r="T146" s="136">
        <f>S146*H146</f>
        <v>0</v>
      </c>
      <c r="AR146" s="137" t="s">
        <v>233</v>
      </c>
      <c r="AT146" s="137" t="s">
        <v>321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977</v>
      </c>
    </row>
    <row r="147" spans="2:65" s="1" customFormat="1" ht="11.25">
      <c r="B147" s="29"/>
      <c r="C147" s="215"/>
      <c r="D147" s="216" t="s">
        <v>201</v>
      </c>
      <c r="E147" s="215"/>
      <c r="F147" s="217" t="s">
        <v>854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0" customFormat="1" ht="25.9" customHeight="1">
      <c r="B148" s="118"/>
      <c r="C148" s="225"/>
      <c r="D148" s="226" t="s">
        <v>72</v>
      </c>
      <c r="E148" s="227" t="s">
        <v>85</v>
      </c>
      <c r="F148" s="227" t="s">
        <v>609</v>
      </c>
      <c r="G148" s="225"/>
      <c r="H148" s="225"/>
      <c r="I148" s="121"/>
      <c r="J148" s="229">
        <f>BK148</f>
        <v>0</v>
      </c>
      <c r="K148" s="225"/>
      <c r="L148" s="118"/>
      <c r="M148" s="123"/>
      <c r="P148" s="124">
        <f>SUM(P149:P156)</f>
        <v>0</v>
      </c>
      <c r="R148" s="124">
        <f>SUM(R149:R156)</f>
        <v>45.030149999999992</v>
      </c>
      <c r="T148" s="125">
        <f>SUM(T149:T156)</f>
        <v>0</v>
      </c>
      <c r="AR148" s="119" t="s">
        <v>193</v>
      </c>
      <c r="AT148" s="126" t="s">
        <v>72</v>
      </c>
      <c r="AU148" s="126" t="s">
        <v>73</v>
      </c>
      <c r="AY148" s="119" t="s">
        <v>194</v>
      </c>
      <c r="BK148" s="127">
        <f>SUM(BK149:BK156)</f>
        <v>0</v>
      </c>
    </row>
    <row r="149" spans="2:65" s="1" customFormat="1" ht="16.5" customHeight="1">
      <c r="B149" s="128"/>
      <c r="C149" s="210" t="s">
        <v>233</v>
      </c>
      <c r="D149" s="210" t="s">
        <v>195</v>
      </c>
      <c r="E149" s="211" t="s">
        <v>610</v>
      </c>
      <c r="F149" s="212" t="s">
        <v>611</v>
      </c>
      <c r="G149" s="213" t="s">
        <v>269</v>
      </c>
      <c r="H149" s="214">
        <v>19.75</v>
      </c>
      <c r="I149" s="132"/>
      <c r="J149" s="228">
        <f>ROUND(I149*H149,2)</f>
        <v>0</v>
      </c>
      <c r="K149" s="212" t="s">
        <v>270</v>
      </c>
      <c r="L149" s="29"/>
      <c r="M149" s="133" t="s">
        <v>1</v>
      </c>
      <c r="N149" s="134" t="s">
        <v>38</v>
      </c>
      <c r="P149" s="135">
        <f>O149*H149</f>
        <v>0</v>
      </c>
      <c r="Q149" s="135">
        <v>3.9149999999999997E-2</v>
      </c>
      <c r="R149" s="135">
        <f>Q149*H149</f>
        <v>0.77321249999999997</v>
      </c>
      <c r="S149" s="135">
        <v>0</v>
      </c>
      <c r="T149" s="136">
        <f>S149*H149</f>
        <v>0</v>
      </c>
      <c r="AR149" s="137" t="s">
        <v>193</v>
      </c>
      <c r="AT149" s="137" t="s">
        <v>195</v>
      </c>
      <c r="AU149" s="137" t="s">
        <v>80</v>
      </c>
      <c r="AY149" s="14" t="s">
        <v>194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4" t="s">
        <v>80</v>
      </c>
      <c r="BK149" s="138">
        <f>ROUND(I149*H149,2)</f>
        <v>0</v>
      </c>
      <c r="BL149" s="14" t="s">
        <v>193</v>
      </c>
      <c r="BM149" s="137" t="s">
        <v>978</v>
      </c>
    </row>
    <row r="150" spans="2:65" s="1" customFormat="1" ht="11.25">
      <c r="B150" s="29"/>
      <c r="C150" s="215"/>
      <c r="D150" s="216" t="s">
        <v>201</v>
      </c>
      <c r="E150" s="215"/>
      <c r="F150" s="217" t="s">
        <v>611</v>
      </c>
      <c r="G150" s="215"/>
      <c r="H150" s="215"/>
      <c r="I150" s="140"/>
      <c r="J150" s="215"/>
      <c r="K150" s="215"/>
      <c r="L150" s="29"/>
      <c r="M150" s="141"/>
      <c r="T150" s="53"/>
      <c r="AT150" s="14" t="s">
        <v>201</v>
      </c>
      <c r="AU150" s="14" t="s">
        <v>80</v>
      </c>
    </row>
    <row r="151" spans="2:65" s="1" customFormat="1" ht="16.5" customHeight="1">
      <c r="B151" s="128"/>
      <c r="C151" s="210" t="s">
        <v>240</v>
      </c>
      <c r="D151" s="210" t="s">
        <v>195</v>
      </c>
      <c r="E151" s="211" t="s">
        <v>613</v>
      </c>
      <c r="F151" s="212" t="s">
        <v>614</v>
      </c>
      <c r="G151" s="213" t="s">
        <v>269</v>
      </c>
      <c r="H151" s="214">
        <v>19.75</v>
      </c>
      <c r="I151" s="132"/>
      <c r="J151" s="228">
        <f>ROUND(I151*H151,2)</f>
        <v>0</v>
      </c>
      <c r="K151" s="212" t="s">
        <v>270</v>
      </c>
      <c r="L151" s="29"/>
      <c r="M151" s="133" t="s">
        <v>1</v>
      </c>
      <c r="N151" s="134" t="s">
        <v>38</v>
      </c>
      <c r="P151" s="135">
        <f>O151*H151</f>
        <v>0</v>
      </c>
      <c r="Q151" s="135">
        <v>0</v>
      </c>
      <c r="R151" s="135">
        <f>Q151*H151</f>
        <v>0</v>
      </c>
      <c r="S151" s="135">
        <v>0</v>
      </c>
      <c r="T151" s="136">
        <f>S151*H151</f>
        <v>0</v>
      </c>
      <c r="AR151" s="137" t="s">
        <v>193</v>
      </c>
      <c r="AT151" s="137" t="s">
        <v>195</v>
      </c>
      <c r="AU151" s="137" t="s">
        <v>80</v>
      </c>
      <c r="AY151" s="14" t="s">
        <v>194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4" t="s">
        <v>80</v>
      </c>
      <c r="BK151" s="138">
        <f>ROUND(I151*H151,2)</f>
        <v>0</v>
      </c>
      <c r="BL151" s="14" t="s">
        <v>193</v>
      </c>
      <c r="BM151" s="137" t="s">
        <v>979</v>
      </c>
    </row>
    <row r="152" spans="2:65" s="1" customFormat="1" ht="11.25">
      <c r="B152" s="29"/>
      <c r="C152" s="215"/>
      <c r="D152" s="216" t="s">
        <v>201</v>
      </c>
      <c r="E152" s="215"/>
      <c r="F152" s="217" t="s">
        <v>616</v>
      </c>
      <c r="G152" s="215"/>
      <c r="H152" s="215"/>
      <c r="I152" s="140"/>
      <c r="J152" s="215"/>
      <c r="K152" s="215"/>
      <c r="L152" s="29"/>
      <c r="M152" s="141"/>
      <c r="T152" s="53"/>
      <c r="AT152" s="14" t="s">
        <v>201</v>
      </c>
      <c r="AU152" s="14" t="s">
        <v>80</v>
      </c>
    </row>
    <row r="153" spans="2:65" s="1" customFormat="1" ht="16.5" customHeight="1">
      <c r="B153" s="128"/>
      <c r="C153" s="210" t="s">
        <v>246</v>
      </c>
      <c r="D153" s="210" t="s">
        <v>195</v>
      </c>
      <c r="E153" s="211" t="s">
        <v>624</v>
      </c>
      <c r="F153" s="212" t="s">
        <v>625</v>
      </c>
      <c r="G153" s="213" t="s">
        <v>280</v>
      </c>
      <c r="H153" s="214">
        <v>3.2774999999999999</v>
      </c>
      <c r="I153" s="132"/>
      <c r="J153" s="228">
        <f>ROUND(I153*H153,2)</f>
        <v>0</v>
      </c>
      <c r="K153" s="212" t="s">
        <v>270</v>
      </c>
      <c r="L153" s="29"/>
      <c r="M153" s="133" t="s">
        <v>1</v>
      </c>
      <c r="N153" s="134" t="s">
        <v>38</v>
      </c>
      <c r="P153" s="135">
        <f>O153*H153</f>
        <v>0</v>
      </c>
      <c r="Q153" s="135">
        <v>2.5249999999999999</v>
      </c>
      <c r="R153" s="135">
        <f>Q153*H153</f>
        <v>8.2756875000000001</v>
      </c>
      <c r="S153" s="135">
        <v>0</v>
      </c>
      <c r="T153" s="136">
        <f>S153*H153</f>
        <v>0</v>
      </c>
      <c r="AR153" s="137" t="s">
        <v>193</v>
      </c>
      <c r="AT153" s="137" t="s">
        <v>195</v>
      </c>
      <c r="AU153" s="137" t="s">
        <v>80</v>
      </c>
      <c r="AY153" s="14" t="s">
        <v>194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4" t="s">
        <v>80</v>
      </c>
      <c r="BK153" s="138">
        <f>ROUND(I153*H153,2)</f>
        <v>0</v>
      </c>
      <c r="BL153" s="14" t="s">
        <v>193</v>
      </c>
      <c r="BM153" s="137" t="s">
        <v>980</v>
      </c>
    </row>
    <row r="154" spans="2:65" s="1" customFormat="1" ht="11.25">
      <c r="B154" s="29"/>
      <c r="C154" s="215"/>
      <c r="D154" s="216" t="s">
        <v>201</v>
      </c>
      <c r="E154" s="215"/>
      <c r="F154" s="217" t="s">
        <v>627</v>
      </c>
      <c r="G154" s="215"/>
      <c r="H154" s="215"/>
      <c r="I154" s="140"/>
      <c r="J154" s="215"/>
      <c r="K154" s="215"/>
      <c r="L154" s="29"/>
      <c r="M154" s="141"/>
      <c r="T154" s="53"/>
      <c r="AT154" s="14" t="s">
        <v>201</v>
      </c>
      <c r="AU154" s="14" t="s">
        <v>80</v>
      </c>
    </row>
    <row r="155" spans="2:65" s="1" customFormat="1" ht="16.5" customHeight="1">
      <c r="B155" s="128"/>
      <c r="C155" s="210" t="s">
        <v>251</v>
      </c>
      <c r="D155" s="210" t="s">
        <v>195</v>
      </c>
      <c r="E155" s="211" t="s">
        <v>628</v>
      </c>
      <c r="F155" s="212" t="s">
        <v>629</v>
      </c>
      <c r="G155" s="213" t="s">
        <v>280</v>
      </c>
      <c r="H155" s="214">
        <v>14.25</v>
      </c>
      <c r="I155" s="132"/>
      <c r="J155" s="228">
        <f>ROUND(I155*H155,2)</f>
        <v>0</v>
      </c>
      <c r="K155" s="212" t="s">
        <v>199</v>
      </c>
      <c r="L155" s="29"/>
      <c r="M155" s="133" t="s">
        <v>1</v>
      </c>
      <c r="N155" s="134" t="s">
        <v>38</v>
      </c>
      <c r="P155" s="135">
        <f>O155*H155</f>
        <v>0</v>
      </c>
      <c r="Q155" s="135">
        <v>2.5249999999999999</v>
      </c>
      <c r="R155" s="135">
        <f>Q155*H155</f>
        <v>35.981249999999996</v>
      </c>
      <c r="S155" s="135">
        <v>0</v>
      </c>
      <c r="T155" s="136">
        <f>S155*H155</f>
        <v>0</v>
      </c>
      <c r="AR155" s="137" t="s">
        <v>193</v>
      </c>
      <c r="AT155" s="137" t="s">
        <v>195</v>
      </c>
      <c r="AU155" s="137" t="s">
        <v>80</v>
      </c>
      <c r="AY155" s="14" t="s">
        <v>194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4" t="s">
        <v>80</v>
      </c>
      <c r="BK155" s="138">
        <f>ROUND(I155*H155,2)</f>
        <v>0</v>
      </c>
      <c r="BL155" s="14" t="s">
        <v>193</v>
      </c>
      <c r="BM155" s="137" t="s">
        <v>981</v>
      </c>
    </row>
    <row r="156" spans="2:65" s="1" customFormat="1" ht="11.25">
      <c r="B156" s="29"/>
      <c r="C156" s="215"/>
      <c r="D156" s="216" t="s">
        <v>201</v>
      </c>
      <c r="E156" s="215"/>
      <c r="F156" s="217" t="s">
        <v>629</v>
      </c>
      <c r="G156" s="215"/>
      <c r="H156" s="215"/>
      <c r="I156" s="140"/>
      <c r="J156" s="215"/>
      <c r="K156" s="215"/>
      <c r="L156" s="29"/>
      <c r="M156" s="141"/>
      <c r="T156" s="53"/>
      <c r="AT156" s="14" t="s">
        <v>201</v>
      </c>
      <c r="AU156" s="14" t="s">
        <v>80</v>
      </c>
    </row>
    <row r="157" spans="2:65" s="10" customFormat="1" ht="25.9" customHeight="1">
      <c r="B157" s="118"/>
      <c r="C157" s="225"/>
      <c r="D157" s="226" t="s">
        <v>72</v>
      </c>
      <c r="E157" s="227" t="s">
        <v>207</v>
      </c>
      <c r="F157" s="227" t="s">
        <v>634</v>
      </c>
      <c r="G157" s="225"/>
      <c r="H157" s="225"/>
      <c r="I157" s="121"/>
      <c r="J157" s="229">
        <f>BK157</f>
        <v>0</v>
      </c>
      <c r="K157" s="225"/>
      <c r="L157" s="118"/>
      <c r="M157" s="123"/>
      <c r="P157" s="124">
        <f>SUM(P158:P163)</f>
        <v>0</v>
      </c>
      <c r="R157" s="124">
        <f>SUM(R158:R163)</f>
        <v>46.763001875000008</v>
      </c>
      <c r="T157" s="125">
        <f>SUM(T158:T163)</f>
        <v>0</v>
      </c>
      <c r="AR157" s="119" t="s">
        <v>193</v>
      </c>
      <c r="AT157" s="126" t="s">
        <v>72</v>
      </c>
      <c r="AU157" s="126" t="s">
        <v>73</v>
      </c>
      <c r="AY157" s="119" t="s">
        <v>194</v>
      </c>
      <c r="BK157" s="127">
        <f>SUM(BK158:BK163)</f>
        <v>0</v>
      </c>
    </row>
    <row r="158" spans="2:65" s="1" customFormat="1" ht="16.5" customHeight="1">
      <c r="B158" s="128"/>
      <c r="C158" s="210" t="s">
        <v>256</v>
      </c>
      <c r="D158" s="210" t="s">
        <v>195</v>
      </c>
      <c r="E158" s="211" t="s">
        <v>635</v>
      </c>
      <c r="F158" s="212" t="s">
        <v>636</v>
      </c>
      <c r="G158" s="213" t="s">
        <v>280</v>
      </c>
      <c r="H158" s="214">
        <v>18.05</v>
      </c>
      <c r="I158" s="132"/>
      <c r="J158" s="228">
        <f>ROUND(I158*H158,2)</f>
        <v>0</v>
      </c>
      <c r="K158" s="212" t="s">
        <v>270</v>
      </c>
      <c r="L158" s="29"/>
      <c r="M158" s="133" t="s">
        <v>1</v>
      </c>
      <c r="N158" s="134" t="s">
        <v>38</v>
      </c>
      <c r="P158" s="135">
        <f>O158*H158</f>
        <v>0</v>
      </c>
      <c r="Q158" s="135">
        <v>2.5298500000000002</v>
      </c>
      <c r="R158" s="135">
        <f>Q158*H158</f>
        <v>45.663792500000007</v>
      </c>
      <c r="S158" s="135">
        <v>0</v>
      </c>
      <c r="T158" s="136">
        <f>S158*H158</f>
        <v>0</v>
      </c>
      <c r="AR158" s="137" t="s">
        <v>193</v>
      </c>
      <c r="AT158" s="137" t="s">
        <v>195</v>
      </c>
      <c r="AU158" s="137" t="s">
        <v>80</v>
      </c>
      <c r="AY158" s="14" t="s">
        <v>194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4" t="s">
        <v>80</v>
      </c>
      <c r="BK158" s="138">
        <f>ROUND(I158*H158,2)</f>
        <v>0</v>
      </c>
      <c r="BL158" s="14" t="s">
        <v>193</v>
      </c>
      <c r="BM158" s="137" t="s">
        <v>982</v>
      </c>
    </row>
    <row r="159" spans="2:65" s="1" customFormat="1" ht="11.25">
      <c r="B159" s="29"/>
      <c r="C159" s="215"/>
      <c r="D159" s="216" t="s">
        <v>201</v>
      </c>
      <c r="E159" s="215"/>
      <c r="F159" s="217" t="s">
        <v>638</v>
      </c>
      <c r="G159" s="215"/>
      <c r="H159" s="215"/>
      <c r="I159" s="140"/>
      <c r="J159" s="215"/>
      <c r="K159" s="215"/>
      <c r="L159" s="29"/>
      <c r="M159" s="141"/>
      <c r="T159" s="53"/>
      <c r="AT159" s="14" t="s">
        <v>201</v>
      </c>
      <c r="AU159" s="14" t="s">
        <v>80</v>
      </c>
    </row>
    <row r="160" spans="2:65" s="1" customFormat="1" ht="16.5" customHeight="1">
      <c r="B160" s="128"/>
      <c r="C160" s="210" t="s">
        <v>308</v>
      </c>
      <c r="D160" s="210" t="s">
        <v>195</v>
      </c>
      <c r="E160" s="211" t="s">
        <v>639</v>
      </c>
      <c r="F160" s="212" t="s">
        <v>640</v>
      </c>
      <c r="G160" s="213" t="s">
        <v>269</v>
      </c>
      <c r="H160" s="214">
        <v>18.168749999999999</v>
      </c>
      <c r="I160" s="132"/>
      <c r="J160" s="228">
        <f>ROUND(I160*H160,2)</f>
        <v>0</v>
      </c>
      <c r="K160" s="212" t="s">
        <v>270</v>
      </c>
      <c r="L160" s="29"/>
      <c r="M160" s="133" t="s">
        <v>1</v>
      </c>
      <c r="N160" s="134" t="s">
        <v>38</v>
      </c>
      <c r="P160" s="135">
        <f>O160*H160</f>
        <v>0</v>
      </c>
      <c r="Q160" s="135">
        <v>6.0499999999999998E-2</v>
      </c>
      <c r="R160" s="135">
        <f>Q160*H160</f>
        <v>1.0992093749999998</v>
      </c>
      <c r="S160" s="135">
        <v>0</v>
      </c>
      <c r="T160" s="136">
        <f>S160*H160</f>
        <v>0</v>
      </c>
      <c r="AR160" s="137" t="s">
        <v>193</v>
      </c>
      <c r="AT160" s="137" t="s">
        <v>195</v>
      </c>
      <c r="AU160" s="137" t="s">
        <v>80</v>
      </c>
      <c r="AY160" s="14" t="s">
        <v>194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4" t="s">
        <v>80</v>
      </c>
      <c r="BK160" s="138">
        <f>ROUND(I160*H160,2)</f>
        <v>0</v>
      </c>
      <c r="BL160" s="14" t="s">
        <v>193</v>
      </c>
      <c r="BM160" s="137" t="s">
        <v>983</v>
      </c>
    </row>
    <row r="161" spans="2:65" s="1" customFormat="1" ht="11.25">
      <c r="B161" s="29"/>
      <c r="C161" s="215"/>
      <c r="D161" s="216" t="s">
        <v>201</v>
      </c>
      <c r="E161" s="215"/>
      <c r="F161" s="217" t="s">
        <v>640</v>
      </c>
      <c r="G161" s="215"/>
      <c r="H161" s="215"/>
      <c r="I161" s="140"/>
      <c r="J161" s="215"/>
      <c r="K161" s="215"/>
      <c r="L161" s="29"/>
      <c r="M161" s="141"/>
      <c r="T161" s="53"/>
      <c r="AT161" s="14" t="s">
        <v>201</v>
      </c>
      <c r="AU161" s="14" t="s">
        <v>80</v>
      </c>
    </row>
    <row r="162" spans="2:65" s="1" customFormat="1" ht="16.5" customHeight="1">
      <c r="B162" s="128"/>
      <c r="C162" s="210" t="s">
        <v>312</v>
      </c>
      <c r="D162" s="210" t="s">
        <v>195</v>
      </c>
      <c r="E162" s="211" t="s">
        <v>642</v>
      </c>
      <c r="F162" s="212" t="s">
        <v>643</v>
      </c>
      <c r="G162" s="213" t="s">
        <v>269</v>
      </c>
      <c r="H162" s="214">
        <v>18.168749999999999</v>
      </c>
      <c r="I162" s="132"/>
      <c r="J162" s="228">
        <f>ROUND(I162*H162,2)</f>
        <v>0</v>
      </c>
      <c r="K162" s="212" t="s">
        <v>270</v>
      </c>
      <c r="L162" s="29"/>
      <c r="M162" s="133" t="s">
        <v>1</v>
      </c>
      <c r="N162" s="134" t="s">
        <v>38</v>
      </c>
      <c r="P162" s="135">
        <f>O162*H162</f>
        <v>0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R162" s="137" t="s">
        <v>193</v>
      </c>
      <c r="AT162" s="137" t="s">
        <v>195</v>
      </c>
      <c r="AU162" s="137" t="s">
        <v>80</v>
      </c>
      <c r="AY162" s="14" t="s">
        <v>194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4" t="s">
        <v>80</v>
      </c>
      <c r="BK162" s="138">
        <f>ROUND(I162*H162,2)</f>
        <v>0</v>
      </c>
      <c r="BL162" s="14" t="s">
        <v>193</v>
      </c>
      <c r="BM162" s="137" t="s">
        <v>984</v>
      </c>
    </row>
    <row r="163" spans="2:65" s="1" customFormat="1" ht="11.25">
      <c r="B163" s="29"/>
      <c r="C163" s="215"/>
      <c r="D163" s="216" t="s">
        <v>201</v>
      </c>
      <c r="E163" s="215"/>
      <c r="F163" s="217" t="s">
        <v>643</v>
      </c>
      <c r="G163" s="215"/>
      <c r="H163" s="215"/>
      <c r="I163" s="140"/>
      <c r="J163" s="215"/>
      <c r="K163" s="215"/>
      <c r="L163" s="29"/>
      <c r="M163" s="141"/>
      <c r="T163" s="53"/>
      <c r="AT163" s="14" t="s">
        <v>201</v>
      </c>
      <c r="AU163" s="14" t="s">
        <v>80</v>
      </c>
    </row>
    <row r="164" spans="2:65" s="10" customFormat="1" ht="25.9" customHeight="1">
      <c r="B164" s="118"/>
      <c r="C164" s="225"/>
      <c r="D164" s="226" t="s">
        <v>72</v>
      </c>
      <c r="E164" s="227" t="s">
        <v>385</v>
      </c>
      <c r="F164" s="227" t="s">
        <v>386</v>
      </c>
      <c r="G164" s="225"/>
      <c r="H164" s="225"/>
      <c r="I164" s="121"/>
      <c r="J164" s="229">
        <f>BK164</f>
        <v>0</v>
      </c>
      <c r="K164" s="225"/>
      <c r="L164" s="118"/>
      <c r="M164" s="123"/>
      <c r="P164" s="124">
        <f>SUM(P165:P197)</f>
        <v>0</v>
      </c>
      <c r="R164" s="124">
        <f>SUM(R165:R197)</f>
        <v>193.09134999999998</v>
      </c>
      <c r="T164" s="125">
        <f>SUM(T165:T197)</f>
        <v>0</v>
      </c>
      <c r="AR164" s="119" t="s">
        <v>193</v>
      </c>
      <c r="AT164" s="126" t="s">
        <v>72</v>
      </c>
      <c r="AU164" s="126" t="s">
        <v>73</v>
      </c>
      <c r="AY164" s="119" t="s">
        <v>194</v>
      </c>
      <c r="BK164" s="127">
        <f>SUM(BK165:BK197)</f>
        <v>0</v>
      </c>
    </row>
    <row r="165" spans="2:65" s="1" customFormat="1" ht="16.5" customHeight="1">
      <c r="B165" s="128"/>
      <c r="C165" s="210" t="s">
        <v>8</v>
      </c>
      <c r="D165" s="210" t="s">
        <v>195</v>
      </c>
      <c r="E165" s="211" t="s">
        <v>278</v>
      </c>
      <c r="F165" s="212" t="s">
        <v>279</v>
      </c>
      <c r="G165" s="213" t="s">
        <v>280</v>
      </c>
      <c r="H165" s="214">
        <v>10.5</v>
      </c>
      <c r="I165" s="132"/>
      <c r="J165" s="228">
        <f>ROUND(I165*H165,2)</f>
        <v>0</v>
      </c>
      <c r="K165" s="212" t="s">
        <v>270</v>
      </c>
      <c r="L165" s="29"/>
      <c r="M165" s="133" t="s">
        <v>1</v>
      </c>
      <c r="N165" s="134" t="s">
        <v>38</v>
      </c>
      <c r="P165" s="135">
        <f>O165*H165</f>
        <v>0</v>
      </c>
      <c r="Q165" s="135">
        <v>0</v>
      </c>
      <c r="R165" s="135">
        <f>Q165*H165</f>
        <v>0</v>
      </c>
      <c r="S165" s="135">
        <v>0</v>
      </c>
      <c r="T165" s="136">
        <f>S165*H165</f>
        <v>0</v>
      </c>
      <c r="AR165" s="137" t="s">
        <v>193</v>
      </c>
      <c r="AT165" s="137" t="s">
        <v>195</v>
      </c>
      <c r="AU165" s="137" t="s">
        <v>80</v>
      </c>
      <c r="AY165" s="14" t="s">
        <v>194</v>
      </c>
      <c r="BE165" s="138">
        <f>IF(N165="základní",J165,0)</f>
        <v>0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14" t="s">
        <v>80</v>
      </c>
      <c r="BK165" s="138">
        <f>ROUND(I165*H165,2)</f>
        <v>0</v>
      </c>
      <c r="BL165" s="14" t="s">
        <v>193</v>
      </c>
      <c r="BM165" s="137" t="s">
        <v>985</v>
      </c>
    </row>
    <row r="166" spans="2:65" s="1" customFormat="1" ht="11.25">
      <c r="B166" s="29"/>
      <c r="C166" s="215"/>
      <c r="D166" s="216" t="s">
        <v>201</v>
      </c>
      <c r="E166" s="215"/>
      <c r="F166" s="217" t="s">
        <v>279</v>
      </c>
      <c r="G166" s="215"/>
      <c r="H166" s="215"/>
      <c r="I166" s="140"/>
      <c r="J166" s="215"/>
      <c r="K166" s="215"/>
      <c r="L166" s="29"/>
      <c r="M166" s="141"/>
      <c r="T166" s="53"/>
      <c r="AT166" s="14" t="s">
        <v>201</v>
      </c>
      <c r="AU166" s="14" t="s">
        <v>80</v>
      </c>
    </row>
    <row r="167" spans="2:65" s="1" customFormat="1" ht="16.5" customHeight="1">
      <c r="B167" s="128"/>
      <c r="C167" s="210" t="s">
        <v>320</v>
      </c>
      <c r="D167" s="210" t="s">
        <v>195</v>
      </c>
      <c r="E167" s="211" t="s">
        <v>409</v>
      </c>
      <c r="F167" s="212" t="s">
        <v>410</v>
      </c>
      <c r="G167" s="213" t="s">
        <v>280</v>
      </c>
      <c r="H167" s="214">
        <v>13.33</v>
      </c>
      <c r="I167" s="132"/>
      <c r="J167" s="228">
        <f>ROUND(I167*H167,2)</f>
        <v>0</v>
      </c>
      <c r="K167" s="212" t="s">
        <v>270</v>
      </c>
      <c r="L167" s="29"/>
      <c r="M167" s="133" t="s">
        <v>1</v>
      </c>
      <c r="N167" s="134" t="s">
        <v>38</v>
      </c>
      <c r="P167" s="135">
        <f>O167*H167</f>
        <v>0</v>
      </c>
      <c r="Q167" s="135">
        <v>0</v>
      </c>
      <c r="R167" s="135">
        <f>Q167*H167</f>
        <v>0</v>
      </c>
      <c r="S167" s="135">
        <v>0</v>
      </c>
      <c r="T167" s="136">
        <f>S167*H167</f>
        <v>0</v>
      </c>
      <c r="AR167" s="137" t="s">
        <v>193</v>
      </c>
      <c r="AT167" s="137" t="s">
        <v>195</v>
      </c>
      <c r="AU167" s="137" t="s">
        <v>80</v>
      </c>
      <c r="AY167" s="14" t="s">
        <v>194</v>
      </c>
      <c r="BE167" s="138">
        <f>IF(N167="základní",J167,0)</f>
        <v>0</v>
      </c>
      <c r="BF167" s="138">
        <f>IF(N167="snížená",J167,0)</f>
        <v>0</v>
      </c>
      <c r="BG167" s="138">
        <f>IF(N167="zákl. přenesená",J167,0)</f>
        <v>0</v>
      </c>
      <c r="BH167" s="138">
        <f>IF(N167="sníž. přenesená",J167,0)</f>
        <v>0</v>
      </c>
      <c r="BI167" s="138">
        <f>IF(N167="nulová",J167,0)</f>
        <v>0</v>
      </c>
      <c r="BJ167" s="14" t="s">
        <v>80</v>
      </c>
      <c r="BK167" s="138">
        <f>ROUND(I167*H167,2)</f>
        <v>0</v>
      </c>
      <c r="BL167" s="14" t="s">
        <v>193</v>
      </c>
      <c r="BM167" s="137" t="s">
        <v>986</v>
      </c>
    </row>
    <row r="168" spans="2:65" s="1" customFormat="1" ht="11.25">
      <c r="B168" s="29"/>
      <c r="C168" s="215"/>
      <c r="D168" s="216" t="s">
        <v>201</v>
      </c>
      <c r="E168" s="215"/>
      <c r="F168" s="217" t="s">
        <v>410</v>
      </c>
      <c r="G168" s="215"/>
      <c r="H168" s="215"/>
      <c r="I168" s="140"/>
      <c r="J168" s="215"/>
      <c r="K168" s="215"/>
      <c r="L168" s="29"/>
      <c r="M168" s="141"/>
      <c r="T168" s="53"/>
      <c r="AT168" s="14" t="s">
        <v>201</v>
      </c>
      <c r="AU168" s="14" t="s">
        <v>80</v>
      </c>
    </row>
    <row r="169" spans="2:65" s="1" customFormat="1" ht="16.5" customHeight="1">
      <c r="B169" s="128"/>
      <c r="C169" s="210" t="s">
        <v>328</v>
      </c>
      <c r="D169" s="210" t="s">
        <v>195</v>
      </c>
      <c r="E169" s="211" t="s">
        <v>282</v>
      </c>
      <c r="F169" s="212" t="s">
        <v>283</v>
      </c>
      <c r="G169" s="213" t="s">
        <v>280</v>
      </c>
      <c r="H169" s="214">
        <v>10.5</v>
      </c>
      <c r="I169" s="132"/>
      <c r="J169" s="228">
        <f>ROUND(I169*H169,2)</f>
        <v>0</v>
      </c>
      <c r="K169" s="212" t="s">
        <v>270</v>
      </c>
      <c r="L169" s="29"/>
      <c r="M169" s="133" t="s">
        <v>1</v>
      </c>
      <c r="N169" s="134" t="s">
        <v>38</v>
      </c>
      <c r="P169" s="135">
        <f>O169*H169</f>
        <v>0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AR169" s="137" t="s">
        <v>193</v>
      </c>
      <c r="AT169" s="137" t="s">
        <v>195</v>
      </c>
      <c r="AU169" s="137" t="s">
        <v>80</v>
      </c>
      <c r="AY169" s="14" t="s">
        <v>194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4" t="s">
        <v>80</v>
      </c>
      <c r="BK169" s="138">
        <f>ROUND(I169*H169,2)</f>
        <v>0</v>
      </c>
      <c r="BL169" s="14" t="s">
        <v>193</v>
      </c>
      <c r="BM169" s="137" t="s">
        <v>987</v>
      </c>
    </row>
    <row r="170" spans="2:65" s="1" customFormat="1" ht="11.25">
      <c r="B170" s="29"/>
      <c r="C170" s="215"/>
      <c r="D170" s="216" t="s">
        <v>201</v>
      </c>
      <c r="E170" s="215"/>
      <c r="F170" s="217" t="s">
        <v>283</v>
      </c>
      <c r="G170" s="215"/>
      <c r="H170" s="215"/>
      <c r="I170" s="140"/>
      <c r="J170" s="215"/>
      <c r="K170" s="215"/>
      <c r="L170" s="29"/>
      <c r="M170" s="141"/>
      <c r="T170" s="53"/>
      <c r="AT170" s="14" t="s">
        <v>201</v>
      </c>
      <c r="AU170" s="14" t="s">
        <v>80</v>
      </c>
    </row>
    <row r="171" spans="2:65" s="1" customFormat="1" ht="16.5" customHeight="1">
      <c r="B171" s="128"/>
      <c r="C171" s="210" t="s">
        <v>333</v>
      </c>
      <c r="D171" s="210" t="s">
        <v>195</v>
      </c>
      <c r="E171" s="211" t="s">
        <v>294</v>
      </c>
      <c r="F171" s="212" t="s">
        <v>295</v>
      </c>
      <c r="G171" s="213" t="s">
        <v>269</v>
      </c>
      <c r="H171" s="214">
        <v>222.12</v>
      </c>
      <c r="I171" s="132"/>
      <c r="J171" s="228">
        <f>ROUND(I171*H171,2)</f>
        <v>0</v>
      </c>
      <c r="K171" s="212" t="s">
        <v>270</v>
      </c>
      <c r="L171" s="29"/>
      <c r="M171" s="133" t="s">
        <v>1</v>
      </c>
      <c r="N171" s="134" t="s">
        <v>38</v>
      </c>
      <c r="P171" s="135">
        <f>O171*H171</f>
        <v>0</v>
      </c>
      <c r="Q171" s="135">
        <v>0</v>
      </c>
      <c r="R171" s="135">
        <f>Q171*H171</f>
        <v>0</v>
      </c>
      <c r="S171" s="135">
        <v>0</v>
      </c>
      <c r="T171" s="136">
        <f>S171*H171</f>
        <v>0</v>
      </c>
      <c r="AR171" s="137" t="s">
        <v>193</v>
      </c>
      <c r="AT171" s="137" t="s">
        <v>195</v>
      </c>
      <c r="AU171" s="137" t="s">
        <v>80</v>
      </c>
      <c r="AY171" s="14" t="s">
        <v>194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4" t="s">
        <v>80</v>
      </c>
      <c r="BK171" s="138">
        <f>ROUND(I171*H171,2)</f>
        <v>0</v>
      </c>
      <c r="BL171" s="14" t="s">
        <v>193</v>
      </c>
      <c r="BM171" s="137" t="s">
        <v>988</v>
      </c>
    </row>
    <row r="172" spans="2:65" s="1" customFormat="1" ht="11.25">
      <c r="B172" s="29"/>
      <c r="C172" s="215"/>
      <c r="D172" s="216" t="s">
        <v>201</v>
      </c>
      <c r="E172" s="215"/>
      <c r="F172" s="217" t="s">
        <v>295</v>
      </c>
      <c r="G172" s="215"/>
      <c r="H172" s="215"/>
      <c r="I172" s="140"/>
      <c r="J172" s="215"/>
      <c r="K172" s="215"/>
      <c r="L172" s="29"/>
      <c r="M172" s="141"/>
      <c r="T172" s="53"/>
      <c r="AT172" s="14" t="s">
        <v>201</v>
      </c>
      <c r="AU172" s="14" t="s">
        <v>80</v>
      </c>
    </row>
    <row r="173" spans="2:65" s="1" customFormat="1" ht="16.5" customHeight="1">
      <c r="B173" s="128"/>
      <c r="C173" s="210" t="s">
        <v>338</v>
      </c>
      <c r="D173" s="210" t="s">
        <v>195</v>
      </c>
      <c r="E173" s="211" t="s">
        <v>391</v>
      </c>
      <c r="F173" s="212" t="s">
        <v>392</v>
      </c>
      <c r="G173" s="213" t="s">
        <v>269</v>
      </c>
      <c r="H173" s="214">
        <v>35</v>
      </c>
      <c r="I173" s="132"/>
      <c r="J173" s="228">
        <f>ROUND(I173*H173,2)</f>
        <v>0</v>
      </c>
      <c r="K173" s="212" t="s">
        <v>270</v>
      </c>
      <c r="L173" s="29"/>
      <c r="M173" s="133" t="s">
        <v>1</v>
      </c>
      <c r="N173" s="134" t="s">
        <v>38</v>
      </c>
      <c r="P173" s="135">
        <f>O173*H173</f>
        <v>0</v>
      </c>
      <c r="Q173" s="135">
        <v>0</v>
      </c>
      <c r="R173" s="135">
        <f>Q173*H173</f>
        <v>0</v>
      </c>
      <c r="S173" s="135">
        <v>0</v>
      </c>
      <c r="T173" s="136">
        <f>S173*H173</f>
        <v>0</v>
      </c>
      <c r="AR173" s="137" t="s">
        <v>193</v>
      </c>
      <c r="AT173" s="137" t="s">
        <v>195</v>
      </c>
      <c r="AU173" s="137" t="s">
        <v>80</v>
      </c>
      <c r="AY173" s="14" t="s">
        <v>194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4" t="s">
        <v>80</v>
      </c>
      <c r="BK173" s="138">
        <f>ROUND(I173*H173,2)</f>
        <v>0</v>
      </c>
      <c r="BL173" s="14" t="s">
        <v>193</v>
      </c>
      <c r="BM173" s="137" t="s">
        <v>989</v>
      </c>
    </row>
    <row r="174" spans="2:65" s="1" customFormat="1" ht="11.25">
      <c r="B174" s="29"/>
      <c r="C174" s="215"/>
      <c r="D174" s="216" t="s">
        <v>201</v>
      </c>
      <c r="E174" s="215"/>
      <c r="F174" s="217" t="s">
        <v>392</v>
      </c>
      <c r="G174" s="215"/>
      <c r="H174" s="215"/>
      <c r="I174" s="140"/>
      <c r="J174" s="215"/>
      <c r="K174" s="215"/>
      <c r="L174" s="29"/>
      <c r="M174" s="141"/>
      <c r="T174" s="53"/>
      <c r="AT174" s="14" t="s">
        <v>201</v>
      </c>
      <c r="AU174" s="14" t="s">
        <v>80</v>
      </c>
    </row>
    <row r="175" spans="2:65" s="1" customFormat="1" ht="16.5" customHeight="1">
      <c r="B175" s="128"/>
      <c r="C175" s="210" t="s">
        <v>343</v>
      </c>
      <c r="D175" s="210" t="s">
        <v>195</v>
      </c>
      <c r="E175" s="211" t="s">
        <v>301</v>
      </c>
      <c r="F175" s="212" t="s">
        <v>302</v>
      </c>
      <c r="G175" s="213" t="s">
        <v>269</v>
      </c>
      <c r="H175" s="214">
        <v>35</v>
      </c>
      <c r="I175" s="132"/>
      <c r="J175" s="228">
        <f>ROUND(I175*H175,2)</f>
        <v>0</v>
      </c>
      <c r="K175" s="212" t="s">
        <v>270</v>
      </c>
      <c r="L175" s="29"/>
      <c r="M175" s="133" t="s">
        <v>1</v>
      </c>
      <c r="N175" s="134" t="s">
        <v>38</v>
      </c>
      <c r="P175" s="135">
        <f>O175*H175</f>
        <v>0</v>
      </c>
      <c r="Q175" s="135">
        <v>0</v>
      </c>
      <c r="R175" s="135">
        <f>Q175*H175</f>
        <v>0</v>
      </c>
      <c r="S175" s="135">
        <v>0</v>
      </c>
      <c r="T175" s="136">
        <f>S175*H175</f>
        <v>0</v>
      </c>
      <c r="AR175" s="137" t="s">
        <v>193</v>
      </c>
      <c r="AT175" s="137" t="s">
        <v>195</v>
      </c>
      <c r="AU175" s="137" t="s">
        <v>80</v>
      </c>
      <c r="AY175" s="14" t="s">
        <v>194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4" t="s">
        <v>80</v>
      </c>
      <c r="BK175" s="138">
        <f>ROUND(I175*H175,2)</f>
        <v>0</v>
      </c>
      <c r="BL175" s="14" t="s">
        <v>193</v>
      </c>
      <c r="BM175" s="137" t="s">
        <v>990</v>
      </c>
    </row>
    <row r="176" spans="2:65" s="1" customFormat="1" ht="11.25">
      <c r="B176" s="29"/>
      <c r="C176" s="215"/>
      <c r="D176" s="216" t="s">
        <v>201</v>
      </c>
      <c r="E176" s="215"/>
      <c r="F176" s="217" t="s">
        <v>302</v>
      </c>
      <c r="G176" s="215"/>
      <c r="H176" s="215"/>
      <c r="I176" s="140"/>
      <c r="J176" s="215"/>
      <c r="K176" s="215"/>
      <c r="L176" s="29"/>
      <c r="M176" s="141"/>
      <c r="T176" s="53"/>
      <c r="AT176" s="14" t="s">
        <v>201</v>
      </c>
      <c r="AU176" s="14" t="s">
        <v>80</v>
      </c>
    </row>
    <row r="177" spans="2:65" s="1" customFormat="1" ht="16.5" customHeight="1">
      <c r="B177" s="128"/>
      <c r="C177" s="210" t="s">
        <v>7</v>
      </c>
      <c r="D177" s="210" t="s">
        <v>195</v>
      </c>
      <c r="E177" s="211" t="s">
        <v>304</v>
      </c>
      <c r="F177" s="212" t="s">
        <v>305</v>
      </c>
      <c r="G177" s="213" t="s">
        <v>280</v>
      </c>
      <c r="H177" s="214">
        <v>10.5</v>
      </c>
      <c r="I177" s="132"/>
      <c r="J177" s="228">
        <f>ROUND(I177*H177,2)</f>
        <v>0</v>
      </c>
      <c r="K177" s="212" t="s">
        <v>270</v>
      </c>
      <c r="L177" s="29"/>
      <c r="M177" s="133" t="s">
        <v>1</v>
      </c>
      <c r="N177" s="134" t="s">
        <v>38</v>
      </c>
      <c r="P177" s="135">
        <f>O177*H177</f>
        <v>0</v>
      </c>
      <c r="Q177" s="135">
        <v>0</v>
      </c>
      <c r="R177" s="135">
        <f>Q177*H177</f>
        <v>0</v>
      </c>
      <c r="S177" s="135">
        <v>0</v>
      </c>
      <c r="T177" s="136">
        <f>S177*H177</f>
        <v>0</v>
      </c>
      <c r="AR177" s="137" t="s">
        <v>193</v>
      </c>
      <c r="AT177" s="137" t="s">
        <v>195</v>
      </c>
      <c r="AU177" s="137" t="s">
        <v>80</v>
      </c>
      <c r="AY177" s="14" t="s">
        <v>194</v>
      </c>
      <c r="BE177" s="138">
        <f>IF(N177="základní",J177,0)</f>
        <v>0</v>
      </c>
      <c r="BF177" s="138">
        <f>IF(N177="snížená",J177,0)</f>
        <v>0</v>
      </c>
      <c r="BG177" s="138">
        <f>IF(N177="zákl. přenesená",J177,0)</f>
        <v>0</v>
      </c>
      <c r="BH177" s="138">
        <f>IF(N177="sníž. přenesená",J177,0)</f>
        <v>0</v>
      </c>
      <c r="BI177" s="138">
        <f>IF(N177="nulová",J177,0)</f>
        <v>0</v>
      </c>
      <c r="BJ177" s="14" t="s">
        <v>80</v>
      </c>
      <c r="BK177" s="138">
        <f>ROUND(I177*H177,2)</f>
        <v>0</v>
      </c>
      <c r="BL177" s="14" t="s">
        <v>193</v>
      </c>
      <c r="BM177" s="137" t="s">
        <v>991</v>
      </c>
    </row>
    <row r="178" spans="2:65" s="1" customFormat="1" ht="11.25">
      <c r="B178" s="29"/>
      <c r="C178" s="215"/>
      <c r="D178" s="216" t="s">
        <v>201</v>
      </c>
      <c r="E178" s="215"/>
      <c r="F178" s="217" t="s">
        <v>307</v>
      </c>
      <c r="G178" s="215"/>
      <c r="H178" s="215"/>
      <c r="I178" s="140"/>
      <c r="J178" s="215"/>
      <c r="K178" s="215"/>
      <c r="L178" s="29"/>
      <c r="M178" s="141"/>
      <c r="T178" s="53"/>
      <c r="AT178" s="14" t="s">
        <v>201</v>
      </c>
      <c r="AU178" s="14" t="s">
        <v>80</v>
      </c>
    </row>
    <row r="179" spans="2:65" s="1" customFormat="1" ht="16.5" customHeight="1">
      <c r="B179" s="128"/>
      <c r="C179" s="210" t="s">
        <v>350</v>
      </c>
      <c r="D179" s="210" t="s">
        <v>195</v>
      </c>
      <c r="E179" s="211" t="s">
        <v>420</v>
      </c>
      <c r="F179" s="212" t="s">
        <v>421</v>
      </c>
      <c r="G179" s="213" t="s">
        <v>280</v>
      </c>
      <c r="H179" s="214">
        <v>13.33</v>
      </c>
      <c r="I179" s="132"/>
      <c r="J179" s="228">
        <f>ROUND(I179*H179,2)</f>
        <v>0</v>
      </c>
      <c r="K179" s="212" t="s">
        <v>270</v>
      </c>
      <c r="L179" s="29"/>
      <c r="M179" s="133" t="s">
        <v>1</v>
      </c>
      <c r="N179" s="134" t="s">
        <v>38</v>
      </c>
      <c r="P179" s="135">
        <f>O179*H179</f>
        <v>0</v>
      </c>
      <c r="Q179" s="135">
        <v>2.5249999999999999</v>
      </c>
      <c r="R179" s="135">
        <f>Q179*H179</f>
        <v>33.658250000000002</v>
      </c>
      <c r="S179" s="135">
        <v>0</v>
      </c>
      <c r="T179" s="136">
        <f>S179*H179</f>
        <v>0</v>
      </c>
      <c r="AR179" s="137" t="s">
        <v>193</v>
      </c>
      <c r="AT179" s="137" t="s">
        <v>195</v>
      </c>
      <c r="AU179" s="137" t="s">
        <v>80</v>
      </c>
      <c r="AY179" s="14" t="s">
        <v>194</v>
      </c>
      <c r="BE179" s="138">
        <f>IF(N179="základní",J179,0)</f>
        <v>0</v>
      </c>
      <c r="BF179" s="138">
        <f>IF(N179="snížená",J179,0)</f>
        <v>0</v>
      </c>
      <c r="BG179" s="138">
        <f>IF(N179="zákl. přenesená",J179,0)</f>
        <v>0</v>
      </c>
      <c r="BH179" s="138">
        <f>IF(N179="sníž. přenesená",J179,0)</f>
        <v>0</v>
      </c>
      <c r="BI179" s="138">
        <f>IF(N179="nulová",J179,0)</f>
        <v>0</v>
      </c>
      <c r="BJ179" s="14" t="s">
        <v>80</v>
      </c>
      <c r="BK179" s="138">
        <f>ROUND(I179*H179,2)</f>
        <v>0</v>
      </c>
      <c r="BL179" s="14" t="s">
        <v>193</v>
      </c>
      <c r="BM179" s="137" t="s">
        <v>992</v>
      </c>
    </row>
    <row r="180" spans="2:65" s="1" customFormat="1" ht="11.25">
      <c r="B180" s="29"/>
      <c r="C180" s="215"/>
      <c r="D180" s="216" t="s">
        <v>201</v>
      </c>
      <c r="E180" s="215"/>
      <c r="F180" s="217" t="s">
        <v>421</v>
      </c>
      <c r="G180" s="215"/>
      <c r="H180" s="215"/>
      <c r="I180" s="140"/>
      <c r="J180" s="215"/>
      <c r="K180" s="215"/>
      <c r="L180" s="29"/>
      <c r="M180" s="141"/>
      <c r="T180" s="53"/>
      <c r="AT180" s="14" t="s">
        <v>201</v>
      </c>
      <c r="AU180" s="14" t="s">
        <v>80</v>
      </c>
    </row>
    <row r="181" spans="2:65" s="1" customFormat="1" ht="16.5" customHeight="1">
      <c r="B181" s="128"/>
      <c r="C181" s="210" t="s">
        <v>356</v>
      </c>
      <c r="D181" s="210" t="s">
        <v>195</v>
      </c>
      <c r="E181" s="211" t="s">
        <v>423</v>
      </c>
      <c r="F181" s="212" t="s">
        <v>424</v>
      </c>
      <c r="G181" s="213" t="s">
        <v>269</v>
      </c>
      <c r="H181" s="214">
        <v>35</v>
      </c>
      <c r="I181" s="132"/>
      <c r="J181" s="228">
        <f>ROUND(I181*H181,2)</f>
        <v>0</v>
      </c>
      <c r="K181" s="212" t="s">
        <v>270</v>
      </c>
      <c r="L181" s="29"/>
      <c r="M181" s="133" t="s">
        <v>1</v>
      </c>
      <c r="N181" s="134" t="s">
        <v>38</v>
      </c>
      <c r="P181" s="135">
        <f>O181*H181</f>
        <v>0</v>
      </c>
      <c r="Q181" s="135">
        <v>6.9000000000000006E-2</v>
      </c>
      <c r="R181" s="135">
        <f>Q181*H181</f>
        <v>2.415</v>
      </c>
      <c r="S181" s="135">
        <v>0</v>
      </c>
      <c r="T181" s="136">
        <f>S181*H181</f>
        <v>0</v>
      </c>
      <c r="AR181" s="137" t="s">
        <v>193</v>
      </c>
      <c r="AT181" s="137" t="s">
        <v>195</v>
      </c>
      <c r="AU181" s="137" t="s">
        <v>80</v>
      </c>
      <c r="AY181" s="14" t="s">
        <v>194</v>
      </c>
      <c r="BE181" s="138">
        <f>IF(N181="základní",J181,0)</f>
        <v>0</v>
      </c>
      <c r="BF181" s="138">
        <f>IF(N181="snížená",J181,0)</f>
        <v>0</v>
      </c>
      <c r="BG181" s="138">
        <f>IF(N181="zákl. přenesená",J181,0)</f>
        <v>0</v>
      </c>
      <c r="BH181" s="138">
        <f>IF(N181="sníž. přenesená",J181,0)</f>
        <v>0</v>
      </c>
      <c r="BI181" s="138">
        <f>IF(N181="nulová",J181,0)</f>
        <v>0</v>
      </c>
      <c r="BJ181" s="14" t="s">
        <v>80</v>
      </c>
      <c r="BK181" s="138">
        <f>ROUND(I181*H181,2)</f>
        <v>0</v>
      </c>
      <c r="BL181" s="14" t="s">
        <v>193</v>
      </c>
      <c r="BM181" s="137" t="s">
        <v>993</v>
      </c>
    </row>
    <row r="182" spans="2:65" s="1" customFormat="1" ht="11.25">
      <c r="B182" s="29"/>
      <c r="C182" s="215"/>
      <c r="D182" s="216" t="s">
        <v>201</v>
      </c>
      <c r="E182" s="215"/>
      <c r="F182" s="217" t="s">
        <v>424</v>
      </c>
      <c r="G182" s="215"/>
      <c r="H182" s="215"/>
      <c r="I182" s="140"/>
      <c r="J182" s="215"/>
      <c r="K182" s="215"/>
      <c r="L182" s="29"/>
      <c r="M182" s="141"/>
      <c r="T182" s="53"/>
      <c r="AT182" s="14" t="s">
        <v>201</v>
      </c>
      <c r="AU182" s="14" t="s">
        <v>80</v>
      </c>
    </row>
    <row r="183" spans="2:65" s="1" customFormat="1" ht="16.5" customHeight="1">
      <c r="B183" s="128"/>
      <c r="C183" s="210" t="s">
        <v>361</v>
      </c>
      <c r="D183" s="210" t="s">
        <v>195</v>
      </c>
      <c r="E183" s="211" t="s">
        <v>426</v>
      </c>
      <c r="F183" s="212" t="s">
        <v>427</v>
      </c>
      <c r="G183" s="213" t="s">
        <v>269</v>
      </c>
      <c r="H183" s="214">
        <v>35</v>
      </c>
      <c r="I183" s="132"/>
      <c r="J183" s="228">
        <f>ROUND(I183*H183,2)</f>
        <v>0</v>
      </c>
      <c r="K183" s="212" t="s">
        <v>270</v>
      </c>
      <c r="L183" s="29"/>
      <c r="M183" s="133" t="s">
        <v>1</v>
      </c>
      <c r="N183" s="134" t="s">
        <v>38</v>
      </c>
      <c r="P183" s="135">
        <f>O183*H183</f>
        <v>0</v>
      </c>
      <c r="Q183" s="135">
        <v>0.39100000000000001</v>
      </c>
      <c r="R183" s="135">
        <f>Q183*H183</f>
        <v>13.685</v>
      </c>
      <c r="S183" s="135">
        <v>0</v>
      </c>
      <c r="T183" s="136">
        <f>S183*H183</f>
        <v>0</v>
      </c>
      <c r="AR183" s="137" t="s">
        <v>193</v>
      </c>
      <c r="AT183" s="137" t="s">
        <v>195</v>
      </c>
      <c r="AU183" s="137" t="s">
        <v>80</v>
      </c>
      <c r="AY183" s="14" t="s">
        <v>194</v>
      </c>
      <c r="BE183" s="138">
        <f>IF(N183="základní",J183,0)</f>
        <v>0</v>
      </c>
      <c r="BF183" s="138">
        <f>IF(N183="snížená",J183,0)</f>
        <v>0</v>
      </c>
      <c r="BG183" s="138">
        <f>IF(N183="zákl. přenesená",J183,0)</f>
        <v>0</v>
      </c>
      <c r="BH183" s="138">
        <f>IF(N183="sníž. přenesená",J183,0)</f>
        <v>0</v>
      </c>
      <c r="BI183" s="138">
        <f>IF(N183="nulová",J183,0)</f>
        <v>0</v>
      </c>
      <c r="BJ183" s="14" t="s">
        <v>80</v>
      </c>
      <c r="BK183" s="138">
        <f>ROUND(I183*H183,2)</f>
        <v>0</v>
      </c>
      <c r="BL183" s="14" t="s">
        <v>193</v>
      </c>
      <c r="BM183" s="137" t="s">
        <v>994</v>
      </c>
    </row>
    <row r="184" spans="2:65" s="1" customFormat="1" ht="11.25">
      <c r="B184" s="29"/>
      <c r="C184" s="215"/>
      <c r="D184" s="216" t="s">
        <v>201</v>
      </c>
      <c r="E184" s="215"/>
      <c r="F184" s="217" t="s">
        <v>427</v>
      </c>
      <c r="G184" s="215"/>
      <c r="H184" s="215"/>
      <c r="I184" s="140"/>
      <c r="J184" s="215"/>
      <c r="K184" s="215"/>
      <c r="L184" s="29"/>
      <c r="M184" s="141"/>
      <c r="T184" s="53"/>
      <c r="AT184" s="14" t="s">
        <v>201</v>
      </c>
      <c r="AU184" s="14" t="s">
        <v>80</v>
      </c>
    </row>
    <row r="185" spans="2:65" s="1" customFormat="1" ht="16.5" customHeight="1">
      <c r="B185" s="128"/>
      <c r="C185" s="210" t="s">
        <v>365</v>
      </c>
      <c r="D185" s="210" t="s">
        <v>195</v>
      </c>
      <c r="E185" s="211" t="s">
        <v>429</v>
      </c>
      <c r="F185" s="212" t="s">
        <v>430</v>
      </c>
      <c r="G185" s="213" t="s">
        <v>269</v>
      </c>
      <c r="H185" s="214">
        <v>35</v>
      </c>
      <c r="I185" s="132"/>
      <c r="J185" s="228">
        <f>ROUND(I185*H185,2)</f>
        <v>0</v>
      </c>
      <c r="K185" s="212" t="s">
        <v>270</v>
      </c>
      <c r="L185" s="29"/>
      <c r="M185" s="133" t="s">
        <v>1</v>
      </c>
      <c r="N185" s="134" t="s">
        <v>38</v>
      </c>
      <c r="P185" s="135">
        <f>O185*H185</f>
        <v>0</v>
      </c>
      <c r="Q185" s="135">
        <v>0.25094</v>
      </c>
      <c r="R185" s="135">
        <f>Q185*H185</f>
        <v>8.7828999999999997</v>
      </c>
      <c r="S185" s="135">
        <v>0</v>
      </c>
      <c r="T185" s="136">
        <f>S185*H185</f>
        <v>0</v>
      </c>
      <c r="AR185" s="137" t="s">
        <v>193</v>
      </c>
      <c r="AT185" s="137" t="s">
        <v>195</v>
      </c>
      <c r="AU185" s="137" t="s">
        <v>80</v>
      </c>
      <c r="AY185" s="14" t="s">
        <v>194</v>
      </c>
      <c r="BE185" s="138">
        <f>IF(N185="základní",J185,0)</f>
        <v>0</v>
      </c>
      <c r="BF185" s="138">
        <f>IF(N185="snížená",J185,0)</f>
        <v>0</v>
      </c>
      <c r="BG185" s="138">
        <f>IF(N185="zákl. přenesená",J185,0)</f>
        <v>0</v>
      </c>
      <c r="BH185" s="138">
        <f>IF(N185="sníž. přenesená",J185,0)</f>
        <v>0</v>
      </c>
      <c r="BI185" s="138">
        <f>IF(N185="nulová",J185,0)</f>
        <v>0</v>
      </c>
      <c r="BJ185" s="14" t="s">
        <v>80</v>
      </c>
      <c r="BK185" s="138">
        <f>ROUND(I185*H185,2)</f>
        <v>0</v>
      </c>
      <c r="BL185" s="14" t="s">
        <v>193</v>
      </c>
      <c r="BM185" s="137" t="s">
        <v>995</v>
      </c>
    </row>
    <row r="186" spans="2:65" s="1" customFormat="1" ht="11.25">
      <c r="B186" s="29"/>
      <c r="C186" s="215"/>
      <c r="D186" s="216" t="s">
        <v>201</v>
      </c>
      <c r="E186" s="215"/>
      <c r="F186" s="217" t="s">
        <v>430</v>
      </c>
      <c r="G186" s="215"/>
      <c r="H186" s="215"/>
      <c r="I186" s="140"/>
      <c r="J186" s="215"/>
      <c r="K186" s="215"/>
      <c r="L186" s="29"/>
      <c r="M186" s="141"/>
      <c r="T186" s="53"/>
      <c r="AT186" s="14" t="s">
        <v>201</v>
      </c>
      <c r="AU186" s="14" t="s">
        <v>80</v>
      </c>
    </row>
    <row r="187" spans="2:65" s="11" customFormat="1" ht="11.25">
      <c r="B187" s="142"/>
      <c r="C187" s="218"/>
      <c r="D187" s="216" t="s">
        <v>231</v>
      </c>
      <c r="E187" s="219" t="s">
        <v>1</v>
      </c>
      <c r="F187" s="220" t="s">
        <v>996</v>
      </c>
      <c r="G187" s="218"/>
      <c r="H187" s="219" t="s">
        <v>1</v>
      </c>
      <c r="I187" s="144"/>
      <c r="J187" s="218"/>
      <c r="K187" s="218"/>
      <c r="L187" s="142"/>
      <c r="M187" s="145"/>
      <c r="T187" s="146"/>
      <c r="AT187" s="143" t="s">
        <v>231</v>
      </c>
      <c r="AU187" s="143" t="s">
        <v>80</v>
      </c>
      <c r="AV187" s="11" t="s">
        <v>80</v>
      </c>
      <c r="AW187" s="11" t="s">
        <v>30</v>
      </c>
      <c r="AX187" s="11" t="s">
        <v>73</v>
      </c>
      <c r="AY187" s="143" t="s">
        <v>194</v>
      </c>
    </row>
    <row r="188" spans="2:65" s="11" customFormat="1" ht="11.25">
      <c r="B188" s="142"/>
      <c r="C188" s="218"/>
      <c r="D188" s="216" t="s">
        <v>231</v>
      </c>
      <c r="E188" s="219" t="s">
        <v>1</v>
      </c>
      <c r="F188" s="220" t="s">
        <v>997</v>
      </c>
      <c r="G188" s="218"/>
      <c r="H188" s="219" t="s">
        <v>1</v>
      </c>
      <c r="I188" s="144"/>
      <c r="J188" s="218"/>
      <c r="K188" s="218"/>
      <c r="L188" s="142"/>
      <c r="M188" s="145"/>
      <c r="T188" s="146"/>
      <c r="AT188" s="143" t="s">
        <v>231</v>
      </c>
      <c r="AU188" s="143" t="s">
        <v>80</v>
      </c>
      <c r="AV188" s="11" t="s">
        <v>80</v>
      </c>
      <c r="AW188" s="11" t="s">
        <v>30</v>
      </c>
      <c r="AX188" s="11" t="s">
        <v>73</v>
      </c>
      <c r="AY188" s="143" t="s">
        <v>194</v>
      </c>
    </row>
    <row r="189" spans="2:65" s="12" customFormat="1" ht="11.25">
      <c r="B189" s="147"/>
      <c r="C189" s="221"/>
      <c r="D189" s="216" t="s">
        <v>231</v>
      </c>
      <c r="E189" s="222" t="s">
        <v>1</v>
      </c>
      <c r="F189" s="223" t="s">
        <v>998</v>
      </c>
      <c r="G189" s="221"/>
      <c r="H189" s="224">
        <v>35</v>
      </c>
      <c r="I189" s="149"/>
      <c r="J189" s="221"/>
      <c r="K189" s="221"/>
      <c r="L189" s="147"/>
      <c r="M189" s="150"/>
      <c r="T189" s="151"/>
      <c r="AT189" s="148" t="s">
        <v>231</v>
      </c>
      <c r="AU189" s="148" t="s">
        <v>80</v>
      </c>
      <c r="AV189" s="12" t="s">
        <v>85</v>
      </c>
      <c r="AW189" s="12" t="s">
        <v>30</v>
      </c>
      <c r="AX189" s="12" t="s">
        <v>80</v>
      </c>
      <c r="AY189" s="148" t="s">
        <v>194</v>
      </c>
    </row>
    <row r="190" spans="2:65" s="1" customFormat="1" ht="16.5" customHeight="1">
      <c r="B190" s="128"/>
      <c r="C190" s="210" t="s">
        <v>370</v>
      </c>
      <c r="D190" s="210" t="s">
        <v>195</v>
      </c>
      <c r="E190" s="211" t="s">
        <v>313</v>
      </c>
      <c r="F190" s="212" t="s">
        <v>314</v>
      </c>
      <c r="G190" s="213" t="s">
        <v>280</v>
      </c>
      <c r="H190" s="214">
        <v>66.64</v>
      </c>
      <c r="I190" s="132"/>
      <c r="J190" s="228">
        <f>ROUND(I190*H190,2)</f>
        <v>0</v>
      </c>
      <c r="K190" s="212" t="s">
        <v>199</v>
      </c>
      <c r="L190" s="29"/>
      <c r="M190" s="133" t="s">
        <v>1</v>
      </c>
      <c r="N190" s="134" t="s">
        <v>38</v>
      </c>
      <c r="P190" s="135">
        <f>O190*H190</f>
        <v>0</v>
      </c>
      <c r="Q190" s="135">
        <v>0</v>
      </c>
      <c r="R190" s="135">
        <f>Q190*H190</f>
        <v>0</v>
      </c>
      <c r="S190" s="135">
        <v>0</v>
      </c>
      <c r="T190" s="136">
        <f>S190*H190</f>
        <v>0</v>
      </c>
      <c r="AR190" s="137" t="s">
        <v>193</v>
      </c>
      <c r="AT190" s="137" t="s">
        <v>195</v>
      </c>
      <c r="AU190" s="137" t="s">
        <v>80</v>
      </c>
      <c r="AY190" s="14" t="s">
        <v>194</v>
      </c>
      <c r="BE190" s="138">
        <f>IF(N190="základní",J190,0)</f>
        <v>0</v>
      </c>
      <c r="BF190" s="138">
        <f>IF(N190="snížená",J190,0)</f>
        <v>0</v>
      </c>
      <c r="BG190" s="138">
        <f>IF(N190="zákl. přenesená",J190,0)</f>
        <v>0</v>
      </c>
      <c r="BH190" s="138">
        <f>IF(N190="sníž. přenesená",J190,0)</f>
        <v>0</v>
      </c>
      <c r="BI190" s="138">
        <f>IF(N190="nulová",J190,0)</f>
        <v>0</v>
      </c>
      <c r="BJ190" s="14" t="s">
        <v>80</v>
      </c>
      <c r="BK190" s="138">
        <f>ROUND(I190*H190,2)</f>
        <v>0</v>
      </c>
      <c r="BL190" s="14" t="s">
        <v>193</v>
      </c>
      <c r="BM190" s="137" t="s">
        <v>999</v>
      </c>
    </row>
    <row r="191" spans="2:65" s="1" customFormat="1" ht="39">
      <c r="B191" s="29"/>
      <c r="C191" s="215"/>
      <c r="D191" s="216" t="s">
        <v>201</v>
      </c>
      <c r="E191" s="215"/>
      <c r="F191" s="217" t="s">
        <v>316</v>
      </c>
      <c r="G191" s="215"/>
      <c r="H191" s="215"/>
      <c r="I191" s="140"/>
      <c r="J191" s="215"/>
      <c r="K191" s="215"/>
      <c r="L191" s="29"/>
      <c r="M191" s="141"/>
      <c r="T191" s="53"/>
      <c r="AT191" s="14" t="s">
        <v>201</v>
      </c>
      <c r="AU191" s="14" t="s">
        <v>80</v>
      </c>
    </row>
    <row r="192" spans="2:65" s="1" customFormat="1" ht="16.5" customHeight="1">
      <c r="B192" s="128"/>
      <c r="C192" s="210" t="s">
        <v>448</v>
      </c>
      <c r="D192" s="210" t="s">
        <v>195</v>
      </c>
      <c r="E192" s="211" t="s">
        <v>433</v>
      </c>
      <c r="F192" s="212" t="s">
        <v>434</v>
      </c>
      <c r="G192" s="213" t="s">
        <v>236</v>
      </c>
      <c r="H192" s="214">
        <v>740</v>
      </c>
      <c r="I192" s="132"/>
      <c r="J192" s="228">
        <f>ROUND(I192*H192,2)</f>
        <v>0</v>
      </c>
      <c r="K192" s="212" t="s">
        <v>199</v>
      </c>
      <c r="L192" s="29"/>
      <c r="M192" s="133" t="s">
        <v>1</v>
      </c>
      <c r="N192" s="134" t="s">
        <v>38</v>
      </c>
      <c r="P192" s="135">
        <f>O192*H192</f>
        <v>0</v>
      </c>
      <c r="Q192" s="135">
        <v>2.63E-3</v>
      </c>
      <c r="R192" s="135">
        <f>Q192*H192</f>
        <v>1.9461999999999999</v>
      </c>
      <c r="S192" s="135">
        <v>0</v>
      </c>
      <c r="T192" s="136">
        <f>S192*H192</f>
        <v>0</v>
      </c>
      <c r="AR192" s="137" t="s">
        <v>193</v>
      </c>
      <c r="AT192" s="137" t="s">
        <v>195</v>
      </c>
      <c r="AU192" s="137" t="s">
        <v>80</v>
      </c>
      <c r="AY192" s="14" t="s">
        <v>194</v>
      </c>
      <c r="BE192" s="138">
        <f>IF(N192="základní",J192,0)</f>
        <v>0</v>
      </c>
      <c r="BF192" s="138">
        <f>IF(N192="snížená",J192,0)</f>
        <v>0</v>
      </c>
      <c r="BG192" s="138">
        <f>IF(N192="zákl. přenesená",J192,0)</f>
        <v>0</v>
      </c>
      <c r="BH192" s="138">
        <f>IF(N192="sníž. přenesená",J192,0)</f>
        <v>0</v>
      </c>
      <c r="BI192" s="138">
        <f>IF(N192="nulová",J192,0)</f>
        <v>0</v>
      </c>
      <c r="BJ192" s="14" t="s">
        <v>80</v>
      </c>
      <c r="BK192" s="138">
        <f>ROUND(I192*H192,2)</f>
        <v>0</v>
      </c>
      <c r="BL192" s="14" t="s">
        <v>193</v>
      </c>
      <c r="BM192" s="137" t="s">
        <v>1000</v>
      </c>
    </row>
    <row r="193" spans="2:65" s="1" customFormat="1" ht="29.25">
      <c r="B193" s="29"/>
      <c r="C193" s="215"/>
      <c r="D193" s="216" t="s">
        <v>201</v>
      </c>
      <c r="E193" s="215"/>
      <c r="F193" s="217" t="s">
        <v>1001</v>
      </c>
      <c r="G193" s="215"/>
      <c r="H193" s="215"/>
      <c r="I193" s="140"/>
      <c r="J193" s="215"/>
      <c r="K193" s="215"/>
      <c r="L193" s="29"/>
      <c r="M193" s="141"/>
      <c r="T193" s="53"/>
      <c r="AT193" s="14" t="s">
        <v>201</v>
      </c>
      <c r="AU193" s="14" t="s">
        <v>80</v>
      </c>
    </row>
    <row r="194" spans="2:65" s="1" customFormat="1" ht="16.5" customHeight="1">
      <c r="B194" s="128"/>
      <c r="C194" s="230" t="s">
        <v>450</v>
      </c>
      <c r="D194" s="230" t="s">
        <v>321</v>
      </c>
      <c r="E194" s="231" t="s">
        <v>322</v>
      </c>
      <c r="F194" s="232" t="s">
        <v>323</v>
      </c>
      <c r="G194" s="233" t="s">
        <v>324</v>
      </c>
      <c r="H194" s="234">
        <v>89.963999999999999</v>
      </c>
      <c r="I194" s="158"/>
      <c r="J194" s="235">
        <f>ROUND(I194*H194,2)</f>
        <v>0</v>
      </c>
      <c r="K194" s="232" t="s">
        <v>199</v>
      </c>
      <c r="L194" s="159"/>
      <c r="M194" s="160" t="s">
        <v>1</v>
      </c>
      <c r="N194" s="161" t="s">
        <v>38</v>
      </c>
      <c r="P194" s="135">
        <f>O194*H194</f>
        <v>0</v>
      </c>
      <c r="Q194" s="135">
        <v>1</v>
      </c>
      <c r="R194" s="135">
        <f>Q194*H194</f>
        <v>89.963999999999999</v>
      </c>
      <c r="S194" s="135">
        <v>0</v>
      </c>
      <c r="T194" s="136">
        <f>S194*H194</f>
        <v>0</v>
      </c>
      <c r="AR194" s="137" t="s">
        <v>233</v>
      </c>
      <c r="AT194" s="137" t="s">
        <v>321</v>
      </c>
      <c r="AU194" s="137" t="s">
        <v>80</v>
      </c>
      <c r="AY194" s="14" t="s">
        <v>194</v>
      </c>
      <c r="BE194" s="138">
        <f>IF(N194="základní",J194,0)</f>
        <v>0</v>
      </c>
      <c r="BF194" s="138">
        <f>IF(N194="snížená",J194,0)</f>
        <v>0</v>
      </c>
      <c r="BG194" s="138">
        <f>IF(N194="zákl. přenesená",J194,0)</f>
        <v>0</v>
      </c>
      <c r="BH194" s="138">
        <f>IF(N194="sníž. přenesená",J194,0)</f>
        <v>0</v>
      </c>
      <c r="BI194" s="138">
        <f>IF(N194="nulová",J194,0)</f>
        <v>0</v>
      </c>
      <c r="BJ194" s="14" t="s">
        <v>80</v>
      </c>
      <c r="BK194" s="138">
        <f>ROUND(I194*H194,2)</f>
        <v>0</v>
      </c>
      <c r="BL194" s="14" t="s">
        <v>193</v>
      </c>
      <c r="BM194" s="137" t="s">
        <v>1002</v>
      </c>
    </row>
    <row r="195" spans="2:65" s="1" customFormat="1" ht="11.25">
      <c r="B195" s="29"/>
      <c r="C195" s="215"/>
      <c r="D195" s="216" t="s">
        <v>201</v>
      </c>
      <c r="E195" s="215"/>
      <c r="F195" s="217" t="s">
        <v>323</v>
      </c>
      <c r="G195" s="215"/>
      <c r="H195" s="215"/>
      <c r="I195" s="140"/>
      <c r="J195" s="215"/>
      <c r="K195" s="215"/>
      <c r="L195" s="29"/>
      <c r="M195" s="141"/>
      <c r="T195" s="53"/>
      <c r="AT195" s="14" t="s">
        <v>201</v>
      </c>
      <c r="AU195" s="14" t="s">
        <v>80</v>
      </c>
    </row>
    <row r="196" spans="2:65" s="1" customFormat="1" ht="16.5" customHeight="1">
      <c r="B196" s="128"/>
      <c r="C196" s="230" t="s">
        <v>452</v>
      </c>
      <c r="D196" s="230" t="s">
        <v>321</v>
      </c>
      <c r="E196" s="231" t="s">
        <v>438</v>
      </c>
      <c r="F196" s="232" t="s">
        <v>439</v>
      </c>
      <c r="G196" s="233" t="s">
        <v>324</v>
      </c>
      <c r="H196" s="234">
        <v>42.64</v>
      </c>
      <c r="I196" s="158"/>
      <c r="J196" s="235">
        <f>ROUND(I196*H196,2)</f>
        <v>0</v>
      </c>
      <c r="K196" s="232" t="s">
        <v>199</v>
      </c>
      <c r="L196" s="159"/>
      <c r="M196" s="160" t="s">
        <v>1</v>
      </c>
      <c r="N196" s="161" t="s">
        <v>38</v>
      </c>
      <c r="P196" s="135">
        <f>O196*H196</f>
        <v>0</v>
      </c>
      <c r="Q196" s="135">
        <v>1</v>
      </c>
      <c r="R196" s="135">
        <f>Q196*H196</f>
        <v>42.64</v>
      </c>
      <c r="S196" s="135">
        <v>0</v>
      </c>
      <c r="T196" s="136">
        <f>S196*H196</f>
        <v>0</v>
      </c>
      <c r="AR196" s="137" t="s">
        <v>233</v>
      </c>
      <c r="AT196" s="137" t="s">
        <v>321</v>
      </c>
      <c r="AU196" s="137" t="s">
        <v>80</v>
      </c>
      <c r="AY196" s="14" t="s">
        <v>194</v>
      </c>
      <c r="BE196" s="138">
        <f>IF(N196="základní",J196,0)</f>
        <v>0</v>
      </c>
      <c r="BF196" s="138">
        <f>IF(N196="snížená",J196,0)</f>
        <v>0</v>
      </c>
      <c r="BG196" s="138">
        <f>IF(N196="zákl. přenesená",J196,0)</f>
        <v>0</v>
      </c>
      <c r="BH196" s="138">
        <f>IF(N196="sníž. přenesená",J196,0)</f>
        <v>0</v>
      </c>
      <c r="BI196" s="138">
        <f>IF(N196="nulová",J196,0)</f>
        <v>0</v>
      </c>
      <c r="BJ196" s="14" t="s">
        <v>80</v>
      </c>
      <c r="BK196" s="138">
        <f>ROUND(I196*H196,2)</f>
        <v>0</v>
      </c>
      <c r="BL196" s="14" t="s">
        <v>193</v>
      </c>
      <c r="BM196" s="137" t="s">
        <v>1003</v>
      </c>
    </row>
    <row r="197" spans="2:65" s="1" customFormat="1" ht="11.25">
      <c r="B197" s="29"/>
      <c r="C197" s="215"/>
      <c r="D197" s="216" t="s">
        <v>201</v>
      </c>
      <c r="E197" s="215"/>
      <c r="F197" s="217" t="s">
        <v>441</v>
      </c>
      <c r="G197" s="215"/>
      <c r="H197" s="215"/>
      <c r="I197" s="140"/>
      <c r="J197" s="215"/>
      <c r="K197" s="215"/>
      <c r="L197" s="29"/>
      <c r="M197" s="141"/>
      <c r="T197" s="53"/>
      <c r="AT197" s="14" t="s">
        <v>201</v>
      </c>
      <c r="AU197" s="14" t="s">
        <v>80</v>
      </c>
    </row>
    <row r="198" spans="2:65" s="10" customFormat="1" ht="25.9" customHeight="1">
      <c r="B198" s="118"/>
      <c r="C198" s="225"/>
      <c r="D198" s="226" t="s">
        <v>72</v>
      </c>
      <c r="E198" s="227" t="s">
        <v>679</v>
      </c>
      <c r="F198" s="227" t="s">
        <v>680</v>
      </c>
      <c r="G198" s="225"/>
      <c r="H198" s="225"/>
      <c r="I198" s="121"/>
      <c r="J198" s="229">
        <f>BK198</f>
        <v>0</v>
      </c>
      <c r="K198" s="225"/>
      <c r="L198" s="118"/>
      <c r="M198" s="123"/>
      <c r="P198" s="124">
        <f>SUM(P199:P202)</f>
        <v>0</v>
      </c>
      <c r="R198" s="124">
        <f>SUM(R199:R202)</f>
        <v>0</v>
      </c>
      <c r="T198" s="125">
        <f>SUM(T199:T202)</f>
        <v>0</v>
      </c>
      <c r="AR198" s="119" t="s">
        <v>193</v>
      </c>
      <c r="AT198" s="126" t="s">
        <v>72</v>
      </c>
      <c r="AU198" s="126" t="s">
        <v>73</v>
      </c>
      <c r="AY198" s="119" t="s">
        <v>194</v>
      </c>
      <c r="BK198" s="127">
        <f>SUM(BK199:BK202)</f>
        <v>0</v>
      </c>
    </row>
    <row r="199" spans="2:65" s="1" customFormat="1" ht="21.75" customHeight="1">
      <c r="B199" s="128"/>
      <c r="C199" s="210" t="s">
        <v>454</v>
      </c>
      <c r="D199" s="210" t="s">
        <v>195</v>
      </c>
      <c r="E199" s="211" t="s">
        <v>681</v>
      </c>
      <c r="F199" s="212" t="s">
        <v>682</v>
      </c>
      <c r="G199" s="213" t="s">
        <v>683</v>
      </c>
      <c r="H199" s="214">
        <v>2072.1999999999998</v>
      </c>
      <c r="I199" s="132"/>
      <c r="J199" s="228">
        <f>ROUND(I199*H199,2)</f>
        <v>0</v>
      </c>
      <c r="K199" s="212" t="s">
        <v>199</v>
      </c>
      <c r="L199" s="29"/>
      <c r="M199" s="133" t="s">
        <v>1</v>
      </c>
      <c r="N199" s="134" t="s">
        <v>38</v>
      </c>
      <c r="P199" s="135">
        <f>O199*H199</f>
        <v>0</v>
      </c>
      <c r="Q199" s="135">
        <v>0</v>
      </c>
      <c r="R199" s="135">
        <f>Q199*H199</f>
        <v>0</v>
      </c>
      <c r="S199" s="135">
        <v>0</v>
      </c>
      <c r="T199" s="136">
        <f>S199*H199</f>
        <v>0</v>
      </c>
      <c r="AR199" s="137" t="s">
        <v>193</v>
      </c>
      <c r="AT199" s="137" t="s">
        <v>195</v>
      </c>
      <c r="AU199" s="137" t="s">
        <v>80</v>
      </c>
      <c r="AY199" s="14" t="s">
        <v>194</v>
      </c>
      <c r="BE199" s="138">
        <f>IF(N199="základní",J199,0)</f>
        <v>0</v>
      </c>
      <c r="BF199" s="138">
        <f>IF(N199="snížená",J199,0)</f>
        <v>0</v>
      </c>
      <c r="BG199" s="138">
        <f>IF(N199="zákl. přenesená",J199,0)</f>
        <v>0</v>
      </c>
      <c r="BH199" s="138">
        <f>IF(N199="sníž. přenesená",J199,0)</f>
        <v>0</v>
      </c>
      <c r="BI199" s="138">
        <f>IF(N199="nulová",J199,0)</f>
        <v>0</v>
      </c>
      <c r="BJ199" s="14" t="s">
        <v>80</v>
      </c>
      <c r="BK199" s="138">
        <f>ROUND(I199*H199,2)</f>
        <v>0</v>
      </c>
      <c r="BL199" s="14" t="s">
        <v>193</v>
      </c>
      <c r="BM199" s="137" t="s">
        <v>1004</v>
      </c>
    </row>
    <row r="200" spans="2:65" s="1" customFormat="1" ht="11.25">
      <c r="B200" s="29"/>
      <c r="C200" s="215"/>
      <c r="D200" s="216" t="s">
        <v>201</v>
      </c>
      <c r="E200" s="215"/>
      <c r="F200" s="217" t="s">
        <v>682</v>
      </c>
      <c r="G200" s="215"/>
      <c r="H200" s="215"/>
      <c r="I200" s="140"/>
      <c r="J200" s="215"/>
      <c r="K200" s="215"/>
      <c r="L200" s="29"/>
      <c r="M200" s="141"/>
      <c r="T200" s="53"/>
      <c r="AT200" s="14" t="s">
        <v>201</v>
      </c>
      <c r="AU200" s="14" t="s">
        <v>80</v>
      </c>
    </row>
    <row r="201" spans="2:65" s="1" customFormat="1" ht="24.2" customHeight="1">
      <c r="B201" s="128"/>
      <c r="C201" s="210" t="s">
        <v>456</v>
      </c>
      <c r="D201" s="210" t="s">
        <v>195</v>
      </c>
      <c r="E201" s="211" t="s">
        <v>685</v>
      </c>
      <c r="F201" s="212" t="s">
        <v>686</v>
      </c>
      <c r="G201" s="213" t="s">
        <v>683</v>
      </c>
      <c r="H201" s="214">
        <v>2072.1999999999998</v>
      </c>
      <c r="I201" s="132"/>
      <c r="J201" s="228">
        <f>ROUND(I201*H201,2)</f>
        <v>0</v>
      </c>
      <c r="K201" s="212" t="s">
        <v>199</v>
      </c>
      <c r="L201" s="29"/>
      <c r="M201" s="133" t="s">
        <v>1</v>
      </c>
      <c r="N201" s="134" t="s">
        <v>38</v>
      </c>
      <c r="P201" s="135">
        <f>O201*H201</f>
        <v>0</v>
      </c>
      <c r="Q201" s="135">
        <v>0</v>
      </c>
      <c r="R201" s="135">
        <f>Q201*H201</f>
        <v>0</v>
      </c>
      <c r="S201" s="135">
        <v>0</v>
      </c>
      <c r="T201" s="136">
        <f>S201*H201</f>
        <v>0</v>
      </c>
      <c r="AR201" s="137" t="s">
        <v>193</v>
      </c>
      <c r="AT201" s="137" t="s">
        <v>195</v>
      </c>
      <c r="AU201" s="137" t="s">
        <v>80</v>
      </c>
      <c r="AY201" s="14" t="s">
        <v>194</v>
      </c>
      <c r="BE201" s="138">
        <f>IF(N201="základní",J201,0)</f>
        <v>0</v>
      </c>
      <c r="BF201" s="138">
        <f>IF(N201="snížená",J201,0)</f>
        <v>0</v>
      </c>
      <c r="BG201" s="138">
        <f>IF(N201="zákl. přenesená",J201,0)</f>
        <v>0</v>
      </c>
      <c r="BH201" s="138">
        <f>IF(N201="sníž. přenesená",J201,0)</f>
        <v>0</v>
      </c>
      <c r="BI201" s="138">
        <f>IF(N201="nulová",J201,0)</f>
        <v>0</v>
      </c>
      <c r="BJ201" s="14" t="s">
        <v>80</v>
      </c>
      <c r="BK201" s="138">
        <f>ROUND(I201*H201,2)</f>
        <v>0</v>
      </c>
      <c r="BL201" s="14" t="s">
        <v>193</v>
      </c>
      <c r="BM201" s="137" t="s">
        <v>1005</v>
      </c>
    </row>
    <row r="202" spans="2:65" s="1" customFormat="1" ht="11.25">
      <c r="B202" s="29"/>
      <c r="C202" s="215"/>
      <c r="D202" s="216" t="s">
        <v>201</v>
      </c>
      <c r="E202" s="215"/>
      <c r="F202" s="217" t="s">
        <v>686</v>
      </c>
      <c r="G202" s="215"/>
      <c r="H202" s="215"/>
      <c r="I202" s="140"/>
      <c r="J202" s="215"/>
      <c r="K202" s="215"/>
      <c r="L202" s="29"/>
      <c r="M202" s="141"/>
      <c r="T202" s="53"/>
      <c r="AT202" s="14" t="s">
        <v>201</v>
      </c>
      <c r="AU202" s="14" t="s">
        <v>80</v>
      </c>
    </row>
    <row r="203" spans="2:65" s="10" customFormat="1" ht="25.9" customHeight="1">
      <c r="B203" s="118"/>
      <c r="C203" s="225"/>
      <c r="D203" s="226" t="s">
        <v>72</v>
      </c>
      <c r="E203" s="227" t="s">
        <v>688</v>
      </c>
      <c r="F203" s="227" t="s">
        <v>689</v>
      </c>
      <c r="G203" s="225"/>
      <c r="H203" s="225"/>
      <c r="I203" s="121"/>
      <c r="J203" s="229">
        <f>BK203</f>
        <v>0</v>
      </c>
      <c r="K203" s="225"/>
      <c r="L203" s="118"/>
      <c r="M203" s="123"/>
      <c r="P203" s="124">
        <f>SUM(P204:P213)</f>
        <v>0</v>
      </c>
      <c r="R203" s="124">
        <f>SUM(R204:R213)</f>
        <v>1.8052609050000001</v>
      </c>
      <c r="T203" s="125">
        <f>SUM(T204:T213)</f>
        <v>0</v>
      </c>
      <c r="AR203" s="119" t="s">
        <v>193</v>
      </c>
      <c r="AT203" s="126" t="s">
        <v>72</v>
      </c>
      <c r="AU203" s="126" t="s">
        <v>73</v>
      </c>
      <c r="AY203" s="119" t="s">
        <v>194</v>
      </c>
      <c r="BK203" s="127">
        <f>SUM(BK204:BK213)</f>
        <v>0</v>
      </c>
    </row>
    <row r="204" spans="2:65" s="1" customFormat="1" ht="16.5" customHeight="1">
      <c r="B204" s="128"/>
      <c r="C204" s="210" t="s">
        <v>458</v>
      </c>
      <c r="D204" s="210" t="s">
        <v>195</v>
      </c>
      <c r="E204" s="211" t="s">
        <v>788</v>
      </c>
      <c r="F204" s="212" t="s">
        <v>789</v>
      </c>
      <c r="G204" s="213" t="s">
        <v>280</v>
      </c>
      <c r="H204" s="214">
        <v>2.8359000000000001</v>
      </c>
      <c r="I204" s="132"/>
      <c r="J204" s="228">
        <f>ROUND(I204*H204,2)</f>
        <v>0</v>
      </c>
      <c r="K204" s="212" t="s">
        <v>270</v>
      </c>
      <c r="L204" s="29"/>
      <c r="M204" s="133" t="s">
        <v>1</v>
      </c>
      <c r="N204" s="134" t="s">
        <v>38</v>
      </c>
      <c r="P204" s="135">
        <f>O204*H204</f>
        <v>0</v>
      </c>
      <c r="Q204" s="135">
        <v>2.9499999999999999E-3</v>
      </c>
      <c r="R204" s="135">
        <f>Q204*H204</f>
        <v>8.3659049999999999E-3</v>
      </c>
      <c r="S204" s="135">
        <v>0</v>
      </c>
      <c r="T204" s="136">
        <f>S204*H204</f>
        <v>0</v>
      </c>
      <c r="AR204" s="137" t="s">
        <v>193</v>
      </c>
      <c r="AT204" s="137" t="s">
        <v>195</v>
      </c>
      <c r="AU204" s="137" t="s">
        <v>80</v>
      </c>
      <c r="AY204" s="14" t="s">
        <v>194</v>
      </c>
      <c r="BE204" s="138">
        <f>IF(N204="základní",J204,0)</f>
        <v>0</v>
      </c>
      <c r="BF204" s="138">
        <f>IF(N204="snížená",J204,0)</f>
        <v>0</v>
      </c>
      <c r="BG204" s="138">
        <f>IF(N204="zákl. přenesená",J204,0)</f>
        <v>0</v>
      </c>
      <c r="BH204" s="138">
        <f>IF(N204="sníž. přenesená",J204,0)</f>
        <v>0</v>
      </c>
      <c r="BI204" s="138">
        <f>IF(N204="nulová",J204,0)</f>
        <v>0</v>
      </c>
      <c r="BJ204" s="14" t="s">
        <v>80</v>
      </c>
      <c r="BK204" s="138">
        <f>ROUND(I204*H204,2)</f>
        <v>0</v>
      </c>
      <c r="BL204" s="14" t="s">
        <v>193</v>
      </c>
      <c r="BM204" s="137" t="s">
        <v>1006</v>
      </c>
    </row>
    <row r="205" spans="2:65" s="1" customFormat="1" ht="11.25">
      <c r="B205" s="29"/>
      <c r="C205" s="215"/>
      <c r="D205" s="216" t="s">
        <v>201</v>
      </c>
      <c r="E205" s="215"/>
      <c r="F205" s="217" t="s">
        <v>789</v>
      </c>
      <c r="G205" s="215"/>
      <c r="H205" s="215"/>
      <c r="I205" s="140"/>
      <c r="J205" s="215"/>
      <c r="K205" s="215"/>
      <c r="L205" s="29"/>
      <c r="M205" s="141"/>
      <c r="T205" s="53"/>
      <c r="AT205" s="14" t="s">
        <v>201</v>
      </c>
      <c r="AU205" s="14" t="s">
        <v>80</v>
      </c>
    </row>
    <row r="206" spans="2:65" s="1" customFormat="1" ht="16.5" customHeight="1">
      <c r="B206" s="128"/>
      <c r="C206" s="210" t="s">
        <v>460</v>
      </c>
      <c r="D206" s="210" t="s">
        <v>195</v>
      </c>
      <c r="E206" s="211" t="s">
        <v>693</v>
      </c>
      <c r="F206" s="212" t="s">
        <v>694</v>
      </c>
      <c r="G206" s="213" t="s">
        <v>236</v>
      </c>
      <c r="H206" s="214">
        <v>93</v>
      </c>
      <c r="I206" s="132"/>
      <c r="J206" s="228">
        <f>ROUND(I206*H206,2)</f>
        <v>0</v>
      </c>
      <c r="K206" s="212" t="s">
        <v>270</v>
      </c>
      <c r="L206" s="29"/>
      <c r="M206" s="133" t="s">
        <v>1</v>
      </c>
      <c r="N206" s="134" t="s">
        <v>38</v>
      </c>
      <c r="P206" s="135">
        <f>O206*H206</f>
        <v>0</v>
      </c>
      <c r="Q206" s="135">
        <v>2.5500000000000002E-3</v>
      </c>
      <c r="R206" s="135">
        <f>Q206*H206</f>
        <v>0.23715000000000003</v>
      </c>
      <c r="S206" s="135">
        <v>0</v>
      </c>
      <c r="T206" s="136">
        <f>S206*H206</f>
        <v>0</v>
      </c>
      <c r="AR206" s="137" t="s">
        <v>193</v>
      </c>
      <c r="AT206" s="137" t="s">
        <v>195</v>
      </c>
      <c r="AU206" s="137" t="s">
        <v>80</v>
      </c>
      <c r="AY206" s="14" t="s">
        <v>194</v>
      </c>
      <c r="BE206" s="138">
        <f>IF(N206="základní",J206,0)</f>
        <v>0</v>
      </c>
      <c r="BF206" s="138">
        <f>IF(N206="snížená",J206,0)</f>
        <v>0</v>
      </c>
      <c r="BG206" s="138">
        <f>IF(N206="zákl. přenesená",J206,0)</f>
        <v>0</v>
      </c>
      <c r="BH206" s="138">
        <f>IF(N206="sníž. přenesená",J206,0)</f>
        <v>0</v>
      </c>
      <c r="BI206" s="138">
        <f>IF(N206="nulová",J206,0)</f>
        <v>0</v>
      </c>
      <c r="BJ206" s="14" t="s">
        <v>80</v>
      </c>
      <c r="BK206" s="138">
        <f>ROUND(I206*H206,2)</f>
        <v>0</v>
      </c>
      <c r="BL206" s="14" t="s">
        <v>193</v>
      </c>
      <c r="BM206" s="137" t="s">
        <v>1007</v>
      </c>
    </row>
    <row r="207" spans="2:65" s="1" customFormat="1" ht="11.25">
      <c r="B207" s="29"/>
      <c r="C207" s="215"/>
      <c r="D207" s="216" t="s">
        <v>201</v>
      </c>
      <c r="E207" s="215"/>
      <c r="F207" s="217" t="s">
        <v>694</v>
      </c>
      <c r="G207" s="215"/>
      <c r="H207" s="215"/>
      <c r="I207" s="140"/>
      <c r="J207" s="215"/>
      <c r="K207" s="215"/>
      <c r="L207" s="29"/>
      <c r="M207" s="141"/>
      <c r="T207" s="53"/>
      <c r="AT207" s="14" t="s">
        <v>201</v>
      </c>
      <c r="AU207" s="14" t="s">
        <v>80</v>
      </c>
    </row>
    <row r="208" spans="2:65" s="1" customFormat="1" ht="16.5" customHeight="1">
      <c r="B208" s="128"/>
      <c r="C208" s="210" t="s">
        <v>462</v>
      </c>
      <c r="D208" s="210" t="s">
        <v>195</v>
      </c>
      <c r="E208" s="211" t="s">
        <v>796</v>
      </c>
      <c r="F208" s="212" t="s">
        <v>797</v>
      </c>
      <c r="G208" s="213" t="s">
        <v>269</v>
      </c>
      <c r="H208" s="214">
        <v>57</v>
      </c>
      <c r="I208" s="132"/>
      <c r="J208" s="228">
        <f>ROUND(I208*H208,2)</f>
        <v>0</v>
      </c>
      <c r="K208" s="212" t="s">
        <v>199</v>
      </c>
      <c r="L208" s="29"/>
      <c r="M208" s="133" t="s">
        <v>1</v>
      </c>
      <c r="N208" s="134" t="s">
        <v>38</v>
      </c>
      <c r="P208" s="135">
        <f>O208*H208</f>
        <v>0</v>
      </c>
      <c r="Q208" s="135">
        <v>0</v>
      </c>
      <c r="R208" s="135">
        <f>Q208*H208</f>
        <v>0</v>
      </c>
      <c r="S208" s="135">
        <v>0</v>
      </c>
      <c r="T208" s="136">
        <f>S208*H208</f>
        <v>0</v>
      </c>
      <c r="AR208" s="137" t="s">
        <v>193</v>
      </c>
      <c r="AT208" s="137" t="s">
        <v>195</v>
      </c>
      <c r="AU208" s="137" t="s">
        <v>80</v>
      </c>
      <c r="AY208" s="14" t="s">
        <v>194</v>
      </c>
      <c r="BE208" s="138">
        <f>IF(N208="základní",J208,0)</f>
        <v>0</v>
      </c>
      <c r="BF208" s="138">
        <f>IF(N208="snížená",J208,0)</f>
        <v>0</v>
      </c>
      <c r="BG208" s="138">
        <f>IF(N208="zákl. přenesená",J208,0)</f>
        <v>0</v>
      </c>
      <c r="BH208" s="138">
        <f>IF(N208="sníž. přenesená",J208,0)</f>
        <v>0</v>
      </c>
      <c r="BI208" s="138">
        <f>IF(N208="nulová",J208,0)</f>
        <v>0</v>
      </c>
      <c r="BJ208" s="14" t="s">
        <v>80</v>
      </c>
      <c r="BK208" s="138">
        <f>ROUND(I208*H208,2)</f>
        <v>0</v>
      </c>
      <c r="BL208" s="14" t="s">
        <v>193</v>
      </c>
      <c r="BM208" s="137" t="s">
        <v>1008</v>
      </c>
    </row>
    <row r="209" spans="2:65" s="1" customFormat="1" ht="11.25">
      <c r="B209" s="29"/>
      <c r="C209" s="215"/>
      <c r="D209" s="216" t="s">
        <v>201</v>
      </c>
      <c r="E209" s="215"/>
      <c r="F209" s="217" t="s">
        <v>797</v>
      </c>
      <c r="G209" s="215"/>
      <c r="H209" s="215"/>
      <c r="I209" s="140"/>
      <c r="J209" s="215"/>
      <c r="K209" s="215"/>
      <c r="L209" s="29"/>
      <c r="M209" s="141"/>
      <c r="T209" s="53"/>
      <c r="AT209" s="14" t="s">
        <v>201</v>
      </c>
      <c r="AU209" s="14" t="s">
        <v>80</v>
      </c>
    </row>
    <row r="210" spans="2:65" s="1" customFormat="1" ht="16.5" customHeight="1">
      <c r="B210" s="128"/>
      <c r="C210" s="230" t="s">
        <v>464</v>
      </c>
      <c r="D210" s="230" t="s">
        <v>321</v>
      </c>
      <c r="E210" s="231" t="s">
        <v>799</v>
      </c>
      <c r="F210" s="232" t="s">
        <v>800</v>
      </c>
      <c r="G210" s="233" t="s">
        <v>280</v>
      </c>
      <c r="H210" s="234">
        <v>2.8359000000000001</v>
      </c>
      <c r="I210" s="158"/>
      <c r="J210" s="235">
        <f>ROUND(I210*H210,2)</f>
        <v>0</v>
      </c>
      <c r="K210" s="232" t="s">
        <v>199</v>
      </c>
      <c r="L210" s="159"/>
      <c r="M210" s="160" t="s">
        <v>1</v>
      </c>
      <c r="N210" s="161" t="s">
        <v>38</v>
      </c>
      <c r="P210" s="135">
        <f>O210*H210</f>
        <v>0</v>
      </c>
      <c r="Q210" s="135">
        <v>0.55000000000000004</v>
      </c>
      <c r="R210" s="135">
        <f>Q210*H210</f>
        <v>1.5597450000000002</v>
      </c>
      <c r="S210" s="135">
        <v>0</v>
      </c>
      <c r="T210" s="136">
        <f>S210*H210</f>
        <v>0</v>
      </c>
      <c r="AR210" s="137" t="s">
        <v>233</v>
      </c>
      <c r="AT210" s="137" t="s">
        <v>321</v>
      </c>
      <c r="AU210" s="137" t="s">
        <v>80</v>
      </c>
      <c r="AY210" s="14" t="s">
        <v>194</v>
      </c>
      <c r="BE210" s="138">
        <f>IF(N210="základní",J210,0)</f>
        <v>0</v>
      </c>
      <c r="BF210" s="138">
        <f>IF(N210="snížená",J210,0)</f>
        <v>0</v>
      </c>
      <c r="BG210" s="138">
        <f>IF(N210="zákl. přenesená",J210,0)</f>
        <v>0</v>
      </c>
      <c r="BH210" s="138">
        <f>IF(N210="sníž. přenesená",J210,0)</f>
        <v>0</v>
      </c>
      <c r="BI210" s="138">
        <f>IF(N210="nulová",J210,0)</f>
        <v>0</v>
      </c>
      <c r="BJ210" s="14" t="s">
        <v>80</v>
      </c>
      <c r="BK210" s="138">
        <f>ROUND(I210*H210,2)</f>
        <v>0</v>
      </c>
      <c r="BL210" s="14" t="s">
        <v>193</v>
      </c>
      <c r="BM210" s="137" t="s">
        <v>1009</v>
      </c>
    </row>
    <row r="211" spans="2:65" s="1" customFormat="1" ht="11.25">
      <c r="B211" s="29"/>
      <c r="C211" s="215"/>
      <c r="D211" s="216" t="s">
        <v>201</v>
      </c>
      <c r="E211" s="215"/>
      <c r="F211" s="217" t="s">
        <v>800</v>
      </c>
      <c r="G211" s="215"/>
      <c r="H211" s="215"/>
      <c r="I211" s="140"/>
      <c r="J211" s="215"/>
      <c r="K211" s="215"/>
      <c r="L211" s="29"/>
      <c r="M211" s="141"/>
      <c r="T211" s="53"/>
      <c r="AT211" s="14" t="s">
        <v>201</v>
      </c>
      <c r="AU211" s="14" t="s">
        <v>80</v>
      </c>
    </row>
    <row r="212" spans="2:65" s="1" customFormat="1" ht="16.5" customHeight="1">
      <c r="B212" s="128"/>
      <c r="C212" s="210" t="s">
        <v>466</v>
      </c>
      <c r="D212" s="210" t="s">
        <v>195</v>
      </c>
      <c r="E212" s="211" t="s">
        <v>712</v>
      </c>
      <c r="F212" s="212" t="s">
        <v>713</v>
      </c>
      <c r="G212" s="213" t="s">
        <v>672</v>
      </c>
      <c r="H212" s="162"/>
      <c r="I212" s="132"/>
      <c r="J212" s="228">
        <f>ROUND(I212*H212,2)</f>
        <v>0</v>
      </c>
      <c r="K212" s="212" t="s">
        <v>270</v>
      </c>
      <c r="L212" s="29"/>
      <c r="M212" s="133" t="s">
        <v>1</v>
      </c>
      <c r="N212" s="134" t="s">
        <v>38</v>
      </c>
      <c r="P212" s="135">
        <f>O212*H212</f>
        <v>0</v>
      </c>
      <c r="Q212" s="135">
        <v>0</v>
      </c>
      <c r="R212" s="135">
        <f>Q212*H212</f>
        <v>0</v>
      </c>
      <c r="S212" s="135">
        <v>0</v>
      </c>
      <c r="T212" s="136">
        <f>S212*H212</f>
        <v>0</v>
      </c>
      <c r="AR212" s="137" t="s">
        <v>193</v>
      </c>
      <c r="AT212" s="137" t="s">
        <v>195</v>
      </c>
      <c r="AU212" s="137" t="s">
        <v>80</v>
      </c>
      <c r="AY212" s="14" t="s">
        <v>194</v>
      </c>
      <c r="BE212" s="138">
        <f>IF(N212="základní",J212,0)</f>
        <v>0</v>
      </c>
      <c r="BF212" s="138">
        <f>IF(N212="snížená",J212,0)</f>
        <v>0</v>
      </c>
      <c r="BG212" s="138">
        <f>IF(N212="zákl. přenesená",J212,0)</f>
        <v>0</v>
      </c>
      <c r="BH212" s="138">
        <f>IF(N212="sníž. přenesená",J212,0)</f>
        <v>0</v>
      </c>
      <c r="BI212" s="138">
        <f>IF(N212="nulová",J212,0)</f>
        <v>0</v>
      </c>
      <c r="BJ212" s="14" t="s">
        <v>80</v>
      </c>
      <c r="BK212" s="138">
        <f>ROUND(I212*H212,2)</f>
        <v>0</v>
      </c>
      <c r="BL212" s="14" t="s">
        <v>193</v>
      </c>
      <c r="BM212" s="137" t="s">
        <v>1010</v>
      </c>
    </row>
    <row r="213" spans="2:65" s="1" customFormat="1" ht="11.25">
      <c r="B213" s="29"/>
      <c r="C213" s="215"/>
      <c r="D213" s="216" t="s">
        <v>201</v>
      </c>
      <c r="E213" s="215"/>
      <c r="F213" s="217" t="s">
        <v>713</v>
      </c>
      <c r="G213" s="215"/>
      <c r="H213" s="215"/>
      <c r="I213" s="140"/>
      <c r="J213" s="215"/>
      <c r="K213" s="215"/>
      <c r="L213" s="29"/>
      <c r="M213" s="141"/>
      <c r="T213" s="53"/>
      <c r="AT213" s="14" t="s">
        <v>201</v>
      </c>
      <c r="AU213" s="14" t="s">
        <v>80</v>
      </c>
    </row>
    <row r="214" spans="2:65" s="10" customFormat="1" ht="25.9" customHeight="1">
      <c r="B214" s="118"/>
      <c r="C214" s="225"/>
      <c r="D214" s="226" t="s">
        <v>72</v>
      </c>
      <c r="E214" s="227" t="s">
        <v>749</v>
      </c>
      <c r="F214" s="227" t="s">
        <v>750</v>
      </c>
      <c r="G214" s="225"/>
      <c r="H214" s="225"/>
      <c r="I214" s="121"/>
      <c r="J214" s="229">
        <f>BK214</f>
        <v>0</v>
      </c>
      <c r="K214" s="225"/>
      <c r="L214" s="118"/>
      <c r="M214" s="123"/>
      <c r="P214" s="124">
        <f>SUM(P215:P216)</f>
        <v>0</v>
      </c>
      <c r="R214" s="124">
        <f>SUM(R215:R216)</f>
        <v>0</v>
      </c>
      <c r="T214" s="125">
        <f>SUM(T215:T216)</f>
        <v>0</v>
      </c>
      <c r="AR214" s="119" t="s">
        <v>193</v>
      </c>
      <c r="AT214" s="126" t="s">
        <v>72</v>
      </c>
      <c r="AU214" s="126" t="s">
        <v>73</v>
      </c>
      <c r="AY214" s="119" t="s">
        <v>194</v>
      </c>
      <c r="BK214" s="127">
        <f>SUM(BK215:BK216)</f>
        <v>0</v>
      </c>
    </row>
    <row r="215" spans="2:65" s="1" customFormat="1" ht="16.5" customHeight="1">
      <c r="B215" s="128"/>
      <c r="C215" s="210" t="s">
        <v>468</v>
      </c>
      <c r="D215" s="210" t="s">
        <v>195</v>
      </c>
      <c r="E215" s="211" t="s">
        <v>751</v>
      </c>
      <c r="F215" s="212" t="s">
        <v>752</v>
      </c>
      <c r="G215" s="213" t="s">
        <v>269</v>
      </c>
      <c r="H215" s="214">
        <v>18.168749999999999</v>
      </c>
      <c r="I215" s="132"/>
      <c r="J215" s="228">
        <f>ROUND(I215*H215,2)</f>
        <v>0</v>
      </c>
      <c r="K215" s="212" t="s">
        <v>199</v>
      </c>
      <c r="L215" s="29"/>
      <c r="M215" s="133" t="s">
        <v>1</v>
      </c>
      <c r="N215" s="134" t="s">
        <v>38</v>
      </c>
      <c r="P215" s="135">
        <f>O215*H215</f>
        <v>0</v>
      </c>
      <c r="Q215" s="135">
        <v>0</v>
      </c>
      <c r="R215" s="135">
        <f>Q215*H215</f>
        <v>0</v>
      </c>
      <c r="S215" s="135">
        <v>0</v>
      </c>
      <c r="T215" s="136">
        <f>S215*H215</f>
        <v>0</v>
      </c>
      <c r="AR215" s="137" t="s">
        <v>193</v>
      </c>
      <c r="AT215" s="137" t="s">
        <v>195</v>
      </c>
      <c r="AU215" s="137" t="s">
        <v>80</v>
      </c>
      <c r="AY215" s="14" t="s">
        <v>194</v>
      </c>
      <c r="BE215" s="138">
        <f>IF(N215="základní",J215,0)</f>
        <v>0</v>
      </c>
      <c r="BF215" s="138">
        <f>IF(N215="snížená",J215,0)</f>
        <v>0</v>
      </c>
      <c r="BG215" s="138">
        <f>IF(N215="zákl. přenesená",J215,0)</f>
        <v>0</v>
      </c>
      <c r="BH215" s="138">
        <f>IF(N215="sníž. přenesená",J215,0)</f>
        <v>0</v>
      </c>
      <c r="BI215" s="138">
        <f>IF(N215="nulová",J215,0)</f>
        <v>0</v>
      </c>
      <c r="BJ215" s="14" t="s">
        <v>80</v>
      </c>
      <c r="BK215" s="138">
        <f>ROUND(I215*H215,2)</f>
        <v>0</v>
      </c>
      <c r="BL215" s="14" t="s">
        <v>193</v>
      </c>
      <c r="BM215" s="137" t="s">
        <v>1011</v>
      </c>
    </row>
    <row r="216" spans="2:65" s="1" customFormat="1" ht="11.25">
      <c r="B216" s="29"/>
      <c r="C216" s="215"/>
      <c r="D216" s="216" t="s">
        <v>201</v>
      </c>
      <c r="E216" s="215"/>
      <c r="F216" s="217" t="s">
        <v>752</v>
      </c>
      <c r="G216" s="215"/>
      <c r="H216" s="215"/>
      <c r="I216" s="140"/>
      <c r="J216" s="215"/>
      <c r="K216" s="215"/>
      <c r="L216" s="29"/>
      <c r="M216" s="141"/>
      <c r="T216" s="53"/>
      <c r="AT216" s="14" t="s">
        <v>201</v>
      </c>
      <c r="AU216" s="14" t="s">
        <v>80</v>
      </c>
    </row>
    <row r="217" spans="2:65" s="10" customFormat="1" ht="25.9" customHeight="1">
      <c r="B217" s="118"/>
      <c r="C217" s="225"/>
      <c r="D217" s="226" t="s">
        <v>72</v>
      </c>
      <c r="E217" s="227" t="s">
        <v>1012</v>
      </c>
      <c r="F217" s="227" t="s">
        <v>1013</v>
      </c>
      <c r="G217" s="225"/>
      <c r="H217" s="225"/>
      <c r="I217" s="121"/>
      <c r="J217" s="229">
        <f>BK217</f>
        <v>0</v>
      </c>
      <c r="K217" s="225"/>
      <c r="L217" s="118"/>
      <c r="M217" s="123"/>
      <c r="P217" s="124">
        <f>SUM(P218:P247)</f>
        <v>0</v>
      </c>
      <c r="R217" s="124">
        <f>SUM(R218:R247)</f>
        <v>109.245907297</v>
      </c>
      <c r="T217" s="125">
        <f>SUM(T218:T247)</f>
        <v>0</v>
      </c>
      <c r="AR217" s="119" t="s">
        <v>193</v>
      </c>
      <c r="AT217" s="126" t="s">
        <v>72</v>
      </c>
      <c r="AU217" s="126" t="s">
        <v>73</v>
      </c>
      <c r="AY217" s="119" t="s">
        <v>194</v>
      </c>
      <c r="BK217" s="127">
        <f>SUM(BK218:BK247)</f>
        <v>0</v>
      </c>
    </row>
    <row r="218" spans="2:65" s="1" customFormat="1" ht="16.5" customHeight="1">
      <c r="B218" s="128"/>
      <c r="C218" s="210" t="s">
        <v>470</v>
      </c>
      <c r="D218" s="210" t="s">
        <v>195</v>
      </c>
      <c r="E218" s="211" t="s">
        <v>846</v>
      </c>
      <c r="F218" s="212" t="s">
        <v>847</v>
      </c>
      <c r="G218" s="213" t="s">
        <v>280</v>
      </c>
      <c r="H218" s="214">
        <v>33.200000000000003</v>
      </c>
      <c r="I218" s="132"/>
      <c r="J218" s="228">
        <f>ROUND(I218*H218,2)</f>
        <v>0</v>
      </c>
      <c r="K218" s="212" t="s">
        <v>270</v>
      </c>
      <c r="L218" s="29"/>
      <c r="M218" s="133" t="s">
        <v>1</v>
      </c>
      <c r="N218" s="134" t="s">
        <v>38</v>
      </c>
      <c r="P218" s="135">
        <f>O218*H218</f>
        <v>0</v>
      </c>
      <c r="Q218" s="135">
        <v>0</v>
      </c>
      <c r="R218" s="135">
        <f>Q218*H218</f>
        <v>0</v>
      </c>
      <c r="S218" s="135">
        <v>0</v>
      </c>
      <c r="T218" s="136">
        <f>S218*H218</f>
        <v>0</v>
      </c>
      <c r="AR218" s="137" t="s">
        <v>193</v>
      </c>
      <c r="AT218" s="137" t="s">
        <v>195</v>
      </c>
      <c r="AU218" s="137" t="s">
        <v>80</v>
      </c>
      <c r="AY218" s="14" t="s">
        <v>194</v>
      </c>
      <c r="BE218" s="138">
        <f>IF(N218="základní",J218,0)</f>
        <v>0</v>
      </c>
      <c r="BF218" s="138">
        <f>IF(N218="snížená",J218,0)</f>
        <v>0</v>
      </c>
      <c r="BG218" s="138">
        <f>IF(N218="zákl. přenesená",J218,0)</f>
        <v>0</v>
      </c>
      <c r="BH218" s="138">
        <f>IF(N218="sníž. přenesená",J218,0)</f>
        <v>0</v>
      </c>
      <c r="BI218" s="138">
        <f>IF(N218="nulová",J218,0)</f>
        <v>0</v>
      </c>
      <c r="BJ218" s="14" t="s">
        <v>80</v>
      </c>
      <c r="BK218" s="138">
        <f>ROUND(I218*H218,2)</f>
        <v>0</v>
      </c>
      <c r="BL218" s="14" t="s">
        <v>193</v>
      </c>
      <c r="BM218" s="137" t="s">
        <v>1014</v>
      </c>
    </row>
    <row r="219" spans="2:65" s="1" customFormat="1" ht="11.25">
      <c r="B219" s="29"/>
      <c r="C219" s="215"/>
      <c r="D219" s="216" t="s">
        <v>201</v>
      </c>
      <c r="E219" s="215"/>
      <c r="F219" s="217" t="s">
        <v>849</v>
      </c>
      <c r="G219" s="215"/>
      <c r="H219" s="215"/>
      <c r="I219" s="140"/>
      <c r="J219" s="215"/>
      <c r="K219" s="215"/>
      <c r="L219" s="29"/>
      <c r="M219" s="141"/>
      <c r="T219" s="53"/>
      <c r="AT219" s="14" t="s">
        <v>201</v>
      </c>
      <c r="AU219" s="14" t="s">
        <v>80</v>
      </c>
    </row>
    <row r="220" spans="2:65" s="1" customFormat="1" ht="16.5" customHeight="1">
      <c r="B220" s="128"/>
      <c r="C220" s="210" t="s">
        <v>472</v>
      </c>
      <c r="D220" s="210" t="s">
        <v>195</v>
      </c>
      <c r="E220" s="211" t="s">
        <v>391</v>
      </c>
      <c r="F220" s="212" t="s">
        <v>392</v>
      </c>
      <c r="G220" s="213" t="s">
        <v>269</v>
      </c>
      <c r="H220" s="214">
        <v>19</v>
      </c>
      <c r="I220" s="132"/>
      <c r="J220" s="228">
        <f>ROUND(I220*H220,2)</f>
        <v>0</v>
      </c>
      <c r="K220" s="212" t="s">
        <v>270</v>
      </c>
      <c r="L220" s="29"/>
      <c r="M220" s="133" t="s">
        <v>1</v>
      </c>
      <c r="N220" s="134" t="s">
        <v>38</v>
      </c>
      <c r="P220" s="135">
        <f>O220*H220</f>
        <v>0</v>
      </c>
      <c r="Q220" s="135">
        <v>0</v>
      </c>
      <c r="R220" s="135">
        <f>Q220*H220</f>
        <v>0</v>
      </c>
      <c r="S220" s="135">
        <v>0</v>
      </c>
      <c r="T220" s="136">
        <f>S220*H220</f>
        <v>0</v>
      </c>
      <c r="AR220" s="137" t="s">
        <v>193</v>
      </c>
      <c r="AT220" s="137" t="s">
        <v>195</v>
      </c>
      <c r="AU220" s="137" t="s">
        <v>80</v>
      </c>
      <c r="AY220" s="14" t="s">
        <v>194</v>
      </c>
      <c r="BE220" s="138">
        <f>IF(N220="základní",J220,0)</f>
        <v>0</v>
      </c>
      <c r="BF220" s="138">
        <f>IF(N220="snížená",J220,0)</f>
        <v>0</v>
      </c>
      <c r="BG220" s="138">
        <f>IF(N220="zákl. přenesená",J220,0)</f>
        <v>0</v>
      </c>
      <c r="BH220" s="138">
        <f>IF(N220="sníž. přenesená",J220,0)</f>
        <v>0</v>
      </c>
      <c r="BI220" s="138">
        <f>IF(N220="nulová",J220,0)</f>
        <v>0</v>
      </c>
      <c r="BJ220" s="14" t="s">
        <v>80</v>
      </c>
      <c r="BK220" s="138">
        <f>ROUND(I220*H220,2)</f>
        <v>0</v>
      </c>
      <c r="BL220" s="14" t="s">
        <v>193</v>
      </c>
      <c r="BM220" s="137" t="s">
        <v>1015</v>
      </c>
    </row>
    <row r="221" spans="2:65" s="1" customFormat="1" ht="11.25">
      <c r="B221" s="29"/>
      <c r="C221" s="215"/>
      <c r="D221" s="216" t="s">
        <v>201</v>
      </c>
      <c r="E221" s="215"/>
      <c r="F221" s="217" t="s">
        <v>392</v>
      </c>
      <c r="G221" s="215"/>
      <c r="H221" s="215"/>
      <c r="I221" s="140"/>
      <c r="J221" s="215"/>
      <c r="K221" s="215"/>
      <c r="L221" s="29"/>
      <c r="M221" s="141"/>
      <c r="T221" s="53"/>
      <c r="AT221" s="14" t="s">
        <v>201</v>
      </c>
      <c r="AU221" s="14" t="s">
        <v>80</v>
      </c>
    </row>
    <row r="222" spans="2:65" s="1" customFormat="1" ht="16.5" customHeight="1">
      <c r="B222" s="128"/>
      <c r="C222" s="210" t="s">
        <v>474</v>
      </c>
      <c r="D222" s="210" t="s">
        <v>195</v>
      </c>
      <c r="E222" s="211" t="s">
        <v>301</v>
      </c>
      <c r="F222" s="212" t="s">
        <v>302</v>
      </c>
      <c r="G222" s="213" t="s">
        <v>269</v>
      </c>
      <c r="H222" s="214">
        <v>19</v>
      </c>
      <c r="I222" s="132"/>
      <c r="J222" s="228">
        <f>ROUND(I222*H222,2)</f>
        <v>0</v>
      </c>
      <c r="K222" s="212" t="s">
        <v>270</v>
      </c>
      <c r="L222" s="29"/>
      <c r="M222" s="133" t="s">
        <v>1</v>
      </c>
      <c r="N222" s="134" t="s">
        <v>38</v>
      </c>
      <c r="P222" s="135">
        <f>O222*H222</f>
        <v>0</v>
      </c>
      <c r="Q222" s="135">
        <v>0</v>
      </c>
      <c r="R222" s="135">
        <f>Q222*H222</f>
        <v>0</v>
      </c>
      <c r="S222" s="135">
        <v>0</v>
      </c>
      <c r="T222" s="136">
        <f>S222*H222</f>
        <v>0</v>
      </c>
      <c r="AR222" s="137" t="s">
        <v>193</v>
      </c>
      <c r="AT222" s="137" t="s">
        <v>195</v>
      </c>
      <c r="AU222" s="137" t="s">
        <v>80</v>
      </c>
      <c r="AY222" s="14" t="s">
        <v>194</v>
      </c>
      <c r="BE222" s="138">
        <f>IF(N222="základní",J222,0)</f>
        <v>0</v>
      </c>
      <c r="BF222" s="138">
        <f>IF(N222="snížená",J222,0)</f>
        <v>0</v>
      </c>
      <c r="BG222" s="138">
        <f>IF(N222="zákl. přenesená",J222,0)</f>
        <v>0</v>
      </c>
      <c r="BH222" s="138">
        <f>IF(N222="sníž. přenesená",J222,0)</f>
        <v>0</v>
      </c>
      <c r="BI222" s="138">
        <f>IF(N222="nulová",J222,0)</f>
        <v>0</v>
      </c>
      <c r="BJ222" s="14" t="s">
        <v>80</v>
      </c>
      <c r="BK222" s="138">
        <f>ROUND(I222*H222,2)</f>
        <v>0</v>
      </c>
      <c r="BL222" s="14" t="s">
        <v>193</v>
      </c>
      <c r="BM222" s="137" t="s">
        <v>1016</v>
      </c>
    </row>
    <row r="223" spans="2:65" s="1" customFormat="1" ht="11.25">
      <c r="B223" s="29"/>
      <c r="C223" s="215"/>
      <c r="D223" s="216" t="s">
        <v>201</v>
      </c>
      <c r="E223" s="215"/>
      <c r="F223" s="217" t="s">
        <v>302</v>
      </c>
      <c r="G223" s="215"/>
      <c r="H223" s="215"/>
      <c r="I223" s="140"/>
      <c r="J223" s="215"/>
      <c r="K223" s="215"/>
      <c r="L223" s="29"/>
      <c r="M223" s="141"/>
      <c r="T223" s="53"/>
      <c r="AT223" s="14" t="s">
        <v>201</v>
      </c>
      <c r="AU223" s="14" t="s">
        <v>80</v>
      </c>
    </row>
    <row r="224" spans="2:65" s="1" customFormat="1" ht="16.5" customHeight="1">
      <c r="B224" s="128"/>
      <c r="C224" s="210" t="s">
        <v>481</v>
      </c>
      <c r="D224" s="210" t="s">
        <v>195</v>
      </c>
      <c r="E224" s="211" t="s">
        <v>1017</v>
      </c>
      <c r="F224" s="212" t="s">
        <v>1018</v>
      </c>
      <c r="G224" s="213" t="s">
        <v>269</v>
      </c>
      <c r="H224" s="214">
        <v>23.75</v>
      </c>
      <c r="I224" s="132"/>
      <c r="J224" s="228">
        <f>ROUND(I224*H224,2)</f>
        <v>0</v>
      </c>
      <c r="K224" s="212" t="s">
        <v>270</v>
      </c>
      <c r="L224" s="29"/>
      <c r="M224" s="133" t="s">
        <v>1</v>
      </c>
      <c r="N224" s="134" t="s">
        <v>38</v>
      </c>
      <c r="P224" s="135">
        <f>O224*H224</f>
        <v>0</v>
      </c>
      <c r="Q224" s="135">
        <v>0.6</v>
      </c>
      <c r="R224" s="135">
        <f>Q224*H224</f>
        <v>14.25</v>
      </c>
      <c r="S224" s="135">
        <v>0</v>
      </c>
      <c r="T224" s="136">
        <f>S224*H224</f>
        <v>0</v>
      </c>
      <c r="AR224" s="137" t="s">
        <v>193</v>
      </c>
      <c r="AT224" s="137" t="s">
        <v>195</v>
      </c>
      <c r="AU224" s="137" t="s">
        <v>80</v>
      </c>
      <c r="AY224" s="14" t="s">
        <v>194</v>
      </c>
      <c r="BE224" s="138">
        <f>IF(N224="základní",J224,0)</f>
        <v>0</v>
      </c>
      <c r="BF224" s="138">
        <f>IF(N224="snížená",J224,0)</f>
        <v>0</v>
      </c>
      <c r="BG224" s="138">
        <f>IF(N224="zákl. přenesená",J224,0)</f>
        <v>0</v>
      </c>
      <c r="BH224" s="138">
        <f>IF(N224="sníž. přenesená",J224,0)</f>
        <v>0</v>
      </c>
      <c r="BI224" s="138">
        <f>IF(N224="nulová",J224,0)</f>
        <v>0</v>
      </c>
      <c r="BJ224" s="14" t="s">
        <v>80</v>
      </c>
      <c r="BK224" s="138">
        <f>ROUND(I224*H224,2)</f>
        <v>0</v>
      </c>
      <c r="BL224" s="14" t="s">
        <v>193</v>
      </c>
      <c r="BM224" s="137" t="s">
        <v>1019</v>
      </c>
    </row>
    <row r="225" spans="2:65" s="1" customFormat="1" ht="11.25">
      <c r="B225" s="29"/>
      <c r="C225" s="215"/>
      <c r="D225" s="216" t="s">
        <v>201</v>
      </c>
      <c r="E225" s="215"/>
      <c r="F225" s="217" t="s">
        <v>1018</v>
      </c>
      <c r="G225" s="215"/>
      <c r="H225" s="215"/>
      <c r="I225" s="140"/>
      <c r="J225" s="215"/>
      <c r="K225" s="215"/>
      <c r="L225" s="29"/>
      <c r="M225" s="141"/>
      <c r="T225" s="53"/>
      <c r="AT225" s="14" t="s">
        <v>201</v>
      </c>
      <c r="AU225" s="14" t="s">
        <v>80</v>
      </c>
    </row>
    <row r="226" spans="2:65" s="1" customFormat="1" ht="16.5" customHeight="1">
      <c r="B226" s="128"/>
      <c r="C226" s="210" t="s">
        <v>483</v>
      </c>
      <c r="D226" s="210" t="s">
        <v>195</v>
      </c>
      <c r="E226" s="211" t="s">
        <v>1020</v>
      </c>
      <c r="F226" s="212" t="s">
        <v>1021</v>
      </c>
      <c r="G226" s="213" t="s">
        <v>324</v>
      </c>
      <c r="H226" s="214">
        <v>0.23749999999999999</v>
      </c>
      <c r="I226" s="132"/>
      <c r="J226" s="228">
        <f>ROUND(I226*H226,2)</f>
        <v>0</v>
      </c>
      <c r="K226" s="212" t="s">
        <v>270</v>
      </c>
      <c r="L226" s="29"/>
      <c r="M226" s="133" t="s">
        <v>1</v>
      </c>
      <c r="N226" s="134" t="s">
        <v>38</v>
      </c>
      <c r="P226" s="135">
        <f>O226*H226</f>
        <v>0</v>
      </c>
      <c r="Q226" s="135">
        <v>1.0219100000000001</v>
      </c>
      <c r="R226" s="135">
        <f>Q226*H226</f>
        <v>0.24270362500000001</v>
      </c>
      <c r="S226" s="135">
        <v>0</v>
      </c>
      <c r="T226" s="136">
        <f>S226*H226</f>
        <v>0</v>
      </c>
      <c r="AR226" s="137" t="s">
        <v>193</v>
      </c>
      <c r="AT226" s="137" t="s">
        <v>195</v>
      </c>
      <c r="AU226" s="137" t="s">
        <v>80</v>
      </c>
      <c r="AY226" s="14" t="s">
        <v>194</v>
      </c>
      <c r="BE226" s="138">
        <f>IF(N226="základní",J226,0)</f>
        <v>0</v>
      </c>
      <c r="BF226" s="138">
        <f>IF(N226="snížená",J226,0)</f>
        <v>0</v>
      </c>
      <c r="BG226" s="138">
        <f>IF(N226="zákl. přenesená",J226,0)</f>
        <v>0</v>
      </c>
      <c r="BH226" s="138">
        <f>IF(N226="sníž. přenesená",J226,0)</f>
        <v>0</v>
      </c>
      <c r="BI226" s="138">
        <f>IF(N226="nulová",J226,0)</f>
        <v>0</v>
      </c>
      <c r="BJ226" s="14" t="s">
        <v>80</v>
      </c>
      <c r="BK226" s="138">
        <f>ROUND(I226*H226,2)</f>
        <v>0</v>
      </c>
      <c r="BL226" s="14" t="s">
        <v>193</v>
      </c>
      <c r="BM226" s="137" t="s">
        <v>1022</v>
      </c>
    </row>
    <row r="227" spans="2:65" s="1" customFormat="1" ht="11.25">
      <c r="B227" s="29"/>
      <c r="C227" s="215"/>
      <c r="D227" s="216" t="s">
        <v>201</v>
      </c>
      <c r="E227" s="215"/>
      <c r="F227" s="217" t="s">
        <v>1021</v>
      </c>
      <c r="G227" s="215"/>
      <c r="H227" s="215"/>
      <c r="I227" s="140"/>
      <c r="J227" s="215"/>
      <c r="K227" s="215"/>
      <c r="L227" s="29"/>
      <c r="M227" s="141"/>
      <c r="T227" s="53"/>
      <c r="AT227" s="14" t="s">
        <v>201</v>
      </c>
      <c r="AU227" s="14" t="s">
        <v>80</v>
      </c>
    </row>
    <row r="228" spans="2:65" s="1" customFormat="1" ht="16.5" customHeight="1">
      <c r="B228" s="128"/>
      <c r="C228" s="210" t="s">
        <v>485</v>
      </c>
      <c r="D228" s="210" t="s">
        <v>195</v>
      </c>
      <c r="E228" s="211" t="s">
        <v>1023</v>
      </c>
      <c r="F228" s="212" t="s">
        <v>1024</v>
      </c>
      <c r="G228" s="213" t="s">
        <v>280</v>
      </c>
      <c r="H228" s="214">
        <v>10.54</v>
      </c>
      <c r="I228" s="132"/>
      <c r="J228" s="228">
        <f>ROUND(I228*H228,2)</f>
        <v>0</v>
      </c>
      <c r="K228" s="212" t="s">
        <v>270</v>
      </c>
      <c r="L228" s="29"/>
      <c r="M228" s="133" t="s">
        <v>1</v>
      </c>
      <c r="N228" s="134" t="s">
        <v>38</v>
      </c>
      <c r="P228" s="135">
        <f>O228*H228</f>
        <v>0</v>
      </c>
      <c r="Q228" s="135">
        <v>2.52508</v>
      </c>
      <c r="R228" s="135">
        <f>Q228*H228</f>
        <v>26.614343199999997</v>
      </c>
      <c r="S228" s="135">
        <v>0</v>
      </c>
      <c r="T228" s="136">
        <f>S228*H228</f>
        <v>0</v>
      </c>
      <c r="AR228" s="137" t="s">
        <v>193</v>
      </c>
      <c r="AT228" s="137" t="s">
        <v>195</v>
      </c>
      <c r="AU228" s="137" t="s">
        <v>80</v>
      </c>
      <c r="AY228" s="14" t="s">
        <v>194</v>
      </c>
      <c r="BE228" s="138">
        <f>IF(N228="základní",J228,0)</f>
        <v>0</v>
      </c>
      <c r="BF228" s="138">
        <f>IF(N228="snížená",J228,0)</f>
        <v>0</v>
      </c>
      <c r="BG228" s="138">
        <f>IF(N228="zákl. přenesená",J228,0)</f>
        <v>0</v>
      </c>
      <c r="BH228" s="138">
        <f>IF(N228="sníž. přenesená",J228,0)</f>
        <v>0</v>
      </c>
      <c r="BI228" s="138">
        <f>IF(N228="nulová",J228,0)</f>
        <v>0</v>
      </c>
      <c r="BJ228" s="14" t="s">
        <v>80</v>
      </c>
      <c r="BK228" s="138">
        <f>ROUND(I228*H228,2)</f>
        <v>0</v>
      </c>
      <c r="BL228" s="14" t="s">
        <v>193</v>
      </c>
      <c r="BM228" s="137" t="s">
        <v>1025</v>
      </c>
    </row>
    <row r="229" spans="2:65" s="1" customFormat="1" ht="11.25">
      <c r="B229" s="29"/>
      <c r="C229" s="215"/>
      <c r="D229" s="216" t="s">
        <v>201</v>
      </c>
      <c r="E229" s="215"/>
      <c r="F229" s="217" t="s">
        <v>1024</v>
      </c>
      <c r="G229" s="215"/>
      <c r="H229" s="215"/>
      <c r="I229" s="140"/>
      <c r="J229" s="215"/>
      <c r="K229" s="215"/>
      <c r="L229" s="29"/>
      <c r="M229" s="141"/>
      <c r="T229" s="53"/>
      <c r="AT229" s="14" t="s">
        <v>201</v>
      </c>
      <c r="AU229" s="14" t="s">
        <v>80</v>
      </c>
    </row>
    <row r="230" spans="2:65" s="1" customFormat="1" ht="16.5" customHeight="1">
      <c r="B230" s="128"/>
      <c r="C230" s="210" t="s">
        <v>487</v>
      </c>
      <c r="D230" s="210" t="s">
        <v>195</v>
      </c>
      <c r="E230" s="211" t="s">
        <v>1026</v>
      </c>
      <c r="F230" s="212" t="s">
        <v>1027</v>
      </c>
      <c r="G230" s="213" t="s">
        <v>324</v>
      </c>
      <c r="H230" s="214">
        <v>0.2112</v>
      </c>
      <c r="I230" s="132"/>
      <c r="J230" s="228">
        <f>ROUND(I230*H230,2)</f>
        <v>0</v>
      </c>
      <c r="K230" s="212" t="s">
        <v>270</v>
      </c>
      <c r="L230" s="29"/>
      <c r="M230" s="133" t="s">
        <v>1</v>
      </c>
      <c r="N230" s="134" t="s">
        <v>38</v>
      </c>
      <c r="P230" s="135">
        <f>O230*H230</f>
        <v>0</v>
      </c>
      <c r="Q230" s="135">
        <v>1.1023099999999999</v>
      </c>
      <c r="R230" s="135">
        <f>Q230*H230</f>
        <v>0.23280787199999997</v>
      </c>
      <c r="S230" s="135">
        <v>0</v>
      </c>
      <c r="T230" s="136">
        <f>S230*H230</f>
        <v>0</v>
      </c>
      <c r="AR230" s="137" t="s">
        <v>193</v>
      </c>
      <c r="AT230" s="137" t="s">
        <v>195</v>
      </c>
      <c r="AU230" s="137" t="s">
        <v>80</v>
      </c>
      <c r="AY230" s="14" t="s">
        <v>194</v>
      </c>
      <c r="BE230" s="138">
        <f>IF(N230="základní",J230,0)</f>
        <v>0</v>
      </c>
      <c r="BF230" s="138">
        <f>IF(N230="snížená",J230,0)</f>
        <v>0</v>
      </c>
      <c r="BG230" s="138">
        <f>IF(N230="zákl. přenesená",J230,0)</f>
        <v>0</v>
      </c>
      <c r="BH230" s="138">
        <f>IF(N230="sníž. přenesená",J230,0)</f>
        <v>0</v>
      </c>
      <c r="BI230" s="138">
        <f>IF(N230="nulová",J230,0)</f>
        <v>0</v>
      </c>
      <c r="BJ230" s="14" t="s">
        <v>80</v>
      </c>
      <c r="BK230" s="138">
        <f>ROUND(I230*H230,2)</f>
        <v>0</v>
      </c>
      <c r="BL230" s="14" t="s">
        <v>193</v>
      </c>
      <c r="BM230" s="137" t="s">
        <v>1028</v>
      </c>
    </row>
    <row r="231" spans="2:65" s="1" customFormat="1" ht="11.25">
      <c r="B231" s="29"/>
      <c r="C231" s="215"/>
      <c r="D231" s="216" t="s">
        <v>201</v>
      </c>
      <c r="E231" s="215"/>
      <c r="F231" s="217" t="s">
        <v>1027</v>
      </c>
      <c r="G231" s="215"/>
      <c r="H231" s="215"/>
      <c r="I231" s="140"/>
      <c r="J231" s="215"/>
      <c r="K231" s="215"/>
      <c r="L231" s="29"/>
      <c r="M231" s="141"/>
      <c r="T231" s="53"/>
      <c r="AT231" s="14" t="s">
        <v>201</v>
      </c>
      <c r="AU231" s="14" t="s">
        <v>80</v>
      </c>
    </row>
    <row r="232" spans="2:65" s="1" customFormat="1" ht="16.5" customHeight="1">
      <c r="B232" s="128"/>
      <c r="C232" s="210" t="s">
        <v>489</v>
      </c>
      <c r="D232" s="210" t="s">
        <v>195</v>
      </c>
      <c r="E232" s="211" t="s">
        <v>1029</v>
      </c>
      <c r="F232" s="212" t="s">
        <v>1030</v>
      </c>
      <c r="G232" s="213" t="s">
        <v>269</v>
      </c>
      <c r="H232" s="214">
        <v>5.8</v>
      </c>
      <c r="I232" s="132"/>
      <c r="J232" s="228">
        <f>ROUND(I232*H232,2)</f>
        <v>0</v>
      </c>
      <c r="K232" s="212" t="s">
        <v>270</v>
      </c>
      <c r="L232" s="29"/>
      <c r="M232" s="133" t="s">
        <v>1</v>
      </c>
      <c r="N232" s="134" t="s">
        <v>38</v>
      </c>
      <c r="P232" s="135">
        <f>O232*H232</f>
        <v>0</v>
      </c>
      <c r="Q232" s="135">
        <v>1.6899999999999998E-2</v>
      </c>
      <c r="R232" s="135">
        <f>Q232*H232</f>
        <v>9.8019999999999982E-2</v>
      </c>
      <c r="S232" s="135">
        <v>0</v>
      </c>
      <c r="T232" s="136">
        <f>S232*H232</f>
        <v>0</v>
      </c>
      <c r="AR232" s="137" t="s">
        <v>193</v>
      </c>
      <c r="AT232" s="137" t="s">
        <v>195</v>
      </c>
      <c r="AU232" s="137" t="s">
        <v>80</v>
      </c>
      <c r="AY232" s="14" t="s">
        <v>194</v>
      </c>
      <c r="BE232" s="138">
        <f>IF(N232="základní",J232,0)</f>
        <v>0</v>
      </c>
      <c r="BF232" s="138">
        <f>IF(N232="snížená",J232,0)</f>
        <v>0</v>
      </c>
      <c r="BG232" s="138">
        <f>IF(N232="zákl. přenesená",J232,0)</f>
        <v>0</v>
      </c>
      <c r="BH232" s="138">
        <f>IF(N232="sníž. přenesená",J232,0)</f>
        <v>0</v>
      </c>
      <c r="BI232" s="138">
        <f>IF(N232="nulová",J232,0)</f>
        <v>0</v>
      </c>
      <c r="BJ232" s="14" t="s">
        <v>80</v>
      </c>
      <c r="BK232" s="138">
        <f>ROUND(I232*H232,2)</f>
        <v>0</v>
      </c>
      <c r="BL232" s="14" t="s">
        <v>193</v>
      </c>
      <c r="BM232" s="137" t="s">
        <v>1031</v>
      </c>
    </row>
    <row r="233" spans="2:65" s="1" customFormat="1" ht="11.25">
      <c r="B233" s="29"/>
      <c r="C233" s="215"/>
      <c r="D233" s="216" t="s">
        <v>201</v>
      </c>
      <c r="E233" s="215"/>
      <c r="F233" s="217" t="s">
        <v>1030</v>
      </c>
      <c r="G233" s="215"/>
      <c r="H233" s="215"/>
      <c r="I233" s="140"/>
      <c r="J233" s="215"/>
      <c r="K233" s="215"/>
      <c r="L233" s="29"/>
      <c r="M233" s="141"/>
      <c r="T233" s="53"/>
      <c r="AT233" s="14" t="s">
        <v>201</v>
      </c>
      <c r="AU233" s="14" t="s">
        <v>80</v>
      </c>
    </row>
    <row r="234" spans="2:65" s="1" customFormat="1" ht="16.5" customHeight="1">
      <c r="B234" s="128"/>
      <c r="C234" s="210" t="s">
        <v>491</v>
      </c>
      <c r="D234" s="210" t="s">
        <v>195</v>
      </c>
      <c r="E234" s="211" t="s">
        <v>1032</v>
      </c>
      <c r="F234" s="212" t="s">
        <v>1033</v>
      </c>
      <c r="G234" s="213" t="s">
        <v>269</v>
      </c>
      <c r="H234" s="214">
        <v>5.8</v>
      </c>
      <c r="I234" s="132"/>
      <c r="J234" s="228">
        <f>ROUND(I234*H234,2)</f>
        <v>0</v>
      </c>
      <c r="K234" s="212" t="s">
        <v>270</v>
      </c>
      <c r="L234" s="29"/>
      <c r="M234" s="133" t="s">
        <v>1</v>
      </c>
      <c r="N234" s="134" t="s">
        <v>38</v>
      </c>
      <c r="P234" s="135">
        <f>O234*H234</f>
        <v>0</v>
      </c>
      <c r="Q234" s="135">
        <v>0</v>
      </c>
      <c r="R234" s="135">
        <f>Q234*H234</f>
        <v>0</v>
      </c>
      <c r="S234" s="135">
        <v>0</v>
      </c>
      <c r="T234" s="136">
        <f>S234*H234</f>
        <v>0</v>
      </c>
      <c r="AR234" s="137" t="s">
        <v>193</v>
      </c>
      <c r="AT234" s="137" t="s">
        <v>195</v>
      </c>
      <c r="AU234" s="137" t="s">
        <v>80</v>
      </c>
      <c r="AY234" s="14" t="s">
        <v>194</v>
      </c>
      <c r="BE234" s="138">
        <f>IF(N234="základní",J234,0)</f>
        <v>0</v>
      </c>
      <c r="BF234" s="138">
        <f>IF(N234="snížená",J234,0)</f>
        <v>0</v>
      </c>
      <c r="BG234" s="138">
        <f>IF(N234="zákl. přenesená",J234,0)</f>
        <v>0</v>
      </c>
      <c r="BH234" s="138">
        <f>IF(N234="sníž. přenesená",J234,0)</f>
        <v>0</v>
      </c>
      <c r="BI234" s="138">
        <f>IF(N234="nulová",J234,0)</f>
        <v>0</v>
      </c>
      <c r="BJ234" s="14" t="s">
        <v>80</v>
      </c>
      <c r="BK234" s="138">
        <f>ROUND(I234*H234,2)</f>
        <v>0</v>
      </c>
      <c r="BL234" s="14" t="s">
        <v>193</v>
      </c>
      <c r="BM234" s="137" t="s">
        <v>1034</v>
      </c>
    </row>
    <row r="235" spans="2:65" s="1" customFormat="1" ht="11.25">
      <c r="B235" s="29"/>
      <c r="C235" s="215"/>
      <c r="D235" s="216" t="s">
        <v>201</v>
      </c>
      <c r="E235" s="215"/>
      <c r="F235" s="217" t="s">
        <v>1033</v>
      </c>
      <c r="G235" s="215"/>
      <c r="H235" s="215"/>
      <c r="I235" s="140"/>
      <c r="J235" s="215"/>
      <c r="K235" s="215"/>
      <c r="L235" s="29"/>
      <c r="M235" s="141"/>
      <c r="T235" s="53"/>
      <c r="AT235" s="14" t="s">
        <v>201</v>
      </c>
      <c r="AU235" s="14" t="s">
        <v>80</v>
      </c>
    </row>
    <row r="236" spans="2:65" s="1" customFormat="1" ht="16.5" customHeight="1">
      <c r="B236" s="128"/>
      <c r="C236" s="210" t="s">
        <v>493</v>
      </c>
      <c r="D236" s="210" t="s">
        <v>195</v>
      </c>
      <c r="E236" s="211" t="s">
        <v>1035</v>
      </c>
      <c r="F236" s="212" t="s">
        <v>1036</v>
      </c>
      <c r="G236" s="213" t="s">
        <v>269</v>
      </c>
      <c r="H236" s="214">
        <v>19</v>
      </c>
      <c r="I236" s="132"/>
      <c r="J236" s="228">
        <f>ROUND(I236*H236,2)</f>
        <v>0</v>
      </c>
      <c r="K236" s="212" t="s">
        <v>270</v>
      </c>
      <c r="L236" s="29"/>
      <c r="M236" s="133" t="s">
        <v>1</v>
      </c>
      <c r="N236" s="134" t="s">
        <v>38</v>
      </c>
      <c r="P236" s="135">
        <f>O236*H236</f>
        <v>0</v>
      </c>
      <c r="Q236" s="135">
        <v>0.34499999999999997</v>
      </c>
      <c r="R236" s="135">
        <f>Q236*H236</f>
        <v>6.5549999999999997</v>
      </c>
      <c r="S236" s="135">
        <v>0</v>
      </c>
      <c r="T236" s="136">
        <f>S236*H236</f>
        <v>0</v>
      </c>
      <c r="AR236" s="137" t="s">
        <v>193</v>
      </c>
      <c r="AT236" s="137" t="s">
        <v>195</v>
      </c>
      <c r="AU236" s="137" t="s">
        <v>80</v>
      </c>
      <c r="AY236" s="14" t="s">
        <v>194</v>
      </c>
      <c r="BE236" s="138">
        <f>IF(N236="základní",J236,0)</f>
        <v>0</v>
      </c>
      <c r="BF236" s="138">
        <f>IF(N236="snížená",J236,0)</f>
        <v>0</v>
      </c>
      <c r="BG236" s="138">
        <f>IF(N236="zákl. přenesená",J236,0)</f>
        <v>0</v>
      </c>
      <c r="BH236" s="138">
        <f>IF(N236="sníž. přenesená",J236,0)</f>
        <v>0</v>
      </c>
      <c r="BI236" s="138">
        <f>IF(N236="nulová",J236,0)</f>
        <v>0</v>
      </c>
      <c r="BJ236" s="14" t="s">
        <v>80</v>
      </c>
      <c r="BK236" s="138">
        <f>ROUND(I236*H236,2)</f>
        <v>0</v>
      </c>
      <c r="BL236" s="14" t="s">
        <v>193</v>
      </c>
      <c r="BM236" s="137" t="s">
        <v>1037</v>
      </c>
    </row>
    <row r="237" spans="2:65" s="1" customFormat="1" ht="11.25">
      <c r="B237" s="29"/>
      <c r="C237" s="215"/>
      <c r="D237" s="216" t="s">
        <v>201</v>
      </c>
      <c r="E237" s="215"/>
      <c r="F237" s="217" t="s">
        <v>1036</v>
      </c>
      <c r="G237" s="215"/>
      <c r="H237" s="215"/>
      <c r="I237" s="140"/>
      <c r="J237" s="215"/>
      <c r="K237" s="215"/>
      <c r="L237" s="29"/>
      <c r="M237" s="141"/>
      <c r="T237" s="53"/>
      <c r="AT237" s="14" t="s">
        <v>201</v>
      </c>
      <c r="AU237" s="14" t="s">
        <v>80</v>
      </c>
    </row>
    <row r="238" spans="2:65" s="1" customFormat="1" ht="16.5" customHeight="1">
      <c r="B238" s="128"/>
      <c r="C238" s="210" t="s">
        <v>495</v>
      </c>
      <c r="D238" s="210" t="s">
        <v>195</v>
      </c>
      <c r="E238" s="211" t="s">
        <v>313</v>
      </c>
      <c r="F238" s="212" t="s">
        <v>314</v>
      </c>
      <c r="G238" s="213" t="s">
        <v>280</v>
      </c>
      <c r="H238" s="214">
        <v>18.8</v>
      </c>
      <c r="I238" s="132"/>
      <c r="J238" s="228">
        <f>ROUND(I238*H238,2)</f>
        <v>0</v>
      </c>
      <c r="K238" s="212" t="s">
        <v>199</v>
      </c>
      <c r="L238" s="29"/>
      <c r="M238" s="133" t="s">
        <v>1</v>
      </c>
      <c r="N238" s="134" t="s">
        <v>38</v>
      </c>
      <c r="P238" s="135">
        <f>O238*H238</f>
        <v>0</v>
      </c>
      <c r="Q238" s="135">
        <v>0</v>
      </c>
      <c r="R238" s="135">
        <f>Q238*H238</f>
        <v>0</v>
      </c>
      <c r="S238" s="135">
        <v>0</v>
      </c>
      <c r="T238" s="136">
        <f>S238*H238</f>
        <v>0</v>
      </c>
      <c r="AR238" s="137" t="s">
        <v>193</v>
      </c>
      <c r="AT238" s="137" t="s">
        <v>195</v>
      </c>
      <c r="AU238" s="137" t="s">
        <v>80</v>
      </c>
      <c r="AY238" s="14" t="s">
        <v>194</v>
      </c>
      <c r="BE238" s="138">
        <f>IF(N238="základní",J238,0)</f>
        <v>0</v>
      </c>
      <c r="BF238" s="138">
        <f>IF(N238="snížená",J238,0)</f>
        <v>0</v>
      </c>
      <c r="BG238" s="138">
        <f>IF(N238="zákl. přenesená",J238,0)</f>
        <v>0</v>
      </c>
      <c r="BH238" s="138">
        <f>IF(N238="sníž. přenesená",J238,0)</f>
        <v>0</v>
      </c>
      <c r="BI238" s="138">
        <f>IF(N238="nulová",J238,0)</f>
        <v>0</v>
      </c>
      <c r="BJ238" s="14" t="s">
        <v>80</v>
      </c>
      <c r="BK238" s="138">
        <f>ROUND(I238*H238,2)</f>
        <v>0</v>
      </c>
      <c r="BL238" s="14" t="s">
        <v>193</v>
      </c>
      <c r="BM238" s="137" t="s">
        <v>1038</v>
      </c>
    </row>
    <row r="239" spans="2:65" s="1" customFormat="1" ht="39">
      <c r="B239" s="29"/>
      <c r="C239" s="215"/>
      <c r="D239" s="216" t="s">
        <v>201</v>
      </c>
      <c r="E239" s="215"/>
      <c r="F239" s="217" t="s">
        <v>316</v>
      </c>
      <c r="G239" s="215"/>
      <c r="H239" s="215"/>
      <c r="I239" s="140"/>
      <c r="J239" s="215"/>
      <c r="K239" s="215"/>
      <c r="L239" s="29"/>
      <c r="M239" s="141"/>
      <c r="T239" s="53"/>
      <c r="AT239" s="14" t="s">
        <v>201</v>
      </c>
      <c r="AU239" s="14" t="s">
        <v>80</v>
      </c>
    </row>
    <row r="240" spans="2:65" s="1" customFormat="1" ht="16.5" customHeight="1">
      <c r="B240" s="128"/>
      <c r="C240" s="210" t="s">
        <v>499</v>
      </c>
      <c r="D240" s="210" t="s">
        <v>195</v>
      </c>
      <c r="E240" s="211" t="s">
        <v>1039</v>
      </c>
      <c r="F240" s="212" t="s">
        <v>1040</v>
      </c>
      <c r="G240" s="213" t="s">
        <v>269</v>
      </c>
      <c r="H240" s="214">
        <v>22</v>
      </c>
      <c r="I240" s="132"/>
      <c r="J240" s="228">
        <f>ROUND(I240*H240,2)</f>
        <v>0</v>
      </c>
      <c r="K240" s="212" t="s">
        <v>199</v>
      </c>
      <c r="L240" s="29"/>
      <c r="M240" s="133" t="s">
        <v>1</v>
      </c>
      <c r="N240" s="134" t="s">
        <v>38</v>
      </c>
      <c r="P240" s="135">
        <f>O240*H240</f>
        <v>0</v>
      </c>
      <c r="Q240" s="135">
        <v>1.09E-2</v>
      </c>
      <c r="R240" s="135">
        <f>Q240*H240</f>
        <v>0.23980000000000001</v>
      </c>
      <c r="S240" s="135">
        <v>0</v>
      </c>
      <c r="T240" s="136">
        <f>S240*H240</f>
        <v>0</v>
      </c>
      <c r="AR240" s="137" t="s">
        <v>193</v>
      </c>
      <c r="AT240" s="137" t="s">
        <v>195</v>
      </c>
      <c r="AU240" s="137" t="s">
        <v>80</v>
      </c>
      <c r="AY240" s="14" t="s">
        <v>194</v>
      </c>
      <c r="BE240" s="138">
        <f>IF(N240="základní",J240,0)</f>
        <v>0</v>
      </c>
      <c r="BF240" s="138">
        <f>IF(N240="snížená",J240,0)</f>
        <v>0</v>
      </c>
      <c r="BG240" s="138">
        <f>IF(N240="zákl. přenesená",J240,0)</f>
        <v>0</v>
      </c>
      <c r="BH240" s="138">
        <f>IF(N240="sníž. přenesená",J240,0)</f>
        <v>0</v>
      </c>
      <c r="BI240" s="138">
        <f>IF(N240="nulová",J240,0)</f>
        <v>0</v>
      </c>
      <c r="BJ240" s="14" t="s">
        <v>80</v>
      </c>
      <c r="BK240" s="138">
        <f>ROUND(I240*H240,2)</f>
        <v>0</v>
      </c>
      <c r="BL240" s="14" t="s">
        <v>193</v>
      </c>
      <c r="BM240" s="137" t="s">
        <v>1041</v>
      </c>
    </row>
    <row r="241" spans="2:65" s="1" customFormat="1" ht="11.25">
      <c r="B241" s="29"/>
      <c r="C241" s="215"/>
      <c r="D241" s="216" t="s">
        <v>201</v>
      </c>
      <c r="E241" s="215"/>
      <c r="F241" s="217" t="s">
        <v>1040</v>
      </c>
      <c r="G241" s="215"/>
      <c r="H241" s="215"/>
      <c r="I241" s="140"/>
      <c r="J241" s="215"/>
      <c r="K241" s="215"/>
      <c r="L241" s="29"/>
      <c r="M241" s="141"/>
      <c r="T241" s="53"/>
      <c r="AT241" s="14" t="s">
        <v>201</v>
      </c>
      <c r="AU241" s="14" t="s">
        <v>80</v>
      </c>
    </row>
    <row r="242" spans="2:65" s="1" customFormat="1" ht="16.5" customHeight="1">
      <c r="B242" s="128"/>
      <c r="C242" s="210" t="s">
        <v>501</v>
      </c>
      <c r="D242" s="210" t="s">
        <v>195</v>
      </c>
      <c r="E242" s="211" t="s">
        <v>927</v>
      </c>
      <c r="F242" s="212" t="s">
        <v>928</v>
      </c>
      <c r="G242" s="213" t="s">
        <v>324</v>
      </c>
      <c r="H242" s="214">
        <v>5.87</v>
      </c>
      <c r="I242" s="132"/>
      <c r="J242" s="228">
        <f>ROUND(I242*H242,2)</f>
        <v>0</v>
      </c>
      <c r="K242" s="212" t="s">
        <v>199</v>
      </c>
      <c r="L242" s="29"/>
      <c r="M242" s="133" t="s">
        <v>1</v>
      </c>
      <c r="N242" s="134" t="s">
        <v>38</v>
      </c>
      <c r="P242" s="135">
        <f>O242*H242</f>
        <v>0</v>
      </c>
      <c r="Q242" s="135">
        <v>4.9800000000000001E-3</v>
      </c>
      <c r="R242" s="135">
        <f>Q242*H242</f>
        <v>2.9232600000000001E-2</v>
      </c>
      <c r="S242" s="135">
        <v>0</v>
      </c>
      <c r="T242" s="136">
        <f>S242*H242</f>
        <v>0</v>
      </c>
      <c r="AR242" s="137" t="s">
        <v>193</v>
      </c>
      <c r="AT242" s="137" t="s">
        <v>195</v>
      </c>
      <c r="AU242" s="137" t="s">
        <v>80</v>
      </c>
      <c r="AY242" s="14" t="s">
        <v>194</v>
      </c>
      <c r="BE242" s="138">
        <f>IF(N242="základní",J242,0)</f>
        <v>0</v>
      </c>
      <c r="BF242" s="138">
        <f>IF(N242="snížená",J242,0)</f>
        <v>0</v>
      </c>
      <c r="BG242" s="138">
        <f>IF(N242="zákl. přenesená",J242,0)</f>
        <v>0</v>
      </c>
      <c r="BH242" s="138">
        <f>IF(N242="sníž. přenesená",J242,0)</f>
        <v>0</v>
      </c>
      <c r="BI242" s="138">
        <f>IF(N242="nulová",J242,0)</f>
        <v>0</v>
      </c>
      <c r="BJ242" s="14" t="s">
        <v>80</v>
      </c>
      <c r="BK242" s="138">
        <f>ROUND(I242*H242,2)</f>
        <v>0</v>
      </c>
      <c r="BL242" s="14" t="s">
        <v>193</v>
      </c>
      <c r="BM242" s="137" t="s">
        <v>1042</v>
      </c>
    </row>
    <row r="243" spans="2:65" s="1" customFormat="1" ht="11.25">
      <c r="B243" s="29"/>
      <c r="C243" s="215"/>
      <c r="D243" s="216" t="s">
        <v>201</v>
      </c>
      <c r="E243" s="215"/>
      <c r="F243" s="217" t="s">
        <v>723</v>
      </c>
      <c r="G243" s="215"/>
      <c r="H243" s="215"/>
      <c r="I243" s="140"/>
      <c r="J243" s="215"/>
      <c r="K243" s="215"/>
      <c r="L243" s="29"/>
      <c r="M243" s="141"/>
      <c r="T243" s="53"/>
      <c r="AT243" s="14" t="s">
        <v>201</v>
      </c>
      <c r="AU243" s="14" t="s">
        <v>80</v>
      </c>
    </row>
    <row r="244" spans="2:65" s="1" customFormat="1" ht="16.5" customHeight="1">
      <c r="B244" s="128"/>
      <c r="C244" s="230" t="s">
        <v>503</v>
      </c>
      <c r="D244" s="230" t="s">
        <v>321</v>
      </c>
      <c r="E244" s="231" t="s">
        <v>322</v>
      </c>
      <c r="F244" s="232" t="s">
        <v>323</v>
      </c>
      <c r="G244" s="233" t="s">
        <v>324</v>
      </c>
      <c r="H244" s="234">
        <v>25.38</v>
      </c>
      <c r="I244" s="158"/>
      <c r="J244" s="235">
        <f>ROUND(I244*H244,2)</f>
        <v>0</v>
      </c>
      <c r="K244" s="232" t="s">
        <v>199</v>
      </c>
      <c r="L244" s="159"/>
      <c r="M244" s="160" t="s">
        <v>1</v>
      </c>
      <c r="N244" s="161" t="s">
        <v>38</v>
      </c>
      <c r="P244" s="135">
        <f>O244*H244</f>
        <v>0</v>
      </c>
      <c r="Q244" s="135">
        <v>1</v>
      </c>
      <c r="R244" s="135">
        <f>Q244*H244</f>
        <v>25.38</v>
      </c>
      <c r="S244" s="135">
        <v>0</v>
      </c>
      <c r="T244" s="136">
        <f>S244*H244</f>
        <v>0</v>
      </c>
      <c r="AR244" s="137" t="s">
        <v>233</v>
      </c>
      <c r="AT244" s="137" t="s">
        <v>321</v>
      </c>
      <c r="AU244" s="137" t="s">
        <v>80</v>
      </c>
      <c r="AY244" s="14" t="s">
        <v>194</v>
      </c>
      <c r="BE244" s="138">
        <f>IF(N244="základní",J244,0)</f>
        <v>0</v>
      </c>
      <c r="BF244" s="138">
        <f>IF(N244="snížená",J244,0)</f>
        <v>0</v>
      </c>
      <c r="BG244" s="138">
        <f>IF(N244="zákl. přenesená",J244,0)</f>
        <v>0</v>
      </c>
      <c r="BH244" s="138">
        <f>IF(N244="sníž. přenesená",J244,0)</f>
        <v>0</v>
      </c>
      <c r="BI244" s="138">
        <f>IF(N244="nulová",J244,0)</f>
        <v>0</v>
      </c>
      <c r="BJ244" s="14" t="s">
        <v>80</v>
      </c>
      <c r="BK244" s="138">
        <f>ROUND(I244*H244,2)</f>
        <v>0</v>
      </c>
      <c r="BL244" s="14" t="s">
        <v>193</v>
      </c>
      <c r="BM244" s="137" t="s">
        <v>1043</v>
      </c>
    </row>
    <row r="245" spans="2:65" s="1" customFormat="1" ht="11.25">
      <c r="B245" s="29"/>
      <c r="C245" s="215"/>
      <c r="D245" s="216" t="s">
        <v>201</v>
      </c>
      <c r="E245" s="215"/>
      <c r="F245" s="217" t="s">
        <v>323</v>
      </c>
      <c r="G245" s="215"/>
      <c r="H245" s="215"/>
      <c r="I245" s="140"/>
      <c r="J245" s="215"/>
      <c r="K245" s="215"/>
      <c r="L245" s="29"/>
      <c r="M245" s="141"/>
      <c r="T245" s="53"/>
      <c r="AT245" s="14" t="s">
        <v>201</v>
      </c>
      <c r="AU245" s="14" t="s">
        <v>80</v>
      </c>
    </row>
    <row r="246" spans="2:65" s="1" customFormat="1" ht="16.5" customHeight="1">
      <c r="B246" s="128"/>
      <c r="C246" s="230" t="s">
        <v>505</v>
      </c>
      <c r="D246" s="230" t="s">
        <v>321</v>
      </c>
      <c r="E246" s="231" t="s">
        <v>853</v>
      </c>
      <c r="F246" s="232" t="s">
        <v>854</v>
      </c>
      <c r="G246" s="233" t="s">
        <v>324</v>
      </c>
      <c r="H246" s="234">
        <v>35.603999999999999</v>
      </c>
      <c r="I246" s="158"/>
      <c r="J246" s="235">
        <f>ROUND(I246*H246,2)</f>
        <v>0</v>
      </c>
      <c r="K246" s="232" t="s">
        <v>270</v>
      </c>
      <c r="L246" s="159"/>
      <c r="M246" s="160" t="s">
        <v>1</v>
      </c>
      <c r="N246" s="161" t="s">
        <v>38</v>
      </c>
      <c r="P246" s="135">
        <f>O246*H246</f>
        <v>0</v>
      </c>
      <c r="Q246" s="135">
        <v>1</v>
      </c>
      <c r="R246" s="135">
        <f>Q246*H246</f>
        <v>35.603999999999999</v>
      </c>
      <c r="S246" s="135">
        <v>0</v>
      </c>
      <c r="T246" s="136">
        <f>S246*H246</f>
        <v>0</v>
      </c>
      <c r="AR246" s="137" t="s">
        <v>233</v>
      </c>
      <c r="AT246" s="137" t="s">
        <v>321</v>
      </c>
      <c r="AU246" s="137" t="s">
        <v>80</v>
      </c>
      <c r="AY246" s="14" t="s">
        <v>194</v>
      </c>
      <c r="BE246" s="138">
        <f>IF(N246="základní",J246,0)</f>
        <v>0</v>
      </c>
      <c r="BF246" s="138">
        <f>IF(N246="snížená",J246,0)</f>
        <v>0</v>
      </c>
      <c r="BG246" s="138">
        <f>IF(N246="zákl. přenesená",J246,0)</f>
        <v>0</v>
      </c>
      <c r="BH246" s="138">
        <f>IF(N246="sníž. přenesená",J246,0)</f>
        <v>0</v>
      </c>
      <c r="BI246" s="138">
        <f>IF(N246="nulová",J246,0)</f>
        <v>0</v>
      </c>
      <c r="BJ246" s="14" t="s">
        <v>80</v>
      </c>
      <c r="BK246" s="138">
        <f>ROUND(I246*H246,2)</f>
        <v>0</v>
      </c>
      <c r="BL246" s="14" t="s">
        <v>193</v>
      </c>
      <c r="BM246" s="137" t="s">
        <v>1044</v>
      </c>
    </row>
    <row r="247" spans="2:65" s="1" customFormat="1" ht="11.25">
      <c r="B247" s="29"/>
      <c r="C247" s="215"/>
      <c r="D247" s="216" t="s">
        <v>201</v>
      </c>
      <c r="E247" s="215"/>
      <c r="F247" s="217" t="s">
        <v>854</v>
      </c>
      <c r="G247" s="215"/>
      <c r="H247" s="215"/>
      <c r="I247" s="140"/>
      <c r="J247" s="215"/>
      <c r="K247" s="215"/>
      <c r="L247" s="29"/>
      <c r="M247" s="141"/>
      <c r="T247" s="53"/>
      <c r="AT247" s="14" t="s">
        <v>201</v>
      </c>
      <c r="AU247" s="14" t="s">
        <v>80</v>
      </c>
    </row>
    <row r="248" spans="2:65" s="10" customFormat="1" ht="25.9" customHeight="1">
      <c r="B248" s="118"/>
      <c r="C248" s="225"/>
      <c r="D248" s="226" t="s">
        <v>72</v>
      </c>
      <c r="E248" s="227" t="s">
        <v>1045</v>
      </c>
      <c r="F248" s="227" t="s">
        <v>1046</v>
      </c>
      <c r="G248" s="225"/>
      <c r="H248" s="225"/>
      <c r="I248" s="121"/>
      <c r="J248" s="229">
        <f>BK248</f>
        <v>0</v>
      </c>
      <c r="K248" s="225"/>
      <c r="L248" s="118"/>
      <c r="M248" s="123"/>
      <c r="P248" s="124">
        <f>SUM(P249:P256)</f>
        <v>0</v>
      </c>
      <c r="R248" s="124">
        <f>SUM(R249:R256)</f>
        <v>3.2735392000000001</v>
      </c>
      <c r="T248" s="125">
        <f>SUM(T249:T256)</f>
        <v>0</v>
      </c>
      <c r="AR248" s="119" t="s">
        <v>193</v>
      </c>
      <c r="AT248" s="126" t="s">
        <v>72</v>
      </c>
      <c r="AU248" s="126" t="s">
        <v>73</v>
      </c>
      <c r="AY248" s="119" t="s">
        <v>194</v>
      </c>
      <c r="BK248" s="127">
        <f>SUM(BK249:BK256)</f>
        <v>0</v>
      </c>
    </row>
    <row r="249" spans="2:65" s="1" customFormat="1" ht="16.5" customHeight="1">
      <c r="B249" s="128"/>
      <c r="C249" s="210" t="s">
        <v>507</v>
      </c>
      <c r="D249" s="210" t="s">
        <v>195</v>
      </c>
      <c r="E249" s="211" t="s">
        <v>391</v>
      </c>
      <c r="F249" s="212" t="s">
        <v>392</v>
      </c>
      <c r="G249" s="213" t="s">
        <v>269</v>
      </c>
      <c r="H249" s="214">
        <v>8</v>
      </c>
      <c r="I249" s="132"/>
      <c r="J249" s="228">
        <f>ROUND(I249*H249,2)</f>
        <v>0</v>
      </c>
      <c r="K249" s="212" t="s">
        <v>270</v>
      </c>
      <c r="L249" s="29"/>
      <c r="M249" s="133" t="s">
        <v>1</v>
      </c>
      <c r="N249" s="134" t="s">
        <v>38</v>
      </c>
      <c r="P249" s="135">
        <f>O249*H249</f>
        <v>0</v>
      </c>
      <c r="Q249" s="135">
        <v>0</v>
      </c>
      <c r="R249" s="135">
        <f>Q249*H249</f>
        <v>0</v>
      </c>
      <c r="S249" s="135">
        <v>0</v>
      </c>
      <c r="T249" s="136">
        <f>S249*H249</f>
        <v>0</v>
      </c>
      <c r="AR249" s="137" t="s">
        <v>193</v>
      </c>
      <c r="AT249" s="137" t="s">
        <v>195</v>
      </c>
      <c r="AU249" s="137" t="s">
        <v>80</v>
      </c>
      <c r="AY249" s="14" t="s">
        <v>194</v>
      </c>
      <c r="BE249" s="138">
        <f>IF(N249="základní",J249,0)</f>
        <v>0</v>
      </c>
      <c r="BF249" s="138">
        <f>IF(N249="snížená",J249,0)</f>
        <v>0</v>
      </c>
      <c r="BG249" s="138">
        <f>IF(N249="zákl. přenesená",J249,0)</f>
        <v>0</v>
      </c>
      <c r="BH249" s="138">
        <f>IF(N249="sníž. přenesená",J249,0)</f>
        <v>0</v>
      </c>
      <c r="BI249" s="138">
        <f>IF(N249="nulová",J249,0)</f>
        <v>0</v>
      </c>
      <c r="BJ249" s="14" t="s">
        <v>80</v>
      </c>
      <c r="BK249" s="138">
        <f>ROUND(I249*H249,2)</f>
        <v>0</v>
      </c>
      <c r="BL249" s="14" t="s">
        <v>193</v>
      </c>
      <c r="BM249" s="137" t="s">
        <v>1047</v>
      </c>
    </row>
    <row r="250" spans="2:65" s="1" customFormat="1" ht="11.25">
      <c r="B250" s="29"/>
      <c r="C250" s="215"/>
      <c r="D250" s="216" t="s">
        <v>201</v>
      </c>
      <c r="E250" s="215"/>
      <c r="F250" s="217" t="s">
        <v>392</v>
      </c>
      <c r="G250" s="215"/>
      <c r="H250" s="215"/>
      <c r="I250" s="140"/>
      <c r="J250" s="215"/>
      <c r="K250" s="215"/>
      <c r="L250" s="29"/>
      <c r="M250" s="141"/>
      <c r="T250" s="53"/>
      <c r="AT250" s="14" t="s">
        <v>201</v>
      </c>
      <c r="AU250" s="14" t="s">
        <v>80</v>
      </c>
    </row>
    <row r="251" spans="2:65" s="1" customFormat="1" ht="16.5" customHeight="1">
      <c r="B251" s="128"/>
      <c r="C251" s="210" t="s">
        <v>509</v>
      </c>
      <c r="D251" s="210" t="s">
        <v>195</v>
      </c>
      <c r="E251" s="211" t="s">
        <v>301</v>
      </c>
      <c r="F251" s="212" t="s">
        <v>302</v>
      </c>
      <c r="G251" s="213" t="s">
        <v>269</v>
      </c>
      <c r="H251" s="214">
        <v>8</v>
      </c>
      <c r="I251" s="132"/>
      <c r="J251" s="228">
        <f>ROUND(I251*H251,2)</f>
        <v>0</v>
      </c>
      <c r="K251" s="212" t="s">
        <v>270</v>
      </c>
      <c r="L251" s="29"/>
      <c r="M251" s="133" t="s">
        <v>1</v>
      </c>
      <c r="N251" s="134" t="s">
        <v>38</v>
      </c>
      <c r="P251" s="135">
        <f>O251*H251</f>
        <v>0</v>
      </c>
      <c r="Q251" s="135">
        <v>0</v>
      </c>
      <c r="R251" s="135">
        <f>Q251*H251</f>
        <v>0</v>
      </c>
      <c r="S251" s="135">
        <v>0</v>
      </c>
      <c r="T251" s="136">
        <f>S251*H251</f>
        <v>0</v>
      </c>
      <c r="AR251" s="137" t="s">
        <v>193</v>
      </c>
      <c r="AT251" s="137" t="s">
        <v>195</v>
      </c>
      <c r="AU251" s="137" t="s">
        <v>80</v>
      </c>
      <c r="AY251" s="14" t="s">
        <v>194</v>
      </c>
      <c r="BE251" s="138">
        <f>IF(N251="základní",J251,0)</f>
        <v>0</v>
      </c>
      <c r="BF251" s="138">
        <f>IF(N251="snížená",J251,0)</f>
        <v>0</v>
      </c>
      <c r="BG251" s="138">
        <f>IF(N251="zákl. přenesená",J251,0)</f>
        <v>0</v>
      </c>
      <c r="BH251" s="138">
        <f>IF(N251="sníž. přenesená",J251,0)</f>
        <v>0</v>
      </c>
      <c r="BI251" s="138">
        <f>IF(N251="nulová",J251,0)</f>
        <v>0</v>
      </c>
      <c r="BJ251" s="14" t="s">
        <v>80</v>
      </c>
      <c r="BK251" s="138">
        <f>ROUND(I251*H251,2)</f>
        <v>0</v>
      </c>
      <c r="BL251" s="14" t="s">
        <v>193</v>
      </c>
      <c r="BM251" s="137" t="s">
        <v>1048</v>
      </c>
    </row>
    <row r="252" spans="2:65" s="1" customFormat="1" ht="11.25">
      <c r="B252" s="29"/>
      <c r="C252" s="215"/>
      <c r="D252" s="216" t="s">
        <v>201</v>
      </c>
      <c r="E252" s="215"/>
      <c r="F252" s="217" t="s">
        <v>302</v>
      </c>
      <c r="G252" s="215"/>
      <c r="H252" s="215"/>
      <c r="I252" s="140"/>
      <c r="J252" s="215"/>
      <c r="K252" s="215"/>
      <c r="L252" s="29"/>
      <c r="M252" s="141"/>
      <c r="T252" s="53"/>
      <c r="AT252" s="14" t="s">
        <v>201</v>
      </c>
      <c r="AU252" s="14" t="s">
        <v>80</v>
      </c>
    </row>
    <row r="253" spans="2:65" s="1" customFormat="1" ht="16.5" customHeight="1">
      <c r="B253" s="128"/>
      <c r="C253" s="210" t="s">
        <v>511</v>
      </c>
      <c r="D253" s="210" t="s">
        <v>195</v>
      </c>
      <c r="E253" s="211" t="s">
        <v>1049</v>
      </c>
      <c r="F253" s="212" t="s">
        <v>1050</v>
      </c>
      <c r="G253" s="213" t="s">
        <v>269</v>
      </c>
      <c r="H253" s="214">
        <v>8</v>
      </c>
      <c r="I253" s="132"/>
      <c r="J253" s="228">
        <f>ROUND(I253*H253,2)</f>
        <v>0</v>
      </c>
      <c r="K253" s="212" t="s">
        <v>270</v>
      </c>
      <c r="L253" s="29"/>
      <c r="M253" s="133" t="s">
        <v>1</v>
      </c>
      <c r="N253" s="134" t="s">
        <v>38</v>
      </c>
      <c r="P253" s="135">
        <f>O253*H253</f>
        <v>0</v>
      </c>
      <c r="Q253" s="135">
        <v>0.40481</v>
      </c>
      <c r="R253" s="135">
        <f>Q253*H253</f>
        <v>3.23848</v>
      </c>
      <c r="S253" s="135">
        <v>0</v>
      </c>
      <c r="T253" s="136">
        <f>S253*H253</f>
        <v>0</v>
      </c>
      <c r="AR253" s="137" t="s">
        <v>193</v>
      </c>
      <c r="AT253" s="137" t="s">
        <v>195</v>
      </c>
      <c r="AU253" s="137" t="s">
        <v>80</v>
      </c>
      <c r="AY253" s="14" t="s">
        <v>194</v>
      </c>
      <c r="BE253" s="138">
        <f>IF(N253="základní",J253,0)</f>
        <v>0</v>
      </c>
      <c r="BF253" s="138">
        <f>IF(N253="snížená",J253,0)</f>
        <v>0</v>
      </c>
      <c r="BG253" s="138">
        <f>IF(N253="zákl. přenesená",J253,0)</f>
        <v>0</v>
      </c>
      <c r="BH253" s="138">
        <f>IF(N253="sníž. přenesená",J253,0)</f>
        <v>0</v>
      </c>
      <c r="BI253" s="138">
        <f>IF(N253="nulová",J253,0)</f>
        <v>0</v>
      </c>
      <c r="BJ253" s="14" t="s">
        <v>80</v>
      </c>
      <c r="BK253" s="138">
        <f>ROUND(I253*H253,2)</f>
        <v>0</v>
      </c>
      <c r="BL253" s="14" t="s">
        <v>193</v>
      </c>
      <c r="BM253" s="137" t="s">
        <v>1051</v>
      </c>
    </row>
    <row r="254" spans="2:65" s="1" customFormat="1" ht="11.25">
      <c r="B254" s="29"/>
      <c r="C254" s="215"/>
      <c r="D254" s="216" t="s">
        <v>201</v>
      </c>
      <c r="E254" s="215"/>
      <c r="F254" s="217" t="s">
        <v>1050</v>
      </c>
      <c r="G254" s="215"/>
      <c r="H254" s="215"/>
      <c r="I254" s="140"/>
      <c r="J254" s="215"/>
      <c r="K254" s="215"/>
      <c r="L254" s="29"/>
      <c r="M254" s="141"/>
      <c r="T254" s="53"/>
      <c r="AT254" s="14" t="s">
        <v>201</v>
      </c>
      <c r="AU254" s="14" t="s">
        <v>80</v>
      </c>
    </row>
    <row r="255" spans="2:65" s="1" customFormat="1" ht="16.5" customHeight="1">
      <c r="B255" s="128"/>
      <c r="C255" s="210" t="s">
        <v>513</v>
      </c>
      <c r="D255" s="210" t="s">
        <v>195</v>
      </c>
      <c r="E255" s="211" t="s">
        <v>927</v>
      </c>
      <c r="F255" s="212" t="s">
        <v>928</v>
      </c>
      <c r="G255" s="213" t="s">
        <v>324</v>
      </c>
      <c r="H255" s="214">
        <v>7.04</v>
      </c>
      <c r="I255" s="132"/>
      <c r="J255" s="228">
        <f>ROUND(I255*H255,2)</f>
        <v>0</v>
      </c>
      <c r="K255" s="212" t="s">
        <v>199</v>
      </c>
      <c r="L255" s="29"/>
      <c r="M255" s="133" t="s">
        <v>1</v>
      </c>
      <c r="N255" s="134" t="s">
        <v>38</v>
      </c>
      <c r="P255" s="135">
        <f>O255*H255</f>
        <v>0</v>
      </c>
      <c r="Q255" s="135">
        <v>4.9800000000000001E-3</v>
      </c>
      <c r="R255" s="135">
        <f>Q255*H255</f>
        <v>3.5059199999999999E-2</v>
      </c>
      <c r="S255" s="135">
        <v>0</v>
      </c>
      <c r="T255" s="136">
        <f>S255*H255</f>
        <v>0</v>
      </c>
      <c r="AR255" s="137" t="s">
        <v>193</v>
      </c>
      <c r="AT255" s="137" t="s">
        <v>195</v>
      </c>
      <c r="AU255" s="137" t="s">
        <v>80</v>
      </c>
      <c r="AY255" s="14" t="s">
        <v>194</v>
      </c>
      <c r="BE255" s="138">
        <f>IF(N255="základní",J255,0)</f>
        <v>0</v>
      </c>
      <c r="BF255" s="138">
        <f>IF(N255="snížená",J255,0)</f>
        <v>0</v>
      </c>
      <c r="BG255" s="138">
        <f>IF(N255="zákl. přenesená",J255,0)</f>
        <v>0</v>
      </c>
      <c r="BH255" s="138">
        <f>IF(N255="sníž. přenesená",J255,0)</f>
        <v>0</v>
      </c>
      <c r="BI255" s="138">
        <f>IF(N255="nulová",J255,0)</f>
        <v>0</v>
      </c>
      <c r="BJ255" s="14" t="s">
        <v>80</v>
      </c>
      <c r="BK255" s="138">
        <f>ROUND(I255*H255,2)</f>
        <v>0</v>
      </c>
      <c r="BL255" s="14" t="s">
        <v>193</v>
      </c>
      <c r="BM255" s="137" t="s">
        <v>1052</v>
      </c>
    </row>
    <row r="256" spans="2:65" s="1" customFormat="1" ht="11.25">
      <c r="B256" s="29"/>
      <c r="C256" s="215"/>
      <c r="D256" s="216" t="s">
        <v>201</v>
      </c>
      <c r="E256" s="215"/>
      <c r="F256" s="217" t="s">
        <v>723</v>
      </c>
      <c r="G256" s="215"/>
      <c r="H256" s="215"/>
      <c r="I256" s="140"/>
      <c r="J256" s="215"/>
      <c r="K256" s="215"/>
      <c r="L256" s="29"/>
      <c r="M256" s="141"/>
      <c r="T256" s="53"/>
      <c r="AT256" s="14" t="s">
        <v>201</v>
      </c>
      <c r="AU256" s="14" t="s">
        <v>80</v>
      </c>
    </row>
    <row r="257" spans="2:65" s="10" customFormat="1" ht="25.9" customHeight="1">
      <c r="B257" s="118"/>
      <c r="C257" s="225"/>
      <c r="D257" s="226" t="s">
        <v>72</v>
      </c>
      <c r="E257" s="227" t="s">
        <v>754</v>
      </c>
      <c r="F257" s="227" t="s">
        <v>755</v>
      </c>
      <c r="G257" s="225"/>
      <c r="H257" s="225"/>
      <c r="I257" s="121"/>
      <c r="J257" s="229">
        <f>BK257</f>
        <v>0</v>
      </c>
      <c r="K257" s="225"/>
      <c r="L257" s="118"/>
      <c r="M257" s="123"/>
      <c r="P257" s="124">
        <f>SUM(P258:P259)</f>
        <v>0</v>
      </c>
      <c r="R257" s="124">
        <f>SUM(R258:R259)</f>
        <v>7.9000000000000001E-2</v>
      </c>
      <c r="T257" s="125">
        <f>SUM(T258:T259)</f>
        <v>0</v>
      </c>
      <c r="AR257" s="119" t="s">
        <v>193</v>
      </c>
      <c r="AT257" s="126" t="s">
        <v>72</v>
      </c>
      <c r="AU257" s="126" t="s">
        <v>73</v>
      </c>
      <c r="AY257" s="119" t="s">
        <v>194</v>
      </c>
      <c r="BK257" s="127">
        <f>SUM(BK258:BK259)</f>
        <v>0</v>
      </c>
    </row>
    <row r="258" spans="2:65" s="1" customFormat="1" ht="16.5" customHeight="1">
      <c r="B258" s="128"/>
      <c r="C258" s="210" t="s">
        <v>385</v>
      </c>
      <c r="D258" s="210" t="s">
        <v>195</v>
      </c>
      <c r="E258" s="211" t="s">
        <v>756</v>
      </c>
      <c r="F258" s="212" t="s">
        <v>757</v>
      </c>
      <c r="G258" s="213" t="s">
        <v>269</v>
      </c>
      <c r="H258" s="214">
        <v>50</v>
      </c>
      <c r="I258" s="132"/>
      <c r="J258" s="228">
        <f>ROUND(I258*H258,2)</f>
        <v>0</v>
      </c>
      <c r="K258" s="212" t="s">
        <v>270</v>
      </c>
      <c r="L258" s="29"/>
      <c r="M258" s="133" t="s">
        <v>1</v>
      </c>
      <c r="N258" s="134" t="s">
        <v>38</v>
      </c>
      <c r="P258" s="135">
        <f>O258*H258</f>
        <v>0</v>
      </c>
      <c r="Q258" s="135">
        <v>1.58E-3</v>
      </c>
      <c r="R258" s="135">
        <f>Q258*H258</f>
        <v>7.9000000000000001E-2</v>
      </c>
      <c r="S258" s="135">
        <v>0</v>
      </c>
      <c r="T258" s="136">
        <f>S258*H258</f>
        <v>0</v>
      </c>
      <c r="AR258" s="137" t="s">
        <v>193</v>
      </c>
      <c r="AT258" s="137" t="s">
        <v>195</v>
      </c>
      <c r="AU258" s="137" t="s">
        <v>80</v>
      </c>
      <c r="AY258" s="14" t="s">
        <v>194</v>
      </c>
      <c r="BE258" s="138">
        <f>IF(N258="základní",J258,0)</f>
        <v>0</v>
      </c>
      <c r="BF258" s="138">
        <f>IF(N258="snížená",J258,0)</f>
        <v>0</v>
      </c>
      <c r="BG258" s="138">
        <f>IF(N258="zákl. přenesená",J258,0)</f>
        <v>0</v>
      </c>
      <c r="BH258" s="138">
        <f>IF(N258="sníž. přenesená",J258,0)</f>
        <v>0</v>
      </c>
      <c r="BI258" s="138">
        <f>IF(N258="nulová",J258,0)</f>
        <v>0</v>
      </c>
      <c r="BJ258" s="14" t="s">
        <v>80</v>
      </c>
      <c r="BK258" s="138">
        <f>ROUND(I258*H258,2)</f>
        <v>0</v>
      </c>
      <c r="BL258" s="14" t="s">
        <v>193</v>
      </c>
      <c r="BM258" s="137" t="s">
        <v>1053</v>
      </c>
    </row>
    <row r="259" spans="2:65" s="1" customFormat="1" ht="11.25">
      <c r="B259" s="29"/>
      <c r="C259" s="215"/>
      <c r="D259" s="216" t="s">
        <v>201</v>
      </c>
      <c r="E259" s="215"/>
      <c r="F259" s="217" t="s">
        <v>757</v>
      </c>
      <c r="G259" s="215"/>
      <c r="H259" s="215"/>
      <c r="I259" s="140"/>
      <c r="J259" s="215"/>
      <c r="K259" s="215"/>
      <c r="L259" s="29"/>
      <c r="M259" s="141"/>
      <c r="T259" s="53"/>
      <c r="AT259" s="14" t="s">
        <v>201</v>
      </c>
      <c r="AU259" s="14" t="s">
        <v>80</v>
      </c>
    </row>
    <row r="260" spans="2:65" s="10" customFormat="1" ht="25.9" customHeight="1">
      <c r="B260" s="118"/>
      <c r="C260" s="225"/>
      <c r="D260" s="226" t="s">
        <v>72</v>
      </c>
      <c r="E260" s="227" t="s">
        <v>589</v>
      </c>
      <c r="F260" s="227" t="s">
        <v>590</v>
      </c>
      <c r="G260" s="225"/>
      <c r="H260" s="225"/>
      <c r="I260" s="121"/>
      <c r="J260" s="229">
        <f>BK260</f>
        <v>0</v>
      </c>
      <c r="K260" s="225"/>
      <c r="L260" s="118"/>
      <c r="M260" s="123"/>
      <c r="P260" s="124">
        <f>SUM(P261:P262)</f>
        <v>0</v>
      </c>
      <c r="R260" s="124">
        <f>SUM(R261:R262)</f>
        <v>0</v>
      </c>
      <c r="T260" s="125">
        <f>SUM(T261:T262)</f>
        <v>0</v>
      </c>
      <c r="AR260" s="119" t="s">
        <v>193</v>
      </c>
      <c r="AT260" s="126" t="s">
        <v>72</v>
      </c>
      <c r="AU260" s="126" t="s">
        <v>73</v>
      </c>
      <c r="AY260" s="119" t="s">
        <v>194</v>
      </c>
      <c r="BK260" s="127">
        <f>SUM(BK261:BK262)</f>
        <v>0</v>
      </c>
    </row>
    <row r="261" spans="2:65" s="1" customFormat="1" ht="16.5" customHeight="1">
      <c r="B261" s="128"/>
      <c r="C261" s="210" t="s">
        <v>518</v>
      </c>
      <c r="D261" s="210" t="s">
        <v>195</v>
      </c>
      <c r="E261" s="211" t="s">
        <v>759</v>
      </c>
      <c r="F261" s="212" t="s">
        <v>760</v>
      </c>
      <c r="G261" s="213" t="s">
        <v>324</v>
      </c>
      <c r="H261" s="214">
        <v>511.19322</v>
      </c>
      <c r="I261" s="132"/>
      <c r="J261" s="228">
        <f>ROUND(I261*H261,2)</f>
        <v>0</v>
      </c>
      <c r="K261" s="212" t="s">
        <v>270</v>
      </c>
      <c r="L261" s="29"/>
      <c r="M261" s="133" t="s">
        <v>1</v>
      </c>
      <c r="N261" s="134" t="s">
        <v>38</v>
      </c>
      <c r="P261" s="135">
        <f>O261*H261</f>
        <v>0</v>
      </c>
      <c r="Q261" s="135">
        <v>0</v>
      </c>
      <c r="R261" s="135">
        <f>Q261*H261</f>
        <v>0</v>
      </c>
      <c r="S261" s="135">
        <v>0</v>
      </c>
      <c r="T261" s="136">
        <f>S261*H261</f>
        <v>0</v>
      </c>
      <c r="AR261" s="137" t="s">
        <v>193</v>
      </c>
      <c r="AT261" s="137" t="s">
        <v>195</v>
      </c>
      <c r="AU261" s="137" t="s">
        <v>80</v>
      </c>
      <c r="AY261" s="14" t="s">
        <v>194</v>
      </c>
      <c r="BE261" s="138">
        <f>IF(N261="základní",J261,0)</f>
        <v>0</v>
      </c>
      <c r="BF261" s="138">
        <f>IF(N261="snížená",J261,0)</f>
        <v>0</v>
      </c>
      <c r="BG261" s="138">
        <f>IF(N261="zákl. přenesená",J261,0)</f>
        <v>0</v>
      </c>
      <c r="BH261" s="138">
        <f>IF(N261="sníž. přenesená",J261,0)</f>
        <v>0</v>
      </c>
      <c r="BI261" s="138">
        <f>IF(N261="nulová",J261,0)</f>
        <v>0</v>
      </c>
      <c r="BJ261" s="14" t="s">
        <v>80</v>
      </c>
      <c r="BK261" s="138">
        <f>ROUND(I261*H261,2)</f>
        <v>0</v>
      </c>
      <c r="BL261" s="14" t="s">
        <v>193</v>
      </c>
      <c r="BM261" s="137" t="s">
        <v>1054</v>
      </c>
    </row>
    <row r="262" spans="2:65" s="1" customFormat="1" ht="11.25">
      <c r="B262" s="29"/>
      <c r="C262" s="215"/>
      <c r="D262" s="216" t="s">
        <v>201</v>
      </c>
      <c r="E262" s="215"/>
      <c r="F262" s="217" t="s">
        <v>760</v>
      </c>
      <c r="G262" s="215"/>
      <c r="H262" s="215"/>
      <c r="I262" s="140"/>
      <c r="J262" s="215"/>
      <c r="K262" s="215"/>
      <c r="L262" s="29"/>
      <c r="M262" s="141"/>
      <c r="T262" s="53"/>
      <c r="AT262" s="14" t="s">
        <v>201</v>
      </c>
      <c r="AU262" s="14" t="s">
        <v>80</v>
      </c>
    </row>
    <row r="263" spans="2:65" s="10" customFormat="1" ht="25.9" customHeight="1">
      <c r="B263" s="118"/>
      <c r="C263" s="225"/>
      <c r="D263" s="226" t="s">
        <v>72</v>
      </c>
      <c r="E263" s="227" t="s">
        <v>762</v>
      </c>
      <c r="F263" s="227" t="s">
        <v>763</v>
      </c>
      <c r="G263" s="225"/>
      <c r="H263" s="225"/>
      <c r="I263" s="121"/>
      <c r="J263" s="229">
        <f>BK263</f>
        <v>0</v>
      </c>
      <c r="K263" s="225"/>
      <c r="L263" s="118"/>
      <c r="M263" s="123"/>
      <c r="P263" s="124">
        <f>SUM(P264:P267)</f>
        <v>0</v>
      </c>
      <c r="R263" s="124">
        <f>SUM(R264:R267)</f>
        <v>4.23949087</v>
      </c>
      <c r="T263" s="125">
        <f>SUM(T264:T267)</f>
        <v>0</v>
      </c>
      <c r="AR263" s="119" t="s">
        <v>193</v>
      </c>
      <c r="AT263" s="126" t="s">
        <v>72</v>
      </c>
      <c r="AU263" s="126" t="s">
        <v>73</v>
      </c>
      <c r="AY263" s="119" t="s">
        <v>194</v>
      </c>
      <c r="BK263" s="127">
        <f>SUM(BK264:BK267)</f>
        <v>0</v>
      </c>
    </row>
    <row r="264" spans="2:65" s="1" customFormat="1" ht="16.5" customHeight="1">
      <c r="B264" s="128"/>
      <c r="C264" s="210" t="s">
        <v>520</v>
      </c>
      <c r="D264" s="210" t="s">
        <v>195</v>
      </c>
      <c r="E264" s="211" t="s">
        <v>764</v>
      </c>
      <c r="F264" s="212" t="s">
        <v>765</v>
      </c>
      <c r="G264" s="213" t="s">
        <v>324</v>
      </c>
      <c r="H264" s="214">
        <v>3.8517000000000001</v>
      </c>
      <c r="I264" s="132"/>
      <c r="J264" s="228">
        <f>ROUND(I264*H264,2)</f>
        <v>0</v>
      </c>
      <c r="K264" s="212" t="s">
        <v>199</v>
      </c>
      <c r="L264" s="29"/>
      <c r="M264" s="133" t="s">
        <v>1</v>
      </c>
      <c r="N264" s="134" t="s">
        <v>38</v>
      </c>
      <c r="P264" s="135">
        <f>O264*H264</f>
        <v>0</v>
      </c>
      <c r="Q264" s="135">
        <v>1.0210999999999999</v>
      </c>
      <c r="R264" s="135">
        <f>Q264*H264</f>
        <v>3.9329708699999997</v>
      </c>
      <c r="S264" s="135">
        <v>0</v>
      </c>
      <c r="T264" s="136">
        <f>S264*H264</f>
        <v>0</v>
      </c>
      <c r="AR264" s="137" t="s">
        <v>193</v>
      </c>
      <c r="AT264" s="137" t="s">
        <v>195</v>
      </c>
      <c r="AU264" s="137" t="s">
        <v>80</v>
      </c>
      <c r="AY264" s="14" t="s">
        <v>194</v>
      </c>
      <c r="BE264" s="138">
        <f>IF(N264="základní",J264,0)</f>
        <v>0</v>
      </c>
      <c r="BF264" s="138">
        <f>IF(N264="snížená",J264,0)</f>
        <v>0</v>
      </c>
      <c r="BG264" s="138">
        <f>IF(N264="zákl. přenesená",J264,0)</f>
        <v>0</v>
      </c>
      <c r="BH264" s="138">
        <f>IF(N264="sníž. přenesená",J264,0)</f>
        <v>0</v>
      </c>
      <c r="BI264" s="138">
        <f>IF(N264="nulová",J264,0)</f>
        <v>0</v>
      </c>
      <c r="BJ264" s="14" t="s">
        <v>80</v>
      </c>
      <c r="BK264" s="138">
        <f>ROUND(I264*H264,2)</f>
        <v>0</v>
      </c>
      <c r="BL264" s="14" t="s">
        <v>193</v>
      </c>
      <c r="BM264" s="137" t="s">
        <v>1055</v>
      </c>
    </row>
    <row r="265" spans="2:65" s="1" customFormat="1" ht="11.25">
      <c r="B265" s="29"/>
      <c r="C265" s="215"/>
      <c r="D265" s="216" t="s">
        <v>201</v>
      </c>
      <c r="E265" s="215"/>
      <c r="F265" s="217" t="s">
        <v>765</v>
      </c>
      <c r="G265" s="215"/>
      <c r="H265" s="215"/>
      <c r="I265" s="140"/>
      <c r="J265" s="215"/>
      <c r="K265" s="215"/>
      <c r="L265" s="29"/>
      <c r="M265" s="141"/>
      <c r="T265" s="53"/>
      <c r="AT265" s="14" t="s">
        <v>201</v>
      </c>
      <c r="AU265" s="14" t="s">
        <v>80</v>
      </c>
    </row>
    <row r="266" spans="2:65" s="1" customFormat="1" ht="16.5" customHeight="1">
      <c r="B266" s="128"/>
      <c r="C266" s="210" t="s">
        <v>524</v>
      </c>
      <c r="D266" s="210" t="s">
        <v>195</v>
      </c>
      <c r="E266" s="211" t="s">
        <v>807</v>
      </c>
      <c r="F266" s="212" t="s">
        <v>808</v>
      </c>
      <c r="G266" s="213" t="s">
        <v>583</v>
      </c>
      <c r="H266" s="214">
        <v>4</v>
      </c>
      <c r="I266" s="132"/>
      <c r="J266" s="228">
        <f>ROUND(I266*H266,2)</f>
        <v>0</v>
      </c>
      <c r="K266" s="212" t="s">
        <v>199</v>
      </c>
      <c r="L266" s="29"/>
      <c r="M266" s="133" t="s">
        <v>1</v>
      </c>
      <c r="N266" s="134" t="s">
        <v>38</v>
      </c>
      <c r="P266" s="135">
        <f>O266*H266</f>
        <v>0</v>
      </c>
      <c r="Q266" s="135">
        <v>7.6630000000000004E-2</v>
      </c>
      <c r="R266" s="135">
        <f>Q266*H266</f>
        <v>0.30652000000000001</v>
      </c>
      <c r="S266" s="135">
        <v>0</v>
      </c>
      <c r="T266" s="136">
        <f>S266*H266</f>
        <v>0</v>
      </c>
      <c r="AR266" s="137" t="s">
        <v>193</v>
      </c>
      <c r="AT266" s="137" t="s">
        <v>195</v>
      </c>
      <c r="AU266" s="137" t="s">
        <v>80</v>
      </c>
      <c r="AY266" s="14" t="s">
        <v>194</v>
      </c>
      <c r="BE266" s="138">
        <f>IF(N266="základní",J266,0)</f>
        <v>0</v>
      </c>
      <c r="BF266" s="138">
        <f>IF(N266="snížená",J266,0)</f>
        <v>0</v>
      </c>
      <c r="BG266" s="138">
        <f>IF(N266="zákl. přenesená",J266,0)</f>
        <v>0</v>
      </c>
      <c r="BH266" s="138">
        <f>IF(N266="sníž. přenesená",J266,0)</f>
        <v>0</v>
      </c>
      <c r="BI266" s="138">
        <f>IF(N266="nulová",J266,0)</f>
        <v>0</v>
      </c>
      <c r="BJ266" s="14" t="s">
        <v>80</v>
      </c>
      <c r="BK266" s="138">
        <f>ROUND(I266*H266,2)</f>
        <v>0</v>
      </c>
      <c r="BL266" s="14" t="s">
        <v>193</v>
      </c>
      <c r="BM266" s="137" t="s">
        <v>1056</v>
      </c>
    </row>
    <row r="267" spans="2:65" s="1" customFormat="1" ht="11.25">
      <c r="B267" s="29"/>
      <c r="C267" s="215"/>
      <c r="D267" s="216" t="s">
        <v>201</v>
      </c>
      <c r="E267" s="215"/>
      <c r="F267" s="217" t="s">
        <v>808</v>
      </c>
      <c r="G267" s="215"/>
      <c r="H267" s="215"/>
      <c r="I267" s="140"/>
      <c r="J267" s="215"/>
      <c r="K267" s="215"/>
      <c r="L267" s="29"/>
      <c r="M267" s="152"/>
      <c r="N267" s="153"/>
      <c r="O267" s="153"/>
      <c r="P267" s="153"/>
      <c r="Q267" s="153"/>
      <c r="R267" s="153"/>
      <c r="S267" s="153"/>
      <c r="T267" s="154"/>
      <c r="AT267" s="14" t="s">
        <v>201</v>
      </c>
      <c r="AU267" s="14" t="s">
        <v>80</v>
      </c>
    </row>
    <row r="268" spans="2:65" s="1" customFormat="1" ht="6.95" customHeight="1">
      <c r="B268" s="41"/>
      <c r="C268" s="42"/>
      <c r="D268" s="42"/>
      <c r="E268" s="42"/>
      <c r="F268" s="42"/>
      <c r="G268" s="42"/>
      <c r="H268" s="42"/>
      <c r="I268" s="42"/>
      <c r="J268" s="42"/>
      <c r="K268" s="42"/>
      <c r="L268" s="29"/>
    </row>
  </sheetData>
  <sheetProtection algorithmName="SHA-512" hashValue="UmmPfZOoehv9SwsD+GnRLFZ+mWTjE+vNa0xhx9/68PmDW9ZImRibxg0yuoLYQWoDyW6zYxfvuh3NOjd84CjnNQ==" saltValue="82DpbjuKA5T16GOzVIyXsA==" spinCount="100000" sheet="1" objects="1" scenarios="1"/>
  <autoFilter ref="C131:K267" xr:uid="{00000000-0009-0000-0000-000009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217"/>
  <sheetViews>
    <sheetView showGridLines="0" workbookViewId="0">
      <selection activeCell="W14" sqref="W14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134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1058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ROUND((SUM(BE122:BE216)),  2)</f>
        <v>0</v>
      </c>
      <c r="I35" s="94">
        <v>0.21</v>
      </c>
      <c r="J35" s="84">
        <f>ROUND(((SUM(BE122:BE216))*I35),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ROUND((SUM(BF122:BF216)),  2)</f>
        <v>0</v>
      </c>
      <c r="I36" s="94">
        <v>0.15</v>
      </c>
      <c r="J36" s="84">
        <f>ROUND(((SUM(BF122:BF216))*I36),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ROUND((SUM(BG122:BG216)),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ROUND((SUM(BH122:BH216)),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ROUND((SUM(BI122:BI216)),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09.1.01 - KÁCENÍ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263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J204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09.1.01 - KÁCENÍ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P123+P204</f>
        <v>0</v>
      </c>
      <c r="Q122" s="50"/>
      <c r="R122" s="115">
        <f>R123+R204</f>
        <v>0.90477799999999997</v>
      </c>
      <c r="S122" s="50"/>
      <c r="T122" s="116">
        <f>T123+T204</f>
        <v>0</v>
      </c>
      <c r="AT122" s="14" t="s">
        <v>72</v>
      </c>
      <c r="AU122" s="14" t="s">
        <v>82</v>
      </c>
      <c r="BK122" s="117">
        <f>BK123+BK204</f>
        <v>0</v>
      </c>
    </row>
    <row r="123" spans="2:65" s="10" customFormat="1" ht="25.9" customHeight="1">
      <c r="B123" s="118"/>
      <c r="D123" s="119" t="s">
        <v>72</v>
      </c>
      <c r="E123" s="120" t="s">
        <v>80</v>
      </c>
      <c r="F123" s="120" t="s">
        <v>266</v>
      </c>
      <c r="I123" s="121"/>
      <c r="J123" s="122">
        <f>BK123</f>
        <v>0</v>
      </c>
      <c r="L123" s="118"/>
      <c r="M123" s="123"/>
      <c r="P123" s="124">
        <f>SUM(P124:P203)</f>
        <v>0</v>
      </c>
      <c r="R123" s="124">
        <f>SUM(R124:R203)</f>
        <v>0.90471800000000002</v>
      </c>
      <c r="T123" s="125">
        <f>SUM(T124:T203)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SUM(BK124:BK203)</f>
        <v>0</v>
      </c>
    </row>
    <row r="124" spans="2:65" s="1" customFormat="1" ht="21.75" customHeight="1">
      <c r="B124" s="128"/>
      <c r="C124" s="210" t="s">
        <v>80</v>
      </c>
      <c r="D124" s="210" t="s">
        <v>195</v>
      </c>
      <c r="E124" s="211" t="s">
        <v>1060</v>
      </c>
      <c r="F124" s="212" t="s">
        <v>1061</v>
      </c>
      <c r="G124" s="213" t="s">
        <v>269</v>
      </c>
      <c r="H124" s="214">
        <v>199</v>
      </c>
      <c r="I124" s="132"/>
      <c r="J124" s="228">
        <f>ROUND(I124*H124,2)</f>
        <v>0</v>
      </c>
      <c r="K124" s="212" t="s">
        <v>1062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1063</v>
      </c>
    </row>
    <row r="125" spans="2:65" s="1" customFormat="1" ht="29.25">
      <c r="B125" s="29"/>
      <c r="C125" s="215"/>
      <c r="D125" s="216" t="s">
        <v>201</v>
      </c>
      <c r="E125" s="215"/>
      <c r="F125" s="217" t="s">
        <v>1064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21.75" customHeight="1">
      <c r="B126" s="128"/>
      <c r="C126" s="210" t="s">
        <v>85</v>
      </c>
      <c r="D126" s="210" t="s">
        <v>195</v>
      </c>
      <c r="E126" s="211" t="s">
        <v>1065</v>
      </c>
      <c r="F126" s="212" t="s">
        <v>1066</v>
      </c>
      <c r="G126" s="213" t="s">
        <v>269</v>
      </c>
      <c r="H126" s="214">
        <v>1213</v>
      </c>
      <c r="I126" s="132"/>
      <c r="J126" s="228">
        <f>ROUND(I126*H126,2)</f>
        <v>0</v>
      </c>
      <c r="K126" s="212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1067</v>
      </c>
    </row>
    <row r="127" spans="2:65" s="1" customFormat="1" ht="19.5">
      <c r="B127" s="29"/>
      <c r="C127" s="215"/>
      <c r="D127" s="216" t="s">
        <v>201</v>
      </c>
      <c r="E127" s="215"/>
      <c r="F127" s="217" t="s">
        <v>1068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16.5" customHeight="1">
      <c r="B128" s="128"/>
      <c r="C128" s="210" t="s">
        <v>207</v>
      </c>
      <c r="D128" s="210" t="s">
        <v>195</v>
      </c>
      <c r="E128" s="211" t="s">
        <v>1069</v>
      </c>
      <c r="F128" s="212" t="s">
        <v>1070</v>
      </c>
      <c r="G128" s="213" t="s">
        <v>583</v>
      </c>
      <c r="H128" s="214">
        <v>1</v>
      </c>
      <c r="I128" s="132"/>
      <c r="J128" s="228">
        <f>ROUND(I128*H128,2)</f>
        <v>0</v>
      </c>
      <c r="K128" s="212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1071</v>
      </c>
    </row>
    <row r="129" spans="2:65" s="1" customFormat="1" ht="19.5">
      <c r="B129" s="29"/>
      <c r="C129" s="215"/>
      <c r="D129" s="216" t="s">
        <v>201</v>
      </c>
      <c r="E129" s="215"/>
      <c r="F129" s="217" t="s">
        <v>1072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193</v>
      </c>
      <c r="D130" s="210" t="s">
        <v>195</v>
      </c>
      <c r="E130" s="211" t="s">
        <v>1073</v>
      </c>
      <c r="F130" s="212" t="s">
        <v>1074</v>
      </c>
      <c r="G130" s="213" t="s">
        <v>583</v>
      </c>
      <c r="H130" s="214">
        <v>4</v>
      </c>
      <c r="I130" s="132"/>
      <c r="J130" s="228">
        <f>ROUND(I130*H130,2)</f>
        <v>0</v>
      </c>
      <c r="K130" s="212" t="s">
        <v>1062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1075</v>
      </c>
    </row>
    <row r="131" spans="2:65" s="1" customFormat="1" ht="19.5">
      <c r="B131" s="29"/>
      <c r="C131" s="215"/>
      <c r="D131" s="216" t="s">
        <v>201</v>
      </c>
      <c r="E131" s="215"/>
      <c r="F131" s="217" t="s">
        <v>1076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24.2" customHeight="1">
      <c r="B132" s="128"/>
      <c r="C132" s="210" t="s">
        <v>216</v>
      </c>
      <c r="D132" s="210" t="s">
        <v>195</v>
      </c>
      <c r="E132" s="211" t="s">
        <v>1077</v>
      </c>
      <c r="F132" s="212" t="s">
        <v>1078</v>
      </c>
      <c r="G132" s="213" t="s">
        <v>269</v>
      </c>
      <c r="H132" s="214">
        <v>1412</v>
      </c>
      <c r="I132" s="132"/>
      <c r="J132" s="228">
        <f>ROUND(I132*H132,2)</f>
        <v>0</v>
      </c>
      <c r="K132" s="212" t="s">
        <v>199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1079</v>
      </c>
    </row>
    <row r="133" spans="2:65" s="1" customFormat="1" ht="19.5">
      <c r="B133" s="29"/>
      <c r="C133" s="215"/>
      <c r="D133" s="216" t="s">
        <v>201</v>
      </c>
      <c r="E133" s="215"/>
      <c r="F133" s="217" t="s">
        <v>1080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24.2" customHeight="1">
      <c r="B134" s="128"/>
      <c r="C134" s="210" t="s">
        <v>222</v>
      </c>
      <c r="D134" s="210" t="s">
        <v>195</v>
      </c>
      <c r="E134" s="211" t="s">
        <v>1081</v>
      </c>
      <c r="F134" s="212" t="s">
        <v>1082</v>
      </c>
      <c r="G134" s="213" t="s">
        <v>583</v>
      </c>
      <c r="H134" s="214">
        <v>1</v>
      </c>
      <c r="I134" s="132"/>
      <c r="J134" s="228">
        <f>ROUND(I134*H134,2)</f>
        <v>0</v>
      </c>
      <c r="K134" s="212" t="s">
        <v>199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1083</v>
      </c>
    </row>
    <row r="135" spans="2:65" s="1" customFormat="1" ht="29.25">
      <c r="B135" s="29"/>
      <c r="C135" s="215"/>
      <c r="D135" s="216" t="s">
        <v>201</v>
      </c>
      <c r="E135" s="215"/>
      <c r="F135" s="217" t="s">
        <v>1084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24.2" customHeight="1">
      <c r="B136" s="128"/>
      <c r="C136" s="210" t="s">
        <v>227</v>
      </c>
      <c r="D136" s="210" t="s">
        <v>195</v>
      </c>
      <c r="E136" s="211" t="s">
        <v>1085</v>
      </c>
      <c r="F136" s="212" t="s">
        <v>1086</v>
      </c>
      <c r="G136" s="213" t="s">
        <v>583</v>
      </c>
      <c r="H136" s="214">
        <v>4</v>
      </c>
      <c r="I136" s="132"/>
      <c r="J136" s="228">
        <f>ROUND(I136*H136,2)</f>
        <v>0</v>
      </c>
      <c r="K136" s="212" t="s">
        <v>199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1087</v>
      </c>
    </row>
    <row r="137" spans="2:65" s="1" customFormat="1" ht="29.25">
      <c r="B137" s="29"/>
      <c r="C137" s="215"/>
      <c r="D137" s="216" t="s">
        <v>201</v>
      </c>
      <c r="E137" s="215"/>
      <c r="F137" s="217" t="s">
        <v>1088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233</v>
      </c>
      <c r="D138" s="210" t="s">
        <v>195</v>
      </c>
      <c r="E138" s="211" t="s">
        <v>1089</v>
      </c>
      <c r="F138" s="212" t="s">
        <v>1090</v>
      </c>
      <c r="G138" s="213" t="s">
        <v>583</v>
      </c>
      <c r="H138" s="214">
        <v>1</v>
      </c>
      <c r="I138" s="132"/>
      <c r="J138" s="228">
        <f>ROUND(I138*H138,2)</f>
        <v>0</v>
      </c>
      <c r="K138" s="212" t="s">
        <v>1062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1091</v>
      </c>
    </row>
    <row r="139" spans="2:65" s="1" customFormat="1" ht="19.5">
      <c r="B139" s="29"/>
      <c r="C139" s="215"/>
      <c r="D139" s="216" t="s">
        <v>201</v>
      </c>
      <c r="E139" s="215"/>
      <c r="F139" s="217" t="s">
        <v>1092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16.5" customHeight="1">
      <c r="B140" s="128"/>
      <c r="C140" s="210" t="s">
        <v>240</v>
      </c>
      <c r="D140" s="210" t="s">
        <v>195</v>
      </c>
      <c r="E140" s="211" t="s">
        <v>1093</v>
      </c>
      <c r="F140" s="212" t="s">
        <v>1094</v>
      </c>
      <c r="G140" s="213" t="s">
        <v>583</v>
      </c>
      <c r="H140" s="214">
        <v>4</v>
      </c>
      <c r="I140" s="132"/>
      <c r="J140" s="228">
        <f>ROUND(I140*H140,2)</f>
        <v>0</v>
      </c>
      <c r="K140" s="212" t="s">
        <v>1062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1095</v>
      </c>
    </row>
    <row r="141" spans="2:65" s="1" customFormat="1" ht="19.5">
      <c r="B141" s="29"/>
      <c r="C141" s="215"/>
      <c r="D141" s="216" t="s">
        <v>201</v>
      </c>
      <c r="E141" s="215"/>
      <c r="F141" s="217" t="s">
        <v>1096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16.5" customHeight="1">
      <c r="B142" s="128"/>
      <c r="C142" s="210" t="s">
        <v>246</v>
      </c>
      <c r="D142" s="210" t="s">
        <v>195</v>
      </c>
      <c r="E142" s="211" t="s">
        <v>1097</v>
      </c>
      <c r="F142" s="212" t="s">
        <v>1098</v>
      </c>
      <c r="G142" s="213" t="s">
        <v>583</v>
      </c>
      <c r="H142" s="214">
        <v>1</v>
      </c>
      <c r="I142" s="132"/>
      <c r="J142" s="228">
        <f>ROUND(I142*H142,2)</f>
        <v>0</v>
      </c>
      <c r="K142" s="212" t="s">
        <v>1062</v>
      </c>
      <c r="L142" s="29"/>
      <c r="M142" s="133" t="s">
        <v>1</v>
      </c>
      <c r="N142" s="134" t="s">
        <v>38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193</v>
      </c>
      <c r="AT142" s="137" t="s">
        <v>195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1099</v>
      </c>
    </row>
    <row r="143" spans="2:65" s="1" customFormat="1" ht="29.25">
      <c r="B143" s="29"/>
      <c r="C143" s="215"/>
      <c r="D143" s="216" t="s">
        <v>201</v>
      </c>
      <c r="E143" s="215"/>
      <c r="F143" s="217" t="s">
        <v>1100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" customFormat="1" ht="16.5" customHeight="1">
      <c r="B144" s="128"/>
      <c r="C144" s="210" t="s">
        <v>251</v>
      </c>
      <c r="D144" s="210" t="s">
        <v>195</v>
      </c>
      <c r="E144" s="211" t="s">
        <v>1101</v>
      </c>
      <c r="F144" s="212" t="s">
        <v>1102</v>
      </c>
      <c r="G144" s="213" t="s">
        <v>583</v>
      </c>
      <c r="H144" s="214">
        <v>4</v>
      </c>
      <c r="I144" s="132"/>
      <c r="J144" s="228">
        <f>ROUND(I144*H144,2)</f>
        <v>0</v>
      </c>
      <c r="K144" s="212" t="s">
        <v>1062</v>
      </c>
      <c r="L144" s="29"/>
      <c r="M144" s="133" t="s">
        <v>1</v>
      </c>
      <c r="N144" s="134" t="s">
        <v>38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193</v>
      </c>
      <c r="AT144" s="137" t="s">
        <v>195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1103</v>
      </c>
    </row>
    <row r="145" spans="2:65" s="1" customFormat="1" ht="29.25">
      <c r="B145" s="29"/>
      <c r="C145" s="215"/>
      <c r="D145" s="216" t="s">
        <v>201</v>
      </c>
      <c r="E145" s="215"/>
      <c r="F145" s="217" t="s">
        <v>1104</v>
      </c>
      <c r="G145" s="215"/>
      <c r="H145" s="215"/>
      <c r="I145" s="140"/>
      <c r="J145" s="215"/>
      <c r="K145" s="215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210" t="s">
        <v>256</v>
      </c>
      <c r="D146" s="210" t="s">
        <v>195</v>
      </c>
      <c r="E146" s="211" t="s">
        <v>1105</v>
      </c>
      <c r="F146" s="212" t="s">
        <v>1106</v>
      </c>
      <c r="G146" s="213" t="s">
        <v>269</v>
      </c>
      <c r="H146" s="214">
        <v>1412</v>
      </c>
      <c r="I146" s="132"/>
      <c r="J146" s="228">
        <f>ROUND(I146*H146,2)</f>
        <v>0</v>
      </c>
      <c r="K146" s="212" t="s">
        <v>1062</v>
      </c>
      <c r="L146" s="29"/>
      <c r="M146" s="133" t="s">
        <v>1</v>
      </c>
      <c r="N146" s="134" t="s">
        <v>38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193</v>
      </c>
      <c r="AT146" s="137" t="s">
        <v>195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1107</v>
      </c>
    </row>
    <row r="147" spans="2:65" s="1" customFormat="1" ht="19.5">
      <c r="B147" s="29"/>
      <c r="C147" s="215"/>
      <c r="D147" s="216" t="s">
        <v>201</v>
      </c>
      <c r="E147" s="215"/>
      <c r="F147" s="217" t="s">
        <v>1108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" customFormat="1" ht="21.75" customHeight="1">
      <c r="B148" s="128"/>
      <c r="C148" s="210" t="s">
        <v>308</v>
      </c>
      <c r="D148" s="210" t="s">
        <v>195</v>
      </c>
      <c r="E148" s="211" t="s">
        <v>1109</v>
      </c>
      <c r="F148" s="212" t="s">
        <v>1110</v>
      </c>
      <c r="G148" s="213" t="s">
        <v>583</v>
      </c>
      <c r="H148" s="214">
        <v>10</v>
      </c>
      <c r="I148" s="132"/>
      <c r="J148" s="228">
        <f>ROUND(I148*H148,2)</f>
        <v>0</v>
      </c>
      <c r="K148" s="212" t="s">
        <v>1062</v>
      </c>
      <c r="L148" s="29"/>
      <c r="M148" s="133" t="s">
        <v>1</v>
      </c>
      <c r="N148" s="134" t="s">
        <v>38</v>
      </c>
      <c r="P148" s="135">
        <f>O148*H148</f>
        <v>0</v>
      </c>
      <c r="Q148" s="135">
        <v>0</v>
      </c>
      <c r="R148" s="135">
        <f>Q148*H148</f>
        <v>0</v>
      </c>
      <c r="S148" s="135">
        <v>0</v>
      </c>
      <c r="T148" s="136">
        <f>S148*H148</f>
        <v>0</v>
      </c>
      <c r="AR148" s="137" t="s">
        <v>193</v>
      </c>
      <c r="AT148" s="137" t="s">
        <v>195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1111</v>
      </c>
    </row>
    <row r="149" spans="2:65" s="1" customFormat="1" ht="29.25">
      <c r="B149" s="29"/>
      <c r="C149" s="215"/>
      <c r="D149" s="216" t="s">
        <v>201</v>
      </c>
      <c r="E149" s="215"/>
      <c r="F149" s="217" t="s">
        <v>1112</v>
      </c>
      <c r="G149" s="215"/>
      <c r="H149" s="215"/>
      <c r="I149" s="140"/>
      <c r="J149" s="215"/>
      <c r="K149" s="215"/>
      <c r="L149" s="29"/>
      <c r="M149" s="141"/>
      <c r="T149" s="53"/>
      <c r="AT149" s="14" t="s">
        <v>201</v>
      </c>
      <c r="AU149" s="14" t="s">
        <v>80</v>
      </c>
    </row>
    <row r="150" spans="2:65" s="1" customFormat="1" ht="21.75" customHeight="1">
      <c r="B150" s="128"/>
      <c r="C150" s="210" t="s">
        <v>312</v>
      </c>
      <c r="D150" s="210" t="s">
        <v>195</v>
      </c>
      <c r="E150" s="211" t="s">
        <v>1113</v>
      </c>
      <c r="F150" s="212" t="s">
        <v>1114</v>
      </c>
      <c r="G150" s="213" t="s">
        <v>583</v>
      </c>
      <c r="H150" s="214">
        <v>40</v>
      </c>
      <c r="I150" s="132"/>
      <c r="J150" s="228">
        <f>ROUND(I150*H150,2)</f>
        <v>0</v>
      </c>
      <c r="K150" s="212" t="s">
        <v>1062</v>
      </c>
      <c r="L150" s="29"/>
      <c r="M150" s="133" t="s">
        <v>1</v>
      </c>
      <c r="N150" s="134" t="s">
        <v>38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R150" s="137" t="s">
        <v>193</v>
      </c>
      <c r="AT150" s="137" t="s">
        <v>195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1115</v>
      </c>
    </row>
    <row r="151" spans="2:65" s="1" customFormat="1" ht="29.25">
      <c r="B151" s="29"/>
      <c r="C151" s="215"/>
      <c r="D151" s="216" t="s">
        <v>201</v>
      </c>
      <c r="E151" s="215"/>
      <c r="F151" s="217" t="s">
        <v>1116</v>
      </c>
      <c r="G151" s="215"/>
      <c r="H151" s="215"/>
      <c r="I151" s="140"/>
      <c r="J151" s="215"/>
      <c r="K151" s="215"/>
      <c r="L151" s="29"/>
      <c r="M151" s="141"/>
      <c r="T151" s="53"/>
      <c r="AT151" s="14" t="s">
        <v>201</v>
      </c>
      <c r="AU151" s="14" t="s">
        <v>80</v>
      </c>
    </row>
    <row r="152" spans="2:65" s="1" customFormat="1" ht="16.5" customHeight="1">
      <c r="B152" s="128"/>
      <c r="C152" s="210" t="s">
        <v>8</v>
      </c>
      <c r="D152" s="210" t="s">
        <v>195</v>
      </c>
      <c r="E152" s="211" t="s">
        <v>1117</v>
      </c>
      <c r="F152" s="212" t="s">
        <v>1118</v>
      </c>
      <c r="G152" s="213" t="s">
        <v>269</v>
      </c>
      <c r="H152" s="214">
        <v>1412</v>
      </c>
      <c r="I152" s="132"/>
      <c r="J152" s="228">
        <f>ROUND(I152*H152,2)</f>
        <v>0</v>
      </c>
      <c r="K152" s="212" t="s">
        <v>1062</v>
      </c>
      <c r="L152" s="29"/>
      <c r="M152" s="133" t="s">
        <v>1</v>
      </c>
      <c r="N152" s="134" t="s">
        <v>38</v>
      </c>
      <c r="P152" s="135">
        <f>O152*H152</f>
        <v>0</v>
      </c>
      <c r="Q152" s="135">
        <v>0</v>
      </c>
      <c r="R152" s="135">
        <f>Q152*H152</f>
        <v>0</v>
      </c>
      <c r="S152" s="135">
        <v>0</v>
      </c>
      <c r="T152" s="136">
        <f>S152*H152</f>
        <v>0</v>
      </c>
      <c r="AR152" s="137" t="s">
        <v>193</v>
      </c>
      <c r="AT152" s="137" t="s">
        <v>195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1119</v>
      </c>
    </row>
    <row r="153" spans="2:65" s="1" customFormat="1" ht="19.5">
      <c r="B153" s="29"/>
      <c r="C153" s="215"/>
      <c r="D153" s="216" t="s">
        <v>201</v>
      </c>
      <c r="E153" s="215"/>
      <c r="F153" s="217" t="s">
        <v>1120</v>
      </c>
      <c r="G153" s="215"/>
      <c r="H153" s="215"/>
      <c r="I153" s="140"/>
      <c r="J153" s="215"/>
      <c r="K153" s="215"/>
      <c r="L153" s="29"/>
      <c r="M153" s="141"/>
      <c r="T153" s="53"/>
      <c r="AT153" s="14" t="s">
        <v>201</v>
      </c>
      <c r="AU153" s="14" t="s">
        <v>80</v>
      </c>
    </row>
    <row r="154" spans="2:65" s="1" customFormat="1" ht="24.2" customHeight="1">
      <c r="B154" s="128"/>
      <c r="C154" s="210" t="s">
        <v>320</v>
      </c>
      <c r="D154" s="210" t="s">
        <v>195</v>
      </c>
      <c r="E154" s="211" t="s">
        <v>1121</v>
      </c>
      <c r="F154" s="212" t="s">
        <v>1122</v>
      </c>
      <c r="G154" s="213" t="s">
        <v>324</v>
      </c>
      <c r="H154" s="214">
        <v>2.625</v>
      </c>
      <c r="I154" s="132"/>
      <c r="J154" s="228">
        <f>ROUND(I154*H154,2)</f>
        <v>0</v>
      </c>
      <c r="K154" s="212" t="s">
        <v>199</v>
      </c>
      <c r="L154" s="29"/>
      <c r="M154" s="133" t="s">
        <v>1</v>
      </c>
      <c r="N154" s="134" t="s">
        <v>38</v>
      </c>
      <c r="P154" s="135">
        <f>O154*H154</f>
        <v>0</v>
      </c>
      <c r="Q154" s="135">
        <v>0</v>
      </c>
      <c r="R154" s="135">
        <f>Q154*H154</f>
        <v>0</v>
      </c>
      <c r="S154" s="135">
        <v>0</v>
      </c>
      <c r="T154" s="136">
        <f>S154*H154</f>
        <v>0</v>
      </c>
      <c r="AR154" s="137" t="s">
        <v>193</v>
      </c>
      <c r="AT154" s="137" t="s">
        <v>195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1123</v>
      </c>
    </row>
    <row r="155" spans="2:65" s="1" customFormat="1" ht="19.5">
      <c r="B155" s="29"/>
      <c r="C155" s="215"/>
      <c r="D155" s="216" t="s">
        <v>201</v>
      </c>
      <c r="E155" s="215"/>
      <c r="F155" s="217" t="s">
        <v>1124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" customFormat="1" ht="16.5" customHeight="1">
      <c r="B156" s="128"/>
      <c r="C156" s="210" t="s">
        <v>328</v>
      </c>
      <c r="D156" s="210" t="s">
        <v>195</v>
      </c>
      <c r="E156" s="211" t="s">
        <v>1125</v>
      </c>
      <c r="F156" s="212" t="s">
        <v>1126</v>
      </c>
      <c r="G156" s="213" t="s">
        <v>583</v>
      </c>
      <c r="H156" s="214">
        <v>1</v>
      </c>
      <c r="I156" s="132"/>
      <c r="J156" s="228">
        <f>ROUND(I156*H156,2)</f>
        <v>0</v>
      </c>
      <c r="K156" s="212" t="s">
        <v>1062</v>
      </c>
      <c r="L156" s="29"/>
      <c r="M156" s="133" t="s">
        <v>1</v>
      </c>
      <c r="N156" s="134" t="s">
        <v>38</v>
      </c>
      <c r="P156" s="135">
        <f>O156*H156</f>
        <v>0</v>
      </c>
      <c r="Q156" s="135">
        <v>0</v>
      </c>
      <c r="R156" s="135">
        <f>Q156*H156</f>
        <v>0</v>
      </c>
      <c r="S156" s="135">
        <v>0</v>
      </c>
      <c r="T156" s="136">
        <f>S156*H156</f>
        <v>0</v>
      </c>
      <c r="AR156" s="137" t="s">
        <v>193</v>
      </c>
      <c r="AT156" s="137" t="s">
        <v>195</v>
      </c>
      <c r="AU156" s="137" t="s">
        <v>80</v>
      </c>
      <c r="AY156" s="14" t="s">
        <v>194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4" t="s">
        <v>80</v>
      </c>
      <c r="BK156" s="138">
        <f>ROUND(I156*H156,2)</f>
        <v>0</v>
      </c>
      <c r="BL156" s="14" t="s">
        <v>193</v>
      </c>
      <c r="BM156" s="137" t="s">
        <v>1127</v>
      </c>
    </row>
    <row r="157" spans="2:65" s="1" customFormat="1" ht="29.25">
      <c r="B157" s="29"/>
      <c r="C157" s="215"/>
      <c r="D157" s="216" t="s">
        <v>201</v>
      </c>
      <c r="E157" s="215"/>
      <c r="F157" s="217" t="s">
        <v>1128</v>
      </c>
      <c r="G157" s="215"/>
      <c r="H157" s="215"/>
      <c r="I157" s="140"/>
      <c r="J157" s="215"/>
      <c r="K157" s="215"/>
      <c r="L157" s="29"/>
      <c r="M157" s="141"/>
      <c r="T157" s="53"/>
      <c r="AT157" s="14" t="s">
        <v>201</v>
      </c>
      <c r="AU157" s="14" t="s">
        <v>80</v>
      </c>
    </row>
    <row r="158" spans="2:65" s="1" customFormat="1" ht="16.5" customHeight="1">
      <c r="B158" s="128"/>
      <c r="C158" s="210" t="s">
        <v>333</v>
      </c>
      <c r="D158" s="210" t="s">
        <v>195</v>
      </c>
      <c r="E158" s="211" t="s">
        <v>1129</v>
      </c>
      <c r="F158" s="212" t="s">
        <v>1130</v>
      </c>
      <c r="G158" s="213" t="s">
        <v>583</v>
      </c>
      <c r="H158" s="214">
        <v>4</v>
      </c>
      <c r="I158" s="132"/>
      <c r="J158" s="228">
        <f>ROUND(I158*H158,2)</f>
        <v>0</v>
      </c>
      <c r="K158" s="212" t="s">
        <v>1062</v>
      </c>
      <c r="L158" s="29"/>
      <c r="M158" s="133" t="s">
        <v>1</v>
      </c>
      <c r="N158" s="134" t="s">
        <v>38</v>
      </c>
      <c r="P158" s="135">
        <f>O158*H158</f>
        <v>0</v>
      </c>
      <c r="Q158" s="135">
        <v>0</v>
      </c>
      <c r="R158" s="135">
        <f>Q158*H158</f>
        <v>0</v>
      </c>
      <c r="S158" s="135">
        <v>0</v>
      </c>
      <c r="T158" s="136">
        <f>S158*H158</f>
        <v>0</v>
      </c>
      <c r="AR158" s="137" t="s">
        <v>193</v>
      </c>
      <c r="AT158" s="137" t="s">
        <v>195</v>
      </c>
      <c r="AU158" s="137" t="s">
        <v>80</v>
      </c>
      <c r="AY158" s="14" t="s">
        <v>194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4" t="s">
        <v>80</v>
      </c>
      <c r="BK158" s="138">
        <f>ROUND(I158*H158,2)</f>
        <v>0</v>
      </c>
      <c r="BL158" s="14" t="s">
        <v>193</v>
      </c>
      <c r="BM158" s="137" t="s">
        <v>1131</v>
      </c>
    </row>
    <row r="159" spans="2:65" s="1" customFormat="1" ht="29.25">
      <c r="B159" s="29"/>
      <c r="C159" s="215"/>
      <c r="D159" s="216" t="s">
        <v>201</v>
      </c>
      <c r="E159" s="215"/>
      <c r="F159" s="217" t="s">
        <v>1132</v>
      </c>
      <c r="G159" s="215"/>
      <c r="H159" s="215"/>
      <c r="I159" s="140"/>
      <c r="J159" s="215"/>
      <c r="K159" s="215"/>
      <c r="L159" s="29"/>
      <c r="M159" s="141"/>
      <c r="T159" s="53"/>
      <c r="AT159" s="14" t="s">
        <v>201</v>
      </c>
      <c r="AU159" s="14" t="s">
        <v>80</v>
      </c>
    </row>
    <row r="160" spans="2:65" s="1" customFormat="1" ht="21.75" customHeight="1">
      <c r="B160" s="128"/>
      <c r="C160" s="210" t="s">
        <v>338</v>
      </c>
      <c r="D160" s="210" t="s">
        <v>195</v>
      </c>
      <c r="E160" s="211" t="s">
        <v>1133</v>
      </c>
      <c r="F160" s="212" t="s">
        <v>1134</v>
      </c>
      <c r="G160" s="213" t="s">
        <v>583</v>
      </c>
      <c r="H160" s="214">
        <v>3</v>
      </c>
      <c r="I160" s="132"/>
      <c r="J160" s="228">
        <f>ROUND(I160*H160,2)</f>
        <v>0</v>
      </c>
      <c r="K160" s="212" t="s">
        <v>1062</v>
      </c>
      <c r="L160" s="29"/>
      <c r="M160" s="133" t="s">
        <v>1</v>
      </c>
      <c r="N160" s="134" t="s">
        <v>38</v>
      </c>
      <c r="P160" s="135">
        <f>O160*H160</f>
        <v>0</v>
      </c>
      <c r="Q160" s="135">
        <v>0</v>
      </c>
      <c r="R160" s="135">
        <f>Q160*H160</f>
        <v>0</v>
      </c>
      <c r="S160" s="135">
        <v>0</v>
      </c>
      <c r="T160" s="136">
        <f>S160*H160</f>
        <v>0</v>
      </c>
      <c r="AR160" s="137" t="s">
        <v>193</v>
      </c>
      <c r="AT160" s="137" t="s">
        <v>195</v>
      </c>
      <c r="AU160" s="137" t="s">
        <v>80</v>
      </c>
      <c r="AY160" s="14" t="s">
        <v>194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4" t="s">
        <v>80</v>
      </c>
      <c r="BK160" s="138">
        <f>ROUND(I160*H160,2)</f>
        <v>0</v>
      </c>
      <c r="BL160" s="14" t="s">
        <v>193</v>
      </c>
      <c r="BM160" s="137" t="s">
        <v>1135</v>
      </c>
    </row>
    <row r="161" spans="2:65" s="1" customFormat="1" ht="29.25">
      <c r="B161" s="29"/>
      <c r="C161" s="215"/>
      <c r="D161" s="216" t="s">
        <v>201</v>
      </c>
      <c r="E161" s="215"/>
      <c r="F161" s="217" t="s">
        <v>1136</v>
      </c>
      <c r="G161" s="215"/>
      <c r="H161" s="215"/>
      <c r="I161" s="140"/>
      <c r="J161" s="215"/>
      <c r="K161" s="215"/>
      <c r="L161" s="29"/>
      <c r="M161" s="141"/>
      <c r="T161" s="53"/>
      <c r="AT161" s="14" t="s">
        <v>201</v>
      </c>
      <c r="AU161" s="14" t="s">
        <v>80</v>
      </c>
    </row>
    <row r="162" spans="2:65" s="1" customFormat="1" ht="16.5" customHeight="1">
      <c r="B162" s="128"/>
      <c r="C162" s="210" t="s">
        <v>343</v>
      </c>
      <c r="D162" s="210" t="s">
        <v>195</v>
      </c>
      <c r="E162" s="211" t="s">
        <v>1137</v>
      </c>
      <c r="F162" s="212" t="s">
        <v>1138</v>
      </c>
      <c r="G162" s="213" t="s">
        <v>269</v>
      </c>
      <c r="H162" s="214">
        <v>15</v>
      </c>
      <c r="I162" s="132"/>
      <c r="J162" s="228">
        <f>ROUND(I162*H162,2)</f>
        <v>0</v>
      </c>
      <c r="K162" s="212" t="s">
        <v>1062</v>
      </c>
      <c r="L162" s="29"/>
      <c r="M162" s="133" t="s">
        <v>1</v>
      </c>
      <c r="N162" s="134" t="s">
        <v>38</v>
      </c>
      <c r="P162" s="135">
        <f>O162*H162</f>
        <v>0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R162" s="137" t="s">
        <v>193</v>
      </c>
      <c r="AT162" s="137" t="s">
        <v>195</v>
      </c>
      <c r="AU162" s="137" t="s">
        <v>80</v>
      </c>
      <c r="AY162" s="14" t="s">
        <v>194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4" t="s">
        <v>80</v>
      </c>
      <c r="BK162" s="138">
        <f>ROUND(I162*H162,2)</f>
        <v>0</v>
      </c>
      <c r="BL162" s="14" t="s">
        <v>193</v>
      </c>
      <c r="BM162" s="137" t="s">
        <v>1139</v>
      </c>
    </row>
    <row r="163" spans="2:65" s="1" customFormat="1" ht="19.5">
      <c r="B163" s="29"/>
      <c r="C163" s="215"/>
      <c r="D163" s="216" t="s">
        <v>201</v>
      </c>
      <c r="E163" s="215"/>
      <c r="F163" s="217" t="s">
        <v>1140</v>
      </c>
      <c r="G163" s="215"/>
      <c r="H163" s="215"/>
      <c r="I163" s="140"/>
      <c r="J163" s="215"/>
      <c r="K163" s="215"/>
      <c r="L163" s="29"/>
      <c r="M163" s="141"/>
      <c r="T163" s="53"/>
      <c r="AT163" s="14" t="s">
        <v>201</v>
      </c>
      <c r="AU163" s="14" t="s">
        <v>80</v>
      </c>
    </row>
    <row r="164" spans="2:65" s="1" customFormat="1" ht="16.5" customHeight="1">
      <c r="B164" s="128"/>
      <c r="C164" s="210" t="s">
        <v>7</v>
      </c>
      <c r="D164" s="210" t="s">
        <v>195</v>
      </c>
      <c r="E164" s="211" t="s">
        <v>1141</v>
      </c>
      <c r="F164" s="212" t="s">
        <v>1142</v>
      </c>
      <c r="G164" s="213" t="s">
        <v>583</v>
      </c>
      <c r="H164" s="214">
        <v>3</v>
      </c>
      <c r="I164" s="132"/>
      <c r="J164" s="228">
        <f>ROUND(I164*H164,2)</f>
        <v>0</v>
      </c>
      <c r="K164" s="212" t="s">
        <v>1062</v>
      </c>
      <c r="L164" s="29"/>
      <c r="M164" s="133" t="s">
        <v>1</v>
      </c>
      <c r="N164" s="134" t="s">
        <v>38</v>
      </c>
      <c r="P164" s="135">
        <f>O164*H164</f>
        <v>0</v>
      </c>
      <c r="Q164" s="135">
        <v>0</v>
      </c>
      <c r="R164" s="135">
        <f>Q164*H164</f>
        <v>0</v>
      </c>
      <c r="S164" s="135">
        <v>0</v>
      </c>
      <c r="T164" s="136">
        <f>S164*H164</f>
        <v>0</v>
      </c>
      <c r="AR164" s="137" t="s">
        <v>193</v>
      </c>
      <c r="AT164" s="137" t="s">
        <v>195</v>
      </c>
      <c r="AU164" s="137" t="s">
        <v>80</v>
      </c>
      <c r="AY164" s="14" t="s">
        <v>194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4" t="s">
        <v>80</v>
      </c>
      <c r="BK164" s="138">
        <f>ROUND(I164*H164,2)</f>
        <v>0</v>
      </c>
      <c r="BL164" s="14" t="s">
        <v>193</v>
      </c>
      <c r="BM164" s="137" t="s">
        <v>1143</v>
      </c>
    </row>
    <row r="165" spans="2:65" s="1" customFormat="1" ht="19.5">
      <c r="B165" s="29"/>
      <c r="C165" s="215"/>
      <c r="D165" s="216" t="s">
        <v>201</v>
      </c>
      <c r="E165" s="215"/>
      <c r="F165" s="217" t="s">
        <v>1144</v>
      </c>
      <c r="G165" s="215"/>
      <c r="H165" s="215"/>
      <c r="I165" s="140"/>
      <c r="J165" s="215"/>
      <c r="K165" s="215"/>
      <c r="L165" s="29"/>
      <c r="M165" s="141"/>
      <c r="T165" s="53"/>
      <c r="AT165" s="14" t="s">
        <v>201</v>
      </c>
      <c r="AU165" s="14" t="s">
        <v>80</v>
      </c>
    </row>
    <row r="166" spans="2:65" s="1" customFormat="1" ht="21.75" customHeight="1">
      <c r="B166" s="128"/>
      <c r="C166" s="210" t="s">
        <v>350</v>
      </c>
      <c r="D166" s="210" t="s">
        <v>195</v>
      </c>
      <c r="E166" s="211" t="s">
        <v>1145</v>
      </c>
      <c r="F166" s="212" t="s">
        <v>1146</v>
      </c>
      <c r="G166" s="213" t="s">
        <v>583</v>
      </c>
      <c r="H166" s="214">
        <v>3</v>
      </c>
      <c r="I166" s="132"/>
      <c r="J166" s="228">
        <f>ROUND(I166*H166,2)</f>
        <v>0</v>
      </c>
      <c r="K166" s="212" t="s">
        <v>1062</v>
      </c>
      <c r="L166" s="29"/>
      <c r="M166" s="133" t="s">
        <v>1</v>
      </c>
      <c r="N166" s="134" t="s">
        <v>38</v>
      </c>
      <c r="P166" s="135">
        <f>O166*H166</f>
        <v>0</v>
      </c>
      <c r="Q166" s="135">
        <v>6.0000000000000002E-5</v>
      </c>
      <c r="R166" s="135">
        <f>Q166*H166</f>
        <v>1.8000000000000001E-4</v>
      </c>
      <c r="S166" s="135">
        <v>0</v>
      </c>
      <c r="T166" s="136">
        <f>S166*H166</f>
        <v>0</v>
      </c>
      <c r="AR166" s="137" t="s">
        <v>193</v>
      </c>
      <c r="AT166" s="137" t="s">
        <v>195</v>
      </c>
      <c r="AU166" s="137" t="s">
        <v>80</v>
      </c>
      <c r="AY166" s="14" t="s">
        <v>194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4" t="s">
        <v>80</v>
      </c>
      <c r="BK166" s="138">
        <f>ROUND(I166*H166,2)</f>
        <v>0</v>
      </c>
      <c r="BL166" s="14" t="s">
        <v>193</v>
      </c>
      <c r="BM166" s="137" t="s">
        <v>1147</v>
      </c>
    </row>
    <row r="167" spans="2:65" s="1" customFormat="1" ht="19.5">
      <c r="B167" s="29"/>
      <c r="C167" s="215"/>
      <c r="D167" s="216" t="s">
        <v>201</v>
      </c>
      <c r="E167" s="215"/>
      <c r="F167" s="217" t="s">
        <v>1148</v>
      </c>
      <c r="G167" s="215"/>
      <c r="H167" s="215"/>
      <c r="I167" s="140"/>
      <c r="J167" s="215"/>
      <c r="K167" s="215"/>
      <c r="L167" s="29"/>
      <c r="M167" s="141"/>
      <c r="T167" s="53"/>
      <c r="AT167" s="14" t="s">
        <v>201</v>
      </c>
      <c r="AU167" s="14" t="s">
        <v>80</v>
      </c>
    </row>
    <row r="168" spans="2:65" s="1" customFormat="1" ht="16.5" customHeight="1">
      <c r="B168" s="128"/>
      <c r="C168" s="210" t="s">
        <v>356</v>
      </c>
      <c r="D168" s="210" t="s">
        <v>195</v>
      </c>
      <c r="E168" s="211" t="s">
        <v>1149</v>
      </c>
      <c r="F168" s="212" t="s">
        <v>1150</v>
      </c>
      <c r="G168" s="213" t="s">
        <v>583</v>
      </c>
      <c r="H168" s="214">
        <v>3</v>
      </c>
      <c r="I168" s="132"/>
      <c r="J168" s="228">
        <f>ROUND(I168*H168,2)</f>
        <v>0</v>
      </c>
      <c r="K168" s="212" t="s">
        <v>1062</v>
      </c>
      <c r="L168" s="29"/>
      <c r="M168" s="133" t="s">
        <v>1</v>
      </c>
      <c r="N168" s="134" t="s">
        <v>38</v>
      </c>
      <c r="P168" s="135">
        <f>O168*H168</f>
        <v>0</v>
      </c>
      <c r="Q168" s="135">
        <v>0</v>
      </c>
      <c r="R168" s="135">
        <f>Q168*H168</f>
        <v>0</v>
      </c>
      <c r="S168" s="135">
        <v>0</v>
      </c>
      <c r="T168" s="136">
        <f>S168*H168</f>
        <v>0</v>
      </c>
      <c r="AR168" s="137" t="s">
        <v>193</v>
      </c>
      <c r="AT168" s="137" t="s">
        <v>195</v>
      </c>
      <c r="AU168" s="137" t="s">
        <v>80</v>
      </c>
      <c r="AY168" s="14" t="s">
        <v>194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4" t="s">
        <v>80</v>
      </c>
      <c r="BK168" s="138">
        <f>ROUND(I168*H168,2)</f>
        <v>0</v>
      </c>
      <c r="BL168" s="14" t="s">
        <v>193</v>
      </c>
      <c r="BM168" s="137" t="s">
        <v>1151</v>
      </c>
    </row>
    <row r="169" spans="2:65" s="1" customFormat="1" ht="19.5">
      <c r="B169" s="29"/>
      <c r="C169" s="215"/>
      <c r="D169" s="216" t="s">
        <v>201</v>
      </c>
      <c r="E169" s="215"/>
      <c r="F169" s="217" t="s">
        <v>1152</v>
      </c>
      <c r="G169" s="215"/>
      <c r="H169" s="215"/>
      <c r="I169" s="140"/>
      <c r="J169" s="215"/>
      <c r="K169" s="215"/>
      <c r="L169" s="29"/>
      <c r="M169" s="141"/>
      <c r="T169" s="53"/>
      <c r="AT169" s="14" t="s">
        <v>201</v>
      </c>
      <c r="AU169" s="14" t="s">
        <v>80</v>
      </c>
    </row>
    <row r="170" spans="2:65" s="1" customFormat="1" ht="21.75" customHeight="1">
      <c r="B170" s="128"/>
      <c r="C170" s="210" t="s">
        <v>361</v>
      </c>
      <c r="D170" s="210" t="s">
        <v>195</v>
      </c>
      <c r="E170" s="211" t="s">
        <v>1153</v>
      </c>
      <c r="F170" s="212" t="s">
        <v>1154</v>
      </c>
      <c r="G170" s="213" t="s">
        <v>341</v>
      </c>
      <c r="H170" s="214">
        <v>3</v>
      </c>
      <c r="I170" s="132"/>
      <c r="J170" s="228">
        <f>ROUND(I170*H170,2)</f>
        <v>0</v>
      </c>
      <c r="K170" s="212" t="s">
        <v>199</v>
      </c>
      <c r="L170" s="29"/>
      <c r="M170" s="133" t="s">
        <v>1</v>
      </c>
      <c r="N170" s="134" t="s">
        <v>38</v>
      </c>
      <c r="P170" s="135">
        <f>O170*H170</f>
        <v>0</v>
      </c>
      <c r="Q170" s="135">
        <v>0</v>
      </c>
      <c r="R170" s="135">
        <f>Q170*H170</f>
        <v>0</v>
      </c>
      <c r="S170" s="135">
        <v>0</v>
      </c>
      <c r="T170" s="136">
        <f>S170*H170</f>
        <v>0</v>
      </c>
      <c r="AR170" s="137" t="s">
        <v>193</v>
      </c>
      <c r="AT170" s="137" t="s">
        <v>195</v>
      </c>
      <c r="AU170" s="137" t="s">
        <v>80</v>
      </c>
      <c r="AY170" s="14" t="s">
        <v>194</v>
      </c>
      <c r="BE170" s="138">
        <f>IF(N170="základní",J170,0)</f>
        <v>0</v>
      </c>
      <c r="BF170" s="138">
        <f>IF(N170="snížená",J170,0)</f>
        <v>0</v>
      </c>
      <c r="BG170" s="138">
        <f>IF(N170="zákl. přenesená",J170,0)</f>
        <v>0</v>
      </c>
      <c r="BH170" s="138">
        <f>IF(N170="sníž. přenesená",J170,0)</f>
        <v>0</v>
      </c>
      <c r="BI170" s="138">
        <f>IF(N170="nulová",J170,0)</f>
        <v>0</v>
      </c>
      <c r="BJ170" s="14" t="s">
        <v>80</v>
      </c>
      <c r="BK170" s="138">
        <f>ROUND(I170*H170,2)</f>
        <v>0</v>
      </c>
      <c r="BL170" s="14" t="s">
        <v>193</v>
      </c>
      <c r="BM170" s="137" t="s">
        <v>1155</v>
      </c>
    </row>
    <row r="171" spans="2:65" s="1" customFormat="1" ht="11.25">
      <c r="B171" s="29"/>
      <c r="C171" s="215"/>
      <c r="D171" s="216" t="s">
        <v>201</v>
      </c>
      <c r="E171" s="215"/>
      <c r="F171" s="217" t="s">
        <v>1154</v>
      </c>
      <c r="G171" s="215"/>
      <c r="H171" s="215"/>
      <c r="I171" s="140"/>
      <c r="J171" s="215"/>
      <c r="K171" s="215"/>
      <c r="L171" s="29"/>
      <c r="M171" s="141"/>
      <c r="T171" s="53"/>
      <c r="AT171" s="14" t="s">
        <v>201</v>
      </c>
      <c r="AU171" s="14" t="s">
        <v>80</v>
      </c>
    </row>
    <row r="172" spans="2:65" s="1" customFormat="1" ht="16.5" customHeight="1">
      <c r="B172" s="128"/>
      <c r="C172" s="210" t="s">
        <v>365</v>
      </c>
      <c r="D172" s="210" t="s">
        <v>195</v>
      </c>
      <c r="E172" s="211" t="s">
        <v>1156</v>
      </c>
      <c r="F172" s="212" t="s">
        <v>1157</v>
      </c>
      <c r="G172" s="213" t="s">
        <v>583</v>
      </c>
      <c r="H172" s="214">
        <v>3</v>
      </c>
      <c r="I172" s="132"/>
      <c r="J172" s="228">
        <f>ROUND(I172*H172,2)</f>
        <v>0</v>
      </c>
      <c r="K172" s="212" t="s">
        <v>1062</v>
      </c>
      <c r="L172" s="29"/>
      <c r="M172" s="133" t="s">
        <v>1</v>
      </c>
      <c r="N172" s="134" t="s">
        <v>38</v>
      </c>
      <c r="P172" s="135">
        <f>O172*H172</f>
        <v>0</v>
      </c>
      <c r="Q172" s="135">
        <v>1.2800000000000001E-3</v>
      </c>
      <c r="R172" s="135">
        <f>Q172*H172</f>
        <v>3.8400000000000005E-3</v>
      </c>
      <c r="S172" s="135">
        <v>0</v>
      </c>
      <c r="T172" s="136">
        <f>S172*H172</f>
        <v>0</v>
      </c>
      <c r="AR172" s="137" t="s">
        <v>193</v>
      </c>
      <c r="AT172" s="137" t="s">
        <v>195</v>
      </c>
      <c r="AU172" s="137" t="s">
        <v>80</v>
      </c>
      <c r="AY172" s="14" t="s">
        <v>194</v>
      </c>
      <c r="BE172" s="138">
        <f>IF(N172="základní",J172,0)</f>
        <v>0</v>
      </c>
      <c r="BF172" s="138">
        <f>IF(N172="snížená",J172,0)</f>
        <v>0</v>
      </c>
      <c r="BG172" s="138">
        <f>IF(N172="zákl. přenesená",J172,0)</f>
        <v>0</v>
      </c>
      <c r="BH172" s="138">
        <f>IF(N172="sníž. přenesená",J172,0)</f>
        <v>0</v>
      </c>
      <c r="BI172" s="138">
        <f>IF(N172="nulová",J172,0)</f>
        <v>0</v>
      </c>
      <c r="BJ172" s="14" t="s">
        <v>80</v>
      </c>
      <c r="BK172" s="138">
        <f>ROUND(I172*H172,2)</f>
        <v>0</v>
      </c>
      <c r="BL172" s="14" t="s">
        <v>193</v>
      </c>
      <c r="BM172" s="137" t="s">
        <v>1158</v>
      </c>
    </row>
    <row r="173" spans="2:65" s="1" customFormat="1" ht="19.5">
      <c r="B173" s="29"/>
      <c r="C173" s="215"/>
      <c r="D173" s="216" t="s">
        <v>201</v>
      </c>
      <c r="E173" s="215"/>
      <c r="F173" s="217" t="s">
        <v>1159</v>
      </c>
      <c r="G173" s="215"/>
      <c r="H173" s="215"/>
      <c r="I173" s="140"/>
      <c r="J173" s="215"/>
      <c r="K173" s="215"/>
      <c r="L173" s="29"/>
      <c r="M173" s="141"/>
      <c r="T173" s="53"/>
      <c r="AT173" s="14" t="s">
        <v>201</v>
      </c>
      <c r="AU173" s="14" t="s">
        <v>80</v>
      </c>
    </row>
    <row r="174" spans="2:65" s="1" customFormat="1" ht="16.5" customHeight="1">
      <c r="B174" s="128"/>
      <c r="C174" s="210" t="s">
        <v>370</v>
      </c>
      <c r="D174" s="210" t="s">
        <v>195</v>
      </c>
      <c r="E174" s="211" t="s">
        <v>1160</v>
      </c>
      <c r="F174" s="212" t="s">
        <v>1161</v>
      </c>
      <c r="G174" s="213" t="s">
        <v>583</v>
      </c>
      <c r="H174" s="214">
        <v>12</v>
      </c>
      <c r="I174" s="132"/>
      <c r="J174" s="228">
        <f>ROUND(I174*H174,2)</f>
        <v>0</v>
      </c>
      <c r="K174" s="212" t="s">
        <v>1062</v>
      </c>
      <c r="L174" s="29"/>
      <c r="M174" s="133" t="s">
        <v>1</v>
      </c>
      <c r="N174" s="134" t="s">
        <v>38</v>
      </c>
      <c r="P174" s="135">
        <f>O174*H174</f>
        <v>0</v>
      </c>
      <c r="Q174" s="135">
        <v>1.281E-2</v>
      </c>
      <c r="R174" s="135">
        <f>Q174*H174</f>
        <v>0.15372</v>
      </c>
      <c r="S174" s="135">
        <v>0</v>
      </c>
      <c r="T174" s="136">
        <f>S174*H174</f>
        <v>0</v>
      </c>
      <c r="AR174" s="137" t="s">
        <v>193</v>
      </c>
      <c r="AT174" s="137" t="s">
        <v>195</v>
      </c>
      <c r="AU174" s="137" t="s">
        <v>80</v>
      </c>
      <c r="AY174" s="14" t="s">
        <v>194</v>
      </c>
      <c r="BE174" s="138">
        <f>IF(N174="základní",J174,0)</f>
        <v>0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4" t="s">
        <v>80</v>
      </c>
      <c r="BK174" s="138">
        <f>ROUND(I174*H174,2)</f>
        <v>0</v>
      </c>
      <c r="BL174" s="14" t="s">
        <v>193</v>
      </c>
      <c r="BM174" s="137" t="s">
        <v>1162</v>
      </c>
    </row>
    <row r="175" spans="2:65" s="1" customFormat="1" ht="29.25">
      <c r="B175" s="29"/>
      <c r="C175" s="215"/>
      <c r="D175" s="216" t="s">
        <v>201</v>
      </c>
      <c r="E175" s="215"/>
      <c r="F175" s="217" t="s">
        <v>1163</v>
      </c>
      <c r="G175" s="215"/>
      <c r="H175" s="215"/>
      <c r="I175" s="140"/>
      <c r="J175" s="215"/>
      <c r="K175" s="215"/>
      <c r="L175" s="29"/>
      <c r="M175" s="141"/>
      <c r="T175" s="53"/>
      <c r="AT175" s="14" t="s">
        <v>201</v>
      </c>
      <c r="AU175" s="14" t="s">
        <v>80</v>
      </c>
    </row>
    <row r="176" spans="2:65" s="1" customFormat="1" ht="16.5" customHeight="1">
      <c r="B176" s="128"/>
      <c r="C176" s="210" t="s">
        <v>448</v>
      </c>
      <c r="D176" s="210" t="s">
        <v>195</v>
      </c>
      <c r="E176" s="211" t="s">
        <v>1164</v>
      </c>
      <c r="F176" s="212" t="s">
        <v>1165</v>
      </c>
      <c r="G176" s="213" t="s">
        <v>583</v>
      </c>
      <c r="H176" s="214">
        <v>10</v>
      </c>
      <c r="I176" s="132"/>
      <c r="J176" s="228">
        <f>ROUND(I176*H176,2)</f>
        <v>0</v>
      </c>
      <c r="K176" s="212" t="s">
        <v>1062</v>
      </c>
      <c r="L176" s="29"/>
      <c r="M176" s="133" t="s">
        <v>1</v>
      </c>
      <c r="N176" s="134" t="s">
        <v>38</v>
      </c>
      <c r="P176" s="135">
        <f>O176*H176</f>
        <v>0</v>
      </c>
      <c r="Q176" s="135">
        <v>2.1350000000000001E-2</v>
      </c>
      <c r="R176" s="135">
        <f>Q176*H176</f>
        <v>0.21350000000000002</v>
      </c>
      <c r="S176" s="135">
        <v>0</v>
      </c>
      <c r="T176" s="136">
        <f>S176*H176</f>
        <v>0</v>
      </c>
      <c r="AR176" s="137" t="s">
        <v>193</v>
      </c>
      <c r="AT176" s="137" t="s">
        <v>195</v>
      </c>
      <c r="AU176" s="137" t="s">
        <v>80</v>
      </c>
      <c r="AY176" s="14" t="s">
        <v>194</v>
      </c>
      <c r="BE176" s="138">
        <f>IF(N176="základní",J176,0)</f>
        <v>0</v>
      </c>
      <c r="BF176" s="138">
        <f>IF(N176="snížená",J176,0)</f>
        <v>0</v>
      </c>
      <c r="BG176" s="138">
        <f>IF(N176="zákl. přenesená",J176,0)</f>
        <v>0</v>
      </c>
      <c r="BH176" s="138">
        <f>IF(N176="sníž. přenesená",J176,0)</f>
        <v>0</v>
      </c>
      <c r="BI176" s="138">
        <f>IF(N176="nulová",J176,0)</f>
        <v>0</v>
      </c>
      <c r="BJ176" s="14" t="s">
        <v>80</v>
      </c>
      <c r="BK176" s="138">
        <f>ROUND(I176*H176,2)</f>
        <v>0</v>
      </c>
      <c r="BL176" s="14" t="s">
        <v>193</v>
      </c>
      <c r="BM176" s="137" t="s">
        <v>1166</v>
      </c>
    </row>
    <row r="177" spans="2:65" s="1" customFormat="1" ht="29.25">
      <c r="B177" s="29"/>
      <c r="C177" s="215"/>
      <c r="D177" s="216" t="s">
        <v>201</v>
      </c>
      <c r="E177" s="215"/>
      <c r="F177" s="217" t="s">
        <v>1167</v>
      </c>
      <c r="G177" s="215"/>
      <c r="H177" s="215"/>
      <c r="I177" s="140"/>
      <c r="J177" s="215"/>
      <c r="K177" s="215"/>
      <c r="L177" s="29"/>
      <c r="M177" s="141"/>
      <c r="T177" s="53"/>
      <c r="AT177" s="14" t="s">
        <v>201</v>
      </c>
      <c r="AU177" s="14" t="s">
        <v>80</v>
      </c>
    </row>
    <row r="178" spans="2:65" s="1" customFormat="1" ht="16.5" customHeight="1">
      <c r="B178" s="128"/>
      <c r="C178" s="210" t="s">
        <v>450</v>
      </c>
      <c r="D178" s="210" t="s">
        <v>195</v>
      </c>
      <c r="E178" s="211" t="s">
        <v>1168</v>
      </c>
      <c r="F178" s="212" t="s">
        <v>1169</v>
      </c>
      <c r="G178" s="213" t="s">
        <v>269</v>
      </c>
      <c r="H178" s="214">
        <v>2.4</v>
      </c>
      <c r="I178" s="132"/>
      <c r="J178" s="228">
        <f>ROUND(I178*H178,2)</f>
        <v>0</v>
      </c>
      <c r="K178" s="212" t="s">
        <v>1062</v>
      </c>
      <c r="L178" s="29"/>
      <c r="M178" s="133" t="s">
        <v>1</v>
      </c>
      <c r="N178" s="134" t="s">
        <v>38</v>
      </c>
      <c r="P178" s="135">
        <f>O178*H178</f>
        <v>0</v>
      </c>
      <c r="Q178" s="135">
        <v>0</v>
      </c>
      <c r="R178" s="135">
        <f>Q178*H178</f>
        <v>0</v>
      </c>
      <c r="S178" s="135">
        <v>0</v>
      </c>
      <c r="T178" s="136">
        <f>S178*H178</f>
        <v>0</v>
      </c>
      <c r="AR178" s="137" t="s">
        <v>193</v>
      </c>
      <c r="AT178" s="137" t="s">
        <v>195</v>
      </c>
      <c r="AU178" s="137" t="s">
        <v>80</v>
      </c>
      <c r="AY178" s="14" t="s">
        <v>194</v>
      </c>
      <c r="BE178" s="138">
        <f>IF(N178="základní",J178,0)</f>
        <v>0</v>
      </c>
      <c r="BF178" s="138">
        <f>IF(N178="snížená",J178,0)</f>
        <v>0</v>
      </c>
      <c r="BG178" s="138">
        <f>IF(N178="zákl. přenesená",J178,0)</f>
        <v>0</v>
      </c>
      <c r="BH178" s="138">
        <f>IF(N178="sníž. přenesená",J178,0)</f>
        <v>0</v>
      </c>
      <c r="BI178" s="138">
        <f>IF(N178="nulová",J178,0)</f>
        <v>0</v>
      </c>
      <c r="BJ178" s="14" t="s">
        <v>80</v>
      </c>
      <c r="BK178" s="138">
        <f>ROUND(I178*H178,2)</f>
        <v>0</v>
      </c>
      <c r="BL178" s="14" t="s">
        <v>193</v>
      </c>
      <c r="BM178" s="137" t="s">
        <v>1170</v>
      </c>
    </row>
    <row r="179" spans="2:65" s="1" customFormat="1" ht="19.5">
      <c r="B179" s="29"/>
      <c r="C179" s="215"/>
      <c r="D179" s="216" t="s">
        <v>201</v>
      </c>
      <c r="E179" s="215"/>
      <c r="F179" s="217" t="s">
        <v>1171</v>
      </c>
      <c r="G179" s="215"/>
      <c r="H179" s="215"/>
      <c r="I179" s="140"/>
      <c r="J179" s="215"/>
      <c r="K179" s="215"/>
      <c r="L179" s="29"/>
      <c r="M179" s="141"/>
      <c r="T179" s="53"/>
      <c r="AT179" s="14" t="s">
        <v>201</v>
      </c>
      <c r="AU179" s="14" t="s">
        <v>80</v>
      </c>
    </row>
    <row r="180" spans="2:65" s="1" customFormat="1" ht="16.5" customHeight="1">
      <c r="B180" s="128"/>
      <c r="C180" s="210" t="s">
        <v>452</v>
      </c>
      <c r="D180" s="210" t="s">
        <v>195</v>
      </c>
      <c r="E180" s="211" t="s">
        <v>1172</v>
      </c>
      <c r="F180" s="212" t="s">
        <v>1173</v>
      </c>
      <c r="G180" s="213" t="s">
        <v>324</v>
      </c>
      <c r="H180" s="214">
        <v>1.4999999999999999E-4</v>
      </c>
      <c r="I180" s="132"/>
      <c r="J180" s="228">
        <f>ROUND(I180*H180,2)</f>
        <v>0</v>
      </c>
      <c r="K180" s="212" t="s">
        <v>1062</v>
      </c>
      <c r="L180" s="29"/>
      <c r="M180" s="133" t="s">
        <v>1</v>
      </c>
      <c r="N180" s="134" t="s">
        <v>38</v>
      </c>
      <c r="P180" s="135">
        <f>O180*H180</f>
        <v>0</v>
      </c>
      <c r="Q180" s="135">
        <v>0</v>
      </c>
      <c r="R180" s="135">
        <f>Q180*H180</f>
        <v>0</v>
      </c>
      <c r="S180" s="135">
        <v>0</v>
      </c>
      <c r="T180" s="136">
        <f>S180*H180</f>
        <v>0</v>
      </c>
      <c r="AR180" s="137" t="s">
        <v>193</v>
      </c>
      <c r="AT180" s="137" t="s">
        <v>195</v>
      </c>
      <c r="AU180" s="137" t="s">
        <v>80</v>
      </c>
      <c r="AY180" s="14" t="s">
        <v>194</v>
      </c>
      <c r="BE180" s="138">
        <f>IF(N180="základní",J180,0)</f>
        <v>0</v>
      </c>
      <c r="BF180" s="138">
        <f>IF(N180="snížená",J180,0)</f>
        <v>0</v>
      </c>
      <c r="BG180" s="138">
        <f>IF(N180="zákl. přenesená",J180,0)</f>
        <v>0</v>
      </c>
      <c r="BH180" s="138">
        <f>IF(N180="sníž. přenesená",J180,0)</f>
        <v>0</v>
      </c>
      <c r="BI180" s="138">
        <f>IF(N180="nulová",J180,0)</f>
        <v>0</v>
      </c>
      <c r="BJ180" s="14" t="s">
        <v>80</v>
      </c>
      <c r="BK180" s="138">
        <f>ROUND(I180*H180,2)</f>
        <v>0</v>
      </c>
      <c r="BL180" s="14" t="s">
        <v>193</v>
      </c>
      <c r="BM180" s="137" t="s">
        <v>1174</v>
      </c>
    </row>
    <row r="181" spans="2:65" s="1" customFormat="1" ht="19.5">
      <c r="B181" s="29"/>
      <c r="C181" s="215"/>
      <c r="D181" s="216" t="s">
        <v>201</v>
      </c>
      <c r="E181" s="215"/>
      <c r="F181" s="217" t="s">
        <v>1175</v>
      </c>
      <c r="G181" s="215"/>
      <c r="H181" s="215"/>
      <c r="I181" s="140"/>
      <c r="J181" s="215"/>
      <c r="K181" s="215"/>
      <c r="L181" s="29"/>
      <c r="M181" s="141"/>
      <c r="T181" s="53"/>
      <c r="AT181" s="14" t="s">
        <v>201</v>
      </c>
      <c r="AU181" s="14" t="s">
        <v>80</v>
      </c>
    </row>
    <row r="182" spans="2:65" s="11" customFormat="1" ht="11.25">
      <c r="B182" s="142"/>
      <c r="C182" s="218"/>
      <c r="D182" s="216" t="s">
        <v>231</v>
      </c>
      <c r="E182" s="219" t="s">
        <v>1</v>
      </c>
      <c r="F182" s="220" t="s">
        <v>1176</v>
      </c>
      <c r="G182" s="218"/>
      <c r="H182" s="219" t="s">
        <v>1</v>
      </c>
      <c r="I182" s="144"/>
      <c r="J182" s="218"/>
      <c r="K182" s="218"/>
      <c r="L182" s="142"/>
      <c r="M182" s="145"/>
      <c r="T182" s="146"/>
      <c r="AT182" s="143" t="s">
        <v>231</v>
      </c>
      <c r="AU182" s="143" t="s">
        <v>80</v>
      </c>
      <c r="AV182" s="11" t="s">
        <v>80</v>
      </c>
      <c r="AW182" s="11" t="s">
        <v>30</v>
      </c>
      <c r="AX182" s="11" t="s">
        <v>73</v>
      </c>
      <c r="AY182" s="143" t="s">
        <v>194</v>
      </c>
    </row>
    <row r="183" spans="2:65" s="12" customFormat="1" ht="11.25">
      <c r="B183" s="147"/>
      <c r="C183" s="221"/>
      <c r="D183" s="216" t="s">
        <v>231</v>
      </c>
      <c r="E183" s="222" t="s">
        <v>1</v>
      </c>
      <c r="F183" s="223" t="s">
        <v>1177</v>
      </c>
      <c r="G183" s="221"/>
      <c r="H183" s="224">
        <v>1.4999999999999999E-4</v>
      </c>
      <c r="I183" s="149"/>
      <c r="J183" s="221"/>
      <c r="K183" s="221"/>
      <c r="L183" s="147"/>
      <c r="M183" s="150"/>
      <c r="T183" s="151"/>
      <c r="AT183" s="148" t="s">
        <v>231</v>
      </c>
      <c r="AU183" s="148" t="s">
        <v>80</v>
      </c>
      <c r="AV183" s="12" t="s">
        <v>85</v>
      </c>
      <c r="AW183" s="12" t="s">
        <v>30</v>
      </c>
      <c r="AX183" s="12" t="s">
        <v>80</v>
      </c>
      <c r="AY183" s="148" t="s">
        <v>194</v>
      </c>
    </row>
    <row r="184" spans="2:65" s="1" customFormat="1" ht="16.5" customHeight="1">
      <c r="B184" s="128"/>
      <c r="C184" s="210" t="s">
        <v>454</v>
      </c>
      <c r="D184" s="210" t="s">
        <v>195</v>
      </c>
      <c r="E184" s="211" t="s">
        <v>1178</v>
      </c>
      <c r="F184" s="212" t="s">
        <v>1179</v>
      </c>
      <c r="G184" s="213" t="s">
        <v>280</v>
      </c>
      <c r="H184" s="214">
        <v>0.3</v>
      </c>
      <c r="I184" s="132"/>
      <c r="J184" s="228">
        <f>ROUND(I184*H184,2)</f>
        <v>0</v>
      </c>
      <c r="K184" s="212" t="s">
        <v>1062</v>
      </c>
      <c r="L184" s="29"/>
      <c r="M184" s="133" t="s">
        <v>1</v>
      </c>
      <c r="N184" s="134" t="s">
        <v>38</v>
      </c>
      <c r="P184" s="135">
        <f>O184*H184</f>
        <v>0</v>
      </c>
      <c r="Q184" s="135">
        <v>0</v>
      </c>
      <c r="R184" s="135">
        <f>Q184*H184</f>
        <v>0</v>
      </c>
      <c r="S184" s="135">
        <v>0</v>
      </c>
      <c r="T184" s="136">
        <f>S184*H184</f>
        <v>0</v>
      </c>
      <c r="AR184" s="137" t="s">
        <v>193</v>
      </c>
      <c r="AT184" s="137" t="s">
        <v>195</v>
      </c>
      <c r="AU184" s="137" t="s">
        <v>80</v>
      </c>
      <c r="AY184" s="14" t="s">
        <v>194</v>
      </c>
      <c r="BE184" s="138">
        <f>IF(N184="základní",J184,0)</f>
        <v>0</v>
      </c>
      <c r="BF184" s="138">
        <f>IF(N184="snížená",J184,0)</f>
        <v>0</v>
      </c>
      <c r="BG184" s="138">
        <f>IF(N184="zákl. přenesená",J184,0)</f>
        <v>0</v>
      </c>
      <c r="BH184" s="138">
        <f>IF(N184="sníž. přenesená",J184,0)</f>
        <v>0</v>
      </c>
      <c r="BI184" s="138">
        <f>IF(N184="nulová",J184,0)</f>
        <v>0</v>
      </c>
      <c r="BJ184" s="14" t="s">
        <v>80</v>
      </c>
      <c r="BK184" s="138">
        <f>ROUND(I184*H184,2)</f>
        <v>0</v>
      </c>
      <c r="BL184" s="14" t="s">
        <v>193</v>
      </c>
      <c r="BM184" s="137" t="s">
        <v>1180</v>
      </c>
    </row>
    <row r="185" spans="2:65" s="1" customFormat="1" ht="19.5">
      <c r="B185" s="29"/>
      <c r="C185" s="215"/>
      <c r="D185" s="216" t="s">
        <v>201</v>
      </c>
      <c r="E185" s="215"/>
      <c r="F185" s="217" t="s">
        <v>1181</v>
      </c>
      <c r="G185" s="215"/>
      <c r="H185" s="215"/>
      <c r="I185" s="140"/>
      <c r="J185" s="215"/>
      <c r="K185" s="215"/>
      <c r="L185" s="29"/>
      <c r="M185" s="141"/>
      <c r="T185" s="53"/>
      <c r="AT185" s="14" t="s">
        <v>201</v>
      </c>
      <c r="AU185" s="14" t="s">
        <v>80</v>
      </c>
    </row>
    <row r="186" spans="2:65" s="1" customFormat="1" ht="16.5" customHeight="1">
      <c r="B186" s="128"/>
      <c r="C186" s="210" t="s">
        <v>456</v>
      </c>
      <c r="D186" s="210" t="s">
        <v>195</v>
      </c>
      <c r="E186" s="211" t="s">
        <v>1182</v>
      </c>
      <c r="F186" s="212" t="s">
        <v>1183</v>
      </c>
      <c r="G186" s="213" t="s">
        <v>280</v>
      </c>
      <c r="H186" s="214">
        <v>0.3</v>
      </c>
      <c r="I186" s="132"/>
      <c r="J186" s="228">
        <f>ROUND(I186*H186,2)</f>
        <v>0</v>
      </c>
      <c r="K186" s="212" t="s">
        <v>1062</v>
      </c>
      <c r="L186" s="29"/>
      <c r="M186" s="133" t="s">
        <v>1</v>
      </c>
      <c r="N186" s="134" t="s">
        <v>38</v>
      </c>
      <c r="P186" s="135">
        <f>O186*H186</f>
        <v>0</v>
      </c>
      <c r="Q186" s="135">
        <v>0</v>
      </c>
      <c r="R186" s="135">
        <f>Q186*H186</f>
        <v>0</v>
      </c>
      <c r="S186" s="135">
        <v>0</v>
      </c>
      <c r="T186" s="136">
        <f>S186*H186</f>
        <v>0</v>
      </c>
      <c r="AR186" s="137" t="s">
        <v>193</v>
      </c>
      <c r="AT186" s="137" t="s">
        <v>195</v>
      </c>
      <c r="AU186" s="137" t="s">
        <v>80</v>
      </c>
      <c r="AY186" s="14" t="s">
        <v>194</v>
      </c>
      <c r="BE186" s="138">
        <f>IF(N186="základní",J186,0)</f>
        <v>0</v>
      </c>
      <c r="BF186" s="138">
        <f>IF(N186="snížená",J186,0)</f>
        <v>0</v>
      </c>
      <c r="BG186" s="138">
        <f>IF(N186="zákl. přenesená",J186,0)</f>
        <v>0</v>
      </c>
      <c r="BH186" s="138">
        <f>IF(N186="sníž. přenesená",J186,0)</f>
        <v>0</v>
      </c>
      <c r="BI186" s="138">
        <f>IF(N186="nulová",J186,0)</f>
        <v>0</v>
      </c>
      <c r="BJ186" s="14" t="s">
        <v>80</v>
      </c>
      <c r="BK186" s="138">
        <f>ROUND(I186*H186,2)</f>
        <v>0</v>
      </c>
      <c r="BL186" s="14" t="s">
        <v>193</v>
      </c>
      <c r="BM186" s="137" t="s">
        <v>1184</v>
      </c>
    </row>
    <row r="187" spans="2:65" s="1" customFormat="1" ht="19.5">
      <c r="B187" s="29"/>
      <c r="C187" s="215"/>
      <c r="D187" s="216" t="s">
        <v>201</v>
      </c>
      <c r="E187" s="215"/>
      <c r="F187" s="217" t="s">
        <v>1185</v>
      </c>
      <c r="G187" s="215"/>
      <c r="H187" s="215"/>
      <c r="I187" s="140"/>
      <c r="J187" s="215"/>
      <c r="K187" s="215"/>
      <c r="L187" s="29"/>
      <c r="M187" s="141"/>
      <c r="T187" s="53"/>
      <c r="AT187" s="14" t="s">
        <v>201</v>
      </c>
      <c r="AU187" s="14" t="s">
        <v>80</v>
      </c>
    </row>
    <row r="188" spans="2:65" s="1" customFormat="1" ht="16.5" customHeight="1">
      <c r="B188" s="128"/>
      <c r="C188" s="210" t="s">
        <v>458</v>
      </c>
      <c r="D188" s="210" t="s">
        <v>195</v>
      </c>
      <c r="E188" s="211" t="s">
        <v>1186</v>
      </c>
      <c r="F188" s="212" t="s">
        <v>1187</v>
      </c>
      <c r="G188" s="213" t="s">
        <v>280</v>
      </c>
      <c r="H188" s="214">
        <v>0.3</v>
      </c>
      <c r="I188" s="132"/>
      <c r="J188" s="228">
        <f>ROUND(I188*H188,2)</f>
        <v>0</v>
      </c>
      <c r="K188" s="212" t="s">
        <v>1062</v>
      </c>
      <c r="L188" s="29"/>
      <c r="M188" s="133" t="s">
        <v>1</v>
      </c>
      <c r="N188" s="134" t="s">
        <v>38</v>
      </c>
      <c r="P188" s="135">
        <f>O188*H188</f>
        <v>0</v>
      </c>
      <c r="Q188" s="135">
        <v>0</v>
      </c>
      <c r="R188" s="135">
        <f>Q188*H188</f>
        <v>0</v>
      </c>
      <c r="S188" s="135">
        <v>0</v>
      </c>
      <c r="T188" s="136">
        <f>S188*H188</f>
        <v>0</v>
      </c>
      <c r="AR188" s="137" t="s">
        <v>193</v>
      </c>
      <c r="AT188" s="137" t="s">
        <v>195</v>
      </c>
      <c r="AU188" s="137" t="s">
        <v>80</v>
      </c>
      <c r="AY188" s="14" t="s">
        <v>194</v>
      </c>
      <c r="BE188" s="138">
        <f>IF(N188="základní",J188,0)</f>
        <v>0</v>
      </c>
      <c r="BF188" s="138">
        <f>IF(N188="snížená",J188,0)</f>
        <v>0</v>
      </c>
      <c r="BG188" s="138">
        <f>IF(N188="zákl. přenesená",J188,0)</f>
        <v>0</v>
      </c>
      <c r="BH188" s="138">
        <f>IF(N188="sníž. přenesená",J188,0)</f>
        <v>0</v>
      </c>
      <c r="BI188" s="138">
        <f>IF(N188="nulová",J188,0)</f>
        <v>0</v>
      </c>
      <c r="BJ188" s="14" t="s">
        <v>80</v>
      </c>
      <c r="BK188" s="138">
        <f>ROUND(I188*H188,2)</f>
        <v>0</v>
      </c>
      <c r="BL188" s="14" t="s">
        <v>193</v>
      </c>
      <c r="BM188" s="137" t="s">
        <v>1188</v>
      </c>
    </row>
    <row r="189" spans="2:65" s="1" customFormat="1" ht="19.5">
      <c r="B189" s="29"/>
      <c r="C189" s="215"/>
      <c r="D189" s="216" t="s">
        <v>201</v>
      </c>
      <c r="E189" s="215"/>
      <c r="F189" s="217" t="s">
        <v>1189</v>
      </c>
      <c r="G189" s="215"/>
      <c r="H189" s="215"/>
      <c r="I189" s="140"/>
      <c r="J189" s="215"/>
      <c r="K189" s="215"/>
      <c r="L189" s="29"/>
      <c r="M189" s="141"/>
      <c r="T189" s="53"/>
      <c r="AT189" s="14" t="s">
        <v>201</v>
      </c>
      <c r="AU189" s="14" t="s">
        <v>80</v>
      </c>
    </row>
    <row r="190" spans="2:65" s="1" customFormat="1" ht="16.5" customHeight="1">
      <c r="B190" s="128"/>
      <c r="C190" s="210" t="s">
        <v>460</v>
      </c>
      <c r="D190" s="210" t="s">
        <v>195</v>
      </c>
      <c r="E190" s="211" t="s">
        <v>1190</v>
      </c>
      <c r="F190" s="212" t="s">
        <v>1191</v>
      </c>
      <c r="G190" s="213" t="s">
        <v>280</v>
      </c>
      <c r="H190" s="214">
        <v>0.3</v>
      </c>
      <c r="I190" s="132"/>
      <c r="J190" s="228">
        <f>ROUND(I190*H190,2)</f>
        <v>0</v>
      </c>
      <c r="K190" s="212" t="s">
        <v>199</v>
      </c>
      <c r="L190" s="29"/>
      <c r="M190" s="133" t="s">
        <v>1</v>
      </c>
      <c r="N190" s="134" t="s">
        <v>38</v>
      </c>
      <c r="P190" s="135">
        <f>O190*H190</f>
        <v>0</v>
      </c>
      <c r="Q190" s="135">
        <v>0</v>
      </c>
      <c r="R190" s="135">
        <f>Q190*H190</f>
        <v>0</v>
      </c>
      <c r="S190" s="135">
        <v>0</v>
      </c>
      <c r="T190" s="136">
        <f>S190*H190</f>
        <v>0</v>
      </c>
      <c r="AR190" s="137" t="s">
        <v>193</v>
      </c>
      <c r="AT190" s="137" t="s">
        <v>195</v>
      </c>
      <c r="AU190" s="137" t="s">
        <v>80</v>
      </c>
      <c r="AY190" s="14" t="s">
        <v>194</v>
      </c>
      <c r="BE190" s="138">
        <f>IF(N190="základní",J190,0)</f>
        <v>0</v>
      </c>
      <c r="BF190" s="138">
        <f>IF(N190="snížená",J190,0)</f>
        <v>0</v>
      </c>
      <c r="BG190" s="138">
        <f>IF(N190="zákl. přenesená",J190,0)</f>
        <v>0</v>
      </c>
      <c r="BH190" s="138">
        <f>IF(N190="sníž. přenesená",J190,0)</f>
        <v>0</v>
      </c>
      <c r="BI190" s="138">
        <f>IF(N190="nulová",J190,0)</f>
        <v>0</v>
      </c>
      <c r="BJ190" s="14" t="s">
        <v>80</v>
      </c>
      <c r="BK190" s="138">
        <f>ROUND(I190*H190,2)</f>
        <v>0</v>
      </c>
      <c r="BL190" s="14" t="s">
        <v>193</v>
      </c>
      <c r="BM190" s="137" t="s">
        <v>1192</v>
      </c>
    </row>
    <row r="191" spans="2:65" s="1" customFormat="1" ht="11.25">
      <c r="B191" s="29"/>
      <c r="C191" s="215"/>
      <c r="D191" s="216" t="s">
        <v>201</v>
      </c>
      <c r="E191" s="215"/>
      <c r="F191" s="217" t="s">
        <v>1191</v>
      </c>
      <c r="G191" s="215"/>
      <c r="H191" s="215"/>
      <c r="I191" s="140"/>
      <c r="J191" s="215"/>
      <c r="K191" s="215"/>
      <c r="L191" s="29"/>
      <c r="M191" s="141"/>
      <c r="T191" s="53"/>
      <c r="AT191" s="14" t="s">
        <v>201</v>
      </c>
      <c r="AU191" s="14" t="s">
        <v>80</v>
      </c>
    </row>
    <row r="192" spans="2:65" s="1" customFormat="1" ht="16.5" customHeight="1">
      <c r="B192" s="128"/>
      <c r="C192" s="210" t="s">
        <v>462</v>
      </c>
      <c r="D192" s="210" t="s">
        <v>195</v>
      </c>
      <c r="E192" s="211" t="s">
        <v>1193</v>
      </c>
      <c r="F192" s="212" t="s">
        <v>1194</v>
      </c>
      <c r="G192" s="213" t="s">
        <v>324</v>
      </c>
      <c r="H192" s="214">
        <v>0.90500000000000003</v>
      </c>
      <c r="I192" s="132"/>
      <c r="J192" s="228">
        <f>ROUND(I192*H192,2)</f>
        <v>0</v>
      </c>
      <c r="K192" s="212" t="s">
        <v>1062</v>
      </c>
      <c r="L192" s="29"/>
      <c r="M192" s="133" t="s">
        <v>1</v>
      </c>
      <c r="N192" s="134" t="s">
        <v>38</v>
      </c>
      <c r="P192" s="135">
        <f>O192*H192</f>
        <v>0</v>
      </c>
      <c r="Q192" s="135">
        <v>0</v>
      </c>
      <c r="R192" s="135">
        <f>Q192*H192</f>
        <v>0</v>
      </c>
      <c r="S192" s="135">
        <v>0</v>
      </c>
      <c r="T192" s="136">
        <f>S192*H192</f>
        <v>0</v>
      </c>
      <c r="AR192" s="137" t="s">
        <v>193</v>
      </c>
      <c r="AT192" s="137" t="s">
        <v>195</v>
      </c>
      <c r="AU192" s="137" t="s">
        <v>80</v>
      </c>
      <c r="AY192" s="14" t="s">
        <v>194</v>
      </c>
      <c r="BE192" s="138">
        <f>IF(N192="základní",J192,0)</f>
        <v>0</v>
      </c>
      <c r="BF192" s="138">
        <f>IF(N192="snížená",J192,0)</f>
        <v>0</v>
      </c>
      <c r="BG192" s="138">
        <f>IF(N192="zákl. přenesená",J192,0)</f>
        <v>0</v>
      </c>
      <c r="BH192" s="138">
        <f>IF(N192="sníž. přenesená",J192,0)</f>
        <v>0</v>
      </c>
      <c r="BI192" s="138">
        <f>IF(N192="nulová",J192,0)</f>
        <v>0</v>
      </c>
      <c r="BJ192" s="14" t="s">
        <v>80</v>
      </c>
      <c r="BK192" s="138">
        <f>ROUND(I192*H192,2)</f>
        <v>0</v>
      </c>
      <c r="BL192" s="14" t="s">
        <v>193</v>
      </c>
      <c r="BM192" s="137" t="s">
        <v>1195</v>
      </c>
    </row>
    <row r="193" spans="2:65" s="1" customFormat="1" ht="19.5">
      <c r="B193" s="29"/>
      <c r="C193" s="215"/>
      <c r="D193" s="216" t="s">
        <v>201</v>
      </c>
      <c r="E193" s="215"/>
      <c r="F193" s="217" t="s">
        <v>1196</v>
      </c>
      <c r="G193" s="215"/>
      <c r="H193" s="215"/>
      <c r="I193" s="140"/>
      <c r="J193" s="215"/>
      <c r="K193" s="215"/>
      <c r="L193" s="29"/>
      <c r="M193" s="141"/>
      <c r="T193" s="53"/>
      <c r="AT193" s="14" t="s">
        <v>201</v>
      </c>
      <c r="AU193" s="14" t="s">
        <v>80</v>
      </c>
    </row>
    <row r="194" spans="2:65" s="1" customFormat="1" ht="16.5" customHeight="1">
      <c r="B194" s="128"/>
      <c r="C194" s="230" t="s">
        <v>464</v>
      </c>
      <c r="D194" s="230" t="s">
        <v>321</v>
      </c>
      <c r="E194" s="231" t="s">
        <v>1197</v>
      </c>
      <c r="F194" s="232" t="s">
        <v>1198</v>
      </c>
      <c r="G194" s="233" t="s">
        <v>280</v>
      </c>
      <c r="H194" s="234">
        <v>2.1</v>
      </c>
      <c r="I194" s="158"/>
      <c r="J194" s="235">
        <f>ROUND(I194*H194,2)</f>
        <v>0</v>
      </c>
      <c r="K194" s="232" t="s">
        <v>199</v>
      </c>
      <c r="L194" s="159"/>
      <c r="M194" s="160" t="s">
        <v>1</v>
      </c>
      <c r="N194" s="161" t="s">
        <v>38</v>
      </c>
      <c r="P194" s="135">
        <f>O194*H194</f>
        <v>0</v>
      </c>
      <c r="Q194" s="135">
        <v>0.22</v>
      </c>
      <c r="R194" s="135">
        <f>Q194*H194</f>
        <v>0.46200000000000002</v>
      </c>
      <c r="S194" s="135">
        <v>0</v>
      </c>
      <c r="T194" s="136">
        <f>S194*H194</f>
        <v>0</v>
      </c>
      <c r="AR194" s="137" t="s">
        <v>233</v>
      </c>
      <c r="AT194" s="137" t="s">
        <v>321</v>
      </c>
      <c r="AU194" s="137" t="s">
        <v>80</v>
      </c>
      <c r="AY194" s="14" t="s">
        <v>194</v>
      </c>
      <c r="BE194" s="138">
        <f>IF(N194="základní",J194,0)</f>
        <v>0</v>
      </c>
      <c r="BF194" s="138">
        <f>IF(N194="snížená",J194,0)</f>
        <v>0</v>
      </c>
      <c r="BG194" s="138">
        <f>IF(N194="zákl. přenesená",J194,0)</f>
        <v>0</v>
      </c>
      <c r="BH194" s="138">
        <f>IF(N194="sníž. přenesená",J194,0)</f>
        <v>0</v>
      </c>
      <c r="BI194" s="138">
        <f>IF(N194="nulová",J194,0)</f>
        <v>0</v>
      </c>
      <c r="BJ194" s="14" t="s">
        <v>80</v>
      </c>
      <c r="BK194" s="138">
        <f>ROUND(I194*H194,2)</f>
        <v>0</v>
      </c>
      <c r="BL194" s="14" t="s">
        <v>193</v>
      </c>
      <c r="BM194" s="137" t="s">
        <v>1199</v>
      </c>
    </row>
    <row r="195" spans="2:65" s="1" customFormat="1" ht="11.25">
      <c r="B195" s="29"/>
      <c r="C195" s="215"/>
      <c r="D195" s="216" t="s">
        <v>201</v>
      </c>
      <c r="E195" s="215"/>
      <c r="F195" s="217" t="s">
        <v>1198</v>
      </c>
      <c r="G195" s="215"/>
      <c r="H195" s="215"/>
      <c r="I195" s="140"/>
      <c r="J195" s="215"/>
      <c r="K195" s="215"/>
      <c r="L195" s="29"/>
      <c r="M195" s="141"/>
      <c r="T195" s="53"/>
      <c r="AT195" s="14" t="s">
        <v>201</v>
      </c>
      <c r="AU195" s="14" t="s">
        <v>80</v>
      </c>
    </row>
    <row r="196" spans="2:65" s="1" customFormat="1" ht="16.5" customHeight="1">
      <c r="B196" s="128"/>
      <c r="C196" s="230" t="s">
        <v>466</v>
      </c>
      <c r="D196" s="230" t="s">
        <v>321</v>
      </c>
      <c r="E196" s="231" t="s">
        <v>1200</v>
      </c>
      <c r="F196" s="232" t="s">
        <v>1201</v>
      </c>
      <c r="G196" s="233" t="s">
        <v>583</v>
      </c>
      <c r="H196" s="234">
        <v>15.45</v>
      </c>
      <c r="I196" s="158"/>
      <c r="J196" s="235">
        <f>ROUND(I196*H196,2)</f>
        <v>0</v>
      </c>
      <c r="K196" s="232" t="s">
        <v>199</v>
      </c>
      <c r="L196" s="159"/>
      <c r="M196" s="160" t="s">
        <v>1</v>
      </c>
      <c r="N196" s="161" t="s">
        <v>38</v>
      </c>
      <c r="P196" s="135">
        <f>O196*H196</f>
        <v>0</v>
      </c>
      <c r="Q196" s="135">
        <v>0</v>
      </c>
      <c r="R196" s="135">
        <f>Q196*H196</f>
        <v>0</v>
      </c>
      <c r="S196" s="135">
        <v>0</v>
      </c>
      <c r="T196" s="136">
        <f>S196*H196</f>
        <v>0</v>
      </c>
      <c r="AR196" s="137" t="s">
        <v>233</v>
      </c>
      <c r="AT196" s="137" t="s">
        <v>321</v>
      </c>
      <c r="AU196" s="137" t="s">
        <v>80</v>
      </c>
      <c r="AY196" s="14" t="s">
        <v>194</v>
      </c>
      <c r="BE196" s="138">
        <f>IF(N196="základní",J196,0)</f>
        <v>0</v>
      </c>
      <c r="BF196" s="138">
        <f>IF(N196="snížená",J196,0)</f>
        <v>0</v>
      </c>
      <c r="BG196" s="138">
        <f>IF(N196="zákl. přenesená",J196,0)</f>
        <v>0</v>
      </c>
      <c r="BH196" s="138">
        <f>IF(N196="sníž. přenesená",J196,0)</f>
        <v>0</v>
      </c>
      <c r="BI196" s="138">
        <f>IF(N196="nulová",J196,0)</f>
        <v>0</v>
      </c>
      <c r="BJ196" s="14" t="s">
        <v>80</v>
      </c>
      <c r="BK196" s="138">
        <f>ROUND(I196*H196,2)</f>
        <v>0</v>
      </c>
      <c r="BL196" s="14" t="s">
        <v>193</v>
      </c>
      <c r="BM196" s="137" t="s">
        <v>1202</v>
      </c>
    </row>
    <row r="197" spans="2:65" s="1" customFormat="1" ht="11.25">
      <c r="B197" s="29"/>
      <c r="C197" s="215"/>
      <c r="D197" s="216" t="s">
        <v>201</v>
      </c>
      <c r="E197" s="215"/>
      <c r="F197" s="217" t="s">
        <v>1201</v>
      </c>
      <c r="G197" s="215"/>
      <c r="H197" s="215"/>
      <c r="I197" s="140"/>
      <c r="J197" s="215"/>
      <c r="K197" s="215"/>
      <c r="L197" s="29"/>
      <c r="M197" s="141"/>
      <c r="T197" s="53"/>
      <c r="AT197" s="14" t="s">
        <v>201</v>
      </c>
      <c r="AU197" s="14" t="s">
        <v>80</v>
      </c>
    </row>
    <row r="198" spans="2:65" s="1" customFormat="1" ht="16.5" customHeight="1">
      <c r="B198" s="128"/>
      <c r="C198" s="230" t="s">
        <v>468</v>
      </c>
      <c r="D198" s="230" t="s">
        <v>321</v>
      </c>
      <c r="E198" s="231" t="s">
        <v>1203</v>
      </c>
      <c r="F198" s="232" t="s">
        <v>1204</v>
      </c>
      <c r="G198" s="233" t="s">
        <v>583</v>
      </c>
      <c r="H198" s="234">
        <v>9</v>
      </c>
      <c r="I198" s="158"/>
      <c r="J198" s="235">
        <f>ROUND(I198*H198,2)</f>
        <v>0</v>
      </c>
      <c r="K198" s="232" t="s">
        <v>199</v>
      </c>
      <c r="L198" s="159"/>
      <c r="M198" s="160" t="s">
        <v>1</v>
      </c>
      <c r="N198" s="161" t="s">
        <v>38</v>
      </c>
      <c r="P198" s="135">
        <f>O198*H198</f>
        <v>0</v>
      </c>
      <c r="Q198" s="135">
        <v>0</v>
      </c>
      <c r="R198" s="135">
        <f>Q198*H198</f>
        <v>0</v>
      </c>
      <c r="S198" s="135">
        <v>0</v>
      </c>
      <c r="T198" s="136">
        <f>S198*H198</f>
        <v>0</v>
      </c>
      <c r="AR198" s="137" t="s">
        <v>233</v>
      </c>
      <c r="AT198" s="137" t="s">
        <v>321</v>
      </c>
      <c r="AU198" s="137" t="s">
        <v>80</v>
      </c>
      <c r="AY198" s="14" t="s">
        <v>194</v>
      </c>
      <c r="BE198" s="138">
        <f>IF(N198="základní",J198,0)</f>
        <v>0</v>
      </c>
      <c r="BF198" s="138">
        <f>IF(N198="snížená",J198,0)</f>
        <v>0</v>
      </c>
      <c r="BG198" s="138">
        <f>IF(N198="zákl. přenesená",J198,0)</f>
        <v>0</v>
      </c>
      <c r="BH198" s="138">
        <f>IF(N198="sníž. přenesená",J198,0)</f>
        <v>0</v>
      </c>
      <c r="BI198" s="138">
        <f>IF(N198="nulová",J198,0)</f>
        <v>0</v>
      </c>
      <c r="BJ198" s="14" t="s">
        <v>80</v>
      </c>
      <c r="BK198" s="138">
        <f>ROUND(I198*H198,2)</f>
        <v>0</v>
      </c>
      <c r="BL198" s="14" t="s">
        <v>193</v>
      </c>
      <c r="BM198" s="137" t="s">
        <v>1205</v>
      </c>
    </row>
    <row r="199" spans="2:65" s="1" customFormat="1" ht="11.25">
      <c r="B199" s="29"/>
      <c r="C199" s="215"/>
      <c r="D199" s="216" t="s">
        <v>201</v>
      </c>
      <c r="E199" s="215"/>
      <c r="F199" s="217" t="s">
        <v>1204</v>
      </c>
      <c r="G199" s="215"/>
      <c r="H199" s="215"/>
      <c r="I199" s="140"/>
      <c r="J199" s="215"/>
      <c r="K199" s="215"/>
      <c r="L199" s="29"/>
      <c r="M199" s="141"/>
      <c r="T199" s="53"/>
      <c r="AT199" s="14" t="s">
        <v>201</v>
      </c>
      <c r="AU199" s="14" t="s">
        <v>80</v>
      </c>
    </row>
    <row r="200" spans="2:65" s="1" customFormat="1" ht="16.5" customHeight="1">
      <c r="B200" s="128"/>
      <c r="C200" s="230" t="s">
        <v>470</v>
      </c>
      <c r="D200" s="230" t="s">
        <v>321</v>
      </c>
      <c r="E200" s="231" t="s">
        <v>1206</v>
      </c>
      <c r="F200" s="232" t="s">
        <v>1207</v>
      </c>
      <c r="G200" s="233" t="s">
        <v>236</v>
      </c>
      <c r="H200" s="234">
        <v>18.809999999999999</v>
      </c>
      <c r="I200" s="158"/>
      <c r="J200" s="235">
        <f>ROUND(I200*H200,2)</f>
        <v>0</v>
      </c>
      <c r="K200" s="232" t="s">
        <v>199</v>
      </c>
      <c r="L200" s="159"/>
      <c r="M200" s="160" t="s">
        <v>1</v>
      </c>
      <c r="N200" s="161" t="s">
        <v>38</v>
      </c>
      <c r="P200" s="135">
        <f>O200*H200</f>
        <v>0</v>
      </c>
      <c r="Q200" s="135">
        <v>3.8E-3</v>
      </c>
      <c r="R200" s="135">
        <f>Q200*H200</f>
        <v>7.1478E-2</v>
      </c>
      <c r="S200" s="135">
        <v>0</v>
      </c>
      <c r="T200" s="136">
        <f>S200*H200</f>
        <v>0</v>
      </c>
      <c r="AR200" s="137" t="s">
        <v>233</v>
      </c>
      <c r="AT200" s="137" t="s">
        <v>321</v>
      </c>
      <c r="AU200" s="137" t="s">
        <v>80</v>
      </c>
      <c r="AY200" s="14" t="s">
        <v>194</v>
      </c>
      <c r="BE200" s="138">
        <f>IF(N200="základní",J200,0)</f>
        <v>0</v>
      </c>
      <c r="BF200" s="138">
        <f>IF(N200="snížená",J200,0)</f>
        <v>0</v>
      </c>
      <c r="BG200" s="138">
        <f>IF(N200="zákl. přenesená",J200,0)</f>
        <v>0</v>
      </c>
      <c r="BH200" s="138">
        <f>IF(N200="sníž. přenesená",J200,0)</f>
        <v>0</v>
      </c>
      <c r="BI200" s="138">
        <f>IF(N200="nulová",J200,0)</f>
        <v>0</v>
      </c>
      <c r="BJ200" s="14" t="s">
        <v>80</v>
      </c>
      <c r="BK200" s="138">
        <f>ROUND(I200*H200,2)</f>
        <v>0</v>
      </c>
      <c r="BL200" s="14" t="s">
        <v>193</v>
      </c>
      <c r="BM200" s="137" t="s">
        <v>1208</v>
      </c>
    </row>
    <row r="201" spans="2:65" s="1" customFormat="1" ht="11.25">
      <c r="B201" s="29"/>
      <c r="C201" s="215"/>
      <c r="D201" s="216" t="s">
        <v>201</v>
      </c>
      <c r="E201" s="215"/>
      <c r="F201" s="217" t="s">
        <v>1207</v>
      </c>
      <c r="G201" s="215"/>
      <c r="H201" s="215"/>
      <c r="I201" s="140"/>
      <c r="J201" s="215"/>
      <c r="K201" s="215"/>
      <c r="L201" s="29"/>
      <c r="M201" s="141"/>
      <c r="T201" s="53"/>
      <c r="AT201" s="14" t="s">
        <v>201</v>
      </c>
      <c r="AU201" s="14" t="s">
        <v>80</v>
      </c>
    </row>
    <row r="202" spans="2:65" s="1" customFormat="1" ht="24.2" customHeight="1">
      <c r="B202" s="128"/>
      <c r="C202" s="230" t="s">
        <v>472</v>
      </c>
      <c r="D202" s="230" t="s">
        <v>321</v>
      </c>
      <c r="E202" s="231" t="s">
        <v>1209</v>
      </c>
      <c r="F202" s="232" t="s">
        <v>1210</v>
      </c>
      <c r="G202" s="233" t="s">
        <v>583</v>
      </c>
      <c r="H202" s="234">
        <v>9</v>
      </c>
      <c r="I202" s="158"/>
      <c r="J202" s="235">
        <f>ROUND(I202*H202,2)</f>
        <v>0</v>
      </c>
      <c r="K202" s="232" t="s">
        <v>199</v>
      </c>
      <c r="L202" s="159"/>
      <c r="M202" s="160" t="s">
        <v>1</v>
      </c>
      <c r="N202" s="161" t="s">
        <v>38</v>
      </c>
      <c r="P202" s="135">
        <f>O202*H202</f>
        <v>0</v>
      </c>
      <c r="Q202" s="135">
        <v>0</v>
      </c>
      <c r="R202" s="135">
        <f>Q202*H202</f>
        <v>0</v>
      </c>
      <c r="S202" s="135">
        <v>0</v>
      </c>
      <c r="T202" s="136">
        <f>S202*H202</f>
        <v>0</v>
      </c>
      <c r="AR202" s="137" t="s">
        <v>233</v>
      </c>
      <c r="AT202" s="137" t="s">
        <v>321</v>
      </c>
      <c r="AU202" s="137" t="s">
        <v>80</v>
      </c>
      <c r="AY202" s="14" t="s">
        <v>194</v>
      </c>
      <c r="BE202" s="138">
        <f>IF(N202="základní",J202,0)</f>
        <v>0</v>
      </c>
      <c r="BF202" s="138">
        <f>IF(N202="snížená",J202,0)</f>
        <v>0</v>
      </c>
      <c r="BG202" s="138">
        <f>IF(N202="zákl. přenesená",J202,0)</f>
        <v>0</v>
      </c>
      <c r="BH202" s="138">
        <f>IF(N202="sníž. přenesená",J202,0)</f>
        <v>0</v>
      </c>
      <c r="BI202" s="138">
        <f>IF(N202="nulová",J202,0)</f>
        <v>0</v>
      </c>
      <c r="BJ202" s="14" t="s">
        <v>80</v>
      </c>
      <c r="BK202" s="138">
        <f>ROUND(I202*H202,2)</f>
        <v>0</v>
      </c>
      <c r="BL202" s="14" t="s">
        <v>193</v>
      </c>
      <c r="BM202" s="137" t="s">
        <v>1211</v>
      </c>
    </row>
    <row r="203" spans="2:65" s="1" customFormat="1" ht="19.5">
      <c r="B203" s="29"/>
      <c r="C203" s="215"/>
      <c r="D203" s="216" t="s">
        <v>201</v>
      </c>
      <c r="E203" s="215"/>
      <c r="F203" s="217" t="s">
        <v>1212</v>
      </c>
      <c r="G203" s="215"/>
      <c r="H203" s="215"/>
      <c r="I203" s="140"/>
      <c r="J203" s="215"/>
      <c r="K203" s="215"/>
      <c r="L203" s="29"/>
      <c r="M203" s="141"/>
      <c r="T203" s="53"/>
      <c r="AT203" s="14" t="s">
        <v>201</v>
      </c>
      <c r="AU203" s="14" t="s">
        <v>80</v>
      </c>
    </row>
    <row r="204" spans="2:65" s="10" customFormat="1" ht="25.9" customHeight="1">
      <c r="B204" s="118"/>
      <c r="C204" s="225"/>
      <c r="D204" s="226" t="s">
        <v>72</v>
      </c>
      <c r="E204" s="227" t="s">
        <v>1213</v>
      </c>
      <c r="F204" s="227" t="s">
        <v>1214</v>
      </c>
      <c r="G204" s="225"/>
      <c r="H204" s="225"/>
      <c r="I204" s="121"/>
      <c r="J204" s="229">
        <f>BK204</f>
        <v>0</v>
      </c>
      <c r="K204" s="225"/>
      <c r="L204" s="118"/>
      <c r="M204" s="123"/>
      <c r="P204" s="124">
        <f>SUM(P205:P216)</f>
        <v>0</v>
      </c>
      <c r="R204" s="124">
        <f>SUM(R205:R216)</f>
        <v>6.0000000000000008E-5</v>
      </c>
      <c r="T204" s="125">
        <f>SUM(T205:T216)</f>
        <v>0</v>
      </c>
      <c r="AR204" s="119" t="s">
        <v>193</v>
      </c>
      <c r="AT204" s="126" t="s">
        <v>72</v>
      </c>
      <c r="AU204" s="126" t="s">
        <v>73</v>
      </c>
      <c r="AY204" s="119" t="s">
        <v>194</v>
      </c>
      <c r="BK204" s="127">
        <f>SUM(BK205:BK216)</f>
        <v>0</v>
      </c>
    </row>
    <row r="205" spans="2:65" s="1" customFormat="1" ht="16.5" customHeight="1">
      <c r="B205" s="128"/>
      <c r="C205" s="210" t="s">
        <v>474</v>
      </c>
      <c r="D205" s="210" t="s">
        <v>195</v>
      </c>
      <c r="E205" s="211" t="s">
        <v>1215</v>
      </c>
      <c r="F205" s="212" t="s">
        <v>1216</v>
      </c>
      <c r="G205" s="213" t="s">
        <v>583</v>
      </c>
      <c r="H205" s="214">
        <v>6</v>
      </c>
      <c r="I205" s="132"/>
      <c r="J205" s="228">
        <f>ROUND(I205*H205,2)</f>
        <v>0</v>
      </c>
      <c r="K205" s="212" t="s">
        <v>1062</v>
      </c>
      <c r="L205" s="29"/>
      <c r="M205" s="133" t="s">
        <v>1</v>
      </c>
      <c r="N205" s="134" t="s">
        <v>38</v>
      </c>
      <c r="P205" s="135">
        <f>O205*H205</f>
        <v>0</v>
      </c>
      <c r="Q205" s="135">
        <v>0</v>
      </c>
      <c r="R205" s="135">
        <f>Q205*H205</f>
        <v>0</v>
      </c>
      <c r="S205" s="135">
        <v>0</v>
      </c>
      <c r="T205" s="136">
        <f>S205*H205</f>
        <v>0</v>
      </c>
      <c r="AR205" s="137" t="s">
        <v>193</v>
      </c>
      <c r="AT205" s="137" t="s">
        <v>195</v>
      </c>
      <c r="AU205" s="137" t="s">
        <v>80</v>
      </c>
      <c r="AY205" s="14" t="s">
        <v>194</v>
      </c>
      <c r="BE205" s="138">
        <f>IF(N205="základní",J205,0)</f>
        <v>0</v>
      </c>
      <c r="BF205" s="138">
        <f>IF(N205="snížená",J205,0)</f>
        <v>0</v>
      </c>
      <c r="BG205" s="138">
        <f>IF(N205="zákl. přenesená",J205,0)</f>
        <v>0</v>
      </c>
      <c r="BH205" s="138">
        <f>IF(N205="sníž. přenesená",J205,0)</f>
        <v>0</v>
      </c>
      <c r="BI205" s="138">
        <f>IF(N205="nulová",J205,0)</f>
        <v>0</v>
      </c>
      <c r="BJ205" s="14" t="s">
        <v>80</v>
      </c>
      <c r="BK205" s="138">
        <f>ROUND(I205*H205,2)</f>
        <v>0</v>
      </c>
      <c r="BL205" s="14" t="s">
        <v>193</v>
      </c>
      <c r="BM205" s="137" t="s">
        <v>1217</v>
      </c>
    </row>
    <row r="206" spans="2:65" s="1" customFormat="1" ht="19.5">
      <c r="B206" s="29"/>
      <c r="C206" s="215"/>
      <c r="D206" s="216" t="s">
        <v>201</v>
      </c>
      <c r="E206" s="215"/>
      <c r="F206" s="217" t="s">
        <v>1218</v>
      </c>
      <c r="G206" s="215"/>
      <c r="H206" s="215"/>
      <c r="I206" s="140"/>
      <c r="J206" s="215"/>
      <c r="K206" s="215"/>
      <c r="L206" s="29"/>
      <c r="M206" s="141"/>
      <c r="T206" s="53"/>
      <c r="AT206" s="14" t="s">
        <v>201</v>
      </c>
      <c r="AU206" s="14" t="s">
        <v>80</v>
      </c>
    </row>
    <row r="207" spans="2:65" s="1" customFormat="1" ht="16.5" customHeight="1">
      <c r="B207" s="128"/>
      <c r="C207" s="210" t="s">
        <v>481</v>
      </c>
      <c r="D207" s="210" t="s">
        <v>195</v>
      </c>
      <c r="E207" s="211" t="s">
        <v>1219</v>
      </c>
      <c r="F207" s="212" t="s">
        <v>1220</v>
      </c>
      <c r="G207" s="213" t="s">
        <v>583</v>
      </c>
      <c r="H207" s="214">
        <v>3</v>
      </c>
      <c r="I207" s="132"/>
      <c r="J207" s="228">
        <f>ROUND(I207*H207,2)</f>
        <v>0</v>
      </c>
      <c r="K207" s="212" t="s">
        <v>1062</v>
      </c>
      <c r="L207" s="29"/>
      <c r="M207" s="133" t="s">
        <v>1</v>
      </c>
      <c r="N207" s="134" t="s">
        <v>38</v>
      </c>
      <c r="P207" s="135">
        <f>O207*H207</f>
        <v>0</v>
      </c>
      <c r="Q207" s="135">
        <v>0</v>
      </c>
      <c r="R207" s="135">
        <f>Q207*H207</f>
        <v>0</v>
      </c>
      <c r="S207" s="135">
        <v>0</v>
      </c>
      <c r="T207" s="136">
        <f>S207*H207</f>
        <v>0</v>
      </c>
      <c r="AR207" s="137" t="s">
        <v>193</v>
      </c>
      <c r="AT207" s="137" t="s">
        <v>195</v>
      </c>
      <c r="AU207" s="137" t="s">
        <v>80</v>
      </c>
      <c r="AY207" s="14" t="s">
        <v>194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14" t="s">
        <v>80</v>
      </c>
      <c r="BK207" s="138">
        <f>ROUND(I207*H207,2)</f>
        <v>0</v>
      </c>
      <c r="BL207" s="14" t="s">
        <v>193</v>
      </c>
      <c r="BM207" s="137" t="s">
        <v>1221</v>
      </c>
    </row>
    <row r="208" spans="2:65" s="1" customFormat="1" ht="19.5">
      <c r="B208" s="29"/>
      <c r="C208" s="215"/>
      <c r="D208" s="216" t="s">
        <v>201</v>
      </c>
      <c r="E208" s="215"/>
      <c r="F208" s="217" t="s">
        <v>1222</v>
      </c>
      <c r="G208" s="215"/>
      <c r="H208" s="215"/>
      <c r="I208" s="140"/>
      <c r="J208" s="215"/>
      <c r="K208" s="215"/>
      <c r="L208" s="29"/>
      <c r="M208" s="141"/>
      <c r="T208" s="53"/>
      <c r="AT208" s="14" t="s">
        <v>201</v>
      </c>
      <c r="AU208" s="14" t="s">
        <v>80</v>
      </c>
    </row>
    <row r="209" spans="2:65" s="1" customFormat="1" ht="16.5" customHeight="1">
      <c r="B209" s="128"/>
      <c r="C209" s="210" t="s">
        <v>483</v>
      </c>
      <c r="D209" s="210" t="s">
        <v>195</v>
      </c>
      <c r="E209" s="211" t="s">
        <v>1223</v>
      </c>
      <c r="F209" s="212" t="s">
        <v>1224</v>
      </c>
      <c r="G209" s="213" t="s">
        <v>583</v>
      </c>
      <c r="H209" s="214">
        <v>3</v>
      </c>
      <c r="I209" s="132"/>
      <c r="J209" s="228">
        <f>ROUND(I209*H209,2)</f>
        <v>0</v>
      </c>
      <c r="K209" s="212" t="s">
        <v>1062</v>
      </c>
      <c r="L209" s="29"/>
      <c r="M209" s="133" t="s">
        <v>1</v>
      </c>
      <c r="N209" s="134" t="s">
        <v>38</v>
      </c>
      <c r="P209" s="135">
        <f>O209*H209</f>
        <v>0</v>
      </c>
      <c r="Q209" s="135">
        <v>2.0000000000000002E-5</v>
      </c>
      <c r="R209" s="135">
        <f>Q209*H209</f>
        <v>6.0000000000000008E-5</v>
      </c>
      <c r="S209" s="135">
        <v>0</v>
      </c>
      <c r="T209" s="136">
        <f>S209*H209</f>
        <v>0</v>
      </c>
      <c r="AR209" s="137" t="s">
        <v>193</v>
      </c>
      <c r="AT209" s="137" t="s">
        <v>195</v>
      </c>
      <c r="AU209" s="137" t="s">
        <v>80</v>
      </c>
      <c r="AY209" s="14" t="s">
        <v>194</v>
      </c>
      <c r="BE209" s="138">
        <f>IF(N209="základní",J209,0)</f>
        <v>0</v>
      </c>
      <c r="BF209" s="138">
        <f>IF(N209="snížená",J209,0)</f>
        <v>0</v>
      </c>
      <c r="BG209" s="138">
        <f>IF(N209="zákl. přenesená",J209,0)</f>
        <v>0</v>
      </c>
      <c r="BH209" s="138">
        <f>IF(N209="sníž. přenesená",J209,0)</f>
        <v>0</v>
      </c>
      <c r="BI209" s="138">
        <f>IF(N209="nulová",J209,0)</f>
        <v>0</v>
      </c>
      <c r="BJ209" s="14" t="s">
        <v>80</v>
      </c>
      <c r="BK209" s="138">
        <f>ROUND(I209*H209,2)</f>
        <v>0</v>
      </c>
      <c r="BL209" s="14" t="s">
        <v>193</v>
      </c>
      <c r="BM209" s="137" t="s">
        <v>1225</v>
      </c>
    </row>
    <row r="210" spans="2:65" s="1" customFormat="1" ht="19.5">
      <c r="B210" s="29"/>
      <c r="C210" s="215"/>
      <c r="D210" s="216" t="s">
        <v>201</v>
      </c>
      <c r="E210" s="215"/>
      <c r="F210" s="217" t="s">
        <v>1226</v>
      </c>
      <c r="G210" s="215"/>
      <c r="H210" s="215"/>
      <c r="I210" s="140"/>
      <c r="J210" s="215"/>
      <c r="K210" s="215"/>
      <c r="L210" s="29"/>
      <c r="M210" s="141"/>
      <c r="T210" s="53"/>
      <c r="AT210" s="14" t="s">
        <v>201</v>
      </c>
      <c r="AU210" s="14" t="s">
        <v>80</v>
      </c>
    </row>
    <row r="211" spans="2:65" s="1" customFormat="1" ht="16.5" customHeight="1">
      <c r="B211" s="128"/>
      <c r="C211" s="210" t="s">
        <v>485</v>
      </c>
      <c r="D211" s="210" t="s">
        <v>195</v>
      </c>
      <c r="E211" s="211" t="s">
        <v>1178</v>
      </c>
      <c r="F211" s="212" t="s">
        <v>1179</v>
      </c>
      <c r="G211" s="213" t="s">
        <v>280</v>
      </c>
      <c r="H211" s="214">
        <v>3</v>
      </c>
      <c r="I211" s="132"/>
      <c r="J211" s="228">
        <f>ROUND(I211*H211,2)</f>
        <v>0</v>
      </c>
      <c r="K211" s="212" t="s">
        <v>1062</v>
      </c>
      <c r="L211" s="29"/>
      <c r="M211" s="133" t="s">
        <v>1</v>
      </c>
      <c r="N211" s="134" t="s">
        <v>38</v>
      </c>
      <c r="P211" s="135">
        <f>O211*H211</f>
        <v>0</v>
      </c>
      <c r="Q211" s="135">
        <v>0</v>
      </c>
      <c r="R211" s="135">
        <f>Q211*H211</f>
        <v>0</v>
      </c>
      <c r="S211" s="135">
        <v>0</v>
      </c>
      <c r="T211" s="136">
        <f>S211*H211</f>
        <v>0</v>
      </c>
      <c r="AR211" s="137" t="s">
        <v>193</v>
      </c>
      <c r="AT211" s="137" t="s">
        <v>195</v>
      </c>
      <c r="AU211" s="137" t="s">
        <v>80</v>
      </c>
      <c r="AY211" s="14" t="s">
        <v>194</v>
      </c>
      <c r="BE211" s="138">
        <f>IF(N211="základní",J211,0)</f>
        <v>0</v>
      </c>
      <c r="BF211" s="138">
        <f>IF(N211="snížená",J211,0)</f>
        <v>0</v>
      </c>
      <c r="BG211" s="138">
        <f>IF(N211="zákl. přenesená",J211,0)</f>
        <v>0</v>
      </c>
      <c r="BH211" s="138">
        <f>IF(N211="sníž. přenesená",J211,0)</f>
        <v>0</v>
      </c>
      <c r="BI211" s="138">
        <f>IF(N211="nulová",J211,0)</f>
        <v>0</v>
      </c>
      <c r="BJ211" s="14" t="s">
        <v>80</v>
      </c>
      <c r="BK211" s="138">
        <f>ROUND(I211*H211,2)</f>
        <v>0</v>
      </c>
      <c r="BL211" s="14" t="s">
        <v>193</v>
      </c>
      <c r="BM211" s="137" t="s">
        <v>1227</v>
      </c>
    </row>
    <row r="212" spans="2:65" s="1" customFormat="1" ht="19.5">
      <c r="B212" s="29"/>
      <c r="C212" s="215"/>
      <c r="D212" s="216" t="s">
        <v>201</v>
      </c>
      <c r="E212" s="215"/>
      <c r="F212" s="217" t="s">
        <v>1181</v>
      </c>
      <c r="G212" s="215"/>
      <c r="H212" s="215"/>
      <c r="I212" s="140"/>
      <c r="J212" s="215"/>
      <c r="K212" s="215"/>
      <c r="L212" s="29"/>
      <c r="M212" s="141"/>
      <c r="T212" s="53"/>
      <c r="AT212" s="14" t="s">
        <v>201</v>
      </c>
      <c r="AU212" s="14" t="s">
        <v>80</v>
      </c>
    </row>
    <row r="213" spans="2:65" s="1" customFormat="1" ht="16.5" customHeight="1">
      <c r="B213" s="128"/>
      <c r="C213" s="210" t="s">
        <v>487</v>
      </c>
      <c r="D213" s="210" t="s">
        <v>195</v>
      </c>
      <c r="E213" s="211" t="s">
        <v>1182</v>
      </c>
      <c r="F213" s="212" t="s">
        <v>1183</v>
      </c>
      <c r="G213" s="213" t="s">
        <v>280</v>
      </c>
      <c r="H213" s="214">
        <v>3</v>
      </c>
      <c r="I213" s="132"/>
      <c r="J213" s="228">
        <f>ROUND(I213*H213,2)</f>
        <v>0</v>
      </c>
      <c r="K213" s="212" t="s">
        <v>1062</v>
      </c>
      <c r="L213" s="29"/>
      <c r="M213" s="133" t="s">
        <v>1</v>
      </c>
      <c r="N213" s="134" t="s">
        <v>38</v>
      </c>
      <c r="P213" s="135">
        <f>O213*H213</f>
        <v>0</v>
      </c>
      <c r="Q213" s="135">
        <v>0</v>
      </c>
      <c r="R213" s="135">
        <f>Q213*H213</f>
        <v>0</v>
      </c>
      <c r="S213" s="135">
        <v>0</v>
      </c>
      <c r="T213" s="136">
        <f>S213*H213</f>
        <v>0</v>
      </c>
      <c r="AR213" s="137" t="s">
        <v>193</v>
      </c>
      <c r="AT213" s="137" t="s">
        <v>195</v>
      </c>
      <c r="AU213" s="137" t="s">
        <v>80</v>
      </c>
      <c r="AY213" s="14" t="s">
        <v>194</v>
      </c>
      <c r="BE213" s="138">
        <f>IF(N213="základní",J213,0)</f>
        <v>0</v>
      </c>
      <c r="BF213" s="138">
        <f>IF(N213="snížená",J213,0)</f>
        <v>0</v>
      </c>
      <c r="BG213" s="138">
        <f>IF(N213="zákl. přenesená",J213,0)</f>
        <v>0</v>
      </c>
      <c r="BH213" s="138">
        <f>IF(N213="sníž. přenesená",J213,0)</f>
        <v>0</v>
      </c>
      <c r="BI213" s="138">
        <f>IF(N213="nulová",J213,0)</f>
        <v>0</v>
      </c>
      <c r="BJ213" s="14" t="s">
        <v>80</v>
      </c>
      <c r="BK213" s="138">
        <f>ROUND(I213*H213,2)</f>
        <v>0</v>
      </c>
      <c r="BL213" s="14" t="s">
        <v>193</v>
      </c>
      <c r="BM213" s="137" t="s">
        <v>1228</v>
      </c>
    </row>
    <row r="214" spans="2:65" s="1" customFormat="1" ht="19.5">
      <c r="B214" s="29"/>
      <c r="C214" s="215"/>
      <c r="D214" s="216" t="s">
        <v>201</v>
      </c>
      <c r="E214" s="215"/>
      <c r="F214" s="217" t="s">
        <v>1185</v>
      </c>
      <c r="G214" s="215"/>
      <c r="H214" s="215"/>
      <c r="I214" s="140"/>
      <c r="J214" s="215"/>
      <c r="K214" s="215"/>
      <c r="L214" s="29"/>
      <c r="M214" s="141"/>
      <c r="T214" s="53"/>
      <c r="AT214" s="14" t="s">
        <v>201</v>
      </c>
      <c r="AU214" s="14" t="s">
        <v>80</v>
      </c>
    </row>
    <row r="215" spans="2:65" s="1" customFormat="1" ht="16.5" customHeight="1">
      <c r="B215" s="128"/>
      <c r="C215" s="210" t="s">
        <v>489</v>
      </c>
      <c r="D215" s="210" t="s">
        <v>195</v>
      </c>
      <c r="E215" s="211" t="s">
        <v>1186</v>
      </c>
      <c r="F215" s="212" t="s">
        <v>1187</v>
      </c>
      <c r="G215" s="213" t="s">
        <v>280</v>
      </c>
      <c r="H215" s="214">
        <v>3</v>
      </c>
      <c r="I215" s="132"/>
      <c r="J215" s="228">
        <f>ROUND(I215*H215,2)</f>
        <v>0</v>
      </c>
      <c r="K215" s="212" t="s">
        <v>1062</v>
      </c>
      <c r="L215" s="29"/>
      <c r="M215" s="133" t="s">
        <v>1</v>
      </c>
      <c r="N215" s="134" t="s">
        <v>38</v>
      </c>
      <c r="P215" s="135">
        <f>O215*H215</f>
        <v>0</v>
      </c>
      <c r="Q215" s="135">
        <v>0</v>
      </c>
      <c r="R215" s="135">
        <f>Q215*H215</f>
        <v>0</v>
      </c>
      <c r="S215" s="135">
        <v>0</v>
      </c>
      <c r="T215" s="136">
        <f>S215*H215</f>
        <v>0</v>
      </c>
      <c r="AR215" s="137" t="s">
        <v>193</v>
      </c>
      <c r="AT215" s="137" t="s">
        <v>195</v>
      </c>
      <c r="AU215" s="137" t="s">
        <v>80</v>
      </c>
      <c r="AY215" s="14" t="s">
        <v>194</v>
      </c>
      <c r="BE215" s="138">
        <f>IF(N215="základní",J215,0)</f>
        <v>0</v>
      </c>
      <c r="BF215" s="138">
        <f>IF(N215="snížená",J215,0)</f>
        <v>0</v>
      </c>
      <c r="BG215" s="138">
        <f>IF(N215="zákl. přenesená",J215,0)</f>
        <v>0</v>
      </c>
      <c r="BH215" s="138">
        <f>IF(N215="sníž. přenesená",J215,0)</f>
        <v>0</v>
      </c>
      <c r="BI215" s="138">
        <f>IF(N215="nulová",J215,0)</f>
        <v>0</v>
      </c>
      <c r="BJ215" s="14" t="s">
        <v>80</v>
      </c>
      <c r="BK215" s="138">
        <f>ROUND(I215*H215,2)</f>
        <v>0</v>
      </c>
      <c r="BL215" s="14" t="s">
        <v>193</v>
      </c>
      <c r="BM215" s="137" t="s">
        <v>1229</v>
      </c>
    </row>
    <row r="216" spans="2:65" s="1" customFormat="1" ht="19.5">
      <c r="B216" s="29"/>
      <c r="C216" s="215"/>
      <c r="D216" s="216" t="s">
        <v>201</v>
      </c>
      <c r="E216" s="215"/>
      <c r="F216" s="217" t="s">
        <v>1189</v>
      </c>
      <c r="G216" s="215"/>
      <c r="H216" s="215"/>
      <c r="I216" s="140"/>
      <c r="J216" s="215"/>
      <c r="K216" s="215"/>
      <c r="L216" s="29"/>
      <c r="M216" s="152"/>
      <c r="N216" s="153"/>
      <c r="O216" s="153"/>
      <c r="P216" s="153"/>
      <c r="Q216" s="153"/>
      <c r="R216" s="153"/>
      <c r="S216" s="153"/>
      <c r="T216" s="154"/>
      <c r="AT216" s="14" t="s">
        <v>201</v>
      </c>
      <c r="AU216" s="14" t="s">
        <v>80</v>
      </c>
    </row>
    <row r="217" spans="2:65" s="1" customFormat="1" ht="6.95" customHeight="1">
      <c r="B217" s="41"/>
      <c r="C217" s="42"/>
      <c r="D217" s="42"/>
      <c r="E217" s="42"/>
      <c r="F217" s="42"/>
      <c r="G217" s="42"/>
      <c r="H217" s="42"/>
      <c r="I217" s="42"/>
      <c r="J217" s="42"/>
      <c r="K217" s="42"/>
      <c r="L217" s="29"/>
    </row>
  </sheetData>
  <sheetProtection algorithmName="SHA-512" hashValue="JloR9JdH3UZ+GGqK8qnRvXHMQ6xg6J/84gjB96JhTlxWyp6Li5uhsloz9JXee5GUwfyik7+37tORezyT8CAazQ==" saltValue="2SW3WLEkPty6gJ0Wc/K8qA==" spinCount="100000" sheet="1" objects="1" scenarios="1"/>
  <autoFilter ref="C121:K216" xr:uid="{00000000-0009-0000-0000-00000A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97"/>
  <sheetViews>
    <sheetView showGridLines="0" workbookViewId="0">
      <selection activeCell="V12" sqref="V12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137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1230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ROUND((SUM(BE122:BE196)),  2)</f>
        <v>0</v>
      </c>
      <c r="I35" s="94">
        <v>0.21</v>
      </c>
      <c r="J35" s="84">
        <f>ROUND(((SUM(BE122:BE196))*I35),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ROUND((SUM(BF122:BF196)),  2)</f>
        <v>0</v>
      </c>
      <c r="I36" s="94">
        <v>0.15</v>
      </c>
      <c r="J36" s="84">
        <f>ROUND(((SUM(BF122:BF196))*I36),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ROUND((SUM(BG122:BG196)),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ROUND((SUM(BH122:BH196)),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ROUND((SUM(BI122:BI196)),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09.1.02 - VÝSADBA STROMŮ DO TRÁVNÍKU - ETAPA A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1231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J184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09.1.02 - VÝSADBA STROMŮ DO TRÁVNÍKU - ETAPA A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P123+P184</f>
        <v>0</v>
      </c>
      <c r="Q122" s="50"/>
      <c r="R122" s="115">
        <f>R123+R184</f>
        <v>14.727460000000001</v>
      </c>
      <c r="S122" s="50"/>
      <c r="T122" s="116">
        <f>T123+T184</f>
        <v>0</v>
      </c>
      <c r="AT122" s="14" t="s">
        <v>72</v>
      </c>
      <c r="AU122" s="14" t="s">
        <v>82</v>
      </c>
      <c r="BK122" s="117">
        <f>BK123+BK184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1233</v>
      </c>
      <c r="I123" s="121"/>
      <c r="J123" s="122">
        <f>BK123</f>
        <v>0</v>
      </c>
      <c r="L123" s="118"/>
      <c r="M123" s="123"/>
      <c r="P123" s="124">
        <f>SUM(P124:P183)</f>
        <v>0</v>
      </c>
      <c r="R123" s="124">
        <f>SUM(R124:R183)</f>
        <v>14.7264</v>
      </c>
      <c r="T123" s="125">
        <f>SUM(T124:T183)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SUM(BK124:BK183)</f>
        <v>0</v>
      </c>
    </row>
    <row r="124" spans="2:65" s="1" customFormat="1" ht="24.2" customHeight="1">
      <c r="B124" s="128"/>
      <c r="C124" s="210" t="s">
        <v>80</v>
      </c>
      <c r="D124" s="210" t="s">
        <v>195</v>
      </c>
      <c r="E124" s="211" t="s">
        <v>1121</v>
      </c>
      <c r="F124" s="212" t="s">
        <v>1122</v>
      </c>
      <c r="G124" s="213" t="s">
        <v>324</v>
      </c>
      <c r="H124" s="214">
        <v>46.375</v>
      </c>
      <c r="I124" s="132"/>
      <c r="J124" s="228">
        <f>ROUND(I124*H124,2)</f>
        <v>0</v>
      </c>
      <c r="K124" s="212" t="s">
        <v>199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1234</v>
      </c>
    </row>
    <row r="125" spans="2:65" s="1" customFormat="1" ht="19.5">
      <c r="B125" s="29"/>
      <c r="C125" s="215"/>
      <c r="D125" s="216" t="s">
        <v>201</v>
      </c>
      <c r="E125" s="215"/>
      <c r="F125" s="217" t="s">
        <v>1124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21.75" customHeight="1">
      <c r="B126" s="128"/>
      <c r="C126" s="210" t="s">
        <v>85</v>
      </c>
      <c r="D126" s="210" t="s">
        <v>195</v>
      </c>
      <c r="E126" s="211" t="s">
        <v>1133</v>
      </c>
      <c r="F126" s="212" t="s">
        <v>1134</v>
      </c>
      <c r="G126" s="213" t="s">
        <v>583</v>
      </c>
      <c r="H126" s="214">
        <v>53</v>
      </c>
      <c r="I126" s="132"/>
      <c r="J126" s="228">
        <f>ROUND(I126*H126,2)</f>
        <v>0</v>
      </c>
      <c r="K126" s="212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1235</v>
      </c>
    </row>
    <row r="127" spans="2:65" s="1" customFormat="1" ht="29.25">
      <c r="B127" s="29"/>
      <c r="C127" s="215"/>
      <c r="D127" s="216" t="s">
        <v>201</v>
      </c>
      <c r="E127" s="215"/>
      <c r="F127" s="217" t="s">
        <v>1136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16.5" customHeight="1">
      <c r="B128" s="128"/>
      <c r="C128" s="210" t="s">
        <v>207</v>
      </c>
      <c r="D128" s="210" t="s">
        <v>195</v>
      </c>
      <c r="E128" s="211" t="s">
        <v>1137</v>
      </c>
      <c r="F128" s="212" t="s">
        <v>1138</v>
      </c>
      <c r="G128" s="213" t="s">
        <v>269</v>
      </c>
      <c r="H128" s="214">
        <v>265</v>
      </c>
      <c r="I128" s="132"/>
      <c r="J128" s="228">
        <f>ROUND(I128*H128,2)</f>
        <v>0</v>
      </c>
      <c r="K128" s="212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1236</v>
      </c>
    </row>
    <row r="129" spans="2:65" s="1" customFormat="1" ht="19.5">
      <c r="B129" s="29"/>
      <c r="C129" s="215"/>
      <c r="D129" s="216" t="s">
        <v>201</v>
      </c>
      <c r="E129" s="215"/>
      <c r="F129" s="217" t="s">
        <v>1140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193</v>
      </c>
      <c r="D130" s="210" t="s">
        <v>195</v>
      </c>
      <c r="E130" s="211" t="s">
        <v>1237</v>
      </c>
      <c r="F130" s="212" t="s">
        <v>1238</v>
      </c>
      <c r="G130" s="213" t="s">
        <v>269</v>
      </c>
      <c r="H130" s="214">
        <v>31.95</v>
      </c>
      <c r="I130" s="132"/>
      <c r="J130" s="228">
        <f>ROUND(I130*H130,2)</f>
        <v>0</v>
      </c>
      <c r="K130" s="212" t="s">
        <v>199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1239</v>
      </c>
    </row>
    <row r="131" spans="2:65" s="1" customFormat="1" ht="11.25">
      <c r="B131" s="29"/>
      <c r="C131" s="215"/>
      <c r="D131" s="216" t="s">
        <v>201</v>
      </c>
      <c r="E131" s="215"/>
      <c r="F131" s="217" t="s">
        <v>1154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210" t="s">
        <v>216</v>
      </c>
      <c r="D132" s="210" t="s">
        <v>195</v>
      </c>
      <c r="E132" s="211" t="s">
        <v>1141</v>
      </c>
      <c r="F132" s="212" t="s">
        <v>1142</v>
      </c>
      <c r="G132" s="213" t="s">
        <v>583</v>
      </c>
      <c r="H132" s="214">
        <v>53</v>
      </c>
      <c r="I132" s="132"/>
      <c r="J132" s="228">
        <f>ROUND(I132*H132,2)</f>
        <v>0</v>
      </c>
      <c r="K132" s="212" t="s">
        <v>1062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1240</v>
      </c>
    </row>
    <row r="133" spans="2:65" s="1" customFormat="1" ht="19.5">
      <c r="B133" s="29"/>
      <c r="C133" s="215"/>
      <c r="D133" s="216" t="s">
        <v>201</v>
      </c>
      <c r="E133" s="215"/>
      <c r="F133" s="217" t="s">
        <v>1144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21.75" customHeight="1">
      <c r="B134" s="128"/>
      <c r="C134" s="210" t="s">
        <v>222</v>
      </c>
      <c r="D134" s="210" t="s">
        <v>195</v>
      </c>
      <c r="E134" s="211" t="s">
        <v>1145</v>
      </c>
      <c r="F134" s="212" t="s">
        <v>1146</v>
      </c>
      <c r="G134" s="213" t="s">
        <v>583</v>
      </c>
      <c r="H134" s="214">
        <v>13</v>
      </c>
      <c r="I134" s="132"/>
      <c r="J134" s="228">
        <f>ROUND(I134*H134,2)</f>
        <v>0</v>
      </c>
      <c r="K134" s="212" t="s">
        <v>1062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6.0000000000000002E-5</v>
      </c>
      <c r="R134" s="135">
        <f>Q134*H134</f>
        <v>7.7999999999999999E-4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1241</v>
      </c>
    </row>
    <row r="135" spans="2:65" s="1" customFormat="1" ht="19.5">
      <c r="B135" s="29"/>
      <c r="C135" s="215"/>
      <c r="D135" s="216" t="s">
        <v>201</v>
      </c>
      <c r="E135" s="215"/>
      <c r="F135" s="217" t="s">
        <v>1148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21.75" customHeight="1">
      <c r="B136" s="128"/>
      <c r="C136" s="210" t="s">
        <v>227</v>
      </c>
      <c r="D136" s="210" t="s">
        <v>195</v>
      </c>
      <c r="E136" s="211" t="s">
        <v>1242</v>
      </c>
      <c r="F136" s="212" t="s">
        <v>1243</v>
      </c>
      <c r="G136" s="213" t="s">
        <v>583</v>
      </c>
      <c r="H136" s="214">
        <v>40</v>
      </c>
      <c r="I136" s="132"/>
      <c r="J136" s="228">
        <f>ROUND(I136*H136,2)</f>
        <v>0</v>
      </c>
      <c r="K136" s="212" t="s">
        <v>199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8.0000000000000007E-5</v>
      </c>
      <c r="R136" s="135">
        <f>Q136*H136</f>
        <v>3.2000000000000002E-3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1244</v>
      </c>
    </row>
    <row r="137" spans="2:65" s="1" customFormat="1" ht="11.25">
      <c r="B137" s="29"/>
      <c r="C137" s="215"/>
      <c r="D137" s="216" t="s">
        <v>201</v>
      </c>
      <c r="E137" s="215"/>
      <c r="F137" s="217" t="s">
        <v>1245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233</v>
      </c>
      <c r="D138" s="210" t="s">
        <v>195</v>
      </c>
      <c r="E138" s="211" t="s">
        <v>1149</v>
      </c>
      <c r="F138" s="212" t="s">
        <v>1150</v>
      </c>
      <c r="G138" s="213" t="s">
        <v>583</v>
      </c>
      <c r="H138" s="214">
        <v>53</v>
      </c>
      <c r="I138" s="132"/>
      <c r="J138" s="228">
        <f>ROUND(I138*H138,2)</f>
        <v>0</v>
      </c>
      <c r="K138" s="212" t="s">
        <v>1062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1246</v>
      </c>
    </row>
    <row r="139" spans="2:65" s="1" customFormat="1" ht="19.5">
      <c r="B139" s="29"/>
      <c r="C139" s="215"/>
      <c r="D139" s="216" t="s">
        <v>201</v>
      </c>
      <c r="E139" s="215"/>
      <c r="F139" s="217" t="s">
        <v>1152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21.75" customHeight="1">
      <c r="B140" s="128"/>
      <c r="C140" s="210" t="s">
        <v>240</v>
      </c>
      <c r="D140" s="210" t="s">
        <v>195</v>
      </c>
      <c r="E140" s="211" t="s">
        <v>1153</v>
      </c>
      <c r="F140" s="212" t="s">
        <v>1154</v>
      </c>
      <c r="G140" s="213" t="s">
        <v>341</v>
      </c>
      <c r="H140" s="214">
        <v>53</v>
      </c>
      <c r="I140" s="132"/>
      <c r="J140" s="228">
        <f>ROUND(I140*H140,2)</f>
        <v>0</v>
      </c>
      <c r="K140" s="212" t="s">
        <v>199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1247</v>
      </c>
    </row>
    <row r="141" spans="2:65" s="1" customFormat="1" ht="11.25">
      <c r="B141" s="29"/>
      <c r="C141" s="215"/>
      <c r="D141" s="216" t="s">
        <v>201</v>
      </c>
      <c r="E141" s="215"/>
      <c r="F141" s="217" t="s">
        <v>1154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16.5" customHeight="1">
      <c r="B142" s="128"/>
      <c r="C142" s="210" t="s">
        <v>246</v>
      </c>
      <c r="D142" s="210" t="s">
        <v>195</v>
      </c>
      <c r="E142" s="211" t="s">
        <v>1168</v>
      </c>
      <c r="F142" s="212" t="s">
        <v>1169</v>
      </c>
      <c r="G142" s="213" t="s">
        <v>269</v>
      </c>
      <c r="H142" s="214">
        <v>53</v>
      </c>
      <c r="I142" s="132"/>
      <c r="J142" s="228">
        <f>ROUND(I142*H142,2)</f>
        <v>0</v>
      </c>
      <c r="K142" s="212" t="s">
        <v>1062</v>
      </c>
      <c r="L142" s="29"/>
      <c r="M142" s="133" t="s">
        <v>1</v>
      </c>
      <c r="N142" s="134" t="s">
        <v>38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193</v>
      </c>
      <c r="AT142" s="137" t="s">
        <v>195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1248</v>
      </c>
    </row>
    <row r="143" spans="2:65" s="1" customFormat="1" ht="19.5">
      <c r="B143" s="29"/>
      <c r="C143" s="215"/>
      <c r="D143" s="216" t="s">
        <v>201</v>
      </c>
      <c r="E143" s="215"/>
      <c r="F143" s="217" t="s">
        <v>1171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" customFormat="1" ht="16.5" customHeight="1">
      <c r="B144" s="128"/>
      <c r="C144" s="210" t="s">
        <v>251</v>
      </c>
      <c r="D144" s="210" t="s">
        <v>195</v>
      </c>
      <c r="E144" s="211" t="s">
        <v>1172</v>
      </c>
      <c r="F144" s="212" t="s">
        <v>1173</v>
      </c>
      <c r="G144" s="213" t="s">
        <v>324</v>
      </c>
      <c r="H144" s="214">
        <v>3.0000000000000001E-3</v>
      </c>
      <c r="I144" s="132"/>
      <c r="J144" s="228">
        <f>ROUND(I144*H144,2)</f>
        <v>0</v>
      </c>
      <c r="K144" s="212" t="s">
        <v>1062</v>
      </c>
      <c r="L144" s="29"/>
      <c r="M144" s="133" t="s">
        <v>1</v>
      </c>
      <c r="N144" s="134" t="s">
        <v>38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193</v>
      </c>
      <c r="AT144" s="137" t="s">
        <v>195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1249</v>
      </c>
    </row>
    <row r="145" spans="2:65" s="1" customFormat="1" ht="19.5">
      <c r="B145" s="29"/>
      <c r="C145" s="215"/>
      <c r="D145" s="216" t="s">
        <v>201</v>
      </c>
      <c r="E145" s="215"/>
      <c r="F145" s="217" t="s">
        <v>1175</v>
      </c>
      <c r="G145" s="215"/>
      <c r="H145" s="215"/>
      <c r="I145" s="140"/>
      <c r="J145" s="215"/>
      <c r="K145" s="215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210" t="s">
        <v>256</v>
      </c>
      <c r="D146" s="210" t="s">
        <v>195</v>
      </c>
      <c r="E146" s="211" t="s">
        <v>1178</v>
      </c>
      <c r="F146" s="212" t="s">
        <v>1179</v>
      </c>
      <c r="G146" s="213" t="s">
        <v>280</v>
      </c>
      <c r="H146" s="214">
        <v>5.3</v>
      </c>
      <c r="I146" s="132"/>
      <c r="J146" s="228">
        <f>ROUND(I146*H146,2)</f>
        <v>0</v>
      </c>
      <c r="K146" s="212" t="s">
        <v>1062</v>
      </c>
      <c r="L146" s="29"/>
      <c r="M146" s="133" t="s">
        <v>1</v>
      </c>
      <c r="N146" s="134" t="s">
        <v>38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193</v>
      </c>
      <c r="AT146" s="137" t="s">
        <v>195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1250</v>
      </c>
    </row>
    <row r="147" spans="2:65" s="1" customFormat="1" ht="19.5">
      <c r="B147" s="29"/>
      <c r="C147" s="215"/>
      <c r="D147" s="216" t="s">
        <v>201</v>
      </c>
      <c r="E147" s="215"/>
      <c r="F147" s="217" t="s">
        <v>1181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" customFormat="1" ht="16.5" customHeight="1">
      <c r="B148" s="128"/>
      <c r="C148" s="210" t="s">
        <v>308</v>
      </c>
      <c r="D148" s="210" t="s">
        <v>195</v>
      </c>
      <c r="E148" s="211" t="s">
        <v>1190</v>
      </c>
      <c r="F148" s="212" t="s">
        <v>1191</v>
      </c>
      <c r="G148" s="213" t="s">
        <v>280</v>
      </c>
      <c r="H148" s="214">
        <v>6.1</v>
      </c>
      <c r="I148" s="132"/>
      <c r="J148" s="228">
        <f>ROUND(I148*H148,2)</f>
        <v>0</v>
      </c>
      <c r="K148" s="212" t="s">
        <v>199</v>
      </c>
      <c r="L148" s="29"/>
      <c r="M148" s="133" t="s">
        <v>1</v>
      </c>
      <c r="N148" s="134" t="s">
        <v>38</v>
      </c>
      <c r="P148" s="135">
        <f>O148*H148</f>
        <v>0</v>
      </c>
      <c r="Q148" s="135">
        <v>0</v>
      </c>
      <c r="R148" s="135">
        <f>Q148*H148</f>
        <v>0</v>
      </c>
      <c r="S148" s="135">
        <v>0</v>
      </c>
      <c r="T148" s="136">
        <f>S148*H148</f>
        <v>0</v>
      </c>
      <c r="AR148" s="137" t="s">
        <v>193</v>
      </c>
      <c r="AT148" s="137" t="s">
        <v>195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1251</v>
      </c>
    </row>
    <row r="149" spans="2:65" s="1" customFormat="1" ht="11.25">
      <c r="B149" s="29"/>
      <c r="C149" s="215"/>
      <c r="D149" s="216" t="s">
        <v>201</v>
      </c>
      <c r="E149" s="215"/>
      <c r="F149" s="217" t="s">
        <v>1191</v>
      </c>
      <c r="G149" s="215"/>
      <c r="H149" s="215"/>
      <c r="I149" s="140"/>
      <c r="J149" s="215"/>
      <c r="K149" s="215"/>
      <c r="L149" s="29"/>
      <c r="M149" s="141"/>
      <c r="T149" s="53"/>
      <c r="AT149" s="14" t="s">
        <v>201</v>
      </c>
      <c r="AU149" s="14" t="s">
        <v>80</v>
      </c>
    </row>
    <row r="150" spans="2:65" s="1" customFormat="1" ht="16.5" customHeight="1">
      <c r="B150" s="128"/>
      <c r="C150" s="210" t="s">
        <v>312</v>
      </c>
      <c r="D150" s="210" t="s">
        <v>195</v>
      </c>
      <c r="E150" s="211" t="s">
        <v>1193</v>
      </c>
      <c r="F150" s="212" t="s">
        <v>1194</v>
      </c>
      <c r="G150" s="213" t="s">
        <v>324</v>
      </c>
      <c r="H150" s="214">
        <v>14.727</v>
      </c>
      <c r="I150" s="132"/>
      <c r="J150" s="228">
        <f>ROUND(I150*H150,2)</f>
        <v>0</v>
      </c>
      <c r="K150" s="212" t="s">
        <v>1062</v>
      </c>
      <c r="L150" s="29"/>
      <c r="M150" s="133" t="s">
        <v>1</v>
      </c>
      <c r="N150" s="134" t="s">
        <v>38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R150" s="137" t="s">
        <v>193</v>
      </c>
      <c r="AT150" s="137" t="s">
        <v>195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1252</v>
      </c>
    </row>
    <row r="151" spans="2:65" s="1" customFormat="1" ht="19.5">
      <c r="B151" s="29"/>
      <c r="C151" s="215"/>
      <c r="D151" s="216" t="s">
        <v>201</v>
      </c>
      <c r="E151" s="215"/>
      <c r="F151" s="217" t="s">
        <v>1196</v>
      </c>
      <c r="G151" s="215"/>
      <c r="H151" s="215"/>
      <c r="I151" s="140"/>
      <c r="J151" s="215"/>
      <c r="K151" s="215"/>
      <c r="L151" s="29"/>
      <c r="M151" s="141"/>
      <c r="T151" s="53"/>
      <c r="AT151" s="14" t="s">
        <v>201</v>
      </c>
      <c r="AU151" s="14" t="s">
        <v>80</v>
      </c>
    </row>
    <row r="152" spans="2:65" s="1" customFormat="1" ht="16.5" customHeight="1">
      <c r="B152" s="128"/>
      <c r="C152" s="230" t="s">
        <v>8</v>
      </c>
      <c r="D152" s="230" t="s">
        <v>321</v>
      </c>
      <c r="E152" s="231" t="s">
        <v>1253</v>
      </c>
      <c r="F152" s="232" t="s">
        <v>1254</v>
      </c>
      <c r="G152" s="233" t="s">
        <v>583</v>
      </c>
      <c r="H152" s="234">
        <v>1</v>
      </c>
      <c r="I152" s="158"/>
      <c r="J152" s="235">
        <f>ROUND(I152*H152,2)</f>
        <v>0</v>
      </c>
      <c r="K152" s="232" t="s">
        <v>199</v>
      </c>
      <c r="L152" s="159"/>
      <c r="M152" s="160" t="s">
        <v>1</v>
      </c>
      <c r="N152" s="161" t="s">
        <v>38</v>
      </c>
      <c r="P152" s="135">
        <f>O152*H152</f>
        <v>0</v>
      </c>
      <c r="Q152" s="135">
        <v>0</v>
      </c>
      <c r="R152" s="135">
        <f>Q152*H152</f>
        <v>0</v>
      </c>
      <c r="S152" s="135">
        <v>0</v>
      </c>
      <c r="T152" s="136">
        <f>S152*H152</f>
        <v>0</v>
      </c>
      <c r="AR152" s="137" t="s">
        <v>233</v>
      </c>
      <c r="AT152" s="137" t="s">
        <v>321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1255</v>
      </c>
    </row>
    <row r="153" spans="2:65" s="1" customFormat="1" ht="11.25">
      <c r="B153" s="29"/>
      <c r="C153" s="215"/>
      <c r="D153" s="216" t="s">
        <v>201</v>
      </c>
      <c r="E153" s="215"/>
      <c r="F153" s="217" t="s">
        <v>1254</v>
      </c>
      <c r="G153" s="215"/>
      <c r="H153" s="215"/>
      <c r="I153" s="140"/>
      <c r="J153" s="215"/>
      <c r="K153" s="215"/>
      <c r="L153" s="29"/>
      <c r="M153" s="141"/>
      <c r="T153" s="53"/>
      <c r="AT153" s="14" t="s">
        <v>201</v>
      </c>
      <c r="AU153" s="14" t="s">
        <v>80</v>
      </c>
    </row>
    <row r="154" spans="2:65" s="1" customFormat="1" ht="16.5" customHeight="1">
      <c r="B154" s="128"/>
      <c r="C154" s="230" t="s">
        <v>320</v>
      </c>
      <c r="D154" s="230" t="s">
        <v>321</v>
      </c>
      <c r="E154" s="231" t="s">
        <v>1256</v>
      </c>
      <c r="F154" s="232" t="s">
        <v>1257</v>
      </c>
      <c r="G154" s="233" t="s">
        <v>583</v>
      </c>
      <c r="H154" s="234">
        <v>10</v>
      </c>
      <c r="I154" s="158"/>
      <c r="J154" s="235">
        <f>ROUND(I154*H154,2)</f>
        <v>0</v>
      </c>
      <c r="K154" s="232" t="s">
        <v>199</v>
      </c>
      <c r="L154" s="159"/>
      <c r="M154" s="160" t="s">
        <v>1</v>
      </c>
      <c r="N154" s="161" t="s">
        <v>38</v>
      </c>
      <c r="P154" s="135">
        <f>O154*H154</f>
        <v>0</v>
      </c>
      <c r="Q154" s="135">
        <v>0.05</v>
      </c>
      <c r="R154" s="135">
        <f>Q154*H154</f>
        <v>0.5</v>
      </c>
      <c r="S154" s="135">
        <v>0</v>
      </c>
      <c r="T154" s="136">
        <f>S154*H154</f>
        <v>0</v>
      </c>
      <c r="AR154" s="137" t="s">
        <v>233</v>
      </c>
      <c r="AT154" s="137" t="s">
        <v>321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1258</v>
      </c>
    </row>
    <row r="155" spans="2:65" s="1" customFormat="1" ht="11.25">
      <c r="B155" s="29"/>
      <c r="C155" s="215"/>
      <c r="D155" s="216" t="s">
        <v>201</v>
      </c>
      <c r="E155" s="215"/>
      <c r="F155" s="217" t="s">
        <v>1257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" customFormat="1" ht="16.5" customHeight="1">
      <c r="B156" s="128"/>
      <c r="C156" s="230" t="s">
        <v>328</v>
      </c>
      <c r="D156" s="230" t="s">
        <v>321</v>
      </c>
      <c r="E156" s="231" t="s">
        <v>1259</v>
      </c>
      <c r="F156" s="232" t="s">
        <v>1260</v>
      </c>
      <c r="G156" s="233" t="s">
        <v>583</v>
      </c>
      <c r="H156" s="234">
        <v>3</v>
      </c>
      <c r="I156" s="158"/>
      <c r="J156" s="235">
        <f>ROUND(I156*H156,2)</f>
        <v>0</v>
      </c>
      <c r="K156" s="232" t="s">
        <v>199</v>
      </c>
      <c r="L156" s="159"/>
      <c r="M156" s="160" t="s">
        <v>1</v>
      </c>
      <c r="N156" s="161" t="s">
        <v>38</v>
      </c>
      <c r="P156" s="135">
        <f>O156*H156</f>
        <v>0</v>
      </c>
      <c r="Q156" s="135">
        <v>0.05</v>
      </c>
      <c r="R156" s="135">
        <f>Q156*H156</f>
        <v>0.15000000000000002</v>
      </c>
      <c r="S156" s="135">
        <v>0</v>
      </c>
      <c r="T156" s="136">
        <f>S156*H156</f>
        <v>0</v>
      </c>
      <c r="AR156" s="137" t="s">
        <v>233</v>
      </c>
      <c r="AT156" s="137" t="s">
        <v>321</v>
      </c>
      <c r="AU156" s="137" t="s">
        <v>80</v>
      </c>
      <c r="AY156" s="14" t="s">
        <v>194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4" t="s">
        <v>80</v>
      </c>
      <c r="BK156" s="138">
        <f>ROUND(I156*H156,2)</f>
        <v>0</v>
      </c>
      <c r="BL156" s="14" t="s">
        <v>193</v>
      </c>
      <c r="BM156" s="137" t="s">
        <v>1261</v>
      </c>
    </row>
    <row r="157" spans="2:65" s="1" customFormat="1" ht="11.25">
      <c r="B157" s="29"/>
      <c r="C157" s="215"/>
      <c r="D157" s="216" t="s">
        <v>201</v>
      </c>
      <c r="E157" s="215"/>
      <c r="F157" s="217" t="s">
        <v>1260</v>
      </c>
      <c r="G157" s="215"/>
      <c r="H157" s="215"/>
      <c r="I157" s="140"/>
      <c r="J157" s="215"/>
      <c r="K157" s="215"/>
      <c r="L157" s="29"/>
      <c r="M157" s="141"/>
      <c r="T157" s="53"/>
      <c r="AT157" s="14" t="s">
        <v>201</v>
      </c>
      <c r="AU157" s="14" t="s">
        <v>80</v>
      </c>
    </row>
    <row r="158" spans="2:65" s="1" customFormat="1" ht="16.5" customHeight="1">
      <c r="B158" s="128"/>
      <c r="C158" s="230" t="s">
        <v>333</v>
      </c>
      <c r="D158" s="230" t="s">
        <v>321</v>
      </c>
      <c r="E158" s="231" t="s">
        <v>1262</v>
      </c>
      <c r="F158" s="232" t="s">
        <v>1263</v>
      </c>
      <c r="G158" s="233" t="s">
        <v>583</v>
      </c>
      <c r="H158" s="234">
        <v>5</v>
      </c>
      <c r="I158" s="158"/>
      <c r="J158" s="235">
        <f>ROUND(I158*H158,2)</f>
        <v>0</v>
      </c>
      <c r="K158" s="232" t="s">
        <v>199</v>
      </c>
      <c r="L158" s="159"/>
      <c r="M158" s="160" t="s">
        <v>1</v>
      </c>
      <c r="N158" s="161" t="s">
        <v>38</v>
      </c>
      <c r="P158" s="135">
        <f>O158*H158</f>
        <v>0</v>
      </c>
      <c r="Q158" s="135">
        <v>0.05</v>
      </c>
      <c r="R158" s="135">
        <f>Q158*H158</f>
        <v>0.25</v>
      </c>
      <c r="S158" s="135">
        <v>0</v>
      </c>
      <c r="T158" s="136">
        <f>S158*H158</f>
        <v>0</v>
      </c>
      <c r="AR158" s="137" t="s">
        <v>233</v>
      </c>
      <c r="AT158" s="137" t="s">
        <v>321</v>
      </c>
      <c r="AU158" s="137" t="s">
        <v>80</v>
      </c>
      <c r="AY158" s="14" t="s">
        <v>194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4" t="s">
        <v>80</v>
      </c>
      <c r="BK158" s="138">
        <f>ROUND(I158*H158,2)</f>
        <v>0</v>
      </c>
      <c r="BL158" s="14" t="s">
        <v>193</v>
      </c>
      <c r="BM158" s="137" t="s">
        <v>1264</v>
      </c>
    </row>
    <row r="159" spans="2:65" s="1" customFormat="1" ht="11.25">
      <c r="B159" s="29"/>
      <c r="C159" s="215"/>
      <c r="D159" s="216" t="s">
        <v>201</v>
      </c>
      <c r="E159" s="215"/>
      <c r="F159" s="217" t="s">
        <v>1263</v>
      </c>
      <c r="G159" s="215"/>
      <c r="H159" s="215"/>
      <c r="I159" s="140"/>
      <c r="J159" s="215"/>
      <c r="K159" s="215"/>
      <c r="L159" s="29"/>
      <c r="M159" s="141"/>
      <c r="T159" s="53"/>
      <c r="AT159" s="14" t="s">
        <v>201</v>
      </c>
      <c r="AU159" s="14" t="s">
        <v>80</v>
      </c>
    </row>
    <row r="160" spans="2:65" s="1" customFormat="1" ht="16.5" customHeight="1">
      <c r="B160" s="128"/>
      <c r="C160" s="230" t="s">
        <v>338</v>
      </c>
      <c r="D160" s="230" t="s">
        <v>321</v>
      </c>
      <c r="E160" s="231" t="s">
        <v>1265</v>
      </c>
      <c r="F160" s="232" t="s">
        <v>1266</v>
      </c>
      <c r="G160" s="233" t="s">
        <v>583</v>
      </c>
      <c r="H160" s="234">
        <v>2</v>
      </c>
      <c r="I160" s="158"/>
      <c r="J160" s="235">
        <f>ROUND(I160*H160,2)</f>
        <v>0</v>
      </c>
      <c r="K160" s="232" t="s">
        <v>199</v>
      </c>
      <c r="L160" s="159"/>
      <c r="M160" s="160" t="s">
        <v>1</v>
      </c>
      <c r="N160" s="161" t="s">
        <v>38</v>
      </c>
      <c r="P160" s="135">
        <f>O160*H160</f>
        <v>0</v>
      </c>
      <c r="Q160" s="135">
        <v>0</v>
      </c>
      <c r="R160" s="135">
        <f>Q160*H160</f>
        <v>0</v>
      </c>
      <c r="S160" s="135">
        <v>0</v>
      </c>
      <c r="T160" s="136">
        <f>S160*H160</f>
        <v>0</v>
      </c>
      <c r="AR160" s="137" t="s">
        <v>233</v>
      </c>
      <c r="AT160" s="137" t="s">
        <v>321</v>
      </c>
      <c r="AU160" s="137" t="s">
        <v>80</v>
      </c>
      <c r="AY160" s="14" t="s">
        <v>194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4" t="s">
        <v>80</v>
      </c>
      <c r="BK160" s="138">
        <f>ROUND(I160*H160,2)</f>
        <v>0</v>
      </c>
      <c r="BL160" s="14" t="s">
        <v>193</v>
      </c>
      <c r="BM160" s="137" t="s">
        <v>1267</v>
      </c>
    </row>
    <row r="161" spans="2:65" s="1" customFormat="1" ht="11.25">
      <c r="B161" s="29"/>
      <c r="C161" s="215"/>
      <c r="D161" s="216" t="s">
        <v>201</v>
      </c>
      <c r="E161" s="215"/>
      <c r="F161" s="217" t="s">
        <v>1266</v>
      </c>
      <c r="G161" s="215"/>
      <c r="H161" s="215"/>
      <c r="I161" s="140"/>
      <c r="J161" s="215"/>
      <c r="K161" s="215"/>
      <c r="L161" s="29"/>
      <c r="M161" s="141"/>
      <c r="T161" s="53"/>
      <c r="AT161" s="14" t="s">
        <v>201</v>
      </c>
      <c r="AU161" s="14" t="s">
        <v>80</v>
      </c>
    </row>
    <row r="162" spans="2:65" s="1" customFormat="1" ht="16.5" customHeight="1">
      <c r="B162" s="128"/>
      <c r="C162" s="230" t="s">
        <v>343</v>
      </c>
      <c r="D162" s="230" t="s">
        <v>321</v>
      </c>
      <c r="E162" s="231" t="s">
        <v>1268</v>
      </c>
      <c r="F162" s="232" t="s">
        <v>1269</v>
      </c>
      <c r="G162" s="233" t="s">
        <v>583</v>
      </c>
      <c r="H162" s="234">
        <v>10</v>
      </c>
      <c r="I162" s="158"/>
      <c r="J162" s="235">
        <f>ROUND(I162*H162,2)</f>
        <v>0</v>
      </c>
      <c r="K162" s="232" t="s">
        <v>199</v>
      </c>
      <c r="L162" s="159"/>
      <c r="M162" s="160" t="s">
        <v>1</v>
      </c>
      <c r="N162" s="161" t="s">
        <v>38</v>
      </c>
      <c r="P162" s="135">
        <f>O162*H162</f>
        <v>0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R162" s="137" t="s">
        <v>233</v>
      </c>
      <c r="AT162" s="137" t="s">
        <v>321</v>
      </c>
      <c r="AU162" s="137" t="s">
        <v>80</v>
      </c>
      <c r="AY162" s="14" t="s">
        <v>194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4" t="s">
        <v>80</v>
      </c>
      <c r="BK162" s="138">
        <f>ROUND(I162*H162,2)</f>
        <v>0</v>
      </c>
      <c r="BL162" s="14" t="s">
        <v>193</v>
      </c>
      <c r="BM162" s="137" t="s">
        <v>1270</v>
      </c>
    </row>
    <row r="163" spans="2:65" s="1" customFormat="1" ht="11.25">
      <c r="B163" s="29"/>
      <c r="C163" s="215"/>
      <c r="D163" s="216" t="s">
        <v>201</v>
      </c>
      <c r="E163" s="215"/>
      <c r="F163" s="217" t="s">
        <v>1269</v>
      </c>
      <c r="G163" s="215"/>
      <c r="H163" s="215"/>
      <c r="I163" s="140"/>
      <c r="J163" s="215"/>
      <c r="K163" s="215"/>
      <c r="L163" s="29"/>
      <c r="M163" s="141"/>
      <c r="T163" s="53"/>
      <c r="AT163" s="14" t="s">
        <v>201</v>
      </c>
      <c r="AU163" s="14" t="s">
        <v>80</v>
      </c>
    </row>
    <row r="164" spans="2:65" s="1" customFormat="1" ht="16.5" customHeight="1">
      <c r="B164" s="128"/>
      <c r="C164" s="230" t="s">
        <v>7</v>
      </c>
      <c r="D164" s="230" t="s">
        <v>321</v>
      </c>
      <c r="E164" s="231" t="s">
        <v>1271</v>
      </c>
      <c r="F164" s="232" t="s">
        <v>1272</v>
      </c>
      <c r="G164" s="233" t="s">
        <v>583</v>
      </c>
      <c r="H164" s="234">
        <v>4</v>
      </c>
      <c r="I164" s="158"/>
      <c r="J164" s="235">
        <f>ROUND(I164*H164,2)</f>
        <v>0</v>
      </c>
      <c r="K164" s="232" t="s">
        <v>199</v>
      </c>
      <c r="L164" s="159"/>
      <c r="M164" s="160" t="s">
        <v>1</v>
      </c>
      <c r="N164" s="161" t="s">
        <v>38</v>
      </c>
      <c r="P164" s="135">
        <f>O164*H164</f>
        <v>0</v>
      </c>
      <c r="Q164" s="135">
        <v>0</v>
      </c>
      <c r="R164" s="135">
        <f>Q164*H164</f>
        <v>0</v>
      </c>
      <c r="S164" s="135">
        <v>0</v>
      </c>
      <c r="T164" s="136">
        <f>S164*H164</f>
        <v>0</v>
      </c>
      <c r="AR164" s="137" t="s">
        <v>233</v>
      </c>
      <c r="AT164" s="137" t="s">
        <v>321</v>
      </c>
      <c r="AU164" s="137" t="s">
        <v>80</v>
      </c>
      <c r="AY164" s="14" t="s">
        <v>194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4" t="s">
        <v>80</v>
      </c>
      <c r="BK164" s="138">
        <f>ROUND(I164*H164,2)</f>
        <v>0</v>
      </c>
      <c r="BL164" s="14" t="s">
        <v>193</v>
      </c>
      <c r="BM164" s="137" t="s">
        <v>1273</v>
      </c>
    </row>
    <row r="165" spans="2:65" s="1" customFormat="1" ht="11.25">
      <c r="B165" s="29"/>
      <c r="C165" s="215"/>
      <c r="D165" s="216" t="s">
        <v>201</v>
      </c>
      <c r="E165" s="215"/>
      <c r="F165" s="217" t="s">
        <v>1272</v>
      </c>
      <c r="G165" s="215"/>
      <c r="H165" s="215"/>
      <c r="I165" s="140"/>
      <c r="J165" s="215"/>
      <c r="K165" s="215"/>
      <c r="L165" s="29"/>
      <c r="M165" s="141"/>
      <c r="T165" s="53"/>
      <c r="AT165" s="14" t="s">
        <v>201</v>
      </c>
      <c r="AU165" s="14" t="s">
        <v>80</v>
      </c>
    </row>
    <row r="166" spans="2:65" s="1" customFormat="1" ht="16.5" customHeight="1">
      <c r="B166" s="128"/>
      <c r="C166" s="230" t="s">
        <v>350</v>
      </c>
      <c r="D166" s="230" t="s">
        <v>321</v>
      </c>
      <c r="E166" s="231" t="s">
        <v>1274</v>
      </c>
      <c r="F166" s="232" t="s">
        <v>1275</v>
      </c>
      <c r="G166" s="233" t="s">
        <v>583</v>
      </c>
      <c r="H166" s="234">
        <v>8</v>
      </c>
      <c r="I166" s="158"/>
      <c r="J166" s="235">
        <f>ROUND(I166*H166,2)</f>
        <v>0</v>
      </c>
      <c r="K166" s="232" t="s">
        <v>199</v>
      </c>
      <c r="L166" s="159"/>
      <c r="M166" s="160" t="s">
        <v>1</v>
      </c>
      <c r="N166" s="161" t="s">
        <v>38</v>
      </c>
      <c r="P166" s="135">
        <f>O166*H166</f>
        <v>0</v>
      </c>
      <c r="Q166" s="135">
        <v>0</v>
      </c>
      <c r="R166" s="135">
        <f>Q166*H166</f>
        <v>0</v>
      </c>
      <c r="S166" s="135">
        <v>0</v>
      </c>
      <c r="T166" s="136">
        <f>S166*H166</f>
        <v>0</v>
      </c>
      <c r="AR166" s="137" t="s">
        <v>233</v>
      </c>
      <c r="AT166" s="137" t="s">
        <v>321</v>
      </c>
      <c r="AU166" s="137" t="s">
        <v>80</v>
      </c>
      <c r="AY166" s="14" t="s">
        <v>194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4" t="s">
        <v>80</v>
      </c>
      <c r="BK166" s="138">
        <f>ROUND(I166*H166,2)</f>
        <v>0</v>
      </c>
      <c r="BL166" s="14" t="s">
        <v>193</v>
      </c>
      <c r="BM166" s="137" t="s">
        <v>1276</v>
      </c>
    </row>
    <row r="167" spans="2:65" s="1" customFormat="1" ht="11.25">
      <c r="B167" s="29"/>
      <c r="C167" s="215"/>
      <c r="D167" s="216" t="s">
        <v>201</v>
      </c>
      <c r="E167" s="215"/>
      <c r="F167" s="217" t="s">
        <v>1275</v>
      </c>
      <c r="G167" s="215"/>
      <c r="H167" s="215"/>
      <c r="I167" s="140"/>
      <c r="J167" s="215"/>
      <c r="K167" s="215"/>
      <c r="L167" s="29"/>
      <c r="M167" s="141"/>
      <c r="T167" s="53"/>
      <c r="AT167" s="14" t="s">
        <v>201</v>
      </c>
      <c r="AU167" s="14" t="s">
        <v>80</v>
      </c>
    </row>
    <row r="168" spans="2:65" s="1" customFormat="1" ht="16.5" customHeight="1">
      <c r="B168" s="128"/>
      <c r="C168" s="230" t="s">
        <v>356</v>
      </c>
      <c r="D168" s="230" t="s">
        <v>321</v>
      </c>
      <c r="E168" s="231" t="s">
        <v>1277</v>
      </c>
      <c r="F168" s="232" t="s">
        <v>1278</v>
      </c>
      <c r="G168" s="233" t="s">
        <v>583</v>
      </c>
      <c r="H168" s="234">
        <v>10</v>
      </c>
      <c r="I168" s="158"/>
      <c r="J168" s="235">
        <f>ROUND(I168*H168,2)</f>
        <v>0</v>
      </c>
      <c r="K168" s="232" t="s">
        <v>199</v>
      </c>
      <c r="L168" s="159"/>
      <c r="M168" s="160" t="s">
        <v>1</v>
      </c>
      <c r="N168" s="161" t="s">
        <v>38</v>
      </c>
      <c r="P168" s="135">
        <f>O168*H168</f>
        <v>0</v>
      </c>
      <c r="Q168" s="135">
        <v>0.15</v>
      </c>
      <c r="R168" s="135">
        <f>Q168*H168</f>
        <v>1.5</v>
      </c>
      <c r="S168" s="135">
        <v>0</v>
      </c>
      <c r="T168" s="136">
        <f>S168*H168</f>
        <v>0</v>
      </c>
      <c r="AR168" s="137" t="s">
        <v>233</v>
      </c>
      <c r="AT168" s="137" t="s">
        <v>321</v>
      </c>
      <c r="AU168" s="137" t="s">
        <v>80</v>
      </c>
      <c r="AY168" s="14" t="s">
        <v>194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4" t="s">
        <v>80</v>
      </c>
      <c r="BK168" s="138">
        <f>ROUND(I168*H168,2)</f>
        <v>0</v>
      </c>
      <c r="BL168" s="14" t="s">
        <v>193</v>
      </c>
      <c r="BM168" s="137" t="s">
        <v>1279</v>
      </c>
    </row>
    <row r="169" spans="2:65" s="1" customFormat="1" ht="11.25">
      <c r="B169" s="29"/>
      <c r="C169" s="215"/>
      <c r="D169" s="216" t="s">
        <v>201</v>
      </c>
      <c r="E169" s="215"/>
      <c r="F169" s="217" t="s">
        <v>1278</v>
      </c>
      <c r="G169" s="215"/>
      <c r="H169" s="215"/>
      <c r="I169" s="140"/>
      <c r="J169" s="215"/>
      <c r="K169" s="215"/>
      <c r="L169" s="29"/>
      <c r="M169" s="141"/>
      <c r="T169" s="53"/>
      <c r="AT169" s="14" t="s">
        <v>201</v>
      </c>
      <c r="AU169" s="14" t="s">
        <v>80</v>
      </c>
    </row>
    <row r="170" spans="2:65" s="1" customFormat="1" ht="16.5" customHeight="1">
      <c r="B170" s="128"/>
      <c r="C170" s="230" t="s">
        <v>361</v>
      </c>
      <c r="D170" s="230" t="s">
        <v>321</v>
      </c>
      <c r="E170" s="231" t="s">
        <v>1197</v>
      </c>
      <c r="F170" s="232" t="s">
        <v>1198</v>
      </c>
      <c r="G170" s="233" t="s">
        <v>280</v>
      </c>
      <c r="H170" s="234">
        <v>37.1</v>
      </c>
      <c r="I170" s="158"/>
      <c r="J170" s="235">
        <f>ROUND(I170*H170,2)</f>
        <v>0</v>
      </c>
      <c r="K170" s="232" t="s">
        <v>199</v>
      </c>
      <c r="L170" s="159"/>
      <c r="M170" s="160" t="s">
        <v>1</v>
      </c>
      <c r="N170" s="161" t="s">
        <v>38</v>
      </c>
      <c r="P170" s="135">
        <f>O170*H170</f>
        <v>0</v>
      </c>
      <c r="Q170" s="135">
        <v>0.22</v>
      </c>
      <c r="R170" s="135">
        <f>Q170*H170</f>
        <v>8.1620000000000008</v>
      </c>
      <c r="S170" s="135">
        <v>0</v>
      </c>
      <c r="T170" s="136">
        <f>S170*H170</f>
        <v>0</v>
      </c>
      <c r="AR170" s="137" t="s">
        <v>233</v>
      </c>
      <c r="AT170" s="137" t="s">
        <v>321</v>
      </c>
      <c r="AU170" s="137" t="s">
        <v>80</v>
      </c>
      <c r="AY170" s="14" t="s">
        <v>194</v>
      </c>
      <c r="BE170" s="138">
        <f>IF(N170="základní",J170,0)</f>
        <v>0</v>
      </c>
      <c r="BF170" s="138">
        <f>IF(N170="snížená",J170,0)</f>
        <v>0</v>
      </c>
      <c r="BG170" s="138">
        <f>IF(N170="zákl. přenesená",J170,0)</f>
        <v>0</v>
      </c>
      <c r="BH170" s="138">
        <f>IF(N170="sníž. přenesená",J170,0)</f>
        <v>0</v>
      </c>
      <c r="BI170" s="138">
        <f>IF(N170="nulová",J170,0)</f>
        <v>0</v>
      </c>
      <c r="BJ170" s="14" t="s">
        <v>80</v>
      </c>
      <c r="BK170" s="138">
        <f>ROUND(I170*H170,2)</f>
        <v>0</v>
      </c>
      <c r="BL170" s="14" t="s">
        <v>193</v>
      </c>
      <c r="BM170" s="137" t="s">
        <v>1280</v>
      </c>
    </row>
    <row r="171" spans="2:65" s="1" customFormat="1" ht="11.25">
      <c r="B171" s="29"/>
      <c r="C171" s="215"/>
      <c r="D171" s="216" t="s">
        <v>201</v>
      </c>
      <c r="E171" s="215"/>
      <c r="F171" s="217" t="s">
        <v>1198</v>
      </c>
      <c r="G171" s="215"/>
      <c r="H171" s="215"/>
      <c r="I171" s="140"/>
      <c r="J171" s="215"/>
      <c r="K171" s="215"/>
      <c r="L171" s="29"/>
      <c r="M171" s="141"/>
      <c r="T171" s="53"/>
      <c r="AT171" s="14" t="s">
        <v>201</v>
      </c>
      <c r="AU171" s="14" t="s">
        <v>80</v>
      </c>
    </row>
    <row r="172" spans="2:65" s="1" customFormat="1" ht="16.5" customHeight="1">
      <c r="B172" s="128"/>
      <c r="C172" s="230" t="s">
        <v>365</v>
      </c>
      <c r="D172" s="230" t="s">
        <v>321</v>
      </c>
      <c r="E172" s="231" t="s">
        <v>1281</v>
      </c>
      <c r="F172" s="232" t="s">
        <v>1282</v>
      </c>
      <c r="G172" s="233" t="s">
        <v>280</v>
      </c>
      <c r="H172" s="234">
        <v>5.3</v>
      </c>
      <c r="I172" s="158"/>
      <c r="J172" s="235">
        <f>ROUND(I172*H172,2)</f>
        <v>0</v>
      </c>
      <c r="K172" s="232" t="s">
        <v>199</v>
      </c>
      <c r="L172" s="159"/>
      <c r="M172" s="160" t="s">
        <v>1</v>
      </c>
      <c r="N172" s="161" t="s">
        <v>38</v>
      </c>
      <c r="P172" s="135">
        <f>O172*H172</f>
        <v>0</v>
      </c>
      <c r="Q172" s="135">
        <v>0.2</v>
      </c>
      <c r="R172" s="135">
        <f>Q172*H172</f>
        <v>1.06</v>
      </c>
      <c r="S172" s="135">
        <v>0</v>
      </c>
      <c r="T172" s="136">
        <f>S172*H172</f>
        <v>0</v>
      </c>
      <c r="AR172" s="137" t="s">
        <v>233</v>
      </c>
      <c r="AT172" s="137" t="s">
        <v>321</v>
      </c>
      <c r="AU172" s="137" t="s">
        <v>80</v>
      </c>
      <c r="AY172" s="14" t="s">
        <v>194</v>
      </c>
      <c r="BE172" s="138">
        <f>IF(N172="základní",J172,0)</f>
        <v>0</v>
      </c>
      <c r="BF172" s="138">
        <f>IF(N172="snížená",J172,0)</f>
        <v>0</v>
      </c>
      <c r="BG172" s="138">
        <f>IF(N172="zákl. přenesená",J172,0)</f>
        <v>0</v>
      </c>
      <c r="BH172" s="138">
        <f>IF(N172="sníž. přenesená",J172,0)</f>
        <v>0</v>
      </c>
      <c r="BI172" s="138">
        <f>IF(N172="nulová",J172,0)</f>
        <v>0</v>
      </c>
      <c r="BJ172" s="14" t="s">
        <v>80</v>
      </c>
      <c r="BK172" s="138">
        <f>ROUND(I172*H172,2)</f>
        <v>0</v>
      </c>
      <c r="BL172" s="14" t="s">
        <v>193</v>
      </c>
      <c r="BM172" s="137" t="s">
        <v>1283</v>
      </c>
    </row>
    <row r="173" spans="2:65" s="1" customFormat="1" ht="11.25">
      <c r="B173" s="29"/>
      <c r="C173" s="215"/>
      <c r="D173" s="216" t="s">
        <v>201</v>
      </c>
      <c r="E173" s="215"/>
      <c r="F173" s="217" t="s">
        <v>1282</v>
      </c>
      <c r="G173" s="215"/>
      <c r="H173" s="215"/>
      <c r="I173" s="140"/>
      <c r="J173" s="215"/>
      <c r="K173" s="215"/>
      <c r="L173" s="29"/>
      <c r="M173" s="141"/>
      <c r="T173" s="53"/>
      <c r="AT173" s="14" t="s">
        <v>201</v>
      </c>
      <c r="AU173" s="14" t="s">
        <v>80</v>
      </c>
    </row>
    <row r="174" spans="2:65" s="1" customFormat="1" ht="16.5" customHeight="1">
      <c r="B174" s="128"/>
      <c r="C174" s="230" t="s">
        <v>370</v>
      </c>
      <c r="D174" s="230" t="s">
        <v>321</v>
      </c>
      <c r="E174" s="231" t="s">
        <v>1200</v>
      </c>
      <c r="F174" s="232" t="s">
        <v>1201</v>
      </c>
      <c r="G174" s="233" t="s">
        <v>583</v>
      </c>
      <c r="H174" s="234">
        <v>272.95</v>
      </c>
      <c r="I174" s="158"/>
      <c r="J174" s="235">
        <f>ROUND(I174*H174,2)</f>
        <v>0</v>
      </c>
      <c r="K174" s="232" t="s">
        <v>199</v>
      </c>
      <c r="L174" s="159"/>
      <c r="M174" s="160" t="s">
        <v>1</v>
      </c>
      <c r="N174" s="161" t="s">
        <v>38</v>
      </c>
      <c r="P174" s="135">
        <f>O174*H174</f>
        <v>0</v>
      </c>
      <c r="Q174" s="135">
        <v>0</v>
      </c>
      <c r="R174" s="135">
        <f>Q174*H174</f>
        <v>0</v>
      </c>
      <c r="S174" s="135">
        <v>0</v>
      </c>
      <c r="T174" s="136">
        <f>S174*H174</f>
        <v>0</v>
      </c>
      <c r="AR174" s="137" t="s">
        <v>233</v>
      </c>
      <c r="AT174" s="137" t="s">
        <v>321</v>
      </c>
      <c r="AU174" s="137" t="s">
        <v>80</v>
      </c>
      <c r="AY174" s="14" t="s">
        <v>194</v>
      </c>
      <c r="BE174" s="138">
        <f>IF(N174="základní",J174,0)</f>
        <v>0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4" t="s">
        <v>80</v>
      </c>
      <c r="BK174" s="138">
        <f>ROUND(I174*H174,2)</f>
        <v>0</v>
      </c>
      <c r="BL174" s="14" t="s">
        <v>193</v>
      </c>
      <c r="BM174" s="137" t="s">
        <v>1284</v>
      </c>
    </row>
    <row r="175" spans="2:65" s="1" customFormat="1" ht="11.25">
      <c r="B175" s="29"/>
      <c r="C175" s="215"/>
      <c r="D175" s="216" t="s">
        <v>201</v>
      </c>
      <c r="E175" s="215"/>
      <c r="F175" s="217" t="s">
        <v>1201</v>
      </c>
      <c r="G175" s="215"/>
      <c r="H175" s="215"/>
      <c r="I175" s="140"/>
      <c r="J175" s="215"/>
      <c r="K175" s="215"/>
      <c r="L175" s="29"/>
      <c r="M175" s="141"/>
      <c r="T175" s="53"/>
      <c r="AT175" s="14" t="s">
        <v>201</v>
      </c>
      <c r="AU175" s="14" t="s">
        <v>80</v>
      </c>
    </row>
    <row r="176" spans="2:65" s="1" customFormat="1" ht="16.5" customHeight="1">
      <c r="B176" s="128"/>
      <c r="C176" s="230" t="s">
        <v>448</v>
      </c>
      <c r="D176" s="230" t="s">
        <v>321</v>
      </c>
      <c r="E176" s="231" t="s">
        <v>1285</v>
      </c>
      <c r="F176" s="232" t="s">
        <v>1286</v>
      </c>
      <c r="G176" s="233" t="s">
        <v>683</v>
      </c>
      <c r="H176" s="234">
        <v>32.908999999999999</v>
      </c>
      <c r="I176" s="158"/>
      <c r="J176" s="235">
        <f>ROUND(I176*H176,2)</f>
        <v>0</v>
      </c>
      <c r="K176" s="232" t="s">
        <v>199</v>
      </c>
      <c r="L176" s="159"/>
      <c r="M176" s="160" t="s">
        <v>1</v>
      </c>
      <c r="N176" s="161" t="s">
        <v>38</v>
      </c>
      <c r="P176" s="135">
        <f>O176*H176</f>
        <v>0</v>
      </c>
      <c r="Q176" s="135">
        <v>0</v>
      </c>
      <c r="R176" s="135">
        <f>Q176*H176</f>
        <v>0</v>
      </c>
      <c r="S176" s="135">
        <v>0</v>
      </c>
      <c r="T176" s="136">
        <f>S176*H176</f>
        <v>0</v>
      </c>
      <c r="AR176" s="137" t="s">
        <v>233</v>
      </c>
      <c r="AT176" s="137" t="s">
        <v>321</v>
      </c>
      <c r="AU176" s="137" t="s">
        <v>80</v>
      </c>
      <c r="AY176" s="14" t="s">
        <v>194</v>
      </c>
      <c r="BE176" s="138">
        <f>IF(N176="základní",J176,0)</f>
        <v>0</v>
      </c>
      <c r="BF176" s="138">
        <f>IF(N176="snížená",J176,0)</f>
        <v>0</v>
      </c>
      <c r="BG176" s="138">
        <f>IF(N176="zákl. přenesená",J176,0)</f>
        <v>0</v>
      </c>
      <c r="BH176" s="138">
        <f>IF(N176="sníž. přenesená",J176,0)</f>
        <v>0</v>
      </c>
      <c r="BI176" s="138">
        <f>IF(N176="nulová",J176,0)</f>
        <v>0</v>
      </c>
      <c r="BJ176" s="14" t="s">
        <v>80</v>
      </c>
      <c r="BK176" s="138">
        <f>ROUND(I176*H176,2)</f>
        <v>0</v>
      </c>
      <c r="BL176" s="14" t="s">
        <v>193</v>
      </c>
      <c r="BM176" s="137" t="s">
        <v>1287</v>
      </c>
    </row>
    <row r="177" spans="2:65" s="1" customFormat="1" ht="11.25">
      <c r="B177" s="29"/>
      <c r="C177" s="215"/>
      <c r="D177" s="216" t="s">
        <v>201</v>
      </c>
      <c r="E177" s="215"/>
      <c r="F177" s="217" t="s">
        <v>1286</v>
      </c>
      <c r="G177" s="215"/>
      <c r="H177" s="215"/>
      <c r="I177" s="140"/>
      <c r="J177" s="215"/>
      <c r="K177" s="215"/>
      <c r="L177" s="29"/>
      <c r="M177" s="141"/>
      <c r="T177" s="53"/>
      <c r="AT177" s="14" t="s">
        <v>201</v>
      </c>
      <c r="AU177" s="14" t="s">
        <v>80</v>
      </c>
    </row>
    <row r="178" spans="2:65" s="1" customFormat="1" ht="16.5" customHeight="1">
      <c r="B178" s="128"/>
      <c r="C178" s="230" t="s">
        <v>450</v>
      </c>
      <c r="D178" s="230" t="s">
        <v>321</v>
      </c>
      <c r="E178" s="231" t="s">
        <v>1203</v>
      </c>
      <c r="F178" s="232" t="s">
        <v>1204</v>
      </c>
      <c r="G178" s="233" t="s">
        <v>583</v>
      </c>
      <c r="H178" s="234">
        <v>199</v>
      </c>
      <c r="I178" s="158"/>
      <c r="J178" s="235">
        <f>ROUND(I178*H178,2)</f>
        <v>0</v>
      </c>
      <c r="K178" s="232" t="s">
        <v>199</v>
      </c>
      <c r="L178" s="159"/>
      <c r="M178" s="160" t="s">
        <v>1</v>
      </c>
      <c r="N178" s="161" t="s">
        <v>38</v>
      </c>
      <c r="P178" s="135">
        <f>O178*H178</f>
        <v>0</v>
      </c>
      <c r="Q178" s="135">
        <v>0</v>
      </c>
      <c r="R178" s="135">
        <f>Q178*H178</f>
        <v>0</v>
      </c>
      <c r="S178" s="135">
        <v>0</v>
      </c>
      <c r="T178" s="136">
        <f>S178*H178</f>
        <v>0</v>
      </c>
      <c r="AR178" s="137" t="s">
        <v>233</v>
      </c>
      <c r="AT178" s="137" t="s">
        <v>321</v>
      </c>
      <c r="AU178" s="137" t="s">
        <v>80</v>
      </c>
      <c r="AY178" s="14" t="s">
        <v>194</v>
      </c>
      <c r="BE178" s="138">
        <f>IF(N178="základní",J178,0)</f>
        <v>0</v>
      </c>
      <c r="BF178" s="138">
        <f>IF(N178="snížená",J178,0)</f>
        <v>0</v>
      </c>
      <c r="BG178" s="138">
        <f>IF(N178="zákl. přenesená",J178,0)</f>
        <v>0</v>
      </c>
      <c r="BH178" s="138">
        <f>IF(N178="sníž. přenesená",J178,0)</f>
        <v>0</v>
      </c>
      <c r="BI178" s="138">
        <f>IF(N178="nulová",J178,0)</f>
        <v>0</v>
      </c>
      <c r="BJ178" s="14" t="s">
        <v>80</v>
      </c>
      <c r="BK178" s="138">
        <f>ROUND(I178*H178,2)</f>
        <v>0</v>
      </c>
      <c r="BL178" s="14" t="s">
        <v>193</v>
      </c>
      <c r="BM178" s="137" t="s">
        <v>1288</v>
      </c>
    </row>
    <row r="179" spans="2:65" s="1" customFormat="1" ht="11.25">
      <c r="B179" s="29"/>
      <c r="C179" s="215"/>
      <c r="D179" s="216" t="s">
        <v>201</v>
      </c>
      <c r="E179" s="215"/>
      <c r="F179" s="217" t="s">
        <v>1204</v>
      </c>
      <c r="G179" s="215"/>
      <c r="H179" s="215"/>
      <c r="I179" s="140"/>
      <c r="J179" s="215"/>
      <c r="K179" s="215"/>
      <c r="L179" s="29"/>
      <c r="M179" s="141"/>
      <c r="T179" s="53"/>
      <c r="AT179" s="14" t="s">
        <v>201</v>
      </c>
      <c r="AU179" s="14" t="s">
        <v>80</v>
      </c>
    </row>
    <row r="180" spans="2:65" s="1" customFormat="1" ht="16.5" customHeight="1">
      <c r="B180" s="128"/>
      <c r="C180" s="230" t="s">
        <v>452</v>
      </c>
      <c r="D180" s="230" t="s">
        <v>321</v>
      </c>
      <c r="E180" s="231" t="s">
        <v>1206</v>
      </c>
      <c r="F180" s="232" t="s">
        <v>1207</v>
      </c>
      <c r="G180" s="233" t="s">
        <v>236</v>
      </c>
      <c r="H180" s="234">
        <v>815.9</v>
      </c>
      <c r="I180" s="158"/>
      <c r="J180" s="235">
        <f>ROUND(I180*H180,2)</f>
        <v>0</v>
      </c>
      <c r="K180" s="232" t="s">
        <v>199</v>
      </c>
      <c r="L180" s="159"/>
      <c r="M180" s="160" t="s">
        <v>1</v>
      </c>
      <c r="N180" s="161" t="s">
        <v>38</v>
      </c>
      <c r="P180" s="135">
        <f>O180*H180</f>
        <v>0</v>
      </c>
      <c r="Q180" s="135">
        <v>3.8E-3</v>
      </c>
      <c r="R180" s="135">
        <f>Q180*H180</f>
        <v>3.1004199999999997</v>
      </c>
      <c r="S180" s="135">
        <v>0</v>
      </c>
      <c r="T180" s="136">
        <f>S180*H180</f>
        <v>0</v>
      </c>
      <c r="AR180" s="137" t="s">
        <v>233</v>
      </c>
      <c r="AT180" s="137" t="s">
        <v>321</v>
      </c>
      <c r="AU180" s="137" t="s">
        <v>80</v>
      </c>
      <c r="AY180" s="14" t="s">
        <v>194</v>
      </c>
      <c r="BE180" s="138">
        <f>IF(N180="základní",J180,0)</f>
        <v>0</v>
      </c>
      <c r="BF180" s="138">
        <f>IF(N180="snížená",J180,0)</f>
        <v>0</v>
      </c>
      <c r="BG180" s="138">
        <f>IF(N180="zákl. přenesená",J180,0)</f>
        <v>0</v>
      </c>
      <c r="BH180" s="138">
        <f>IF(N180="sníž. přenesená",J180,0)</f>
        <v>0</v>
      </c>
      <c r="BI180" s="138">
        <f>IF(N180="nulová",J180,0)</f>
        <v>0</v>
      </c>
      <c r="BJ180" s="14" t="s">
        <v>80</v>
      </c>
      <c r="BK180" s="138">
        <f>ROUND(I180*H180,2)</f>
        <v>0</v>
      </c>
      <c r="BL180" s="14" t="s">
        <v>193</v>
      </c>
      <c r="BM180" s="137" t="s">
        <v>1289</v>
      </c>
    </row>
    <row r="181" spans="2:65" s="1" customFormat="1" ht="11.25">
      <c r="B181" s="29"/>
      <c r="C181" s="215"/>
      <c r="D181" s="216" t="s">
        <v>201</v>
      </c>
      <c r="E181" s="215"/>
      <c r="F181" s="217" t="s">
        <v>1207</v>
      </c>
      <c r="G181" s="215"/>
      <c r="H181" s="215"/>
      <c r="I181" s="140"/>
      <c r="J181" s="215"/>
      <c r="K181" s="215"/>
      <c r="L181" s="29"/>
      <c r="M181" s="141"/>
      <c r="T181" s="53"/>
      <c r="AT181" s="14" t="s">
        <v>201</v>
      </c>
      <c r="AU181" s="14" t="s">
        <v>80</v>
      </c>
    </row>
    <row r="182" spans="2:65" s="1" customFormat="1" ht="24.2" customHeight="1">
      <c r="B182" s="128"/>
      <c r="C182" s="230" t="s">
        <v>454</v>
      </c>
      <c r="D182" s="230" t="s">
        <v>321</v>
      </c>
      <c r="E182" s="231" t="s">
        <v>1209</v>
      </c>
      <c r="F182" s="232" t="s">
        <v>1210</v>
      </c>
      <c r="G182" s="233" t="s">
        <v>583</v>
      </c>
      <c r="H182" s="234">
        <v>159</v>
      </c>
      <c r="I182" s="158"/>
      <c r="J182" s="235">
        <f>ROUND(I182*H182,2)</f>
        <v>0</v>
      </c>
      <c r="K182" s="232" t="s">
        <v>199</v>
      </c>
      <c r="L182" s="159"/>
      <c r="M182" s="160" t="s">
        <v>1</v>
      </c>
      <c r="N182" s="161" t="s">
        <v>38</v>
      </c>
      <c r="P182" s="135">
        <f>O182*H182</f>
        <v>0</v>
      </c>
      <c r="Q182" s="135">
        <v>0</v>
      </c>
      <c r="R182" s="135">
        <f>Q182*H182</f>
        <v>0</v>
      </c>
      <c r="S182" s="135">
        <v>0</v>
      </c>
      <c r="T182" s="136">
        <f>S182*H182</f>
        <v>0</v>
      </c>
      <c r="AR182" s="137" t="s">
        <v>233</v>
      </c>
      <c r="AT182" s="137" t="s">
        <v>321</v>
      </c>
      <c r="AU182" s="137" t="s">
        <v>80</v>
      </c>
      <c r="AY182" s="14" t="s">
        <v>194</v>
      </c>
      <c r="BE182" s="138">
        <f>IF(N182="základní",J182,0)</f>
        <v>0</v>
      </c>
      <c r="BF182" s="138">
        <f>IF(N182="snížená",J182,0)</f>
        <v>0</v>
      </c>
      <c r="BG182" s="138">
        <f>IF(N182="zákl. přenesená",J182,0)</f>
        <v>0</v>
      </c>
      <c r="BH182" s="138">
        <f>IF(N182="sníž. přenesená",J182,0)</f>
        <v>0</v>
      </c>
      <c r="BI182" s="138">
        <f>IF(N182="nulová",J182,0)</f>
        <v>0</v>
      </c>
      <c r="BJ182" s="14" t="s">
        <v>80</v>
      </c>
      <c r="BK182" s="138">
        <f>ROUND(I182*H182,2)</f>
        <v>0</v>
      </c>
      <c r="BL182" s="14" t="s">
        <v>193</v>
      </c>
      <c r="BM182" s="137" t="s">
        <v>1290</v>
      </c>
    </row>
    <row r="183" spans="2:65" s="1" customFormat="1" ht="19.5">
      <c r="B183" s="29"/>
      <c r="C183" s="215"/>
      <c r="D183" s="216" t="s">
        <v>201</v>
      </c>
      <c r="E183" s="215"/>
      <c r="F183" s="217" t="s">
        <v>1212</v>
      </c>
      <c r="G183" s="215"/>
      <c r="H183" s="215"/>
      <c r="I183" s="140"/>
      <c r="J183" s="215"/>
      <c r="K183" s="215"/>
      <c r="L183" s="29"/>
      <c r="M183" s="141"/>
      <c r="T183" s="53"/>
      <c r="AT183" s="14" t="s">
        <v>201</v>
      </c>
      <c r="AU183" s="14" t="s">
        <v>80</v>
      </c>
    </row>
    <row r="184" spans="2:65" s="10" customFormat="1" ht="25.9" customHeight="1">
      <c r="B184" s="118"/>
      <c r="C184" s="225"/>
      <c r="D184" s="226" t="s">
        <v>72</v>
      </c>
      <c r="E184" s="227" t="s">
        <v>1213</v>
      </c>
      <c r="F184" s="227" t="s">
        <v>1214</v>
      </c>
      <c r="G184" s="225"/>
      <c r="H184" s="225"/>
      <c r="I184" s="121"/>
      <c r="J184" s="229">
        <f>BK184</f>
        <v>0</v>
      </c>
      <c r="K184" s="225"/>
      <c r="L184" s="118"/>
      <c r="M184" s="123"/>
      <c r="P184" s="124">
        <f>SUM(P185:P196)</f>
        <v>0</v>
      </c>
      <c r="R184" s="124">
        <f>SUM(R185:R196)</f>
        <v>1.0600000000000002E-3</v>
      </c>
      <c r="T184" s="125">
        <f>SUM(T185:T196)</f>
        <v>0</v>
      </c>
      <c r="AR184" s="119" t="s">
        <v>193</v>
      </c>
      <c r="AT184" s="126" t="s">
        <v>72</v>
      </c>
      <c r="AU184" s="126" t="s">
        <v>73</v>
      </c>
      <c r="AY184" s="119" t="s">
        <v>194</v>
      </c>
      <c r="BK184" s="127">
        <f>SUM(BK185:BK196)</f>
        <v>0</v>
      </c>
    </row>
    <row r="185" spans="2:65" s="1" customFormat="1" ht="16.5" customHeight="1">
      <c r="B185" s="128"/>
      <c r="C185" s="210" t="s">
        <v>456</v>
      </c>
      <c r="D185" s="210" t="s">
        <v>195</v>
      </c>
      <c r="E185" s="211" t="s">
        <v>1215</v>
      </c>
      <c r="F185" s="212" t="s">
        <v>1216</v>
      </c>
      <c r="G185" s="213" t="s">
        <v>583</v>
      </c>
      <c r="H185" s="214">
        <v>106</v>
      </c>
      <c r="I185" s="132"/>
      <c r="J185" s="228">
        <f>ROUND(I185*H185,2)</f>
        <v>0</v>
      </c>
      <c r="K185" s="212" t="s">
        <v>1062</v>
      </c>
      <c r="L185" s="29"/>
      <c r="M185" s="133" t="s">
        <v>1</v>
      </c>
      <c r="N185" s="134" t="s">
        <v>38</v>
      </c>
      <c r="P185" s="135">
        <f>O185*H185</f>
        <v>0</v>
      </c>
      <c r="Q185" s="135">
        <v>0</v>
      </c>
      <c r="R185" s="135">
        <f>Q185*H185</f>
        <v>0</v>
      </c>
      <c r="S185" s="135">
        <v>0</v>
      </c>
      <c r="T185" s="136">
        <f>S185*H185</f>
        <v>0</v>
      </c>
      <c r="AR185" s="137" t="s">
        <v>193</v>
      </c>
      <c r="AT185" s="137" t="s">
        <v>195</v>
      </c>
      <c r="AU185" s="137" t="s">
        <v>80</v>
      </c>
      <c r="AY185" s="14" t="s">
        <v>194</v>
      </c>
      <c r="BE185" s="138">
        <f>IF(N185="základní",J185,0)</f>
        <v>0</v>
      </c>
      <c r="BF185" s="138">
        <f>IF(N185="snížená",J185,0)</f>
        <v>0</v>
      </c>
      <c r="BG185" s="138">
        <f>IF(N185="zákl. přenesená",J185,0)</f>
        <v>0</v>
      </c>
      <c r="BH185" s="138">
        <f>IF(N185="sníž. přenesená",J185,0)</f>
        <v>0</v>
      </c>
      <c r="BI185" s="138">
        <f>IF(N185="nulová",J185,0)</f>
        <v>0</v>
      </c>
      <c r="BJ185" s="14" t="s">
        <v>80</v>
      </c>
      <c r="BK185" s="138">
        <f>ROUND(I185*H185,2)</f>
        <v>0</v>
      </c>
      <c r="BL185" s="14" t="s">
        <v>193</v>
      </c>
      <c r="BM185" s="137" t="s">
        <v>1291</v>
      </c>
    </row>
    <row r="186" spans="2:65" s="1" customFormat="1" ht="19.5">
      <c r="B186" s="29"/>
      <c r="C186" s="215"/>
      <c r="D186" s="216" t="s">
        <v>201</v>
      </c>
      <c r="E186" s="215"/>
      <c r="F186" s="217" t="s">
        <v>1218</v>
      </c>
      <c r="G186" s="215"/>
      <c r="H186" s="215"/>
      <c r="I186" s="140"/>
      <c r="J186" s="215"/>
      <c r="K186" s="215"/>
      <c r="L186" s="29"/>
      <c r="M186" s="141"/>
      <c r="T186" s="53"/>
      <c r="AT186" s="14" t="s">
        <v>201</v>
      </c>
      <c r="AU186" s="14" t="s">
        <v>80</v>
      </c>
    </row>
    <row r="187" spans="2:65" s="1" customFormat="1" ht="16.5" customHeight="1">
      <c r="B187" s="128"/>
      <c r="C187" s="210" t="s">
        <v>458</v>
      </c>
      <c r="D187" s="210" t="s">
        <v>195</v>
      </c>
      <c r="E187" s="211" t="s">
        <v>1219</v>
      </c>
      <c r="F187" s="212" t="s">
        <v>1220</v>
      </c>
      <c r="G187" s="213" t="s">
        <v>583</v>
      </c>
      <c r="H187" s="214">
        <v>53</v>
      </c>
      <c r="I187" s="132"/>
      <c r="J187" s="228">
        <f>ROUND(I187*H187,2)</f>
        <v>0</v>
      </c>
      <c r="K187" s="212" t="s">
        <v>1062</v>
      </c>
      <c r="L187" s="29"/>
      <c r="M187" s="133" t="s">
        <v>1</v>
      </c>
      <c r="N187" s="134" t="s">
        <v>38</v>
      </c>
      <c r="P187" s="135">
        <f>O187*H187</f>
        <v>0</v>
      </c>
      <c r="Q187" s="135">
        <v>0</v>
      </c>
      <c r="R187" s="135">
        <f>Q187*H187</f>
        <v>0</v>
      </c>
      <c r="S187" s="135">
        <v>0</v>
      </c>
      <c r="T187" s="136">
        <f>S187*H187</f>
        <v>0</v>
      </c>
      <c r="AR187" s="137" t="s">
        <v>193</v>
      </c>
      <c r="AT187" s="137" t="s">
        <v>195</v>
      </c>
      <c r="AU187" s="137" t="s">
        <v>80</v>
      </c>
      <c r="AY187" s="14" t="s">
        <v>194</v>
      </c>
      <c r="BE187" s="138">
        <f>IF(N187="základní",J187,0)</f>
        <v>0</v>
      </c>
      <c r="BF187" s="138">
        <f>IF(N187="snížená",J187,0)</f>
        <v>0</v>
      </c>
      <c r="BG187" s="138">
        <f>IF(N187="zákl. přenesená",J187,0)</f>
        <v>0</v>
      </c>
      <c r="BH187" s="138">
        <f>IF(N187="sníž. přenesená",J187,0)</f>
        <v>0</v>
      </c>
      <c r="BI187" s="138">
        <f>IF(N187="nulová",J187,0)</f>
        <v>0</v>
      </c>
      <c r="BJ187" s="14" t="s">
        <v>80</v>
      </c>
      <c r="BK187" s="138">
        <f>ROUND(I187*H187,2)</f>
        <v>0</v>
      </c>
      <c r="BL187" s="14" t="s">
        <v>193</v>
      </c>
      <c r="BM187" s="137" t="s">
        <v>1292</v>
      </c>
    </row>
    <row r="188" spans="2:65" s="1" customFormat="1" ht="19.5">
      <c r="B188" s="29"/>
      <c r="C188" s="215"/>
      <c r="D188" s="216" t="s">
        <v>201</v>
      </c>
      <c r="E188" s="215"/>
      <c r="F188" s="217" t="s">
        <v>1222</v>
      </c>
      <c r="G188" s="215"/>
      <c r="H188" s="215"/>
      <c r="I188" s="140"/>
      <c r="J188" s="215"/>
      <c r="K188" s="215"/>
      <c r="L188" s="29"/>
      <c r="M188" s="141"/>
      <c r="T188" s="53"/>
      <c r="AT188" s="14" t="s">
        <v>201</v>
      </c>
      <c r="AU188" s="14" t="s">
        <v>80</v>
      </c>
    </row>
    <row r="189" spans="2:65" s="1" customFormat="1" ht="16.5" customHeight="1">
      <c r="B189" s="128"/>
      <c r="C189" s="210" t="s">
        <v>460</v>
      </c>
      <c r="D189" s="210" t="s">
        <v>195</v>
      </c>
      <c r="E189" s="211" t="s">
        <v>1223</v>
      </c>
      <c r="F189" s="212" t="s">
        <v>1224</v>
      </c>
      <c r="G189" s="213" t="s">
        <v>583</v>
      </c>
      <c r="H189" s="214">
        <v>53</v>
      </c>
      <c r="I189" s="132"/>
      <c r="J189" s="228">
        <f>ROUND(I189*H189,2)</f>
        <v>0</v>
      </c>
      <c r="K189" s="212" t="s">
        <v>1062</v>
      </c>
      <c r="L189" s="29"/>
      <c r="M189" s="133" t="s">
        <v>1</v>
      </c>
      <c r="N189" s="134" t="s">
        <v>38</v>
      </c>
      <c r="P189" s="135">
        <f>O189*H189</f>
        <v>0</v>
      </c>
      <c r="Q189" s="135">
        <v>2.0000000000000002E-5</v>
      </c>
      <c r="R189" s="135">
        <f>Q189*H189</f>
        <v>1.0600000000000002E-3</v>
      </c>
      <c r="S189" s="135">
        <v>0</v>
      </c>
      <c r="T189" s="136">
        <f>S189*H189</f>
        <v>0</v>
      </c>
      <c r="AR189" s="137" t="s">
        <v>193</v>
      </c>
      <c r="AT189" s="137" t="s">
        <v>195</v>
      </c>
      <c r="AU189" s="137" t="s">
        <v>80</v>
      </c>
      <c r="AY189" s="14" t="s">
        <v>194</v>
      </c>
      <c r="BE189" s="138">
        <f>IF(N189="základní",J189,0)</f>
        <v>0</v>
      </c>
      <c r="BF189" s="138">
        <f>IF(N189="snížená",J189,0)</f>
        <v>0</v>
      </c>
      <c r="BG189" s="138">
        <f>IF(N189="zákl. přenesená",J189,0)</f>
        <v>0</v>
      </c>
      <c r="BH189" s="138">
        <f>IF(N189="sníž. přenesená",J189,0)</f>
        <v>0</v>
      </c>
      <c r="BI189" s="138">
        <f>IF(N189="nulová",J189,0)</f>
        <v>0</v>
      </c>
      <c r="BJ189" s="14" t="s">
        <v>80</v>
      </c>
      <c r="BK189" s="138">
        <f>ROUND(I189*H189,2)</f>
        <v>0</v>
      </c>
      <c r="BL189" s="14" t="s">
        <v>193</v>
      </c>
      <c r="BM189" s="137" t="s">
        <v>1293</v>
      </c>
    </row>
    <row r="190" spans="2:65" s="1" customFormat="1" ht="19.5">
      <c r="B190" s="29"/>
      <c r="C190" s="215"/>
      <c r="D190" s="216" t="s">
        <v>201</v>
      </c>
      <c r="E190" s="215"/>
      <c r="F190" s="217" t="s">
        <v>1226</v>
      </c>
      <c r="G190" s="215"/>
      <c r="H190" s="215"/>
      <c r="I190" s="140"/>
      <c r="J190" s="215"/>
      <c r="K190" s="215"/>
      <c r="L190" s="29"/>
      <c r="M190" s="141"/>
      <c r="T190" s="53"/>
      <c r="AT190" s="14" t="s">
        <v>201</v>
      </c>
      <c r="AU190" s="14" t="s">
        <v>80</v>
      </c>
    </row>
    <row r="191" spans="2:65" s="1" customFormat="1" ht="16.5" customHeight="1">
      <c r="B191" s="128"/>
      <c r="C191" s="210" t="s">
        <v>462</v>
      </c>
      <c r="D191" s="210" t="s">
        <v>195</v>
      </c>
      <c r="E191" s="211" t="s">
        <v>1178</v>
      </c>
      <c r="F191" s="212" t="s">
        <v>1179</v>
      </c>
      <c r="G191" s="213" t="s">
        <v>280</v>
      </c>
      <c r="H191" s="214">
        <v>53</v>
      </c>
      <c r="I191" s="132"/>
      <c r="J191" s="228">
        <f>ROUND(I191*H191,2)</f>
        <v>0</v>
      </c>
      <c r="K191" s="212" t="s">
        <v>1062</v>
      </c>
      <c r="L191" s="29"/>
      <c r="M191" s="133" t="s">
        <v>1</v>
      </c>
      <c r="N191" s="134" t="s">
        <v>38</v>
      </c>
      <c r="P191" s="135">
        <f>O191*H191</f>
        <v>0</v>
      </c>
      <c r="Q191" s="135">
        <v>0</v>
      </c>
      <c r="R191" s="135">
        <f>Q191*H191</f>
        <v>0</v>
      </c>
      <c r="S191" s="135">
        <v>0</v>
      </c>
      <c r="T191" s="136">
        <f>S191*H191</f>
        <v>0</v>
      </c>
      <c r="AR191" s="137" t="s">
        <v>193</v>
      </c>
      <c r="AT191" s="137" t="s">
        <v>195</v>
      </c>
      <c r="AU191" s="137" t="s">
        <v>80</v>
      </c>
      <c r="AY191" s="14" t="s">
        <v>194</v>
      </c>
      <c r="BE191" s="138">
        <f>IF(N191="základní",J191,0)</f>
        <v>0</v>
      </c>
      <c r="BF191" s="138">
        <f>IF(N191="snížená",J191,0)</f>
        <v>0</v>
      </c>
      <c r="BG191" s="138">
        <f>IF(N191="zákl. přenesená",J191,0)</f>
        <v>0</v>
      </c>
      <c r="BH191" s="138">
        <f>IF(N191="sníž. přenesená",J191,0)</f>
        <v>0</v>
      </c>
      <c r="BI191" s="138">
        <f>IF(N191="nulová",J191,0)</f>
        <v>0</v>
      </c>
      <c r="BJ191" s="14" t="s">
        <v>80</v>
      </c>
      <c r="BK191" s="138">
        <f>ROUND(I191*H191,2)</f>
        <v>0</v>
      </c>
      <c r="BL191" s="14" t="s">
        <v>193</v>
      </c>
      <c r="BM191" s="137" t="s">
        <v>1294</v>
      </c>
    </row>
    <row r="192" spans="2:65" s="1" customFormat="1" ht="19.5">
      <c r="B192" s="29"/>
      <c r="C192" s="215"/>
      <c r="D192" s="216" t="s">
        <v>201</v>
      </c>
      <c r="E192" s="215"/>
      <c r="F192" s="217" t="s">
        <v>1181</v>
      </c>
      <c r="G192" s="215"/>
      <c r="H192" s="215"/>
      <c r="I192" s="140"/>
      <c r="J192" s="215"/>
      <c r="K192" s="215"/>
      <c r="L192" s="29"/>
      <c r="M192" s="141"/>
      <c r="T192" s="53"/>
      <c r="AT192" s="14" t="s">
        <v>201</v>
      </c>
      <c r="AU192" s="14" t="s">
        <v>80</v>
      </c>
    </row>
    <row r="193" spans="2:65" s="1" customFormat="1" ht="16.5" customHeight="1">
      <c r="B193" s="128"/>
      <c r="C193" s="210" t="s">
        <v>464</v>
      </c>
      <c r="D193" s="210" t="s">
        <v>195</v>
      </c>
      <c r="E193" s="211" t="s">
        <v>1182</v>
      </c>
      <c r="F193" s="212" t="s">
        <v>1183</v>
      </c>
      <c r="G193" s="213" t="s">
        <v>280</v>
      </c>
      <c r="H193" s="214">
        <v>53</v>
      </c>
      <c r="I193" s="132"/>
      <c r="J193" s="228">
        <f>ROUND(I193*H193,2)</f>
        <v>0</v>
      </c>
      <c r="K193" s="212" t="s">
        <v>1062</v>
      </c>
      <c r="L193" s="29"/>
      <c r="M193" s="133" t="s">
        <v>1</v>
      </c>
      <c r="N193" s="134" t="s">
        <v>38</v>
      </c>
      <c r="P193" s="135">
        <f>O193*H193</f>
        <v>0</v>
      </c>
      <c r="Q193" s="135">
        <v>0</v>
      </c>
      <c r="R193" s="135">
        <f>Q193*H193</f>
        <v>0</v>
      </c>
      <c r="S193" s="135">
        <v>0</v>
      </c>
      <c r="T193" s="136">
        <f>S193*H193</f>
        <v>0</v>
      </c>
      <c r="AR193" s="137" t="s">
        <v>193</v>
      </c>
      <c r="AT193" s="137" t="s">
        <v>195</v>
      </c>
      <c r="AU193" s="137" t="s">
        <v>80</v>
      </c>
      <c r="AY193" s="14" t="s">
        <v>194</v>
      </c>
      <c r="BE193" s="138">
        <f>IF(N193="základní",J193,0)</f>
        <v>0</v>
      </c>
      <c r="BF193" s="138">
        <f>IF(N193="snížená",J193,0)</f>
        <v>0</v>
      </c>
      <c r="BG193" s="138">
        <f>IF(N193="zákl. přenesená",J193,0)</f>
        <v>0</v>
      </c>
      <c r="BH193" s="138">
        <f>IF(N193="sníž. přenesená",J193,0)</f>
        <v>0</v>
      </c>
      <c r="BI193" s="138">
        <f>IF(N193="nulová",J193,0)</f>
        <v>0</v>
      </c>
      <c r="BJ193" s="14" t="s">
        <v>80</v>
      </c>
      <c r="BK193" s="138">
        <f>ROUND(I193*H193,2)</f>
        <v>0</v>
      </c>
      <c r="BL193" s="14" t="s">
        <v>193</v>
      </c>
      <c r="BM193" s="137" t="s">
        <v>1295</v>
      </c>
    </row>
    <row r="194" spans="2:65" s="1" customFormat="1" ht="19.5">
      <c r="B194" s="29"/>
      <c r="C194" s="215"/>
      <c r="D194" s="216" t="s">
        <v>201</v>
      </c>
      <c r="E194" s="215"/>
      <c r="F194" s="217" t="s">
        <v>1185</v>
      </c>
      <c r="G194" s="215"/>
      <c r="H194" s="215"/>
      <c r="I194" s="140"/>
      <c r="J194" s="215"/>
      <c r="K194" s="215"/>
      <c r="L194" s="29"/>
      <c r="M194" s="141"/>
      <c r="T194" s="53"/>
      <c r="AT194" s="14" t="s">
        <v>201</v>
      </c>
      <c r="AU194" s="14" t="s">
        <v>80</v>
      </c>
    </row>
    <row r="195" spans="2:65" s="1" customFormat="1" ht="16.5" customHeight="1">
      <c r="B195" s="128"/>
      <c r="C195" s="210" t="s">
        <v>466</v>
      </c>
      <c r="D195" s="210" t="s">
        <v>195</v>
      </c>
      <c r="E195" s="211" t="s">
        <v>1186</v>
      </c>
      <c r="F195" s="212" t="s">
        <v>1187</v>
      </c>
      <c r="G195" s="213" t="s">
        <v>280</v>
      </c>
      <c r="H195" s="214">
        <v>53</v>
      </c>
      <c r="I195" s="132"/>
      <c r="J195" s="228">
        <f>ROUND(I195*H195,2)</f>
        <v>0</v>
      </c>
      <c r="K195" s="212" t="s">
        <v>1062</v>
      </c>
      <c r="L195" s="29"/>
      <c r="M195" s="133" t="s">
        <v>1</v>
      </c>
      <c r="N195" s="134" t="s">
        <v>38</v>
      </c>
      <c r="P195" s="135">
        <f>O195*H195</f>
        <v>0</v>
      </c>
      <c r="Q195" s="135">
        <v>0</v>
      </c>
      <c r="R195" s="135">
        <f>Q195*H195</f>
        <v>0</v>
      </c>
      <c r="S195" s="135">
        <v>0</v>
      </c>
      <c r="T195" s="136">
        <f>S195*H195</f>
        <v>0</v>
      </c>
      <c r="AR195" s="137" t="s">
        <v>193</v>
      </c>
      <c r="AT195" s="137" t="s">
        <v>195</v>
      </c>
      <c r="AU195" s="137" t="s">
        <v>80</v>
      </c>
      <c r="AY195" s="14" t="s">
        <v>194</v>
      </c>
      <c r="BE195" s="138">
        <f>IF(N195="základní",J195,0)</f>
        <v>0</v>
      </c>
      <c r="BF195" s="138">
        <f>IF(N195="snížená",J195,0)</f>
        <v>0</v>
      </c>
      <c r="BG195" s="138">
        <f>IF(N195="zákl. přenesená",J195,0)</f>
        <v>0</v>
      </c>
      <c r="BH195" s="138">
        <f>IF(N195="sníž. přenesená",J195,0)</f>
        <v>0</v>
      </c>
      <c r="BI195" s="138">
        <f>IF(N195="nulová",J195,0)</f>
        <v>0</v>
      </c>
      <c r="BJ195" s="14" t="s">
        <v>80</v>
      </c>
      <c r="BK195" s="138">
        <f>ROUND(I195*H195,2)</f>
        <v>0</v>
      </c>
      <c r="BL195" s="14" t="s">
        <v>193</v>
      </c>
      <c r="BM195" s="137" t="s">
        <v>1296</v>
      </c>
    </row>
    <row r="196" spans="2:65" s="1" customFormat="1" ht="19.5">
      <c r="B196" s="29"/>
      <c r="C196" s="215"/>
      <c r="D196" s="216" t="s">
        <v>201</v>
      </c>
      <c r="E196" s="215"/>
      <c r="F196" s="217" t="s">
        <v>1189</v>
      </c>
      <c r="G196" s="215"/>
      <c r="H196" s="215"/>
      <c r="I196" s="140"/>
      <c r="J196" s="215"/>
      <c r="K196" s="215"/>
      <c r="L196" s="29"/>
      <c r="M196" s="152"/>
      <c r="N196" s="153"/>
      <c r="O196" s="153"/>
      <c r="P196" s="153"/>
      <c r="Q196" s="153"/>
      <c r="R196" s="153"/>
      <c r="S196" s="153"/>
      <c r="T196" s="154"/>
      <c r="AT196" s="14" t="s">
        <v>201</v>
      </c>
      <c r="AU196" s="14" t="s">
        <v>80</v>
      </c>
    </row>
    <row r="197" spans="2:65" s="1" customFormat="1" ht="6.95" customHeight="1">
      <c r="B197" s="41"/>
      <c r="C197" s="42"/>
      <c r="D197" s="42"/>
      <c r="E197" s="42"/>
      <c r="F197" s="42"/>
      <c r="G197" s="42"/>
      <c r="H197" s="42"/>
      <c r="I197" s="42"/>
      <c r="J197" s="42"/>
      <c r="K197" s="42"/>
      <c r="L197" s="29"/>
    </row>
  </sheetData>
  <sheetProtection algorithmName="SHA-512" hashValue="jc1blhkV1RIXI8NG8Ih+h/QkBm0uadJaCfavv9iQBwgQ6zRTFo2LdvdnqeME/1/+zT71qMEQZE05CnC9pybarw==" saltValue="6+2bk7Z6pTx3e6yFP6wD+w==" spinCount="100000" sheet="1" objects="1" scenarios="1"/>
  <autoFilter ref="C121:K196" xr:uid="{00000000-0009-0000-0000-00000B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97"/>
  <sheetViews>
    <sheetView showGridLines="0" workbookViewId="0">
      <selection activeCell="W8" sqref="W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140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1297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ROUND((SUM(BE122:BE196)),  2)</f>
        <v>0</v>
      </c>
      <c r="I35" s="94">
        <v>0.21</v>
      </c>
      <c r="J35" s="84">
        <f>ROUND(((SUM(BE122:BE196))*I35),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ROUND((SUM(BF122:BF196)),  2)</f>
        <v>0</v>
      </c>
      <c r="I36" s="94">
        <v>0.15</v>
      </c>
      <c r="J36" s="84">
        <f>ROUND(((SUM(BF122:BF196))*I36),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ROUND((SUM(BG122:BG196)),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ROUND((SUM(BH122:BH196)),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ROUND((SUM(BI122:BI196)),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09.1.03 - VÝSADBA STROMŮ DO TRÁVNÍKU - ETAPA B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1231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J184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09.1.03 - VÝSADBA STROMŮ DO TRÁVNÍKU - ETAPA B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P123+P184</f>
        <v>0</v>
      </c>
      <c r="Q122" s="50"/>
      <c r="R122" s="115">
        <f>R123+R184</f>
        <v>7.8210000000000006</v>
      </c>
      <c r="S122" s="50"/>
      <c r="T122" s="116">
        <f>T123+T184</f>
        <v>0</v>
      </c>
      <c r="AT122" s="14" t="s">
        <v>72</v>
      </c>
      <c r="AU122" s="14" t="s">
        <v>82</v>
      </c>
      <c r="BK122" s="117">
        <f>BK123+BK184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1233</v>
      </c>
      <c r="I123" s="121"/>
      <c r="J123" s="122">
        <f>BK123</f>
        <v>0</v>
      </c>
      <c r="L123" s="118"/>
      <c r="M123" s="123"/>
      <c r="P123" s="124">
        <f>SUM(P124:P183)</f>
        <v>0</v>
      </c>
      <c r="R123" s="124">
        <f>SUM(R124:R183)</f>
        <v>7.8204000000000002</v>
      </c>
      <c r="T123" s="125">
        <f>SUM(T124:T183)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SUM(BK124:BK183)</f>
        <v>0</v>
      </c>
    </row>
    <row r="124" spans="2:65" s="1" customFormat="1" ht="24.2" customHeight="1">
      <c r="B124" s="128"/>
      <c r="C124" s="210" t="s">
        <v>80</v>
      </c>
      <c r="D124" s="210" t="s">
        <v>195</v>
      </c>
      <c r="E124" s="211" t="s">
        <v>1121</v>
      </c>
      <c r="F124" s="212" t="s">
        <v>1122</v>
      </c>
      <c r="G124" s="213" t="s">
        <v>324</v>
      </c>
      <c r="H124" s="214">
        <v>26.25</v>
      </c>
      <c r="I124" s="132"/>
      <c r="J124" s="228">
        <f>ROUND(I124*H124,2)</f>
        <v>0</v>
      </c>
      <c r="K124" s="212" t="s">
        <v>199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1298</v>
      </c>
    </row>
    <row r="125" spans="2:65" s="1" customFormat="1" ht="19.5">
      <c r="B125" s="29"/>
      <c r="C125" s="215"/>
      <c r="D125" s="216" t="s">
        <v>201</v>
      </c>
      <c r="E125" s="215"/>
      <c r="F125" s="217" t="s">
        <v>1124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21.75" customHeight="1">
      <c r="B126" s="128"/>
      <c r="C126" s="210" t="s">
        <v>85</v>
      </c>
      <c r="D126" s="210" t="s">
        <v>195</v>
      </c>
      <c r="E126" s="211" t="s">
        <v>1133</v>
      </c>
      <c r="F126" s="212" t="s">
        <v>1134</v>
      </c>
      <c r="G126" s="213" t="s">
        <v>583</v>
      </c>
      <c r="H126" s="214">
        <v>30</v>
      </c>
      <c r="I126" s="132"/>
      <c r="J126" s="228">
        <f>ROUND(I126*H126,2)</f>
        <v>0</v>
      </c>
      <c r="K126" s="212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1299</v>
      </c>
    </row>
    <row r="127" spans="2:65" s="1" customFormat="1" ht="29.25">
      <c r="B127" s="29"/>
      <c r="C127" s="215"/>
      <c r="D127" s="216" t="s">
        <v>201</v>
      </c>
      <c r="E127" s="215"/>
      <c r="F127" s="217" t="s">
        <v>1136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16.5" customHeight="1">
      <c r="B128" s="128"/>
      <c r="C128" s="210" t="s">
        <v>207</v>
      </c>
      <c r="D128" s="210" t="s">
        <v>195</v>
      </c>
      <c r="E128" s="211" t="s">
        <v>1137</v>
      </c>
      <c r="F128" s="212" t="s">
        <v>1138</v>
      </c>
      <c r="G128" s="213" t="s">
        <v>269</v>
      </c>
      <c r="H128" s="214">
        <v>150</v>
      </c>
      <c r="I128" s="132"/>
      <c r="J128" s="228">
        <f>ROUND(I128*H128,2)</f>
        <v>0</v>
      </c>
      <c r="K128" s="212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1300</v>
      </c>
    </row>
    <row r="129" spans="2:65" s="1" customFormat="1" ht="19.5">
      <c r="B129" s="29"/>
      <c r="C129" s="215"/>
      <c r="D129" s="216" t="s">
        <v>201</v>
      </c>
      <c r="E129" s="215"/>
      <c r="F129" s="217" t="s">
        <v>1140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193</v>
      </c>
      <c r="D130" s="210" t="s">
        <v>195</v>
      </c>
      <c r="E130" s="211" t="s">
        <v>1237</v>
      </c>
      <c r="F130" s="212" t="s">
        <v>1238</v>
      </c>
      <c r="G130" s="213" t="s">
        <v>269</v>
      </c>
      <c r="H130" s="214">
        <v>15.9</v>
      </c>
      <c r="I130" s="132"/>
      <c r="J130" s="228">
        <f>ROUND(I130*H130,2)</f>
        <v>0</v>
      </c>
      <c r="K130" s="212" t="s">
        <v>199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1301</v>
      </c>
    </row>
    <row r="131" spans="2:65" s="1" customFormat="1" ht="11.25">
      <c r="B131" s="29"/>
      <c r="C131" s="215"/>
      <c r="D131" s="216" t="s">
        <v>201</v>
      </c>
      <c r="E131" s="215"/>
      <c r="F131" s="217" t="s">
        <v>1154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210" t="s">
        <v>216</v>
      </c>
      <c r="D132" s="210" t="s">
        <v>195</v>
      </c>
      <c r="E132" s="211" t="s">
        <v>1141</v>
      </c>
      <c r="F132" s="212" t="s">
        <v>1142</v>
      </c>
      <c r="G132" s="213" t="s">
        <v>583</v>
      </c>
      <c r="H132" s="214">
        <v>30</v>
      </c>
      <c r="I132" s="132"/>
      <c r="J132" s="228">
        <f>ROUND(I132*H132,2)</f>
        <v>0</v>
      </c>
      <c r="K132" s="212" t="s">
        <v>1062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1302</v>
      </c>
    </row>
    <row r="133" spans="2:65" s="1" customFormat="1" ht="19.5">
      <c r="B133" s="29"/>
      <c r="C133" s="215"/>
      <c r="D133" s="216" t="s">
        <v>201</v>
      </c>
      <c r="E133" s="215"/>
      <c r="F133" s="217" t="s">
        <v>1144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21.75" customHeight="1">
      <c r="B134" s="128"/>
      <c r="C134" s="210" t="s">
        <v>222</v>
      </c>
      <c r="D134" s="210" t="s">
        <v>195</v>
      </c>
      <c r="E134" s="211" t="s">
        <v>1145</v>
      </c>
      <c r="F134" s="212" t="s">
        <v>1146</v>
      </c>
      <c r="G134" s="213" t="s">
        <v>583</v>
      </c>
      <c r="H134" s="214">
        <v>11</v>
      </c>
      <c r="I134" s="132"/>
      <c r="J134" s="228">
        <f>ROUND(I134*H134,2)</f>
        <v>0</v>
      </c>
      <c r="K134" s="212" t="s">
        <v>1062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6.0000000000000002E-5</v>
      </c>
      <c r="R134" s="135">
        <f>Q134*H134</f>
        <v>6.6E-4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1303</v>
      </c>
    </row>
    <row r="135" spans="2:65" s="1" customFormat="1" ht="19.5">
      <c r="B135" s="29"/>
      <c r="C135" s="215"/>
      <c r="D135" s="216" t="s">
        <v>201</v>
      </c>
      <c r="E135" s="215"/>
      <c r="F135" s="217" t="s">
        <v>1148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21.75" customHeight="1">
      <c r="B136" s="128"/>
      <c r="C136" s="210" t="s">
        <v>227</v>
      </c>
      <c r="D136" s="210" t="s">
        <v>195</v>
      </c>
      <c r="E136" s="211" t="s">
        <v>1242</v>
      </c>
      <c r="F136" s="212" t="s">
        <v>1243</v>
      </c>
      <c r="G136" s="213" t="s">
        <v>583</v>
      </c>
      <c r="H136" s="214">
        <v>19</v>
      </c>
      <c r="I136" s="132"/>
      <c r="J136" s="228">
        <f>ROUND(I136*H136,2)</f>
        <v>0</v>
      </c>
      <c r="K136" s="212" t="s">
        <v>199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8.0000000000000007E-5</v>
      </c>
      <c r="R136" s="135">
        <f>Q136*H136</f>
        <v>1.5200000000000001E-3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1304</v>
      </c>
    </row>
    <row r="137" spans="2:65" s="1" customFormat="1" ht="11.25">
      <c r="B137" s="29"/>
      <c r="C137" s="215"/>
      <c r="D137" s="216" t="s">
        <v>201</v>
      </c>
      <c r="E137" s="215"/>
      <c r="F137" s="217" t="s">
        <v>1245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233</v>
      </c>
      <c r="D138" s="210" t="s">
        <v>195</v>
      </c>
      <c r="E138" s="211" t="s">
        <v>1149</v>
      </c>
      <c r="F138" s="212" t="s">
        <v>1150</v>
      </c>
      <c r="G138" s="213" t="s">
        <v>583</v>
      </c>
      <c r="H138" s="214">
        <v>30</v>
      </c>
      <c r="I138" s="132"/>
      <c r="J138" s="228">
        <f>ROUND(I138*H138,2)</f>
        <v>0</v>
      </c>
      <c r="K138" s="212" t="s">
        <v>1062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1305</v>
      </c>
    </row>
    <row r="139" spans="2:65" s="1" customFormat="1" ht="19.5">
      <c r="B139" s="29"/>
      <c r="C139" s="215"/>
      <c r="D139" s="216" t="s">
        <v>201</v>
      </c>
      <c r="E139" s="215"/>
      <c r="F139" s="217" t="s">
        <v>1152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21.75" customHeight="1">
      <c r="B140" s="128"/>
      <c r="C140" s="210" t="s">
        <v>240</v>
      </c>
      <c r="D140" s="210" t="s">
        <v>195</v>
      </c>
      <c r="E140" s="211" t="s">
        <v>1153</v>
      </c>
      <c r="F140" s="212" t="s">
        <v>1154</v>
      </c>
      <c r="G140" s="213" t="s">
        <v>341</v>
      </c>
      <c r="H140" s="214">
        <v>30</v>
      </c>
      <c r="I140" s="132"/>
      <c r="J140" s="228">
        <f>ROUND(I140*H140,2)</f>
        <v>0</v>
      </c>
      <c r="K140" s="212" t="s">
        <v>199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1306</v>
      </c>
    </row>
    <row r="141" spans="2:65" s="1" customFormat="1" ht="11.25">
      <c r="B141" s="29"/>
      <c r="C141" s="215"/>
      <c r="D141" s="216" t="s">
        <v>201</v>
      </c>
      <c r="E141" s="215"/>
      <c r="F141" s="217" t="s">
        <v>1154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16.5" customHeight="1">
      <c r="B142" s="128"/>
      <c r="C142" s="210" t="s">
        <v>246</v>
      </c>
      <c r="D142" s="210" t="s">
        <v>195</v>
      </c>
      <c r="E142" s="211" t="s">
        <v>1168</v>
      </c>
      <c r="F142" s="212" t="s">
        <v>1169</v>
      </c>
      <c r="G142" s="213" t="s">
        <v>269</v>
      </c>
      <c r="H142" s="214">
        <v>30</v>
      </c>
      <c r="I142" s="132"/>
      <c r="J142" s="228">
        <f>ROUND(I142*H142,2)</f>
        <v>0</v>
      </c>
      <c r="K142" s="212" t="s">
        <v>1062</v>
      </c>
      <c r="L142" s="29"/>
      <c r="M142" s="133" t="s">
        <v>1</v>
      </c>
      <c r="N142" s="134" t="s">
        <v>38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193</v>
      </c>
      <c r="AT142" s="137" t="s">
        <v>195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1307</v>
      </c>
    </row>
    <row r="143" spans="2:65" s="1" customFormat="1" ht="19.5">
      <c r="B143" s="29"/>
      <c r="C143" s="215"/>
      <c r="D143" s="216" t="s">
        <v>201</v>
      </c>
      <c r="E143" s="215"/>
      <c r="F143" s="217" t="s">
        <v>1171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" customFormat="1" ht="16.5" customHeight="1">
      <c r="B144" s="128"/>
      <c r="C144" s="210" t="s">
        <v>251</v>
      </c>
      <c r="D144" s="210" t="s">
        <v>195</v>
      </c>
      <c r="E144" s="211" t="s">
        <v>1172</v>
      </c>
      <c r="F144" s="212" t="s">
        <v>1173</v>
      </c>
      <c r="G144" s="213" t="s">
        <v>324</v>
      </c>
      <c r="H144" s="214">
        <v>2E-3</v>
      </c>
      <c r="I144" s="132"/>
      <c r="J144" s="228">
        <f>ROUND(I144*H144,2)</f>
        <v>0</v>
      </c>
      <c r="K144" s="212" t="s">
        <v>1062</v>
      </c>
      <c r="L144" s="29"/>
      <c r="M144" s="133" t="s">
        <v>1</v>
      </c>
      <c r="N144" s="134" t="s">
        <v>38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193</v>
      </c>
      <c r="AT144" s="137" t="s">
        <v>195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1308</v>
      </c>
    </row>
    <row r="145" spans="2:65" s="1" customFormat="1" ht="19.5">
      <c r="B145" s="29"/>
      <c r="C145" s="215"/>
      <c r="D145" s="216" t="s">
        <v>201</v>
      </c>
      <c r="E145" s="215"/>
      <c r="F145" s="217" t="s">
        <v>1175</v>
      </c>
      <c r="G145" s="215"/>
      <c r="H145" s="215"/>
      <c r="I145" s="140"/>
      <c r="J145" s="215"/>
      <c r="K145" s="215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210" t="s">
        <v>256</v>
      </c>
      <c r="D146" s="210" t="s">
        <v>195</v>
      </c>
      <c r="E146" s="211" t="s">
        <v>1178</v>
      </c>
      <c r="F146" s="212" t="s">
        <v>1179</v>
      </c>
      <c r="G146" s="213" t="s">
        <v>280</v>
      </c>
      <c r="H146" s="214">
        <v>3</v>
      </c>
      <c r="I146" s="132"/>
      <c r="J146" s="228">
        <f>ROUND(I146*H146,2)</f>
        <v>0</v>
      </c>
      <c r="K146" s="212" t="s">
        <v>1062</v>
      </c>
      <c r="L146" s="29"/>
      <c r="M146" s="133" t="s">
        <v>1</v>
      </c>
      <c r="N146" s="134" t="s">
        <v>38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193</v>
      </c>
      <c r="AT146" s="137" t="s">
        <v>195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1309</v>
      </c>
    </row>
    <row r="147" spans="2:65" s="1" customFormat="1" ht="19.5">
      <c r="B147" s="29"/>
      <c r="C147" s="215"/>
      <c r="D147" s="216" t="s">
        <v>201</v>
      </c>
      <c r="E147" s="215"/>
      <c r="F147" s="217" t="s">
        <v>1181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" customFormat="1" ht="16.5" customHeight="1">
      <c r="B148" s="128"/>
      <c r="C148" s="210" t="s">
        <v>308</v>
      </c>
      <c r="D148" s="210" t="s">
        <v>195</v>
      </c>
      <c r="E148" s="211" t="s">
        <v>1190</v>
      </c>
      <c r="F148" s="212" t="s">
        <v>1191</v>
      </c>
      <c r="G148" s="213" t="s">
        <v>280</v>
      </c>
      <c r="H148" s="214">
        <v>3.8</v>
      </c>
      <c r="I148" s="132"/>
      <c r="J148" s="228">
        <f>ROUND(I148*H148,2)</f>
        <v>0</v>
      </c>
      <c r="K148" s="212" t="s">
        <v>199</v>
      </c>
      <c r="L148" s="29"/>
      <c r="M148" s="133" t="s">
        <v>1</v>
      </c>
      <c r="N148" s="134" t="s">
        <v>38</v>
      </c>
      <c r="P148" s="135">
        <f>O148*H148</f>
        <v>0</v>
      </c>
      <c r="Q148" s="135">
        <v>0</v>
      </c>
      <c r="R148" s="135">
        <f>Q148*H148</f>
        <v>0</v>
      </c>
      <c r="S148" s="135">
        <v>0</v>
      </c>
      <c r="T148" s="136">
        <f>S148*H148</f>
        <v>0</v>
      </c>
      <c r="AR148" s="137" t="s">
        <v>193</v>
      </c>
      <c r="AT148" s="137" t="s">
        <v>195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1310</v>
      </c>
    </row>
    <row r="149" spans="2:65" s="1" customFormat="1" ht="11.25">
      <c r="B149" s="29"/>
      <c r="C149" s="215"/>
      <c r="D149" s="216" t="s">
        <v>201</v>
      </c>
      <c r="E149" s="215"/>
      <c r="F149" s="217" t="s">
        <v>1191</v>
      </c>
      <c r="G149" s="215"/>
      <c r="H149" s="215"/>
      <c r="I149" s="140"/>
      <c r="J149" s="215"/>
      <c r="K149" s="215"/>
      <c r="L149" s="29"/>
      <c r="M149" s="141"/>
      <c r="T149" s="53"/>
      <c r="AT149" s="14" t="s">
        <v>201</v>
      </c>
      <c r="AU149" s="14" t="s">
        <v>80</v>
      </c>
    </row>
    <row r="150" spans="2:65" s="1" customFormat="1" ht="16.5" customHeight="1">
      <c r="B150" s="128"/>
      <c r="C150" s="210" t="s">
        <v>312</v>
      </c>
      <c r="D150" s="210" t="s">
        <v>195</v>
      </c>
      <c r="E150" s="211" t="s">
        <v>1193</v>
      </c>
      <c r="F150" s="212" t="s">
        <v>1194</v>
      </c>
      <c r="G150" s="213" t="s">
        <v>324</v>
      </c>
      <c r="H150" s="214">
        <v>7.8209999999999997</v>
      </c>
      <c r="I150" s="132"/>
      <c r="J150" s="228">
        <f>ROUND(I150*H150,2)</f>
        <v>0</v>
      </c>
      <c r="K150" s="212" t="s">
        <v>1062</v>
      </c>
      <c r="L150" s="29"/>
      <c r="M150" s="133" t="s">
        <v>1</v>
      </c>
      <c r="N150" s="134" t="s">
        <v>38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R150" s="137" t="s">
        <v>193</v>
      </c>
      <c r="AT150" s="137" t="s">
        <v>195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1311</v>
      </c>
    </row>
    <row r="151" spans="2:65" s="1" customFormat="1" ht="19.5">
      <c r="B151" s="29"/>
      <c r="C151" s="215"/>
      <c r="D151" s="216" t="s">
        <v>201</v>
      </c>
      <c r="E151" s="215"/>
      <c r="F151" s="217" t="s">
        <v>1196</v>
      </c>
      <c r="G151" s="215"/>
      <c r="H151" s="215"/>
      <c r="I151" s="140"/>
      <c r="J151" s="215"/>
      <c r="K151" s="215"/>
      <c r="L151" s="29"/>
      <c r="M151" s="141"/>
      <c r="T151" s="53"/>
      <c r="AT151" s="14" t="s">
        <v>201</v>
      </c>
      <c r="AU151" s="14" t="s">
        <v>80</v>
      </c>
    </row>
    <row r="152" spans="2:65" s="1" customFormat="1" ht="16.5" customHeight="1">
      <c r="B152" s="128"/>
      <c r="C152" s="230" t="s">
        <v>8</v>
      </c>
      <c r="D152" s="230" t="s">
        <v>321</v>
      </c>
      <c r="E152" s="231" t="s">
        <v>1253</v>
      </c>
      <c r="F152" s="232" t="s">
        <v>1254</v>
      </c>
      <c r="G152" s="233" t="s">
        <v>583</v>
      </c>
      <c r="H152" s="234">
        <v>9</v>
      </c>
      <c r="I152" s="158"/>
      <c r="J152" s="235">
        <f>ROUND(I152*H152,2)</f>
        <v>0</v>
      </c>
      <c r="K152" s="232" t="s">
        <v>199</v>
      </c>
      <c r="L152" s="159"/>
      <c r="M152" s="160" t="s">
        <v>1</v>
      </c>
      <c r="N152" s="161" t="s">
        <v>38</v>
      </c>
      <c r="P152" s="135">
        <f>O152*H152</f>
        <v>0</v>
      </c>
      <c r="Q152" s="135">
        <v>0</v>
      </c>
      <c r="R152" s="135">
        <f>Q152*H152</f>
        <v>0</v>
      </c>
      <c r="S152" s="135">
        <v>0</v>
      </c>
      <c r="T152" s="136">
        <f>S152*H152</f>
        <v>0</v>
      </c>
      <c r="AR152" s="137" t="s">
        <v>233</v>
      </c>
      <c r="AT152" s="137" t="s">
        <v>321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1312</v>
      </c>
    </row>
    <row r="153" spans="2:65" s="1" customFormat="1" ht="11.25">
      <c r="B153" s="29"/>
      <c r="C153" s="215"/>
      <c r="D153" s="216" t="s">
        <v>201</v>
      </c>
      <c r="E153" s="215"/>
      <c r="F153" s="217" t="s">
        <v>1313</v>
      </c>
      <c r="G153" s="215"/>
      <c r="H153" s="215"/>
      <c r="I153" s="140"/>
      <c r="J153" s="215"/>
      <c r="K153" s="215"/>
      <c r="L153" s="29"/>
      <c r="M153" s="141"/>
      <c r="T153" s="53"/>
      <c r="AT153" s="14" t="s">
        <v>201</v>
      </c>
      <c r="AU153" s="14" t="s">
        <v>80</v>
      </c>
    </row>
    <row r="154" spans="2:65" s="1" customFormat="1" ht="16.5" customHeight="1">
      <c r="B154" s="128"/>
      <c r="C154" s="230" t="s">
        <v>320</v>
      </c>
      <c r="D154" s="230" t="s">
        <v>321</v>
      </c>
      <c r="E154" s="231" t="s">
        <v>1259</v>
      </c>
      <c r="F154" s="232" t="s">
        <v>1260</v>
      </c>
      <c r="G154" s="233" t="s">
        <v>583</v>
      </c>
      <c r="H154" s="234">
        <v>1</v>
      </c>
      <c r="I154" s="158"/>
      <c r="J154" s="235">
        <f>ROUND(I154*H154,2)</f>
        <v>0</v>
      </c>
      <c r="K154" s="232" t="s">
        <v>199</v>
      </c>
      <c r="L154" s="159"/>
      <c r="M154" s="160" t="s">
        <v>1</v>
      </c>
      <c r="N154" s="161" t="s">
        <v>38</v>
      </c>
      <c r="P154" s="135">
        <f>O154*H154</f>
        <v>0</v>
      </c>
      <c r="Q154" s="135">
        <v>0.05</v>
      </c>
      <c r="R154" s="135">
        <f>Q154*H154</f>
        <v>0.05</v>
      </c>
      <c r="S154" s="135">
        <v>0</v>
      </c>
      <c r="T154" s="136">
        <f>S154*H154</f>
        <v>0</v>
      </c>
      <c r="AR154" s="137" t="s">
        <v>233</v>
      </c>
      <c r="AT154" s="137" t="s">
        <v>321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1314</v>
      </c>
    </row>
    <row r="155" spans="2:65" s="1" customFormat="1" ht="11.25">
      <c r="B155" s="29"/>
      <c r="C155" s="215"/>
      <c r="D155" s="216" t="s">
        <v>201</v>
      </c>
      <c r="E155" s="215"/>
      <c r="F155" s="217" t="s">
        <v>1260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" customFormat="1" ht="16.5" customHeight="1">
      <c r="B156" s="128"/>
      <c r="C156" s="230" t="s">
        <v>328</v>
      </c>
      <c r="D156" s="230" t="s">
        <v>321</v>
      </c>
      <c r="E156" s="231" t="s">
        <v>1262</v>
      </c>
      <c r="F156" s="232" t="s">
        <v>1263</v>
      </c>
      <c r="G156" s="233" t="s">
        <v>583</v>
      </c>
      <c r="H156" s="234">
        <v>2</v>
      </c>
      <c r="I156" s="158"/>
      <c r="J156" s="235">
        <f>ROUND(I156*H156,2)</f>
        <v>0</v>
      </c>
      <c r="K156" s="232" t="s">
        <v>199</v>
      </c>
      <c r="L156" s="159"/>
      <c r="M156" s="160" t="s">
        <v>1</v>
      </c>
      <c r="N156" s="161" t="s">
        <v>38</v>
      </c>
      <c r="P156" s="135">
        <f>O156*H156</f>
        <v>0</v>
      </c>
      <c r="Q156" s="135">
        <v>0.05</v>
      </c>
      <c r="R156" s="135">
        <f>Q156*H156</f>
        <v>0.1</v>
      </c>
      <c r="S156" s="135">
        <v>0</v>
      </c>
      <c r="T156" s="136">
        <f>S156*H156</f>
        <v>0</v>
      </c>
      <c r="AR156" s="137" t="s">
        <v>233</v>
      </c>
      <c r="AT156" s="137" t="s">
        <v>321</v>
      </c>
      <c r="AU156" s="137" t="s">
        <v>80</v>
      </c>
      <c r="AY156" s="14" t="s">
        <v>194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4" t="s">
        <v>80</v>
      </c>
      <c r="BK156" s="138">
        <f>ROUND(I156*H156,2)</f>
        <v>0</v>
      </c>
      <c r="BL156" s="14" t="s">
        <v>193</v>
      </c>
      <c r="BM156" s="137" t="s">
        <v>1315</v>
      </c>
    </row>
    <row r="157" spans="2:65" s="1" customFormat="1" ht="11.25">
      <c r="B157" s="29"/>
      <c r="C157" s="215"/>
      <c r="D157" s="216" t="s">
        <v>201</v>
      </c>
      <c r="E157" s="215"/>
      <c r="F157" s="217" t="s">
        <v>1263</v>
      </c>
      <c r="G157" s="215"/>
      <c r="H157" s="215"/>
      <c r="I157" s="140"/>
      <c r="J157" s="215"/>
      <c r="K157" s="215"/>
      <c r="L157" s="29"/>
      <c r="M157" s="141"/>
      <c r="T157" s="53"/>
      <c r="AT157" s="14" t="s">
        <v>201</v>
      </c>
      <c r="AU157" s="14" t="s">
        <v>80</v>
      </c>
    </row>
    <row r="158" spans="2:65" s="1" customFormat="1" ht="16.5" customHeight="1">
      <c r="B158" s="128"/>
      <c r="C158" s="230" t="s">
        <v>333</v>
      </c>
      <c r="D158" s="230" t="s">
        <v>321</v>
      </c>
      <c r="E158" s="231" t="s">
        <v>1265</v>
      </c>
      <c r="F158" s="232" t="s">
        <v>1266</v>
      </c>
      <c r="G158" s="233" t="s">
        <v>583</v>
      </c>
      <c r="H158" s="234">
        <v>2</v>
      </c>
      <c r="I158" s="158"/>
      <c r="J158" s="235">
        <f>ROUND(I158*H158,2)</f>
        <v>0</v>
      </c>
      <c r="K158" s="232" t="s">
        <v>199</v>
      </c>
      <c r="L158" s="159"/>
      <c r="M158" s="160" t="s">
        <v>1</v>
      </c>
      <c r="N158" s="161" t="s">
        <v>38</v>
      </c>
      <c r="P158" s="135">
        <f>O158*H158</f>
        <v>0</v>
      </c>
      <c r="Q158" s="135">
        <v>0</v>
      </c>
      <c r="R158" s="135">
        <f>Q158*H158</f>
        <v>0</v>
      </c>
      <c r="S158" s="135">
        <v>0</v>
      </c>
      <c r="T158" s="136">
        <f>S158*H158</f>
        <v>0</v>
      </c>
      <c r="AR158" s="137" t="s">
        <v>233</v>
      </c>
      <c r="AT158" s="137" t="s">
        <v>321</v>
      </c>
      <c r="AU158" s="137" t="s">
        <v>80</v>
      </c>
      <c r="AY158" s="14" t="s">
        <v>194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4" t="s">
        <v>80</v>
      </c>
      <c r="BK158" s="138">
        <f>ROUND(I158*H158,2)</f>
        <v>0</v>
      </c>
      <c r="BL158" s="14" t="s">
        <v>193</v>
      </c>
      <c r="BM158" s="137" t="s">
        <v>1316</v>
      </c>
    </row>
    <row r="159" spans="2:65" s="1" customFormat="1" ht="11.25">
      <c r="B159" s="29"/>
      <c r="C159" s="215"/>
      <c r="D159" s="216" t="s">
        <v>201</v>
      </c>
      <c r="E159" s="215"/>
      <c r="F159" s="217" t="s">
        <v>1266</v>
      </c>
      <c r="G159" s="215"/>
      <c r="H159" s="215"/>
      <c r="I159" s="140"/>
      <c r="J159" s="215"/>
      <c r="K159" s="215"/>
      <c r="L159" s="29"/>
      <c r="M159" s="141"/>
      <c r="T159" s="53"/>
      <c r="AT159" s="14" t="s">
        <v>201</v>
      </c>
      <c r="AU159" s="14" t="s">
        <v>80</v>
      </c>
    </row>
    <row r="160" spans="2:65" s="1" customFormat="1" ht="16.5" customHeight="1">
      <c r="B160" s="128"/>
      <c r="C160" s="230" t="s">
        <v>338</v>
      </c>
      <c r="D160" s="230" t="s">
        <v>321</v>
      </c>
      <c r="E160" s="231" t="s">
        <v>1268</v>
      </c>
      <c r="F160" s="232" t="s">
        <v>1269</v>
      </c>
      <c r="G160" s="233" t="s">
        <v>583</v>
      </c>
      <c r="H160" s="234">
        <v>1</v>
      </c>
      <c r="I160" s="158"/>
      <c r="J160" s="235">
        <f>ROUND(I160*H160,2)</f>
        <v>0</v>
      </c>
      <c r="K160" s="232" t="s">
        <v>199</v>
      </c>
      <c r="L160" s="159"/>
      <c r="M160" s="160" t="s">
        <v>1</v>
      </c>
      <c r="N160" s="161" t="s">
        <v>38</v>
      </c>
      <c r="P160" s="135">
        <f>O160*H160</f>
        <v>0</v>
      </c>
      <c r="Q160" s="135">
        <v>0</v>
      </c>
      <c r="R160" s="135">
        <f>Q160*H160</f>
        <v>0</v>
      </c>
      <c r="S160" s="135">
        <v>0</v>
      </c>
      <c r="T160" s="136">
        <f>S160*H160</f>
        <v>0</v>
      </c>
      <c r="AR160" s="137" t="s">
        <v>233</v>
      </c>
      <c r="AT160" s="137" t="s">
        <v>321</v>
      </c>
      <c r="AU160" s="137" t="s">
        <v>80</v>
      </c>
      <c r="AY160" s="14" t="s">
        <v>194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4" t="s">
        <v>80</v>
      </c>
      <c r="BK160" s="138">
        <f>ROUND(I160*H160,2)</f>
        <v>0</v>
      </c>
      <c r="BL160" s="14" t="s">
        <v>193</v>
      </c>
      <c r="BM160" s="137" t="s">
        <v>1317</v>
      </c>
    </row>
    <row r="161" spans="2:65" s="1" customFormat="1" ht="11.25">
      <c r="B161" s="29"/>
      <c r="C161" s="215"/>
      <c r="D161" s="216" t="s">
        <v>201</v>
      </c>
      <c r="E161" s="215"/>
      <c r="F161" s="217" t="s">
        <v>1269</v>
      </c>
      <c r="G161" s="215"/>
      <c r="H161" s="215"/>
      <c r="I161" s="140"/>
      <c r="J161" s="215"/>
      <c r="K161" s="215"/>
      <c r="L161" s="29"/>
      <c r="M161" s="141"/>
      <c r="T161" s="53"/>
      <c r="AT161" s="14" t="s">
        <v>201</v>
      </c>
      <c r="AU161" s="14" t="s">
        <v>80</v>
      </c>
    </row>
    <row r="162" spans="2:65" s="1" customFormat="1" ht="16.5" customHeight="1">
      <c r="B162" s="128"/>
      <c r="C162" s="230" t="s">
        <v>343</v>
      </c>
      <c r="D162" s="230" t="s">
        <v>321</v>
      </c>
      <c r="E162" s="231" t="s">
        <v>1271</v>
      </c>
      <c r="F162" s="232" t="s">
        <v>1272</v>
      </c>
      <c r="G162" s="233" t="s">
        <v>583</v>
      </c>
      <c r="H162" s="234">
        <v>1</v>
      </c>
      <c r="I162" s="158"/>
      <c r="J162" s="235">
        <f>ROUND(I162*H162,2)</f>
        <v>0</v>
      </c>
      <c r="K162" s="232" t="s">
        <v>199</v>
      </c>
      <c r="L162" s="159"/>
      <c r="M162" s="160" t="s">
        <v>1</v>
      </c>
      <c r="N162" s="161" t="s">
        <v>38</v>
      </c>
      <c r="P162" s="135">
        <f>O162*H162</f>
        <v>0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R162" s="137" t="s">
        <v>233</v>
      </c>
      <c r="AT162" s="137" t="s">
        <v>321</v>
      </c>
      <c r="AU162" s="137" t="s">
        <v>80</v>
      </c>
      <c r="AY162" s="14" t="s">
        <v>194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4" t="s">
        <v>80</v>
      </c>
      <c r="BK162" s="138">
        <f>ROUND(I162*H162,2)</f>
        <v>0</v>
      </c>
      <c r="BL162" s="14" t="s">
        <v>193</v>
      </c>
      <c r="BM162" s="137" t="s">
        <v>1318</v>
      </c>
    </row>
    <row r="163" spans="2:65" s="1" customFormat="1" ht="11.25">
      <c r="B163" s="29"/>
      <c r="C163" s="215"/>
      <c r="D163" s="216" t="s">
        <v>201</v>
      </c>
      <c r="E163" s="215"/>
      <c r="F163" s="217" t="s">
        <v>1272</v>
      </c>
      <c r="G163" s="215"/>
      <c r="H163" s="215"/>
      <c r="I163" s="140"/>
      <c r="J163" s="215"/>
      <c r="K163" s="215"/>
      <c r="L163" s="29"/>
      <c r="M163" s="141"/>
      <c r="T163" s="53"/>
      <c r="AT163" s="14" t="s">
        <v>201</v>
      </c>
      <c r="AU163" s="14" t="s">
        <v>80</v>
      </c>
    </row>
    <row r="164" spans="2:65" s="1" customFormat="1" ht="16.5" customHeight="1">
      <c r="B164" s="128"/>
      <c r="C164" s="230" t="s">
        <v>7</v>
      </c>
      <c r="D164" s="230" t="s">
        <v>321</v>
      </c>
      <c r="E164" s="231" t="s">
        <v>1274</v>
      </c>
      <c r="F164" s="232" t="s">
        <v>1275</v>
      </c>
      <c r="G164" s="233" t="s">
        <v>583</v>
      </c>
      <c r="H164" s="234">
        <v>2</v>
      </c>
      <c r="I164" s="158"/>
      <c r="J164" s="235">
        <f>ROUND(I164*H164,2)</f>
        <v>0</v>
      </c>
      <c r="K164" s="232" t="s">
        <v>199</v>
      </c>
      <c r="L164" s="159"/>
      <c r="M164" s="160" t="s">
        <v>1</v>
      </c>
      <c r="N164" s="161" t="s">
        <v>38</v>
      </c>
      <c r="P164" s="135">
        <f>O164*H164</f>
        <v>0</v>
      </c>
      <c r="Q164" s="135">
        <v>0</v>
      </c>
      <c r="R164" s="135">
        <f>Q164*H164</f>
        <v>0</v>
      </c>
      <c r="S164" s="135">
        <v>0</v>
      </c>
      <c r="T164" s="136">
        <f>S164*H164</f>
        <v>0</v>
      </c>
      <c r="AR164" s="137" t="s">
        <v>233</v>
      </c>
      <c r="AT164" s="137" t="s">
        <v>321</v>
      </c>
      <c r="AU164" s="137" t="s">
        <v>80</v>
      </c>
      <c r="AY164" s="14" t="s">
        <v>194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4" t="s">
        <v>80</v>
      </c>
      <c r="BK164" s="138">
        <f>ROUND(I164*H164,2)</f>
        <v>0</v>
      </c>
      <c r="BL164" s="14" t="s">
        <v>193</v>
      </c>
      <c r="BM164" s="137" t="s">
        <v>1319</v>
      </c>
    </row>
    <row r="165" spans="2:65" s="1" customFormat="1" ht="11.25">
      <c r="B165" s="29"/>
      <c r="C165" s="215"/>
      <c r="D165" s="216" t="s">
        <v>201</v>
      </c>
      <c r="E165" s="215"/>
      <c r="F165" s="217" t="s">
        <v>1275</v>
      </c>
      <c r="G165" s="215"/>
      <c r="H165" s="215"/>
      <c r="I165" s="140"/>
      <c r="J165" s="215"/>
      <c r="K165" s="215"/>
      <c r="L165" s="29"/>
      <c r="M165" s="141"/>
      <c r="T165" s="53"/>
      <c r="AT165" s="14" t="s">
        <v>201</v>
      </c>
      <c r="AU165" s="14" t="s">
        <v>80</v>
      </c>
    </row>
    <row r="166" spans="2:65" s="1" customFormat="1" ht="16.5" customHeight="1">
      <c r="B166" s="128"/>
      <c r="C166" s="230" t="s">
        <v>350</v>
      </c>
      <c r="D166" s="230" t="s">
        <v>321</v>
      </c>
      <c r="E166" s="231" t="s">
        <v>1320</v>
      </c>
      <c r="F166" s="232" t="s">
        <v>1321</v>
      </c>
      <c r="G166" s="233" t="s">
        <v>583</v>
      </c>
      <c r="H166" s="234">
        <v>3</v>
      </c>
      <c r="I166" s="158"/>
      <c r="J166" s="235">
        <f>ROUND(I166*H166,2)</f>
        <v>0</v>
      </c>
      <c r="K166" s="232" t="s">
        <v>199</v>
      </c>
      <c r="L166" s="159"/>
      <c r="M166" s="160" t="s">
        <v>1</v>
      </c>
      <c r="N166" s="161" t="s">
        <v>38</v>
      </c>
      <c r="P166" s="135">
        <f>O166*H166</f>
        <v>0</v>
      </c>
      <c r="Q166" s="135">
        <v>0.05</v>
      </c>
      <c r="R166" s="135">
        <f>Q166*H166</f>
        <v>0.15000000000000002</v>
      </c>
      <c r="S166" s="135">
        <v>0</v>
      </c>
      <c r="T166" s="136">
        <f>S166*H166</f>
        <v>0</v>
      </c>
      <c r="AR166" s="137" t="s">
        <v>233</v>
      </c>
      <c r="AT166" s="137" t="s">
        <v>321</v>
      </c>
      <c r="AU166" s="137" t="s">
        <v>80</v>
      </c>
      <c r="AY166" s="14" t="s">
        <v>194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4" t="s">
        <v>80</v>
      </c>
      <c r="BK166" s="138">
        <f>ROUND(I166*H166,2)</f>
        <v>0</v>
      </c>
      <c r="BL166" s="14" t="s">
        <v>193</v>
      </c>
      <c r="BM166" s="137" t="s">
        <v>1322</v>
      </c>
    </row>
    <row r="167" spans="2:65" s="1" customFormat="1" ht="11.25">
      <c r="B167" s="29"/>
      <c r="C167" s="215"/>
      <c r="D167" s="216" t="s">
        <v>201</v>
      </c>
      <c r="E167" s="215"/>
      <c r="F167" s="217" t="s">
        <v>1321</v>
      </c>
      <c r="G167" s="215"/>
      <c r="H167" s="215"/>
      <c r="I167" s="140"/>
      <c r="J167" s="215"/>
      <c r="K167" s="215"/>
      <c r="L167" s="29"/>
      <c r="M167" s="141"/>
      <c r="T167" s="53"/>
      <c r="AT167" s="14" t="s">
        <v>201</v>
      </c>
      <c r="AU167" s="14" t="s">
        <v>80</v>
      </c>
    </row>
    <row r="168" spans="2:65" s="1" customFormat="1" ht="16.5" customHeight="1">
      <c r="B168" s="128"/>
      <c r="C168" s="230" t="s">
        <v>356</v>
      </c>
      <c r="D168" s="230" t="s">
        <v>321</v>
      </c>
      <c r="E168" s="231" t="s">
        <v>1277</v>
      </c>
      <c r="F168" s="232" t="s">
        <v>1313</v>
      </c>
      <c r="G168" s="233" t="s">
        <v>583</v>
      </c>
      <c r="H168" s="234">
        <v>4</v>
      </c>
      <c r="I168" s="158"/>
      <c r="J168" s="235">
        <f>ROUND(I168*H168,2)</f>
        <v>0</v>
      </c>
      <c r="K168" s="232" t="s">
        <v>199</v>
      </c>
      <c r="L168" s="159"/>
      <c r="M168" s="160" t="s">
        <v>1</v>
      </c>
      <c r="N168" s="161" t="s">
        <v>38</v>
      </c>
      <c r="P168" s="135">
        <f>O168*H168</f>
        <v>0</v>
      </c>
      <c r="Q168" s="135">
        <v>0.15</v>
      </c>
      <c r="R168" s="135">
        <f>Q168*H168</f>
        <v>0.6</v>
      </c>
      <c r="S168" s="135">
        <v>0</v>
      </c>
      <c r="T168" s="136">
        <f>S168*H168</f>
        <v>0</v>
      </c>
      <c r="AR168" s="137" t="s">
        <v>233</v>
      </c>
      <c r="AT168" s="137" t="s">
        <v>321</v>
      </c>
      <c r="AU168" s="137" t="s">
        <v>80</v>
      </c>
      <c r="AY168" s="14" t="s">
        <v>194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4" t="s">
        <v>80</v>
      </c>
      <c r="BK168" s="138">
        <f>ROUND(I168*H168,2)</f>
        <v>0</v>
      </c>
      <c r="BL168" s="14" t="s">
        <v>193</v>
      </c>
      <c r="BM168" s="137" t="s">
        <v>1323</v>
      </c>
    </row>
    <row r="169" spans="2:65" s="1" customFormat="1" ht="11.25">
      <c r="B169" s="29"/>
      <c r="C169" s="215"/>
      <c r="D169" s="216" t="s">
        <v>201</v>
      </c>
      <c r="E169" s="215"/>
      <c r="F169" s="217" t="s">
        <v>1313</v>
      </c>
      <c r="G169" s="215"/>
      <c r="H169" s="215"/>
      <c r="I169" s="140"/>
      <c r="J169" s="215"/>
      <c r="K169" s="215"/>
      <c r="L169" s="29"/>
      <c r="M169" s="141"/>
      <c r="T169" s="53"/>
      <c r="AT169" s="14" t="s">
        <v>201</v>
      </c>
      <c r="AU169" s="14" t="s">
        <v>80</v>
      </c>
    </row>
    <row r="170" spans="2:65" s="1" customFormat="1" ht="16.5" customHeight="1">
      <c r="B170" s="128"/>
      <c r="C170" s="230" t="s">
        <v>361</v>
      </c>
      <c r="D170" s="230" t="s">
        <v>321</v>
      </c>
      <c r="E170" s="231" t="s">
        <v>1197</v>
      </c>
      <c r="F170" s="232" t="s">
        <v>1198</v>
      </c>
      <c r="G170" s="233" t="s">
        <v>280</v>
      </c>
      <c r="H170" s="234">
        <v>21</v>
      </c>
      <c r="I170" s="158"/>
      <c r="J170" s="235">
        <f>ROUND(I170*H170,2)</f>
        <v>0</v>
      </c>
      <c r="K170" s="232" t="s">
        <v>199</v>
      </c>
      <c r="L170" s="159"/>
      <c r="M170" s="160" t="s">
        <v>1</v>
      </c>
      <c r="N170" s="161" t="s">
        <v>38</v>
      </c>
      <c r="P170" s="135">
        <f>O170*H170</f>
        <v>0</v>
      </c>
      <c r="Q170" s="135">
        <v>0.22</v>
      </c>
      <c r="R170" s="135">
        <f>Q170*H170</f>
        <v>4.62</v>
      </c>
      <c r="S170" s="135">
        <v>0</v>
      </c>
      <c r="T170" s="136">
        <f>S170*H170</f>
        <v>0</v>
      </c>
      <c r="AR170" s="137" t="s">
        <v>233</v>
      </c>
      <c r="AT170" s="137" t="s">
        <v>321</v>
      </c>
      <c r="AU170" s="137" t="s">
        <v>80</v>
      </c>
      <c r="AY170" s="14" t="s">
        <v>194</v>
      </c>
      <c r="BE170" s="138">
        <f>IF(N170="základní",J170,0)</f>
        <v>0</v>
      </c>
      <c r="BF170" s="138">
        <f>IF(N170="snížená",J170,0)</f>
        <v>0</v>
      </c>
      <c r="BG170" s="138">
        <f>IF(N170="zákl. přenesená",J170,0)</f>
        <v>0</v>
      </c>
      <c r="BH170" s="138">
        <f>IF(N170="sníž. přenesená",J170,0)</f>
        <v>0</v>
      </c>
      <c r="BI170" s="138">
        <f>IF(N170="nulová",J170,0)</f>
        <v>0</v>
      </c>
      <c r="BJ170" s="14" t="s">
        <v>80</v>
      </c>
      <c r="BK170" s="138">
        <f>ROUND(I170*H170,2)</f>
        <v>0</v>
      </c>
      <c r="BL170" s="14" t="s">
        <v>193</v>
      </c>
      <c r="BM170" s="137" t="s">
        <v>1324</v>
      </c>
    </row>
    <row r="171" spans="2:65" s="1" customFormat="1" ht="11.25">
      <c r="B171" s="29"/>
      <c r="C171" s="215"/>
      <c r="D171" s="216" t="s">
        <v>201</v>
      </c>
      <c r="E171" s="215"/>
      <c r="F171" s="217" t="s">
        <v>1198</v>
      </c>
      <c r="G171" s="215"/>
      <c r="H171" s="215"/>
      <c r="I171" s="140"/>
      <c r="J171" s="215"/>
      <c r="K171" s="215"/>
      <c r="L171" s="29"/>
      <c r="M171" s="141"/>
      <c r="T171" s="53"/>
      <c r="AT171" s="14" t="s">
        <v>201</v>
      </c>
      <c r="AU171" s="14" t="s">
        <v>80</v>
      </c>
    </row>
    <row r="172" spans="2:65" s="1" customFormat="1" ht="16.5" customHeight="1">
      <c r="B172" s="128"/>
      <c r="C172" s="230" t="s">
        <v>365</v>
      </c>
      <c r="D172" s="230" t="s">
        <v>321</v>
      </c>
      <c r="E172" s="231" t="s">
        <v>1281</v>
      </c>
      <c r="F172" s="232" t="s">
        <v>1282</v>
      </c>
      <c r="G172" s="233" t="s">
        <v>280</v>
      </c>
      <c r="H172" s="234">
        <v>3</v>
      </c>
      <c r="I172" s="158"/>
      <c r="J172" s="235">
        <f>ROUND(I172*H172,2)</f>
        <v>0</v>
      </c>
      <c r="K172" s="232" t="s">
        <v>199</v>
      </c>
      <c r="L172" s="159"/>
      <c r="M172" s="160" t="s">
        <v>1</v>
      </c>
      <c r="N172" s="161" t="s">
        <v>38</v>
      </c>
      <c r="P172" s="135">
        <f>O172*H172</f>
        <v>0</v>
      </c>
      <c r="Q172" s="135">
        <v>0.2</v>
      </c>
      <c r="R172" s="135">
        <f>Q172*H172</f>
        <v>0.60000000000000009</v>
      </c>
      <c r="S172" s="135">
        <v>0</v>
      </c>
      <c r="T172" s="136">
        <f>S172*H172</f>
        <v>0</v>
      </c>
      <c r="AR172" s="137" t="s">
        <v>233</v>
      </c>
      <c r="AT172" s="137" t="s">
        <v>321</v>
      </c>
      <c r="AU172" s="137" t="s">
        <v>80</v>
      </c>
      <c r="AY172" s="14" t="s">
        <v>194</v>
      </c>
      <c r="BE172" s="138">
        <f>IF(N172="základní",J172,0)</f>
        <v>0</v>
      </c>
      <c r="BF172" s="138">
        <f>IF(N172="snížená",J172,0)</f>
        <v>0</v>
      </c>
      <c r="BG172" s="138">
        <f>IF(N172="zákl. přenesená",J172,0)</f>
        <v>0</v>
      </c>
      <c r="BH172" s="138">
        <f>IF(N172="sníž. přenesená",J172,0)</f>
        <v>0</v>
      </c>
      <c r="BI172" s="138">
        <f>IF(N172="nulová",J172,0)</f>
        <v>0</v>
      </c>
      <c r="BJ172" s="14" t="s">
        <v>80</v>
      </c>
      <c r="BK172" s="138">
        <f>ROUND(I172*H172,2)</f>
        <v>0</v>
      </c>
      <c r="BL172" s="14" t="s">
        <v>193</v>
      </c>
      <c r="BM172" s="137" t="s">
        <v>1325</v>
      </c>
    </row>
    <row r="173" spans="2:65" s="1" customFormat="1" ht="11.25">
      <c r="B173" s="29"/>
      <c r="C173" s="215"/>
      <c r="D173" s="216" t="s">
        <v>201</v>
      </c>
      <c r="E173" s="215"/>
      <c r="F173" s="217" t="s">
        <v>1282</v>
      </c>
      <c r="G173" s="215"/>
      <c r="H173" s="215"/>
      <c r="I173" s="140"/>
      <c r="J173" s="215"/>
      <c r="K173" s="215"/>
      <c r="L173" s="29"/>
      <c r="M173" s="141"/>
      <c r="T173" s="53"/>
      <c r="AT173" s="14" t="s">
        <v>201</v>
      </c>
      <c r="AU173" s="14" t="s">
        <v>80</v>
      </c>
    </row>
    <row r="174" spans="2:65" s="1" customFormat="1" ht="16.5" customHeight="1">
      <c r="B174" s="128"/>
      <c r="C174" s="230" t="s">
        <v>370</v>
      </c>
      <c r="D174" s="230" t="s">
        <v>321</v>
      </c>
      <c r="E174" s="231" t="s">
        <v>1200</v>
      </c>
      <c r="F174" s="232" t="s">
        <v>1201</v>
      </c>
      <c r="G174" s="233" t="s">
        <v>583</v>
      </c>
      <c r="H174" s="234">
        <v>154.5</v>
      </c>
      <c r="I174" s="158"/>
      <c r="J174" s="235">
        <f>ROUND(I174*H174,2)</f>
        <v>0</v>
      </c>
      <c r="K174" s="232" t="s">
        <v>199</v>
      </c>
      <c r="L174" s="159"/>
      <c r="M174" s="160" t="s">
        <v>1</v>
      </c>
      <c r="N174" s="161" t="s">
        <v>38</v>
      </c>
      <c r="P174" s="135">
        <f>O174*H174</f>
        <v>0</v>
      </c>
      <c r="Q174" s="135">
        <v>0</v>
      </c>
      <c r="R174" s="135">
        <f>Q174*H174</f>
        <v>0</v>
      </c>
      <c r="S174" s="135">
        <v>0</v>
      </c>
      <c r="T174" s="136">
        <f>S174*H174</f>
        <v>0</v>
      </c>
      <c r="AR174" s="137" t="s">
        <v>233</v>
      </c>
      <c r="AT174" s="137" t="s">
        <v>321</v>
      </c>
      <c r="AU174" s="137" t="s">
        <v>80</v>
      </c>
      <c r="AY174" s="14" t="s">
        <v>194</v>
      </c>
      <c r="BE174" s="138">
        <f>IF(N174="základní",J174,0)</f>
        <v>0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4" t="s">
        <v>80</v>
      </c>
      <c r="BK174" s="138">
        <f>ROUND(I174*H174,2)</f>
        <v>0</v>
      </c>
      <c r="BL174" s="14" t="s">
        <v>193</v>
      </c>
      <c r="BM174" s="137" t="s">
        <v>1326</v>
      </c>
    </row>
    <row r="175" spans="2:65" s="1" customFormat="1" ht="11.25">
      <c r="B175" s="29"/>
      <c r="C175" s="215"/>
      <c r="D175" s="216" t="s">
        <v>201</v>
      </c>
      <c r="E175" s="215"/>
      <c r="F175" s="217" t="s">
        <v>1201</v>
      </c>
      <c r="G175" s="215"/>
      <c r="H175" s="215"/>
      <c r="I175" s="140"/>
      <c r="J175" s="215"/>
      <c r="K175" s="215"/>
      <c r="L175" s="29"/>
      <c r="M175" s="141"/>
      <c r="T175" s="53"/>
      <c r="AT175" s="14" t="s">
        <v>201</v>
      </c>
      <c r="AU175" s="14" t="s">
        <v>80</v>
      </c>
    </row>
    <row r="176" spans="2:65" s="1" customFormat="1" ht="16.5" customHeight="1">
      <c r="B176" s="128"/>
      <c r="C176" s="230" t="s">
        <v>448</v>
      </c>
      <c r="D176" s="230" t="s">
        <v>321</v>
      </c>
      <c r="E176" s="231" t="s">
        <v>1285</v>
      </c>
      <c r="F176" s="232" t="s">
        <v>1286</v>
      </c>
      <c r="G176" s="233" t="s">
        <v>683</v>
      </c>
      <c r="H176" s="234">
        <v>16.376999999999999</v>
      </c>
      <c r="I176" s="158"/>
      <c r="J176" s="235">
        <f>ROUND(I176*H176,2)</f>
        <v>0</v>
      </c>
      <c r="K176" s="232" t="s">
        <v>199</v>
      </c>
      <c r="L176" s="159"/>
      <c r="M176" s="160" t="s">
        <v>1</v>
      </c>
      <c r="N176" s="161" t="s">
        <v>38</v>
      </c>
      <c r="P176" s="135">
        <f>O176*H176</f>
        <v>0</v>
      </c>
      <c r="Q176" s="135">
        <v>0</v>
      </c>
      <c r="R176" s="135">
        <f>Q176*H176</f>
        <v>0</v>
      </c>
      <c r="S176" s="135">
        <v>0</v>
      </c>
      <c r="T176" s="136">
        <f>S176*H176</f>
        <v>0</v>
      </c>
      <c r="AR176" s="137" t="s">
        <v>233</v>
      </c>
      <c r="AT176" s="137" t="s">
        <v>321</v>
      </c>
      <c r="AU176" s="137" t="s">
        <v>80</v>
      </c>
      <c r="AY176" s="14" t="s">
        <v>194</v>
      </c>
      <c r="BE176" s="138">
        <f>IF(N176="základní",J176,0)</f>
        <v>0</v>
      </c>
      <c r="BF176" s="138">
        <f>IF(N176="snížená",J176,0)</f>
        <v>0</v>
      </c>
      <c r="BG176" s="138">
        <f>IF(N176="zákl. přenesená",J176,0)</f>
        <v>0</v>
      </c>
      <c r="BH176" s="138">
        <f>IF(N176="sníž. přenesená",J176,0)</f>
        <v>0</v>
      </c>
      <c r="BI176" s="138">
        <f>IF(N176="nulová",J176,0)</f>
        <v>0</v>
      </c>
      <c r="BJ176" s="14" t="s">
        <v>80</v>
      </c>
      <c r="BK176" s="138">
        <f>ROUND(I176*H176,2)</f>
        <v>0</v>
      </c>
      <c r="BL176" s="14" t="s">
        <v>193</v>
      </c>
      <c r="BM176" s="137" t="s">
        <v>1327</v>
      </c>
    </row>
    <row r="177" spans="2:65" s="1" customFormat="1" ht="11.25">
      <c r="B177" s="29"/>
      <c r="C177" s="215"/>
      <c r="D177" s="216" t="s">
        <v>201</v>
      </c>
      <c r="E177" s="215"/>
      <c r="F177" s="217" t="s">
        <v>1286</v>
      </c>
      <c r="G177" s="215"/>
      <c r="H177" s="215"/>
      <c r="I177" s="140"/>
      <c r="J177" s="215"/>
      <c r="K177" s="215"/>
      <c r="L177" s="29"/>
      <c r="M177" s="141"/>
      <c r="T177" s="53"/>
      <c r="AT177" s="14" t="s">
        <v>201</v>
      </c>
      <c r="AU177" s="14" t="s">
        <v>80</v>
      </c>
    </row>
    <row r="178" spans="2:65" s="1" customFormat="1" ht="16.5" customHeight="1">
      <c r="B178" s="128"/>
      <c r="C178" s="230" t="s">
        <v>450</v>
      </c>
      <c r="D178" s="230" t="s">
        <v>321</v>
      </c>
      <c r="E178" s="231" t="s">
        <v>1203</v>
      </c>
      <c r="F178" s="232" t="s">
        <v>1204</v>
      </c>
      <c r="G178" s="233" t="s">
        <v>583</v>
      </c>
      <c r="H178" s="234">
        <v>109</v>
      </c>
      <c r="I178" s="158"/>
      <c r="J178" s="235">
        <f>ROUND(I178*H178,2)</f>
        <v>0</v>
      </c>
      <c r="K178" s="232" t="s">
        <v>199</v>
      </c>
      <c r="L178" s="159"/>
      <c r="M178" s="160" t="s">
        <v>1</v>
      </c>
      <c r="N178" s="161" t="s">
        <v>38</v>
      </c>
      <c r="P178" s="135">
        <f>O178*H178</f>
        <v>0</v>
      </c>
      <c r="Q178" s="135">
        <v>0</v>
      </c>
      <c r="R178" s="135">
        <f>Q178*H178</f>
        <v>0</v>
      </c>
      <c r="S178" s="135">
        <v>0</v>
      </c>
      <c r="T178" s="136">
        <f>S178*H178</f>
        <v>0</v>
      </c>
      <c r="AR178" s="137" t="s">
        <v>233</v>
      </c>
      <c r="AT178" s="137" t="s">
        <v>321</v>
      </c>
      <c r="AU178" s="137" t="s">
        <v>80</v>
      </c>
      <c r="AY178" s="14" t="s">
        <v>194</v>
      </c>
      <c r="BE178" s="138">
        <f>IF(N178="základní",J178,0)</f>
        <v>0</v>
      </c>
      <c r="BF178" s="138">
        <f>IF(N178="snížená",J178,0)</f>
        <v>0</v>
      </c>
      <c r="BG178" s="138">
        <f>IF(N178="zákl. přenesená",J178,0)</f>
        <v>0</v>
      </c>
      <c r="BH178" s="138">
        <f>IF(N178="sníž. přenesená",J178,0)</f>
        <v>0</v>
      </c>
      <c r="BI178" s="138">
        <f>IF(N178="nulová",J178,0)</f>
        <v>0</v>
      </c>
      <c r="BJ178" s="14" t="s">
        <v>80</v>
      </c>
      <c r="BK178" s="138">
        <f>ROUND(I178*H178,2)</f>
        <v>0</v>
      </c>
      <c r="BL178" s="14" t="s">
        <v>193</v>
      </c>
      <c r="BM178" s="137" t="s">
        <v>1328</v>
      </c>
    </row>
    <row r="179" spans="2:65" s="1" customFormat="1" ht="11.25">
      <c r="B179" s="29"/>
      <c r="C179" s="215"/>
      <c r="D179" s="216" t="s">
        <v>201</v>
      </c>
      <c r="E179" s="215"/>
      <c r="F179" s="217" t="s">
        <v>1204</v>
      </c>
      <c r="G179" s="215"/>
      <c r="H179" s="215"/>
      <c r="I179" s="140"/>
      <c r="J179" s="215"/>
      <c r="K179" s="215"/>
      <c r="L179" s="29"/>
      <c r="M179" s="141"/>
      <c r="T179" s="53"/>
      <c r="AT179" s="14" t="s">
        <v>201</v>
      </c>
      <c r="AU179" s="14" t="s">
        <v>80</v>
      </c>
    </row>
    <row r="180" spans="2:65" s="1" customFormat="1" ht="16.5" customHeight="1">
      <c r="B180" s="128"/>
      <c r="C180" s="230" t="s">
        <v>452</v>
      </c>
      <c r="D180" s="230" t="s">
        <v>321</v>
      </c>
      <c r="E180" s="231" t="s">
        <v>1206</v>
      </c>
      <c r="F180" s="232" t="s">
        <v>1207</v>
      </c>
      <c r="G180" s="233" t="s">
        <v>236</v>
      </c>
      <c r="H180" s="234">
        <v>446.9</v>
      </c>
      <c r="I180" s="158"/>
      <c r="J180" s="235">
        <f>ROUND(I180*H180,2)</f>
        <v>0</v>
      </c>
      <c r="K180" s="232" t="s">
        <v>199</v>
      </c>
      <c r="L180" s="159"/>
      <c r="M180" s="160" t="s">
        <v>1</v>
      </c>
      <c r="N180" s="161" t="s">
        <v>38</v>
      </c>
      <c r="P180" s="135">
        <f>O180*H180</f>
        <v>0</v>
      </c>
      <c r="Q180" s="135">
        <v>3.8E-3</v>
      </c>
      <c r="R180" s="135">
        <f>Q180*H180</f>
        <v>1.6982199999999998</v>
      </c>
      <c r="S180" s="135">
        <v>0</v>
      </c>
      <c r="T180" s="136">
        <f>S180*H180</f>
        <v>0</v>
      </c>
      <c r="AR180" s="137" t="s">
        <v>233</v>
      </c>
      <c r="AT180" s="137" t="s">
        <v>321</v>
      </c>
      <c r="AU180" s="137" t="s">
        <v>80</v>
      </c>
      <c r="AY180" s="14" t="s">
        <v>194</v>
      </c>
      <c r="BE180" s="138">
        <f>IF(N180="základní",J180,0)</f>
        <v>0</v>
      </c>
      <c r="BF180" s="138">
        <f>IF(N180="snížená",J180,0)</f>
        <v>0</v>
      </c>
      <c r="BG180" s="138">
        <f>IF(N180="zákl. přenesená",J180,0)</f>
        <v>0</v>
      </c>
      <c r="BH180" s="138">
        <f>IF(N180="sníž. přenesená",J180,0)</f>
        <v>0</v>
      </c>
      <c r="BI180" s="138">
        <f>IF(N180="nulová",J180,0)</f>
        <v>0</v>
      </c>
      <c r="BJ180" s="14" t="s">
        <v>80</v>
      </c>
      <c r="BK180" s="138">
        <f>ROUND(I180*H180,2)</f>
        <v>0</v>
      </c>
      <c r="BL180" s="14" t="s">
        <v>193</v>
      </c>
      <c r="BM180" s="137" t="s">
        <v>1329</v>
      </c>
    </row>
    <row r="181" spans="2:65" s="1" customFormat="1" ht="11.25">
      <c r="B181" s="29"/>
      <c r="C181" s="215"/>
      <c r="D181" s="216" t="s">
        <v>201</v>
      </c>
      <c r="E181" s="215"/>
      <c r="F181" s="217" t="s">
        <v>1207</v>
      </c>
      <c r="G181" s="215"/>
      <c r="H181" s="215"/>
      <c r="I181" s="140"/>
      <c r="J181" s="215"/>
      <c r="K181" s="215"/>
      <c r="L181" s="29"/>
      <c r="M181" s="141"/>
      <c r="T181" s="53"/>
      <c r="AT181" s="14" t="s">
        <v>201</v>
      </c>
      <c r="AU181" s="14" t="s">
        <v>80</v>
      </c>
    </row>
    <row r="182" spans="2:65" s="1" customFormat="1" ht="24.2" customHeight="1">
      <c r="B182" s="128"/>
      <c r="C182" s="230" t="s">
        <v>454</v>
      </c>
      <c r="D182" s="230" t="s">
        <v>321</v>
      </c>
      <c r="E182" s="231" t="s">
        <v>1209</v>
      </c>
      <c r="F182" s="232" t="s">
        <v>1210</v>
      </c>
      <c r="G182" s="233" t="s">
        <v>583</v>
      </c>
      <c r="H182" s="234">
        <v>90</v>
      </c>
      <c r="I182" s="158"/>
      <c r="J182" s="235">
        <f>ROUND(I182*H182,2)</f>
        <v>0</v>
      </c>
      <c r="K182" s="232" t="s">
        <v>199</v>
      </c>
      <c r="L182" s="159"/>
      <c r="M182" s="160" t="s">
        <v>1</v>
      </c>
      <c r="N182" s="161" t="s">
        <v>38</v>
      </c>
      <c r="P182" s="135">
        <f>O182*H182</f>
        <v>0</v>
      </c>
      <c r="Q182" s="135">
        <v>0</v>
      </c>
      <c r="R182" s="135">
        <f>Q182*H182</f>
        <v>0</v>
      </c>
      <c r="S182" s="135">
        <v>0</v>
      </c>
      <c r="T182" s="136">
        <f>S182*H182</f>
        <v>0</v>
      </c>
      <c r="AR182" s="137" t="s">
        <v>233</v>
      </c>
      <c r="AT182" s="137" t="s">
        <v>321</v>
      </c>
      <c r="AU182" s="137" t="s">
        <v>80</v>
      </c>
      <c r="AY182" s="14" t="s">
        <v>194</v>
      </c>
      <c r="BE182" s="138">
        <f>IF(N182="základní",J182,0)</f>
        <v>0</v>
      </c>
      <c r="BF182" s="138">
        <f>IF(N182="snížená",J182,0)</f>
        <v>0</v>
      </c>
      <c r="BG182" s="138">
        <f>IF(N182="zákl. přenesená",J182,0)</f>
        <v>0</v>
      </c>
      <c r="BH182" s="138">
        <f>IF(N182="sníž. přenesená",J182,0)</f>
        <v>0</v>
      </c>
      <c r="BI182" s="138">
        <f>IF(N182="nulová",J182,0)</f>
        <v>0</v>
      </c>
      <c r="BJ182" s="14" t="s">
        <v>80</v>
      </c>
      <c r="BK182" s="138">
        <f>ROUND(I182*H182,2)</f>
        <v>0</v>
      </c>
      <c r="BL182" s="14" t="s">
        <v>193</v>
      </c>
      <c r="BM182" s="137" t="s">
        <v>1330</v>
      </c>
    </row>
    <row r="183" spans="2:65" s="1" customFormat="1" ht="19.5">
      <c r="B183" s="29"/>
      <c r="C183" s="215"/>
      <c r="D183" s="216" t="s">
        <v>201</v>
      </c>
      <c r="E183" s="215"/>
      <c r="F183" s="217" t="s">
        <v>1212</v>
      </c>
      <c r="G183" s="215"/>
      <c r="H183" s="215"/>
      <c r="I183" s="140"/>
      <c r="J183" s="215"/>
      <c r="K183" s="215"/>
      <c r="L183" s="29"/>
      <c r="M183" s="141"/>
      <c r="T183" s="53"/>
      <c r="AT183" s="14" t="s">
        <v>201</v>
      </c>
      <c r="AU183" s="14" t="s">
        <v>80</v>
      </c>
    </row>
    <row r="184" spans="2:65" s="10" customFormat="1" ht="25.9" customHeight="1">
      <c r="B184" s="118"/>
      <c r="C184" s="225"/>
      <c r="D184" s="226" t="s">
        <v>72</v>
      </c>
      <c r="E184" s="227" t="s">
        <v>1213</v>
      </c>
      <c r="F184" s="227" t="s">
        <v>1214</v>
      </c>
      <c r="G184" s="225"/>
      <c r="H184" s="225"/>
      <c r="I184" s="121"/>
      <c r="J184" s="229">
        <f>BK184</f>
        <v>0</v>
      </c>
      <c r="K184" s="225"/>
      <c r="L184" s="118"/>
      <c r="M184" s="123"/>
      <c r="P184" s="124">
        <f>SUM(P185:P196)</f>
        <v>0</v>
      </c>
      <c r="R184" s="124">
        <f>SUM(R185:R196)</f>
        <v>6.0000000000000006E-4</v>
      </c>
      <c r="T184" s="125">
        <f>SUM(T185:T196)</f>
        <v>0</v>
      </c>
      <c r="AR184" s="119" t="s">
        <v>193</v>
      </c>
      <c r="AT184" s="126" t="s">
        <v>72</v>
      </c>
      <c r="AU184" s="126" t="s">
        <v>73</v>
      </c>
      <c r="AY184" s="119" t="s">
        <v>194</v>
      </c>
      <c r="BK184" s="127">
        <f>SUM(BK185:BK196)</f>
        <v>0</v>
      </c>
    </row>
    <row r="185" spans="2:65" s="1" customFormat="1" ht="16.5" customHeight="1">
      <c r="B185" s="128"/>
      <c r="C185" s="210" t="s">
        <v>456</v>
      </c>
      <c r="D185" s="210" t="s">
        <v>195</v>
      </c>
      <c r="E185" s="211" t="s">
        <v>1215</v>
      </c>
      <c r="F185" s="212" t="s">
        <v>1216</v>
      </c>
      <c r="G185" s="213" t="s">
        <v>583</v>
      </c>
      <c r="H185" s="214">
        <v>60</v>
      </c>
      <c r="I185" s="132"/>
      <c r="J185" s="228">
        <f>ROUND(I185*H185,2)</f>
        <v>0</v>
      </c>
      <c r="K185" s="212" t="s">
        <v>1062</v>
      </c>
      <c r="L185" s="29"/>
      <c r="M185" s="133" t="s">
        <v>1</v>
      </c>
      <c r="N185" s="134" t="s">
        <v>38</v>
      </c>
      <c r="P185" s="135">
        <f>O185*H185</f>
        <v>0</v>
      </c>
      <c r="Q185" s="135">
        <v>0</v>
      </c>
      <c r="R185" s="135">
        <f>Q185*H185</f>
        <v>0</v>
      </c>
      <c r="S185" s="135">
        <v>0</v>
      </c>
      <c r="T185" s="136">
        <f>S185*H185</f>
        <v>0</v>
      </c>
      <c r="AR185" s="137" t="s">
        <v>193</v>
      </c>
      <c r="AT185" s="137" t="s">
        <v>195</v>
      </c>
      <c r="AU185" s="137" t="s">
        <v>80</v>
      </c>
      <c r="AY185" s="14" t="s">
        <v>194</v>
      </c>
      <c r="BE185" s="138">
        <f>IF(N185="základní",J185,0)</f>
        <v>0</v>
      </c>
      <c r="BF185" s="138">
        <f>IF(N185="snížená",J185,0)</f>
        <v>0</v>
      </c>
      <c r="BG185" s="138">
        <f>IF(N185="zákl. přenesená",J185,0)</f>
        <v>0</v>
      </c>
      <c r="BH185" s="138">
        <f>IF(N185="sníž. přenesená",J185,0)</f>
        <v>0</v>
      </c>
      <c r="BI185" s="138">
        <f>IF(N185="nulová",J185,0)</f>
        <v>0</v>
      </c>
      <c r="BJ185" s="14" t="s">
        <v>80</v>
      </c>
      <c r="BK185" s="138">
        <f>ROUND(I185*H185,2)</f>
        <v>0</v>
      </c>
      <c r="BL185" s="14" t="s">
        <v>193</v>
      </c>
      <c r="BM185" s="137" t="s">
        <v>1331</v>
      </c>
    </row>
    <row r="186" spans="2:65" s="1" customFormat="1" ht="19.5">
      <c r="B186" s="29"/>
      <c r="C186" s="215"/>
      <c r="D186" s="216" t="s">
        <v>201</v>
      </c>
      <c r="E186" s="215"/>
      <c r="F186" s="217" t="s">
        <v>1218</v>
      </c>
      <c r="G186" s="215"/>
      <c r="H186" s="215"/>
      <c r="I186" s="140"/>
      <c r="J186" s="215"/>
      <c r="K186" s="215"/>
      <c r="L186" s="29"/>
      <c r="M186" s="141"/>
      <c r="T186" s="53"/>
      <c r="AT186" s="14" t="s">
        <v>201</v>
      </c>
      <c r="AU186" s="14" t="s">
        <v>80</v>
      </c>
    </row>
    <row r="187" spans="2:65" s="1" customFormat="1" ht="16.5" customHeight="1">
      <c r="B187" s="128"/>
      <c r="C187" s="210" t="s">
        <v>458</v>
      </c>
      <c r="D187" s="210" t="s">
        <v>195</v>
      </c>
      <c r="E187" s="211" t="s">
        <v>1219</v>
      </c>
      <c r="F187" s="212" t="s">
        <v>1220</v>
      </c>
      <c r="G187" s="213" t="s">
        <v>583</v>
      </c>
      <c r="H187" s="214">
        <v>30</v>
      </c>
      <c r="I187" s="132"/>
      <c r="J187" s="228">
        <f>ROUND(I187*H187,2)</f>
        <v>0</v>
      </c>
      <c r="K187" s="212" t="s">
        <v>1062</v>
      </c>
      <c r="L187" s="29"/>
      <c r="M187" s="133" t="s">
        <v>1</v>
      </c>
      <c r="N187" s="134" t="s">
        <v>38</v>
      </c>
      <c r="P187" s="135">
        <f>O187*H187</f>
        <v>0</v>
      </c>
      <c r="Q187" s="135">
        <v>0</v>
      </c>
      <c r="R187" s="135">
        <f>Q187*H187</f>
        <v>0</v>
      </c>
      <c r="S187" s="135">
        <v>0</v>
      </c>
      <c r="T187" s="136">
        <f>S187*H187</f>
        <v>0</v>
      </c>
      <c r="AR187" s="137" t="s">
        <v>193</v>
      </c>
      <c r="AT187" s="137" t="s">
        <v>195</v>
      </c>
      <c r="AU187" s="137" t="s">
        <v>80</v>
      </c>
      <c r="AY187" s="14" t="s">
        <v>194</v>
      </c>
      <c r="BE187" s="138">
        <f>IF(N187="základní",J187,0)</f>
        <v>0</v>
      </c>
      <c r="BF187" s="138">
        <f>IF(N187="snížená",J187,0)</f>
        <v>0</v>
      </c>
      <c r="BG187" s="138">
        <f>IF(N187="zákl. přenesená",J187,0)</f>
        <v>0</v>
      </c>
      <c r="BH187" s="138">
        <f>IF(N187="sníž. přenesená",J187,0)</f>
        <v>0</v>
      </c>
      <c r="BI187" s="138">
        <f>IF(N187="nulová",J187,0)</f>
        <v>0</v>
      </c>
      <c r="BJ187" s="14" t="s">
        <v>80</v>
      </c>
      <c r="BK187" s="138">
        <f>ROUND(I187*H187,2)</f>
        <v>0</v>
      </c>
      <c r="BL187" s="14" t="s">
        <v>193</v>
      </c>
      <c r="BM187" s="137" t="s">
        <v>1332</v>
      </c>
    </row>
    <row r="188" spans="2:65" s="1" customFormat="1" ht="19.5">
      <c r="B188" s="29"/>
      <c r="C188" s="215"/>
      <c r="D188" s="216" t="s">
        <v>201</v>
      </c>
      <c r="E188" s="215"/>
      <c r="F188" s="217" t="s">
        <v>1222</v>
      </c>
      <c r="G188" s="215"/>
      <c r="H188" s="215"/>
      <c r="I188" s="140"/>
      <c r="J188" s="215"/>
      <c r="K188" s="215"/>
      <c r="L188" s="29"/>
      <c r="M188" s="141"/>
      <c r="T188" s="53"/>
      <c r="AT188" s="14" t="s">
        <v>201</v>
      </c>
      <c r="AU188" s="14" t="s">
        <v>80</v>
      </c>
    </row>
    <row r="189" spans="2:65" s="1" customFormat="1" ht="16.5" customHeight="1">
      <c r="B189" s="128"/>
      <c r="C189" s="210" t="s">
        <v>460</v>
      </c>
      <c r="D189" s="210" t="s">
        <v>195</v>
      </c>
      <c r="E189" s="211" t="s">
        <v>1223</v>
      </c>
      <c r="F189" s="212" t="s">
        <v>1224</v>
      </c>
      <c r="G189" s="213" t="s">
        <v>583</v>
      </c>
      <c r="H189" s="214">
        <v>30</v>
      </c>
      <c r="I189" s="132"/>
      <c r="J189" s="228">
        <f>ROUND(I189*H189,2)</f>
        <v>0</v>
      </c>
      <c r="K189" s="212" t="s">
        <v>1062</v>
      </c>
      <c r="L189" s="29"/>
      <c r="M189" s="133" t="s">
        <v>1</v>
      </c>
      <c r="N189" s="134" t="s">
        <v>38</v>
      </c>
      <c r="P189" s="135">
        <f>O189*H189</f>
        <v>0</v>
      </c>
      <c r="Q189" s="135">
        <v>2.0000000000000002E-5</v>
      </c>
      <c r="R189" s="135">
        <f>Q189*H189</f>
        <v>6.0000000000000006E-4</v>
      </c>
      <c r="S189" s="135">
        <v>0</v>
      </c>
      <c r="T189" s="136">
        <f>S189*H189</f>
        <v>0</v>
      </c>
      <c r="AR189" s="137" t="s">
        <v>193</v>
      </c>
      <c r="AT189" s="137" t="s">
        <v>195</v>
      </c>
      <c r="AU189" s="137" t="s">
        <v>80</v>
      </c>
      <c r="AY189" s="14" t="s">
        <v>194</v>
      </c>
      <c r="BE189" s="138">
        <f>IF(N189="základní",J189,0)</f>
        <v>0</v>
      </c>
      <c r="BF189" s="138">
        <f>IF(N189="snížená",J189,0)</f>
        <v>0</v>
      </c>
      <c r="BG189" s="138">
        <f>IF(N189="zákl. přenesená",J189,0)</f>
        <v>0</v>
      </c>
      <c r="BH189" s="138">
        <f>IF(N189="sníž. přenesená",J189,0)</f>
        <v>0</v>
      </c>
      <c r="BI189" s="138">
        <f>IF(N189="nulová",J189,0)</f>
        <v>0</v>
      </c>
      <c r="BJ189" s="14" t="s">
        <v>80</v>
      </c>
      <c r="BK189" s="138">
        <f>ROUND(I189*H189,2)</f>
        <v>0</v>
      </c>
      <c r="BL189" s="14" t="s">
        <v>193</v>
      </c>
      <c r="BM189" s="137" t="s">
        <v>1333</v>
      </c>
    </row>
    <row r="190" spans="2:65" s="1" customFormat="1" ht="19.5">
      <c r="B190" s="29"/>
      <c r="C190" s="215"/>
      <c r="D190" s="216" t="s">
        <v>201</v>
      </c>
      <c r="E190" s="215"/>
      <c r="F190" s="217" t="s">
        <v>1226</v>
      </c>
      <c r="G190" s="215"/>
      <c r="H190" s="215"/>
      <c r="I190" s="140"/>
      <c r="J190" s="215"/>
      <c r="K190" s="215"/>
      <c r="L190" s="29"/>
      <c r="M190" s="141"/>
      <c r="T190" s="53"/>
      <c r="AT190" s="14" t="s">
        <v>201</v>
      </c>
      <c r="AU190" s="14" t="s">
        <v>80</v>
      </c>
    </row>
    <row r="191" spans="2:65" s="1" customFormat="1" ht="16.5" customHeight="1">
      <c r="B191" s="128"/>
      <c r="C191" s="210" t="s">
        <v>462</v>
      </c>
      <c r="D191" s="210" t="s">
        <v>195</v>
      </c>
      <c r="E191" s="211" t="s">
        <v>1178</v>
      </c>
      <c r="F191" s="212" t="s">
        <v>1179</v>
      </c>
      <c r="G191" s="213" t="s">
        <v>280</v>
      </c>
      <c r="H191" s="214">
        <v>30</v>
      </c>
      <c r="I191" s="132"/>
      <c r="J191" s="228">
        <f>ROUND(I191*H191,2)</f>
        <v>0</v>
      </c>
      <c r="K191" s="212" t="s">
        <v>1062</v>
      </c>
      <c r="L191" s="29"/>
      <c r="M191" s="133" t="s">
        <v>1</v>
      </c>
      <c r="N191" s="134" t="s">
        <v>38</v>
      </c>
      <c r="P191" s="135">
        <f>O191*H191</f>
        <v>0</v>
      </c>
      <c r="Q191" s="135">
        <v>0</v>
      </c>
      <c r="R191" s="135">
        <f>Q191*H191</f>
        <v>0</v>
      </c>
      <c r="S191" s="135">
        <v>0</v>
      </c>
      <c r="T191" s="136">
        <f>S191*H191</f>
        <v>0</v>
      </c>
      <c r="AR191" s="137" t="s">
        <v>193</v>
      </c>
      <c r="AT191" s="137" t="s">
        <v>195</v>
      </c>
      <c r="AU191" s="137" t="s">
        <v>80</v>
      </c>
      <c r="AY191" s="14" t="s">
        <v>194</v>
      </c>
      <c r="BE191" s="138">
        <f>IF(N191="základní",J191,0)</f>
        <v>0</v>
      </c>
      <c r="BF191" s="138">
        <f>IF(N191="snížená",J191,0)</f>
        <v>0</v>
      </c>
      <c r="BG191" s="138">
        <f>IF(N191="zákl. přenesená",J191,0)</f>
        <v>0</v>
      </c>
      <c r="BH191" s="138">
        <f>IF(N191="sníž. přenesená",J191,0)</f>
        <v>0</v>
      </c>
      <c r="BI191" s="138">
        <f>IF(N191="nulová",J191,0)</f>
        <v>0</v>
      </c>
      <c r="BJ191" s="14" t="s">
        <v>80</v>
      </c>
      <c r="BK191" s="138">
        <f>ROUND(I191*H191,2)</f>
        <v>0</v>
      </c>
      <c r="BL191" s="14" t="s">
        <v>193</v>
      </c>
      <c r="BM191" s="137" t="s">
        <v>1334</v>
      </c>
    </row>
    <row r="192" spans="2:65" s="1" customFormat="1" ht="19.5">
      <c r="B192" s="29"/>
      <c r="C192" s="215"/>
      <c r="D192" s="216" t="s">
        <v>201</v>
      </c>
      <c r="E192" s="215"/>
      <c r="F192" s="217" t="s">
        <v>1181</v>
      </c>
      <c r="G192" s="215"/>
      <c r="H192" s="215"/>
      <c r="I192" s="140"/>
      <c r="J192" s="215"/>
      <c r="K192" s="215"/>
      <c r="L192" s="29"/>
      <c r="M192" s="141"/>
      <c r="T192" s="53"/>
      <c r="AT192" s="14" t="s">
        <v>201</v>
      </c>
      <c r="AU192" s="14" t="s">
        <v>80</v>
      </c>
    </row>
    <row r="193" spans="2:65" s="1" customFormat="1" ht="16.5" customHeight="1">
      <c r="B193" s="128"/>
      <c r="C193" s="210" t="s">
        <v>464</v>
      </c>
      <c r="D193" s="210" t="s">
        <v>195</v>
      </c>
      <c r="E193" s="211" t="s">
        <v>1182</v>
      </c>
      <c r="F193" s="212" t="s">
        <v>1183</v>
      </c>
      <c r="G193" s="213" t="s">
        <v>280</v>
      </c>
      <c r="H193" s="214">
        <v>30</v>
      </c>
      <c r="I193" s="132"/>
      <c r="J193" s="228">
        <f>ROUND(I193*H193,2)</f>
        <v>0</v>
      </c>
      <c r="K193" s="212" t="s">
        <v>1062</v>
      </c>
      <c r="L193" s="29"/>
      <c r="M193" s="133" t="s">
        <v>1</v>
      </c>
      <c r="N193" s="134" t="s">
        <v>38</v>
      </c>
      <c r="P193" s="135">
        <f>O193*H193</f>
        <v>0</v>
      </c>
      <c r="Q193" s="135">
        <v>0</v>
      </c>
      <c r="R193" s="135">
        <f>Q193*H193</f>
        <v>0</v>
      </c>
      <c r="S193" s="135">
        <v>0</v>
      </c>
      <c r="T193" s="136">
        <f>S193*H193</f>
        <v>0</v>
      </c>
      <c r="AR193" s="137" t="s">
        <v>193</v>
      </c>
      <c r="AT193" s="137" t="s">
        <v>195</v>
      </c>
      <c r="AU193" s="137" t="s">
        <v>80</v>
      </c>
      <c r="AY193" s="14" t="s">
        <v>194</v>
      </c>
      <c r="BE193" s="138">
        <f>IF(N193="základní",J193,0)</f>
        <v>0</v>
      </c>
      <c r="BF193" s="138">
        <f>IF(N193="snížená",J193,0)</f>
        <v>0</v>
      </c>
      <c r="BG193" s="138">
        <f>IF(N193="zákl. přenesená",J193,0)</f>
        <v>0</v>
      </c>
      <c r="BH193" s="138">
        <f>IF(N193="sníž. přenesená",J193,0)</f>
        <v>0</v>
      </c>
      <c r="BI193" s="138">
        <f>IF(N193="nulová",J193,0)</f>
        <v>0</v>
      </c>
      <c r="BJ193" s="14" t="s">
        <v>80</v>
      </c>
      <c r="BK193" s="138">
        <f>ROUND(I193*H193,2)</f>
        <v>0</v>
      </c>
      <c r="BL193" s="14" t="s">
        <v>193</v>
      </c>
      <c r="BM193" s="137" t="s">
        <v>1335</v>
      </c>
    </row>
    <row r="194" spans="2:65" s="1" customFormat="1" ht="19.5">
      <c r="B194" s="29"/>
      <c r="C194" s="215"/>
      <c r="D194" s="216" t="s">
        <v>201</v>
      </c>
      <c r="E194" s="215"/>
      <c r="F194" s="217" t="s">
        <v>1185</v>
      </c>
      <c r="G194" s="215"/>
      <c r="H194" s="215"/>
      <c r="I194" s="140"/>
      <c r="J194" s="215"/>
      <c r="K194" s="215"/>
      <c r="L194" s="29"/>
      <c r="M194" s="141"/>
      <c r="T194" s="53"/>
      <c r="AT194" s="14" t="s">
        <v>201</v>
      </c>
      <c r="AU194" s="14" t="s">
        <v>80</v>
      </c>
    </row>
    <row r="195" spans="2:65" s="1" customFormat="1" ht="16.5" customHeight="1">
      <c r="B195" s="128"/>
      <c r="C195" s="210" t="s">
        <v>466</v>
      </c>
      <c r="D195" s="210" t="s">
        <v>195</v>
      </c>
      <c r="E195" s="211" t="s">
        <v>1186</v>
      </c>
      <c r="F195" s="212" t="s">
        <v>1187</v>
      </c>
      <c r="G195" s="213" t="s">
        <v>280</v>
      </c>
      <c r="H195" s="214">
        <v>30</v>
      </c>
      <c r="I195" s="132"/>
      <c r="J195" s="228">
        <f>ROUND(I195*H195,2)</f>
        <v>0</v>
      </c>
      <c r="K195" s="212" t="s">
        <v>1062</v>
      </c>
      <c r="L195" s="29"/>
      <c r="M195" s="133" t="s">
        <v>1</v>
      </c>
      <c r="N195" s="134" t="s">
        <v>38</v>
      </c>
      <c r="P195" s="135">
        <f>O195*H195</f>
        <v>0</v>
      </c>
      <c r="Q195" s="135">
        <v>0</v>
      </c>
      <c r="R195" s="135">
        <f>Q195*H195</f>
        <v>0</v>
      </c>
      <c r="S195" s="135">
        <v>0</v>
      </c>
      <c r="T195" s="136">
        <f>S195*H195</f>
        <v>0</v>
      </c>
      <c r="AR195" s="137" t="s">
        <v>193</v>
      </c>
      <c r="AT195" s="137" t="s">
        <v>195</v>
      </c>
      <c r="AU195" s="137" t="s">
        <v>80</v>
      </c>
      <c r="AY195" s="14" t="s">
        <v>194</v>
      </c>
      <c r="BE195" s="138">
        <f>IF(N195="základní",J195,0)</f>
        <v>0</v>
      </c>
      <c r="BF195" s="138">
        <f>IF(N195="snížená",J195,0)</f>
        <v>0</v>
      </c>
      <c r="BG195" s="138">
        <f>IF(N195="zákl. přenesená",J195,0)</f>
        <v>0</v>
      </c>
      <c r="BH195" s="138">
        <f>IF(N195="sníž. přenesená",J195,0)</f>
        <v>0</v>
      </c>
      <c r="BI195" s="138">
        <f>IF(N195="nulová",J195,0)</f>
        <v>0</v>
      </c>
      <c r="BJ195" s="14" t="s">
        <v>80</v>
      </c>
      <c r="BK195" s="138">
        <f>ROUND(I195*H195,2)</f>
        <v>0</v>
      </c>
      <c r="BL195" s="14" t="s">
        <v>193</v>
      </c>
      <c r="BM195" s="137" t="s">
        <v>1336</v>
      </c>
    </row>
    <row r="196" spans="2:65" s="1" customFormat="1" ht="19.5">
      <c r="B196" s="29"/>
      <c r="C196" s="215"/>
      <c r="D196" s="216" t="s">
        <v>201</v>
      </c>
      <c r="E196" s="215"/>
      <c r="F196" s="217" t="s">
        <v>1189</v>
      </c>
      <c r="G196" s="215"/>
      <c r="H196" s="215"/>
      <c r="I196" s="140"/>
      <c r="J196" s="215"/>
      <c r="K196" s="215"/>
      <c r="L196" s="29"/>
      <c r="M196" s="152"/>
      <c r="N196" s="153"/>
      <c r="O196" s="153"/>
      <c r="P196" s="153"/>
      <c r="Q196" s="153"/>
      <c r="R196" s="153"/>
      <c r="S196" s="153"/>
      <c r="T196" s="154"/>
      <c r="AT196" s="14" t="s">
        <v>201</v>
      </c>
      <c r="AU196" s="14" t="s">
        <v>80</v>
      </c>
    </row>
    <row r="197" spans="2:65" s="1" customFormat="1" ht="6.95" customHeight="1">
      <c r="B197" s="41"/>
      <c r="C197" s="42"/>
      <c r="D197" s="42"/>
      <c r="E197" s="42"/>
      <c r="F197" s="42"/>
      <c r="G197" s="42"/>
      <c r="H197" s="42"/>
      <c r="I197" s="42"/>
      <c r="J197" s="42"/>
      <c r="K197" s="42"/>
      <c r="L197" s="29"/>
    </row>
  </sheetData>
  <sheetProtection algorithmName="SHA-512" hashValue="bHICopFqgbu71HV0XBCmpw07bg5ysosS6wsbDDLzcfE2pdbjWoVJ343xtu523T4mfhFHJYQfn7FIT9ER7g5wAg==" saltValue="UteI5ARErVKh5Vhpx/uVEw==" spinCount="100000" sheet="1" objects="1" scenarios="1"/>
  <autoFilter ref="C121:K196" xr:uid="{00000000-0009-0000-0000-00000C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65"/>
  <sheetViews>
    <sheetView showGridLines="0" topLeftCell="C1" zoomScaleNormal="100" workbookViewId="0">
      <selection activeCell="L17" sqref="L17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143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1337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ROUND((SUM(BE122:BE164)),  2)</f>
        <v>0</v>
      </c>
      <c r="I35" s="94">
        <v>0.21</v>
      </c>
      <c r="J35" s="84">
        <f>ROUND(((SUM(BE122:BE164))*I35),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ROUND((SUM(BF122:BF164)),  2)</f>
        <v>0</v>
      </c>
      <c r="I36" s="94">
        <v>0.15</v>
      </c>
      <c r="J36" s="84">
        <f>ROUND(((SUM(BF122:BF164))*I36),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ROUND((SUM(BG122:BG164)),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ROUND((SUM(BH122:BH164)),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ROUND((SUM(BI122:BI164)),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09.1.04 - ZALOŽENÍ ŠTĚRKOVÉHO TRÁVNÍKU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1338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J144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09.1.04 - ZALOŽENÍ ŠTĚRKOVÉHO TRÁVNÍKU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P123+P144</f>
        <v>0</v>
      </c>
      <c r="Q122" s="50"/>
      <c r="R122" s="115">
        <f>R123+R144</f>
        <v>0.83855999999999986</v>
      </c>
      <c r="S122" s="50"/>
      <c r="T122" s="116">
        <f>T123+T144</f>
        <v>0</v>
      </c>
      <c r="AT122" s="14" t="s">
        <v>72</v>
      </c>
      <c r="AU122" s="14" t="s">
        <v>82</v>
      </c>
      <c r="BK122" s="117">
        <f>BK123+BK144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1339</v>
      </c>
      <c r="I123" s="121"/>
      <c r="J123" s="122">
        <f>BK123</f>
        <v>0</v>
      </c>
      <c r="L123" s="118"/>
      <c r="M123" s="123"/>
      <c r="P123" s="124">
        <f>SUM(P124:P143)</f>
        <v>0</v>
      </c>
      <c r="R123" s="124">
        <f>SUM(R124:R143)</f>
        <v>1.116E-2</v>
      </c>
      <c r="T123" s="125">
        <f>SUM(T124:T143)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SUM(BK124:BK143)</f>
        <v>0</v>
      </c>
    </row>
    <row r="124" spans="2:65" s="1" customFormat="1" ht="16.5" customHeight="1">
      <c r="B124" s="128"/>
      <c r="C124" s="210" t="s">
        <v>80</v>
      </c>
      <c r="D124" s="210" t="s">
        <v>195</v>
      </c>
      <c r="E124" s="211" t="s">
        <v>1340</v>
      </c>
      <c r="F124" s="212" t="s">
        <v>1341</v>
      </c>
      <c r="G124" s="213" t="s">
        <v>269</v>
      </c>
      <c r="H124" s="214">
        <v>197</v>
      </c>
      <c r="I124" s="132"/>
      <c r="J124" s="228">
        <f>ROUND(I124*H124,2)</f>
        <v>0</v>
      </c>
      <c r="K124" s="212" t="s">
        <v>1062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1342</v>
      </c>
    </row>
    <row r="125" spans="2:65" s="1" customFormat="1" ht="19.5">
      <c r="B125" s="29"/>
      <c r="C125" s="215"/>
      <c r="D125" s="216" t="s">
        <v>201</v>
      </c>
      <c r="E125" s="215"/>
      <c r="F125" s="217" t="s">
        <v>1343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16.5" customHeight="1">
      <c r="B126" s="128"/>
      <c r="C126" s="210" t="s">
        <v>85</v>
      </c>
      <c r="D126" s="210" t="s">
        <v>195</v>
      </c>
      <c r="E126" s="211" t="s">
        <v>1344</v>
      </c>
      <c r="F126" s="212" t="s">
        <v>1345</v>
      </c>
      <c r="G126" s="213" t="s">
        <v>269</v>
      </c>
      <c r="H126" s="214">
        <v>197</v>
      </c>
      <c r="I126" s="132"/>
      <c r="J126" s="228">
        <f>ROUND(I126*H126,2)</f>
        <v>0</v>
      </c>
      <c r="K126" s="212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1346</v>
      </c>
    </row>
    <row r="127" spans="2:65" s="1" customFormat="1" ht="19.5">
      <c r="B127" s="29"/>
      <c r="C127" s="215"/>
      <c r="D127" s="216" t="s">
        <v>201</v>
      </c>
      <c r="E127" s="215"/>
      <c r="F127" s="217" t="s">
        <v>1347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21.75" customHeight="1">
      <c r="B128" s="128"/>
      <c r="C128" s="210" t="s">
        <v>207</v>
      </c>
      <c r="D128" s="210" t="s">
        <v>195</v>
      </c>
      <c r="E128" s="211" t="s">
        <v>1348</v>
      </c>
      <c r="F128" s="212" t="s">
        <v>1349</v>
      </c>
      <c r="G128" s="213" t="s">
        <v>269</v>
      </c>
      <c r="H128" s="214">
        <v>197</v>
      </c>
      <c r="I128" s="132"/>
      <c r="J128" s="228">
        <f>ROUND(I128*H128,2)</f>
        <v>0</v>
      </c>
      <c r="K128" s="212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1350</v>
      </c>
    </row>
    <row r="129" spans="2:65" s="1" customFormat="1" ht="29.25">
      <c r="B129" s="29"/>
      <c r="C129" s="215"/>
      <c r="D129" s="216" t="s">
        <v>201</v>
      </c>
      <c r="E129" s="215"/>
      <c r="F129" s="217" t="s">
        <v>1351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193</v>
      </c>
      <c r="D130" s="210" t="s">
        <v>195</v>
      </c>
      <c r="E130" s="211" t="s">
        <v>1352</v>
      </c>
      <c r="F130" s="212" t="s">
        <v>1353</v>
      </c>
      <c r="G130" s="213" t="s">
        <v>324</v>
      </c>
      <c r="H130" s="214">
        <v>6.0000000000000001E-3</v>
      </c>
      <c r="I130" s="132"/>
      <c r="J130" s="228">
        <f>ROUND(I130*H130,2)</f>
        <v>0</v>
      </c>
      <c r="K130" s="212" t="s">
        <v>1062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1354</v>
      </c>
    </row>
    <row r="131" spans="2:65" s="1" customFormat="1" ht="19.5">
      <c r="B131" s="29"/>
      <c r="C131" s="215"/>
      <c r="D131" s="216" t="s">
        <v>201</v>
      </c>
      <c r="E131" s="215"/>
      <c r="F131" s="217" t="s">
        <v>1355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210" t="s">
        <v>216</v>
      </c>
      <c r="D132" s="210" t="s">
        <v>195</v>
      </c>
      <c r="E132" s="211" t="s">
        <v>1178</v>
      </c>
      <c r="F132" s="212" t="s">
        <v>1179</v>
      </c>
      <c r="G132" s="213" t="s">
        <v>280</v>
      </c>
      <c r="H132" s="214">
        <v>1.97</v>
      </c>
      <c r="I132" s="132"/>
      <c r="J132" s="228">
        <f>ROUND(I132*H132,2)</f>
        <v>0</v>
      </c>
      <c r="K132" s="212" t="s">
        <v>1062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1356</v>
      </c>
    </row>
    <row r="133" spans="2:65" s="1" customFormat="1" ht="19.5">
      <c r="B133" s="29"/>
      <c r="C133" s="215"/>
      <c r="D133" s="216" t="s">
        <v>201</v>
      </c>
      <c r="E133" s="215"/>
      <c r="F133" s="217" t="s">
        <v>1181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210" t="s">
        <v>222</v>
      </c>
      <c r="D134" s="210" t="s">
        <v>195</v>
      </c>
      <c r="E134" s="211" t="s">
        <v>1182</v>
      </c>
      <c r="F134" s="212" t="s">
        <v>1183</v>
      </c>
      <c r="G134" s="213" t="s">
        <v>280</v>
      </c>
      <c r="H134" s="214">
        <v>1.97</v>
      </c>
      <c r="I134" s="132"/>
      <c r="J134" s="228">
        <f>ROUND(I134*H134,2)</f>
        <v>0</v>
      </c>
      <c r="K134" s="212" t="s">
        <v>1062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1357</v>
      </c>
    </row>
    <row r="135" spans="2:65" s="1" customFormat="1" ht="19.5">
      <c r="B135" s="29"/>
      <c r="C135" s="215"/>
      <c r="D135" s="216" t="s">
        <v>201</v>
      </c>
      <c r="E135" s="215"/>
      <c r="F135" s="217" t="s">
        <v>1185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227</v>
      </c>
      <c r="D136" s="210" t="s">
        <v>195</v>
      </c>
      <c r="E136" s="211" t="s">
        <v>1186</v>
      </c>
      <c r="F136" s="212" t="s">
        <v>1187</v>
      </c>
      <c r="G136" s="213" t="s">
        <v>280</v>
      </c>
      <c r="H136" s="214">
        <v>1.97</v>
      </c>
      <c r="I136" s="132"/>
      <c r="J136" s="228">
        <f>ROUND(I136*H136,2)</f>
        <v>0</v>
      </c>
      <c r="K136" s="212" t="s">
        <v>1062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1358</v>
      </c>
    </row>
    <row r="137" spans="2:65" s="1" customFormat="1" ht="19.5">
      <c r="B137" s="29"/>
      <c r="C137" s="215"/>
      <c r="D137" s="216" t="s">
        <v>201</v>
      </c>
      <c r="E137" s="215"/>
      <c r="F137" s="217" t="s">
        <v>1189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233</v>
      </c>
      <c r="D138" s="210" t="s">
        <v>195</v>
      </c>
      <c r="E138" s="211" t="s">
        <v>1193</v>
      </c>
      <c r="F138" s="212" t="s">
        <v>1194</v>
      </c>
      <c r="G138" s="213" t="s">
        <v>324</v>
      </c>
      <c r="H138" s="214">
        <v>0.83899999999999997</v>
      </c>
      <c r="I138" s="132"/>
      <c r="J138" s="228">
        <f>ROUND(I138*H138,2)</f>
        <v>0</v>
      </c>
      <c r="K138" s="212" t="s">
        <v>1062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1359</v>
      </c>
    </row>
    <row r="139" spans="2:65" s="1" customFormat="1" ht="19.5">
      <c r="B139" s="29"/>
      <c r="C139" s="215"/>
      <c r="D139" s="216" t="s">
        <v>201</v>
      </c>
      <c r="E139" s="215"/>
      <c r="F139" s="217" t="s">
        <v>1196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24.2" customHeight="1">
      <c r="B140" s="128"/>
      <c r="C140" s="230" t="s">
        <v>240</v>
      </c>
      <c r="D140" s="230" t="s">
        <v>321</v>
      </c>
      <c r="E140" s="231" t="s">
        <v>1360</v>
      </c>
      <c r="F140" s="232" t="s">
        <v>1361</v>
      </c>
      <c r="G140" s="233" t="s">
        <v>683</v>
      </c>
      <c r="H140" s="234">
        <v>5.0730000000000004</v>
      </c>
      <c r="I140" s="158"/>
      <c r="J140" s="235">
        <f>ROUND(I140*H140,2)</f>
        <v>0</v>
      </c>
      <c r="K140" s="232" t="s">
        <v>199</v>
      </c>
      <c r="L140" s="159"/>
      <c r="M140" s="160" t="s">
        <v>1</v>
      </c>
      <c r="N140" s="161" t="s">
        <v>38</v>
      </c>
      <c r="P140" s="135">
        <f>O140*H140</f>
        <v>0</v>
      </c>
      <c r="Q140" s="135">
        <v>1E-3</v>
      </c>
      <c r="R140" s="135">
        <f>Q140*H140</f>
        <v>5.0730000000000003E-3</v>
      </c>
      <c r="S140" s="135">
        <v>0</v>
      </c>
      <c r="T140" s="136">
        <f>S140*H140</f>
        <v>0</v>
      </c>
      <c r="AR140" s="137" t="s">
        <v>233</v>
      </c>
      <c r="AT140" s="137" t="s">
        <v>321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1362</v>
      </c>
    </row>
    <row r="141" spans="2:65" s="1" customFormat="1" ht="29.25">
      <c r="B141" s="29"/>
      <c r="C141" s="215"/>
      <c r="D141" s="216" t="s">
        <v>201</v>
      </c>
      <c r="E141" s="215"/>
      <c r="F141" s="217" t="s">
        <v>1363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16.5" customHeight="1">
      <c r="B142" s="128"/>
      <c r="C142" s="230" t="s">
        <v>246</v>
      </c>
      <c r="D142" s="230" t="s">
        <v>321</v>
      </c>
      <c r="E142" s="231" t="s">
        <v>1364</v>
      </c>
      <c r="F142" s="232" t="s">
        <v>1365</v>
      </c>
      <c r="G142" s="233" t="s">
        <v>683</v>
      </c>
      <c r="H142" s="234">
        <v>6.0869999999999997</v>
      </c>
      <c r="I142" s="158"/>
      <c r="J142" s="235">
        <f>ROUND(I142*H142,2)</f>
        <v>0</v>
      </c>
      <c r="K142" s="232" t="s">
        <v>199</v>
      </c>
      <c r="L142" s="159"/>
      <c r="M142" s="160" t="s">
        <v>1</v>
      </c>
      <c r="N142" s="161" t="s">
        <v>38</v>
      </c>
      <c r="P142" s="135">
        <f>O142*H142</f>
        <v>0</v>
      </c>
      <c r="Q142" s="135">
        <v>1E-3</v>
      </c>
      <c r="R142" s="135">
        <f>Q142*H142</f>
        <v>6.0869999999999995E-3</v>
      </c>
      <c r="S142" s="135">
        <v>0</v>
      </c>
      <c r="T142" s="136">
        <f>S142*H142</f>
        <v>0</v>
      </c>
      <c r="AR142" s="137" t="s">
        <v>233</v>
      </c>
      <c r="AT142" s="137" t="s">
        <v>321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1366</v>
      </c>
    </row>
    <row r="143" spans="2:65" s="1" customFormat="1" ht="11.25">
      <c r="B143" s="29"/>
      <c r="C143" s="215"/>
      <c r="D143" s="216" t="s">
        <v>201</v>
      </c>
      <c r="E143" s="215"/>
      <c r="F143" s="217" t="s">
        <v>1365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0" customFormat="1" ht="25.9" customHeight="1">
      <c r="B144" s="118"/>
      <c r="C144" s="225"/>
      <c r="D144" s="226" t="s">
        <v>72</v>
      </c>
      <c r="E144" s="227" t="s">
        <v>1213</v>
      </c>
      <c r="F144" s="227" t="s">
        <v>1214</v>
      </c>
      <c r="G144" s="225"/>
      <c r="H144" s="225"/>
      <c r="I144" s="121"/>
      <c r="J144" s="229">
        <f>BK144</f>
        <v>0</v>
      </c>
      <c r="K144" s="225"/>
      <c r="L144" s="118"/>
      <c r="M144" s="123"/>
      <c r="P144" s="124">
        <f>SUM(P145:P164)</f>
        <v>0</v>
      </c>
      <c r="R144" s="124">
        <f>SUM(R145:R164)</f>
        <v>0.82739999999999991</v>
      </c>
      <c r="T144" s="125">
        <f>SUM(T145:T164)</f>
        <v>0</v>
      </c>
      <c r="AR144" s="119" t="s">
        <v>193</v>
      </c>
      <c r="AT144" s="126" t="s">
        <v>72</v>
      </c>
      <c r="AU144" s="126" t="s">
        <v>73</v>
      </c>
      <c r="AY144" s="119" t="s">
        <v>194</v>
      </c>
      <c r="BK144" s="127">
        <f>SUM(BK145:BK164)</f>
        <v>0</v>
      </c>
    </row>
    <row r="145" spans="2:65" s="1" customFormat="1" ht="16.5" customHeight="1">
      <c r="B145" s="128"/>
      <c r="C145" s="210" t="s">
        <v>251</v>
      </c>
      <c r="D145" s="210" t="s">
        <v>195</v>
      </c>
      <c r="E145" s="211" t="s">
        <v>1367</v>
      </c>
      <c r="F145" s="212" t="s">
        <v>1368</v>
      </c>
      <c r="G145" s="213" t="s">
        <v>269</v>
      </c>
      <c r="H145" s="214">
        <v>985</v>
      </c>
      <c r="I145" s="132"/>
      <c r="J145" s="228">
        <f>ROUND(I145*H145,2)</f>
        <v>0</v>
      </c>
      <c r="K145" s="212" t="s">
        <v>1062</v>
      </c>
      <c r="L145" s="29"/>
      <c r="M145" s="133" t="s">
        <v>1</v>
      </c>
      <c r="N145" s="134" t="s">
        <v>38</v>
      </c>
      <c r="P145" s="135">
        <f>O145*H145</f>
        <v>0</v>
      </c>
      <c r="Q145" s="135">
        <v>0</v>
      </c>
      <c r="R145" s="135">
        <f>Q145*H145</f>
        <v>0</v>
      </c>
      <c r="S145" s="135">
        <v>0</v>
      </c>
      <c r="T145" s="136">
        <f>S145*H145</f>
        <v>0</v>
      </c>
      <c r="AR145" s="137" t="s">
        <v>193</v>
      </c>
      <c r="AT145" s="137" t="s">
        <v>195</v>
      </c>
      <c r="AU145" s="137" t="s">
        <v>80</v>
      </c>
      <c r="AY145" s="14" t="s">
        <v>194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4" t="s">
        <v>80</v>
      </c>
      <c r="BK145" s="138">
        <f>ROUND(I145*H145,2)</f>
        <v>0</v>
      </c>
      <c r="BL145" s="14" t="s">
        <v>193</v>
      </c>
      <c r="BM145" s="137" t="s">
        <v>1369</v>
      </c>
    </row>
    <row r="146" spans="2:65" s="1" customFormat="1" ht="19.5">
      <c r="B146" s="29"/>
      <c r="C146" s="215"/>
      <c r="D146" s="216" t="s">
        <v>201</v>
      </c>
      <c r="E146" s="215"/>
      <c r="F146" s="217" t="s">
        <v>1370</v>
      </c>
      <c r="G146" s="215"/>
      <c r="H146" s="215"/>
      <c r="I146" s="140"/>
      <c r="J146" s="215"/>
      <c r="K146" s="215"/>
      <c r="L146" s="29"/>
      <c r="M146" s="141"/>
      <c r="T146" s="53"/>
      <c r="AT146" s="14" t="s">
        <v>201</v>
      </c>
      <c r="AU146" s="14" t="s">
        <v>80</v>
      </c>
    </row>
    <row r="147" spans="2:65" s="1" customFormat="1" ht="24.2" customHeight="1">
      <c r="B147" s="128"/>
      <c r="C147" s="210" t="s">
        <v>256</v>
      </c>
      <c r="D147" s="210" t="s">
        <v>195</v>
      </c>
      <c r="E147" s="211" t="s">
        <v>1371</v>
      </c>
      <c r="F147" s="212" t="s">
        <v>1372</v>
      </c>
      <c r="G147" s="213" t="s">
        <v>324</v>
      </c>
      <c r="H147" s="214">
        <v>9.9000000000000005E-2</v>
      </c>
      <c r="I147" s="132"/>
      <c r="J147" s="228">
        <f>ROUND(I147*H147,2)</f>
        <v>0</v>
      </c>
      <c r="K147" s="212" t="s">
        <v>199</v>
      </c>
      <c r="L147" s="29"/>
      <c r="M147" s="133" t="s">
        <v>1</v>
      </c>
      <c r="N147" s="134" t="s">
        <v>38</v>
      </c>
      <c r="P147" s="135">
        <f>O147*H147</f>
        <v>0</v>
      </c>
      <c r="Q147" s="135">
        <v>0</v>
      </c>
      <c r="R147" s="135">
        <f>Q147*H147</f>
        <v>0</v>
      </c>
      <c r="S147" s="135">
        <v>0</v>
      </c>
      <c r="T147" s="136">
        <f>S147*H147</f>
        <v>0</v>
      </c>
      <c r="AR147" s="137" t="s">
        <v>193</v>
      </c>
      <c r="AT147" s="137" t="s">
        <v>195</v>
      </c>
      <c r="AU147" s="137" t="s">
        <v>80</v>
      </c>
      <c r="AY147" s="14" t="s">
        <v>194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4" t="s">
        <v>80</v>
      </c>
      <c r="BK147" s="138">
        <f>ROUND(I147*H147,2)</f>
        <v>0</v>
      </c>
      <c r="BL147" s="14" t="s">
        <v>193</v>
      </c>
      <c r="BM147" s="137" t="s">
        <v>1373</v>
      </c>
    </row>
    <row r="148" spans="2:65" s="1" customFormat="1" ht="19.5">
      <c r="B148" s="29"/>
      <c r="C148" s="215"/>
      <c r="D148" s="216" t="s">
        <v>201</v>
      </c>
      <c r="E148" s="215"/>
      <c r="F148" s="217" t="s">
        <v>1374</v>
      </c>
      <c r="G148" s="215"/>
      <c r="H148" s="215"/>
      <c r="I148" s="140"/>
      <c r="J148" s="215"/>
      <c r="K148" s="215"/>
      <c r="L148" s="29"/>
      <c r="M148" s="141"/>
      <c r="T148" s="53"/>
      <c r="AT148" s="14" t="s">
        <v>201</v>
      </c>
      <c r="AU148" s="14" t="s">
        <v>80</v>
      </c>
    </row>
    <row r="149" spans="2:65" s="1" customFormat="1" ht="21.75" customHeight="1">
      <c r="B149" s="128"/>
      <c r="C149" s="210" t="s">
        <v>308</v>
      </c>
      <c r="D149" s="210" t="s">
        <v>195</v>
      </c>
      <c r="E149" s="211" t="s">
        <v>1375</v>
      </c>
      <c r="F149" s="212" t="s">
        <v>1376</v>
      </c>
      <c r="G149" s="213" t="s">
        <v>269</v>
      </c>
      <c r="H149" s="214">
        <v>78.8</v>
      </c>
      <c r="I149" s="132"/>
      <c r="J149" s="228">
        <f>ROUND(I149*H149,2)</f>
        <v>0</v>
      </c>
      <c r="K149" s="212" t="s">
        <v>1062</v>
      </c>
      <c r="L149" s="29"/>
      <c r="M149" s="133" t="s">
        <v>1</v>
      </c>
      <c r="N149" s="134" t="s">
        <v>38</v>
      </c>
      <c r="P149" s="135">
        <f>O149*H149</f>
        <v>0</v>
      </c>
      <c r="Q149" s="135">
        <v>0</v>
      </c>
      <c r="R149" s="135">
        <f>Q149*H149</f>
        <v>0</v>
      </c>
      <c r="S149" s="135">
        <v>0</v>
      </c>
      <c r="T149" s="136">
        <f>S149*H149</f>
        <v>0</v>
      </c>
      <c r="AR149" s="137" t="s">
        <v>193</v>
      </c>
      <c r="AT149" s="137" t="s">
        <v>195</v>
      </c>
      <c r="AU149" s="137" t="s">
        <v>80</v>
      </c>
      <c r="AY149" s="14" t="s">
        <v>194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4" t="s">
        <v>80</v>
      </c>
      <c r="BK149" s="138">
        <f>ROUND(I149*H149,2)</f>
        <v>0</v>
      </c>
      <c r="BL149" s="14" t="s">
        <v>193</v>
      </c>
      <c r="BM149" s="137" t="s">
        <v>1377</v>
      </c>
    </row>
    <row r="150" spans="2:65" s="1" customFormat="1" ht="19.5">
      <c r="B150" s="29"/>
      <c r="C150" s="215"/>
      <c r="D150" s="216" t="s">
        <v>201</v>
      </c>
      <c r="E150" s="215"/>
      <c r="F150" s="217" t="s">
        <v>1378</v>
      </c>
      <c r="G150" s="215"/>
      <c r="H150" s="215"/>
      <c r="I150" s="140"/>
      <c r="J150" s="215"/>
      <c r="K150" s="215"/>
      <c r="L150" s="29"/>
      <c r="M150" s="141"/>
      <c r="T150" s="53"/>
      <c r="AT150" s="14" t="s">
        <v>201</v>
      </c>
      <c r="AU150" s="14" t="s">
        <v>80</v>
      </c>
    </row>
    <row r="151" spans="2:65" s="1" customFormat="1" ht="16.5" customHeight="1">
      <c r="B151" s="128"/>
      <c r="C151" s="210" t="s">
        <v>312</v>
      </c>
      <c r="D151" s="210" t="s">
        <v>195</v>
      </c>
      <c r="E151" s="211" t="s">
        <v>1379</v>
      </c>
      <c r="F151" s="212" t="s">
        <v>1380</v>
      </c>
      <c r="G151" s="213" t="s">
        <v>269</v>
      </c>
      <c r="H151" s="214">
        <v>78.8</v>
      </c>
      <c r="I151" s="132"/>
      <c r="J151" s="228">
        <f>ROUND(I151*H151,2)</f>
        <v>0</v>
      </c>
      <c r="K151" s="212" t="s">
        <v>1062</v>
      </c>
      <c r="L151" s="29"/>
      <c r="M151" s="133" t="s">
        <v>1</v>
      </c>
      <c r="N151" s="134" t="s">
        <v>38</v>
      </c>
      <c r="P151" s="135">
        <f>O151*H151</f>
        <v>0</v>
      </c>
      <c r="Q151" s="135">
        <v>0</v>
      </c>
      <c r="R151" s="135">
        <f>Q151*H151</f>
        <v>0</v>
      </c>
      <c r="S151" s="135">
        <v>0</v>
      </c>
      <c r="T151" s="136">
        <f>S151*H151</f>
        <v>0</v>
      </c>
      <c r="AR151" s="137" t="s">
        <v>193</v>
      </c>
      <c r="AT151" s="137" t="s">
        <v>195</v>
      </c>
      <c r="AU151" s="137" t="s">
        <v>80</v>
      </c>
      <c r="AY151" s="14" t="s">
        <v>194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4" t="s">
        <v>80</v>
      </c>
      <c r="BK151" s="138">
        <f>ROUND(I151*H151,2)</f>
        <v>0</v>
      </c>
      <c r="BL151" s="14" t="s">
        <v>193</v>
      </c>
      <c r="BM151" s="137" t="s">
        <v>1381</v>
      </c>
    </row>
    <row r="152" spans="2:65" s="1" customFormat="1" ht="19.5">
      <c r="B152" s="29"/>
      <c r="C152" s="215"/>
      <c r="D152" s="216" t="s">
        <v>201</v>
      </c>
      <c r="E152" s="215"/>
      <c r="F152" s="217" t="s">
        <v>1382</v>
      </c>
      <c r="G152" s="215"/>
      <c r="H152" s="215"/>
      <c r="I152" s="140"/>
      <c r="J152" s="215"/>
      <c r="K152" s="215"/>
      <c r="L152" s="29"/>
      <c r="M152" s="141"/>
      <c r="T152" s="53"/>
      <c r="AT152" s="14" t="s">
        <v>201</v>
      </c>
      <c r="AU152" s="14" t="s">
        <v>80</v>
      </c>
    </row>
    <row r="153" spans="2:65" s="1" customFormat="1" ht="16.5" customHeight="1">
      <c r="B153" s="128"/>
      <c r="C153" s="210" t="s">
        <v>8</v>
      </c>
      <c r="D153" s="210" t="s">
        <v>195</v>
      </c>
      <c r="E153" s="211" t="s">
        <v>1344</v>
      </c>
      <c r="F153" s="212" t="s">
        <v>1345</v>
      </c>
      <c r="G153" s="213" t="s">
        <v>269</v>
      </c>
      <c r="H153" s="214">
        <v>197</v>
      </c>
      <c r="I153" s="132"/>
      <c r="J153" s="228">
        <f>ROUND(I153*H153,2)</f>
        <v>0</v>
      </c>
      <c r="K153" s="212" t="s">
        <v>1062</v>
      </c>
      <c r="L153" s="29"/>
      <c r="M153" s="133" t="s">
        <v>1</v>
      </c>
      <c r="N153" s="134" t="s">
        <v>38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193</v>
      </c>
      <c r="AT153" s="137" t="s">
        <v>195</v>
      </c>
      <c r="AU153" s="137" t="s">
        <v>80</v>
      </c>
      <c r="AY153" s="14" t="s">
        <v>194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4" t="s">
        <v>80</v>
      </c>
      <c r="BK153" s="138">
        <f>ROUND(I153*H153,2)</f>
        <v>0</v>
      </c>
      <c r="BL153" s="14" t="s">
        <v>193</v>
      </c>
      <c r="BM153" s="137" t="s">
        <v>1383</v>
      </c>
    </row>
    <row r="154" spans="2:65" s="1" customFormat="1" ht="19.5">
      <c r="B154" s="29"/>
      <c r="C154" s="215"/>
      <c r="D154" s="216" t="s">
        <v>201</v>
      </c>
      <c r="E154" s="215"/>
      <c r="F154" s="217" t="s">
        <v>1347</v>
      </c>
      <c r="G154" s="215"/>
      <c r="H154" s="215"/>
      <c r="I154" s="140"/>
      <c r="J154" s="215"/>
      <c r="K154" s="215"/>
      <c r="L154" s="29"/>
      <c r="M154" s="141"/>
      <c r="T154" s="53"/>
      <c r="AT154" s="14" t="s">
        <v>201</v>
      </c>
      <c r="AU154" s="14" t="s">
        <v>80</v>
      </c>
    </row>
    <row r="155" spans="2:65" s="1" customFormat="1" ht="24.2" customHeight="1">
      <c r="B155" s="128"/>
      <c r="C155" s="210" t="s">
        <v>320</v>
      </c>
      <c r="D155" s="210" t="s">
        <v>195</v>
      </c>
      <c r="E155" s="211" t="s">
        <v>1384</v>
      </c>
      <c r="F155" s="212" t="s">
        <v>1385</v>
      </c>
      <c r="G155" s="213" t="s">
        <v>269</v>
      </c>
      <c r="H155" s="214">
        <v>78.8</v>
      </c>
      <c r="I155" s="132"/>
      <c r="J155" s="228">
        <f>ROUND(I155*H155,2)</f>
        <v>0</v>
      </c>
      <c r="K155" s="212" t="s">
        <v>199</v>
      </c>
      <c r="L155" s="29"/>
      <c r="M155" s="133" t="s">
        <v>1</v>
      </c>
      <c r="N155" s="134" t="s">
        <v>38</v>
      </c>
      <c r="P155" s="135">
        <f>O155*H155</f>
        <v>0</v>
      </c>
      <c r="Q155" s="135">
        <v>0</v>
      </c>
      <c r="R155" s="135">
        <f>Q155*H155</f>
        <v>0</v>
      </c>
      <c r="S155" s="135">
        <v>0</v>
      </c>
      <c r="T155" s="136">
        <f>S155*H155</f>
        <v>0</v>
      </c>
      <c r="AR155" s="137" t="s">
        <v>193</v>
      </c>
      <c r="AT155" s="137" t="s">
        <v>195</v>
      </c>
      <c r="AU155" s="137" t="s">
        <v>80</v>
      </c>
      <c r="AY155" s="14" t="s">
        <v>194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4" t="s">
        <v>80</v>
      </c>
      <c r="BK155" s="138">
        <f>ROUND(I155*H155,2)</f>
        <v>0</v>
      </c>
      <c r="BL155" s="14" t="s">
        <v>193</v>
      </c>
      <c r="BM155" s="137" t="s">
        <v>1386</v>
      </c>
    </row>
    <row r="156" spans="2:65" s="1" customFormat="1" ht="11.25">
      <c r="B156" s="29"/>
      <c r="C156" s="215"/>
      <c r="D156" s="216" t="s">
        <v>201</v>
      </c>
      <c r="E156" s="215"/>
      <c r="F156" s="217" t="s">
        <v>1387</v>
      </c>
      <c r="G156" s="215"/>
      <c r="H156" s="215"/>
      <c r="I156" s="140"/>
      <c r="J156" s="215"/>
      <c r="K156" s="215"/>
      <c r="L156" s="29"/>
      <c r="M156" s="141"/>
      <c r="T156" s="53"/>
      <c r="AT156" s="14" t="s">
        <v>201</v>
      </c>
      <c r="AU156" s="14" t="s">
        <v>80</v>
      </c>
    </row>
    <row r="157" spans="2:65" s="1" customFormat="1" ht="16.5" customHeight="1">
      <c r="B157" s="128"/>
      <c r="C157" s="210" t="s">
        <v>328</v>
      </c>
      <c r="D157" s="210" t="s">
        <v>195</v>
      </c>
      <c r="E157" s="211" t="s">
        <v>1178</v>
      </c>
      <c r="F157" s="212" t="s">
        <v>1179</v>
      </c>
      <c r="G157" s="213" t="s">
        <v>280</v>
      </c>
      <c r="H157" s="214">
        <v>19.7</v>
      </c>
      <c r="I157" s="132"/>
      <c r="J157" s="228">
        <f>ROUND(I157*H157,2)</f>
        <v>0</v>
      </c>
      <c r="K157" s="212" t="s">
        <v>1062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1388</v>
      </c>
    </row>
    <row r="158" spans="2:65" s="1" customFormat="1" ht="19.5">
      <c r="B158" s="29"/>
      <c r="C158" s="215"/>
      <c r="D158" s="216" t="s">
        <v>201</v>
      </c>
      <c r="E158" s="215"/>
      <c r="F158" s="217" t="s">
        <v>1181</v>
      </c>
      <c r="G158" s="215"/>
      <c r="H158" s="215"/>
      <c r="I158" s="140"/>
      <c r="J158" s="215"/>
      <c r="K158" s="215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210" t="s">
        <v>333</v>
      </c>
      <c r="D159" s="210" t="s">
        <v>195</v>
      </c>
      <c r="E159" s="211" t="s">
        <v>1182</v>
      </c>
      <c r="F159" s="212" t="s">
        <v>1183</v>
      </c>
      <c r="G159" s="213" t="s">
        <v>280</v>
      </c>
      <c r="H159" s="214">
        <v>19.7</v>
      </c>
      <c r="I159" s="132"/>
      <c r="J159" s="228">
        <f>ROUND(I159*H159,2)</f>
        <v>0</v>
      </c>
      <c r="K159" s="212" t="s">
        <v>1062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0</v>
      </c>
      <c r="R159" s="135">
        <f>Q159*H159</f>
        <v>0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1389</v>
      </c>
    </row>
    <row r="160" spans="2:65" s="1" customFormat="1" ht="19.5">
      <c r="B160" s="29"/>
      <c r="C160" s="215"/>
      <c r="D160" s="216" t="s">
        <v>201</v>
      </c>
      <c r="E160" s="215"/>
      <c r="F160" s="217" t="s">
        <v>1185</v>
      </c>
      <c r="G160" s="215"/>
      <c r="H160" s="215"/>
      <c r="I160" s="140"/>
      <c r="J160" s="215"/>
      <c r="K160" s="215"/>
      <c r="L160" s="29"/>
      <c r="M160" s="141"/>
      <c r="T160" s="53"/>
      <c r="AT160" s="14" t="s">
        <v>201</v>
      </c>
      <c r="AU160" s="14" t="s">
        <v>80</v>
      </c>
    </row>
    <row r="161" spans="2:65" s="1" customFormat="1" ht="16.5" customHeight="1">
      <c r="B161" s="128"/>
      <c r="C161" s="210" t="s">
        <v>338</v>
      </c>
      <c r="D161" s="210" t="s">
        <v>195</v>
      </c>
      <c r="E161" s="211" t="s">
        <v>1186</v>
      </c>
      <c r="F161" s="212" t="s">
        <v>1187</v>
      </c>
      <c r="G161" s="213" t="s">
        <v>280</v>
      </c>
      <c r="H161" s="214">
        <v>19.7</v>
      </c>
      <c r="I161" s="132"/>
      <c r="J161" s="228">
        <f>ROUND(I161*H161,2)</f>
        <v>0</v>
      </c>
      <c r="K161" s="212" t="s">
        <v>1062</v>
      </c>
      <c r="L161" s="29"/>
      <c r="M161" s="133" t="s">
        <v>1</v>
      </c>
      <c r="N161" s="134" t="s">
        <v>38</v>
      </c>
      <c r="P161" s="135">
        <f>O161*H161</f>
        <v>0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193</v>
      </c>
      <c r="AT161" s="137" t="s">
        <v>195</v>
      </c>
      <c r="AU161" s="137" t="s">
        <v>80</v>
      </c>
      <c r="AY161" s="14" t="s">
        <v>194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4" t="s">
        <v>80</v>
      </c>
      <c r="BK161" s="138">
        <f>ROUND(I161*H161,2)</f>
        <v>0</v>
      </c>
      <c r="BL161" s="14" t="s">
        <v>193</v>
      </c>
      <c r="BM161" s="137" t="s">
        <v>1390</v>
      </c>
    </row>
    <row r="162" spans="2:65" s="1" customFormat="1" ht="19.5">
      <c r="B162" s="29"/>
      <c r="C162" s="215"/>
      <c r="D162" s="216" t="s">
        <v>201</v>
      </c>
      <c r="E162" s="215"/>
      <c r="F162" s="217" t="s">
        <v>1189</v>
      </c>
      <c r="G162" s="215"/>
      <c r="H162" s="215"/>
      <c r="I162" s="140"/>
      <c r="J162" s="215"/>
      <c r="K162" s="215"/>
      <c r="L162" s="29"/>
      <c r="M162" s="141"/>
      <c r="T162" s="53"/>
      <c r="AT162" s="14" t="s">
        <v>201</v>
      </c>
      <c r="AU162" s="14" t="s">
        <v>80</v>
      </c>
    </row>
    <row r="163" spans="2:65" s="1" customFormat="1" ht="16.5" customHeight="1">
      <c r="B163" s="128"/>
      <c r="C163" s="230" t="s">
        <v>343</v>
      </c>
      <c r="D163" s="230" t="s">
        <v>321</v>
      </c>
      <c r="E163" s="231" t="s">
        <v>1391</v>
      </c>
      <c r="F163" s="232" t="s">
        <v>1392</v>
      </c>
      <c r="G163" s="233" t="s">
        <v>280</v>
      </c>
      <c r="H163" s="234">
        <v>3.94</v>
      </c>
      <c r="I163" s="158"/>
      <c r="J163" s="235">
        <f>ROUND(I163*H163,2)</f>
        <v>0</v>
      </c>
      <c r="K163" s="232" t="s">
        <v>1062</v>
      </c>
      <c r="L163" s="159"/>
      <c r="M163" s="160" t="s">
        <v>1</v>
      </c>
      <c r="N163" s="161" t="s">
        <v>38</v>
      </c>
      <c r="P163" s="135">
        <f>O163*H163</f>
        <v>0</v>
      </c>
      <c r="Q163" s="135">
        <v>0.21</v>
      </c>
      <c r="R163" s="135">
        <f>Q163*H163</f>
        <v>0.82739999999999991</v>
      </c>
      <c r="S163" s="135">
        <v>0</v>
      </c>
      <c r="T163" s="136">
        <f>S163*H163</f>
        <v>0</v>
      </c>
      <c r="AR163" s="137" t="s">
        <v>233</v>
      </c>
      <c r="AT163" s="137" t="s">
        <v>321</v>
      </c>
      <c r="AU163" s="137" t="s">
        <v>80</v>
      </c>
      <c r="AY163" s="14" t="s">
        <v>194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4" t="s">
        <v>80</v>
      </c>
      <c r="BK163" s="138">
        <f>ROUND(I163*H163,2)</f>
        <v>0</v>
      </c>
      <c r="BL163" s="14" t="s">
        <v>193</v>
      </c>
      <c r="BM163" s="137" t="s">
        <v>1393</v>
      </c>
    </row>
    <row r="164" spans="2:65" s="1" customFormat="1" ht="11.25">
      <c r="B164" s="29"/>
      <c r="C164" s="215"/>
      <c r="D164" s="216" t="s">
        <v>201</v>
      </c>
      <c r="E164" s="215"/>
      <c r="F164" s="217" t="s">
        <v>1392</v>
      </c>
      <c r="G164" s="215"/>
      <c r="H164" s="215"/>
      <c r="I164" s="140"/>
      <c r="J164" s="215"/>
      <c r="K164" s="215"/>
      <c r="L164" s="29"/>
      <c r="M164" s="152"/>
      <c r="N164" s="153"/>
      <c r="O164" s="153"/>
      <c r="P164" s="153"/>
      <c r="Q164" s="153"/>
      <c r="R164" s="153"/>
      <c r="S164" s="153"/>
      <c r="T164" s="154"/>
      <c r="AT164" s="14" t="s">
        <v>201</v>
      </c>
      <c r="AU164" s="14" t="s">
        <v>80</v>
      </c>
    </row>
    <row r="165" spans="2:65" s="1" customFormat="1" ht="6.95" customHeight="1">
      <c r="B165" s="41"/>
      <c r="C165" s="42"/>
      <c r="D165" s="42"/>
      <c r="E165" s="42"/>
      <c r="F165" s="42"/>
      <c r="G165" s="42"/>
      <c r="H165" s="42"/>
      <c r="I165" s="42"/>
      <c r="J165" s="42"/>
      <c r="K165" s="42"/>
      <c r="L165" s="29"/>
    </row>
  </sheetData>
  <sheetProtection algorithmName="SHA-512" hashValue="Zg+D51WYft1xVKxNGW/EitE43rz+m0DqL7Iulbq/ctjMnaswoxc7JhodtGOfHN6md932ohW0xu9qUm0G/gIEow==" saltValue="20TkKpiiqHvS3RpDellevQ==" spinCount="100000" sheet="1" objects="1" scenarios="1"/>
  <autoFilter ref="C121:K164" xr:uid="{00000000-0009-0000-0000-00000D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71"/>
  <sheetViews>
    <sheetView showGridLines="0" workbookViewId="0">
      <selection activeCell="V14" sqref="V14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146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1394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ROUND((SUM(BE122:BE170)),  2)</f>
        <v>0</v>
      </c>
      <c r="I35" s="94">
        <v>0.21</v>
      </c>
      <c r="J35" s="84">
        <f>ROUND(((SUM(BE122:BE170))*I35),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ROUND((SUM(BF122:BF170)),  2)</f>
        <v>0</v>
      </c>
      <c r="I36" s="94">
        <v>0.15</v>
      </c>
      <c r="J36" s="84">
        <f>ROUND(((SUM(BF122:BF170))*I36),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ROUND((SUM(BG122:BG170)),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ROUND((SUM(BH122:BH170)),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ROUND((SUM(BI122:BI170)),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09.1.05 - ZALOŽENÍ TRÁVNÍKU_VLHKOMILNÁ POLOSTINNÁ SMĚS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1395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J156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09.1.05 - ZALOŽENÍ TRÁVNÍKU_VLHKOMILNÁ POLOSTINNÁ SMĚS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P123+P156</f>
        <v>0</v>
      </c>
      <c r="Q122" s="50"/>
      <c r="R122" s="115">
        <f>R123+R156</f>
        <v>22.166637000000001</v>
      </c>
      <c r="S122" s="50"/>
      <c r="T122" s="116">
        <f>T123+T156</f>
        <v>0</v>
      </c>
      <c r="AT122" s="14" t="s">
        <v>72</v>
      </c>
      <c r="AU122" s="14" t="s">
        <v>82</v>
      </c>
      <c r="BK122" s="117">
        <f>BK123+BK156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1396</v>
      </c>
      <c r="I123" s="121"/>
      <c r="J123" s="122">
        <f>BK123</f>
        <v>0</v>
      </c>
      <c r="L123" s="118"/>
      <c r="M123" s="123"/>
      <c r="P123" s="124">
        <f>SUM(P124:P155)</f>
        <v>0</v>
      </c>
      <c r="R123" s="124">
        <f>SUM(R124:R155)</f>
        <v>22.149153000000002</v>
      </c>
      <c r="T123" s="125">
        <f>SUM(T124:T155)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SUM(BK124:BK155)</f>
        <v>0</v>
      </c>
    </row>
    <row r="124" spans="2:65" s="1" customFormat="1" ht="24.2" customHeight="1">
      <c r="B124" s="128"/>
      <c r="C124" s="131" t="s">
        <v>80</v>
      </c>
      <c r="D124" s="131" t="s">
        <v>195</v>
      </c>
      <c r="E124" s="129" t="s">
        <v>1371</v>
      </c>
      <c r="F124" s="130" t="s">
        <v>1372</v>
      </c>
      <c r="G124" s="131" t="s">
        <v>324</v>
      </c>
      <c r="H124" s="240">
        <v>238.125</v>
      </c>
      <c r="I124" s="132"/>
      <c r="J124" s="236">
        <f>ROUND(I124*H124,2)</f>
        <v>0</v>
      </c>
      <c r="K124" s="130" t="s">
        <v>199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1397</v>
      </c>
    </row>
    <row r="125" spans="2:65" s="1" customFormat="1" ht="19.5">
      <c r="B125" s="29"/>
      <c r="C125" s="7"/>
      <c r="D125" s="241" t="s">
        <v>201</v>
      </c>
      <c r="E125" s="7"/>
      <c r="F125" s="139" t="s">
        <v>1374</v>
      </c>
      <c r="G125" s="7"/>
      <c r="H125" s="7"/>
      <c r="I125" s="140"/>
      <c r="J125" s="7"/>
      <c r="K125" s="7"/>
      <c r="L125" s="29"/>
      <c r="M125" s="141"/>
      <c r="T125" s="53"/>
      <c r="AT125" s="14" t="s">
        <v>201</v>
      </c>
      <c r="AU125" s="14" t="s">
        <v>80</v>
      </c>
    </row>
    <row r="126" spans="2:65" s="1" customFormat="1" ht="24.2" customHeight="1">
      <c r="B126" s="128"/>
      <c r="C126" s="131" t="s">
        <v>85</v>
      </c>
      <c r="D126" s="131" t="s">
        <v>195</v>
      </c>
      <c r="E126" s="129" t="s">
        <v>1398</v>
      </c>
      <c r="F126" s="130" t="s">
        <v>1399</v>
      </c>
      <c r="G126" s="131" t="s">
        <v>269</v>
      </c>
      <c r="H126" s="240">
        <v>3395</v>
      </c>
      <c r="I126" s="132"/>
      <c r="J126" s="236">
        <f>ROUND(I126*H126,2)</f>
        <v>0</v>
      </c>
      <c r="K126" s="130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1400</v>
      </c>
    </row>
    <row r="127" spans="2:65" s="1" customFormat="1" ht="29.25">
      <c r="B127" s="29"/>
      <c r="C127" s="7"/>
      <c r="D127" s="241" t="s">
        <v>201</v>
      </c>
      <c r="E127" s="7"/>
      <c r="F127" s="139" t="s">
        <v>1401</v>
      </c>
      <c r="G127" s="7"/>
      <c r="H127" s="7"/>
      <c r="I127" s="140"/>
      <c r="J127" s="7"/>
      <c r="K127" s="7"/>
      <c r="L127" s="29"/>
      <c r="M127" s="141"/>
      <c r="T127" s="53"/>
      <c r="AT127" s="14" t="s">
        <v>201</v>
      </c>
      <c r="AU127" s="14" t="s">
        <v>80</v>
      </c>
    </row>
    <row r="128" spans="2:65" s="1" customFormat="1" ht="21.75" customHeight="1">
      <c r="B128" s="128"/>
      <c r="C128" s="131" t="s">
        <v>207</v>
      </c>
      <c r="D128" s="131" t="s">
        <v>195</v>
      </c>
      <c r="E128" s="129" t="s">
        <v>1402</v>
      </c>
      <c r="F128" s="130" t="s">
        <v>1403</v>
      </c>
      <c r="G128" s="131" t="s">
        <v>269</v>
      </c>
      <c r="H128" s="240">
        <v>3395</v>
      </c>
      <c r="I128" s="132"/>
      <c r="J128" s="236">
        <f>ROUND(I128*H128,2)</f>
        <v>0</v>
      </c>
      <c r="K128" s="130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1404</v>
      </c>
    </row>
    <row r="129" spans="2:65" s="1" customFormat="1" ht="19.5">
      <c r="B129" s="29"/>
      <c r="C129" s="7"/>
      <c r="D129" s="241" t="s">
        <v>201</v>
      </c>
      <c r="E129" s="7"/>
      <c r="F129" s="139" t="s">
        <v>1405</v>
      </c>
      <c r="G129" s="7"/>
      <c r="H129" s="7"/>
      <c r="I129" s="140"/>
      <c r="J129" s="7"/>
      <c r="K129" s="7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131" t="s">
        <v>193</v>
      </c>
      <c r="D130" s="131" t="s">
        <v>195</v>
      </c>
      <c r="E130" s="129" t="s">
        <v>1406</v>
      </c>
      <c r="F130" s="130" t="s">
        <v>1407</v>
      </c>
      <c r="G130" s="131" t="s">
        <v>269</v>
      </c>
      <c r="H130" s="240">
        <v>3395</v>
      </c>
      <c r="I130" s="132"/>
      <c r="J130" s="236">
        <f>ROUND(I130*H130,2)</f>
        <v>0</v>
      </c>
      <c r="K130" s="130" t="s">
        <v>1062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1408</v>
      </c>
    </row>
    <row r="131" spans="2:65" s="1" customFormat="1" ht="19.5">
      <c r="B131" s="29"/>
      <c r="C131" s="7"/>
      <c r="D131" s="241" t="s">
        <v>201</v>
      </c>
      <c r="E131" s="7"/>
      <c r="F131" s="139" t="s">
        <v>1409</v>
      </c>
      <c r="G131" s="7"/>
      <c r="H131" s="7"/>
      <c r="I131" s="140"/>
      <c r="J131" s="7"/>
      <c r="K131" s="7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131" t="s">
        <v>216</v>
      </c>
      <c r="D132" s="131" t="s">
        <v>195</v>
      </c>
      <c r="E132" s="129" t="s">
        <v>1410</v>
      </c>
      <c r="F132" s="130" t="s">
        <v>1411</v>
      </c>
      <c r="G132" s="131" t="s">
        <v>269</v>
      </c>
      <c r="H132" s="240">
        <v>6790</v>
      </c>
      <c r="I132" s="132"/>
      <c r="J132" s="236">
        <f>ROUND(I132*H132,2)</f>
        <v>0</v>
      </c>
      <c r="K132" s="130" t="s">
        <v>1062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1412</v>
      </c>
    </row>
    <row r="133" spans="2:65" s="1" customFormat="1" ht="19.5">
      <c r="B133" s="29"/>
      <c r="C133" s="7"/>
      <c r="D133" s="241" t="s">
        <v>201</v>
      </c>
      <c r="E133" s="7"/>
      <c r="F133" s="139" t="s">
        <v>1413</v>
      </c>
      <c r="G133" s="7"/>
      <c r="H133" s="7"/>
      <c r="I133" s="140"/>
      <c r="J133" s="7"/>
      <c r="K133" s="7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131" t="s">
        <v>222</v>
      </c>
      <c r="D134" s="131" t="s">
        <v>195</v>
      </c>
      <c r="E134" s="129" t="s">
        <v>1379</v>
      </c>
      <c r="F134" s="130" t="s">
        <v>1380</v>
      </c>
      <c r="G134" s="131" t="s">
        <v>269</v>
      </c>
      <c r="H134" s="240">
        <v>10185</v>
      </c>
      <c r="I134" s="132"/>
      <c r="J134" s="236">
        <f>ROUND(I134*H134,2)</f>
        <v>0</v>
      </c>
      <c r="K134" s="130" t="s">
        <v>1062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1414</v>
      </c>
    </row>
    <row r="135" spans="2:65" s="1" customFormat="1" ht="19.5">
      <c r="B135" s="29"/>
      <c r="C135" s="7"/>
      <c r="D135" s="241" t="s">
        <v>201</v>
      </c>
      <c r="E135" s="7"/>
      <c r="F135" s="139" t="s">
        <v>1382</v>
      </c>
      <c r="G135" s="7"/>
      <c r="H135" s="7"/>
      <c r="I135" s="140"/>
      <c r="J135" s="7"/>
      <c r="K135" s="7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131" t="s">
        <v>227</v>
      </c>
      <c r="D136" s="131" t="s">
        <v>195</v>
      </c>
      <c r="E136" s="129" t="s">
        <v>1344</v>
      </c>
      <c r="F136" s="130" t="s">
        <v>1345</v>
      </c>
      <c r="G136" s="131" t="s">
        <v>269</v>
      </c>
      <c r="H136" s="240">
        <v>6790</v>
      </c>
      <c r="I136" s="132"/>
      <c r="J136" s="236">
        <f>ROUND(I136*H136,2)</f>
        <v>0</v>
      </c>
      <c r="K136" s="130" t="s">
        <v>1062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1415</v>
      </c>
    </row>
    <row r="137" spans="2:65" s="1" customFormat="1" ht="19.5">
      <c r="B137" s="29"/>
      <c r="C137" s="7"/>
      <c r="D137" s="241" t="s">
        <v>201</v>
      </c>
      <c r="E137" s="7"/>
      <c r="F137" s="139" t="s">
        <v>1347</v>
      </c>
      <c r="G137" s="7"/>
      <c r="H137" s="7"/>
      <c r="I137" s="140"/>
      <c r="J137" s="7"/>
      <c r="K137" s="7"/>
      <c r="L137" s="29"/>
      <c r="M137" s="141"/>
      <c r="T137" s="53"/>
      <c r="AT137" s="14" t="s">
        <v>201</v>
      </c>
      <c r="AU137" s="14" t="s">
        <v>80</v>
      </c>
    </row>
    <row r="138" spans="2:65" s="1" customFormat="1" ht="21.75" customHeight="1">
      <c r="B138" s="128"/>
      <c r="C138" s="131" t="s">
        <v>233</v>
      </c>
      <c r="D138" s="131" t="s">
        <v>195</v>
      </c>
      <c r="E138" s="129" t="s">
        <v>1348</v>
      </c>
      <c r="F138" s="130" t="s">
        <v>1349</v>
      </c>
      <c r="G138" s="131" t="s">
        <v>269</v>
      </c>
      <c r="H138" s="240">
        <v>3395</v>
      </c>
      <c r="I138" s="132"/>
      <c r="J138" s="236">
        <f>ROUND(I138*H138,2)</f>
        <v>0</v>
      </c>
      <c r="K138" s="130" t="s">
        <v>1062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1416</v>
      </c>
    </row>
    <row r="139" spans="2:65" s="1" customFormat="1" ht="29.25">
      <c r="B139" s="29"/>
      <c r="C139" s="7"/>
      <c r="D139" s="241" t="s">
        <v>201</v>
      </c>
      <c r="E139" s="7"/>
      <c r="F139" s="139" t="s">
        <v>1351</v>
      </c>
      <c r="G139" s="7"/>
      <c r="H139" s="7"/>
      <c r="I139" s="140"/>
      <c r="J139" s="7"/>
      <c r="K139" s="7"/>
      <c r="L139" s="29"/>
      <c r="M139" s="141"/>
      <c r="T139" s="53"/>
      <c r="AT139" s="14" t="s">
        <v>201</v>
      </c>
      <c r="AU139" s="14" t="s">
        <v>80</v>
      </c>
    </row>
    <row r="140" spans="2:65" s="1" customFormat="1" ht="16.5" customHeight="1">
      <c r="B140" s="128"/>
      <c r="C140" s="131" t="s">
        <v>240</v>
      </c>
      <c r="D140" s="131" t="s">
        <v>195</v>
      </c>
      <c r="E140" s="129" t="s">
        <v>1352</v>
      </c>
      <c r="F140" s="130" t="s">
        <v>1353</v>
      </c>
      <c r="G140" s="131" t="s">
        <v>324</v>
      </c>
      <c r="H140" s="240">
        <v>0.10199999999999999</v>
      </c>
      <c r="I140" s="132"/>
      <c r="J140" s="236">
        <f>ROUND(I140*H140,2)</f>
        <v>0</v>
      </c>
      <c r="K140" s="130" t="s">
        <v>1062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1417</v>
      </c>
    </row>
    <row r="141" spans="2:65" s="1" customFormat="1" ht="19.5">
      <c r="B141" s="29"/>
      <c r="C141" s="7"/>
      <c r="D141" s="241" t="s">
        <v>201</v>
      </c>
      <c r="E141" s="7"/>
      <c r="F141" s="139" t="s">
        <v>1355</v>
      </c>
      <c r="G141" s="7"/>
      <c r="H141" s="7"/>
      <c r="I141" s="140"/>
      <c r="J141" s="7"/>
      <c r="K141" s="7"/>
      <c r="L141" s="29"/>
      <c r="M141" s="141"/>
      <c r="T141" s="53"/>
      <c r="AT141" s="14" t="s">
        <v>201</v>
      </c>
      <c r="AU141" s="14" t="s">
        <v>80</v>
      </c>
    </row>
    <row r="142" spans="2:65" s="1" customFormat="1" ht="16.5" customHeight="1">
      <c r="B142" s="128"/>
      <c r="C142" s="131" t="s">
        <v>246</v>
      </c>
      <c r="D142" s="131" t="s">
        <v>195</v>
      </c>
      <c r="E142" s="129" t="s">
        <v>1178</v>
      </c>
      <c r="F142" s="130" t="s">
        <v>1179</v>
      </c>
      <c r="G142" s="131" t="s">
        <v>280</v>
      </c>
      <c r="H142" s="240">
        <v>33.950000000000003</v>
      </c>
      <c r="I142" s="132"/>
      <c r="J142" s="236">
        <f>ROUND(I142*H142,2)</f>
        <v>0</v>
      </c>
      <c r="K142" s="130" t="s">
        <v>1062</v>
      </c>
      <c r="L142" s="29"/>
      <c r="M142" s="133" t="s">
        <v>1</v>
      </c>
      <c r="N142" s="134" t="s">
        <v>38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193</v>
      </c>
      <c r="AT142" s="137" t="s">
        <v>195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1418</v>
      </c>
    </row>
    <row r="143" spans="2:65" s="1" customFormat="1" ht="19.5">
      <c r="B143" s="29"/>
      <c r="C143" s="7"/>
      <c r="D143" s="241" t="s">
        <v>201</v>
      </c>
      <c r="E143" s="7"/>
      <c r="F143" s="139" t="s">
        <v>1181</v>
      </c>
      <c r="G143" s="7"/>
      <c r="H143" s="7"/>
      <c r="I143" s="140"/>
      <c r="J143" s="7"/>
      <c r="K143" s="7"/>
      <c r="L143" s="29"/>
      <c r="M143" s="141"/>
      <c r="T143" s="53"/>
      <c r="AT143" s="14" t="s">
        <v>201</v>
      </c>
      <c r="AU143" s="14" t="s">
        <v>80</v>
      </c>
    </row>
    <row r="144" spans="2:65" s="1" customFormat="1" ht="16.5" customHeight="1">
      <c r="B144" s="128"/>
      <c r="C144" s="131" t="s">
        <v>251</v>
      </c>
      <c r="D144" s="131" t="s">
        <v>195</v>
      </c>
      <c r="E144" s="129" t="s">
        <v>1182</v>
      </c>
      <c r="F144" s="130" t="s">
        <v>1183</v>
      </c>
      <c r="G144" s="131" t="s">
        <v>280</v>
      </c>
      <c r="H144" s="240">
        <v>33.950000000000003</v>
      </c>
      <c r="I144" s="132"/>
      <c r="J144" s="236">
        <f>ROUND(I144*H144,2)</f>
        <v>0</v>
      </c>
      <c r="K144" s="130" t="s">
        <v>1062</v>
      </c>
      <c r="L144" s="29"/>
      <c r="M144" s="133" t="s">
        <v>1</v>
      </c>
      <c r="N144" s="134" t="s">
        <v>38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193</v>
      </c>
      <c r="AT144" s="137" t="s">
        <v>195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1419</v>
      </c>
    </row>
    <row r="145" spans="2:65" s="1" customFormat="1" ht="19.5">
      <c r="B145" s="29"/>
      <c r="C145" s="7"/>
      <c r="D145" s="241" t="s">
        <v>201</v>
      </c>
      <c r="E145" s="7"/>
      <c r="F145" s="139" t="s">
        <v>1185</v>
      </c>
      <c r="G145" s="7"/>
      <c r="H145" s="7"/>
      <c r="I145" s="140"/>
      <c r="J145" s="7"/>
      <c r="K145" s="7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131" t="s">
        <v>256</v>
      </c>
      <c r="D146" s="131" t="s">
        <v>195</v>
      </c>
      <c r="E146" s="129" t="s">
        <v>1186</v>
      </c>
      <c r="F146" s="130" t="s">
        <v>1187</v>
      </c>
      <c r="G146" s="131" t="s">
        <v>280</v>
      </c>
      <c r="H146" s="240">
        <v>33.950000000000003</v>
      </c>
      <c r="I146" s="132"/>
      <c r="J146" s="236">
        <f>ROUND(I146*H146,2)</f>
        <v>0</v>
      </c>
      <c r="K146" s="130" t="s">
        <v>1062</v>
      </c>
      <c r="L146" s="29"/>
      <c r="M146" s="133" t="s">
        <v>1</v>
      </c>
      <c r="N146" s="134" t="s">
        <v>38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193</v>
      </c>
      <c r="AT146" s="137" t="s">
        <v>195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1420</v>
      </c>
    </row>
    <row r="147" spans="2:65" s="1" customFormat="1" ht="19.5">
      <c r="B147" s="29"/>
      <c r="C147" s="7"/>
      <c r="D147" s="241" t="s">
        <v>201</v>
      </c>
      <c r="E147" s="7"/>
      <c r="F147" s="139" t="s">
        <v>1189</v>
      </c>
      <c r="G147" s="7"/>
      <c r="H147" s="7"/>
      <c r="I147" s="140"/>
      <c r="J147" s="7"/>
      <c r="K147" s="7"/>
      <c r="L147" s="29"/>
      <c r="M147" s="141"/>
      <c r="T147" s="53"/>
      <c r="AT147" s="14" t="s">
        <v>201</v>
      </c>
      <c r="AU147" s="14" t="s">
        <v>80</v>
      </c>
    </row>
    <row r="148" spans="2:65" s="1" customFormat="1" ht="16.5" customHeight="1">
      <c r="B148" s="128"/>
      <c r="C148" s="131" t="s">
        <v>308</v>
      </c>
      <c r="D148" s="131" t="s">
        <v>195</v>
      </c>
      <c r="E148" s="129" t="s">
        <v>1193</v>
      </c>
      <c r="F148" s="130" t="s">
        <v>1194</v>
      </c>
      <c r="G148" s="131" t="s">
        <v>324</v>
      </c>
      <c r="H148" s="240">
        <v>22.167000000000002</v>
      </c>
      <c r="I148" s="132"/>
      <c r="J148" s="236">
        <f>ROUND(I148*H148,2)</f>
        <v>0</v>
      </c>
      <c r="K148" s="130" t="s">
        <v>1062</v>
      </c>
      <c r="L148" s="29"/>
      <c r="M148" s="133" t="s">
        <v>1</v>
      </c>
      <c r="N148" s="134" t="s">
        <v>38</v>
      </c>
      <c r="P148" s="135">
        <f>O148*H148</f>
        <v>0</v>
      </c>
      <c r="Q148" s="135">
        <v>0</v>
      </c>
      <c r="R148" s="135">
        <f>Q148*H148</f>
        <v>0</v>
      </c>
      <c r="S148" s="135">
        <v>0</v>
      </c>
      <c r="T148" s="136">
        <f>S148*H148</f>
        <v>0</v>
      </c>
      <c r="AR148" s="137" t="s">
        <v>193</v>
      </c>
      <c r="AT148" s="137" t="s">
        <v>195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1421</v>
      </c>
    </row>
    <row r="149" spans="2:65" s="1" customFormat="1" ht="19.5">
      <c r="B149" s="29"/>
      <c r="C149" s="7"/>
      <c r="D149" s="241" t="s">
        <v>201</v>
      </c>
      <c r="E149" s="7"/>
      <c r="F149" s="139" t="s">
        <v>1196</v>
      </c>
      <c r="G149" s="7"/>
      <c r="H149" s="7"/>
      <c r="I149" s="140"/>
      <c r="J149" s="7"/>
      <c r="K149" s="7"/>
      <c r="L149" s="29"/>
      <c r="M149" s="141"/>
      <c r="T149" s="53"/>
      <c r="AT149" s="14" t="s">
        <v>201</v>
      </c>
      <c r="AU149" s="14" t="s">
        <v>80</v>
      </c>
    </row>
    <row r="150" spans="2:65" s="1" customFormat="1" ht="24.2" customHeight="1">
      <c r="B150" s="128"/>
      <c r="C150" s="157" t="s">
        <v>312</v>
      </c>
      <c r="D150" s="157" t="s">
        <v>321</v>
      </c>
      <c r="E150" s="155" t="s">
        <v>1422</v>
      </c>
      <c r="F150" s="156" t="s">
        <v>1423</v>
      </c>
      <c r="G150" s="157" t="s">
        <v>683</v>
      </c>
      <c r="H150" s="242">
        <v>13.987</v>
      </c>
      <c r="I150" s="158"/>
      <c r="J150" s="237">
        <f>ROUND(I150*H150,2)</f>
        <v>0</v>
      </c>
      <c r="K150" s="156" t="s">
        <v>199</v>
      </c>
      <c r="L150" s="159"/>
      <c r="M150" s="160" t="s">
        <v>1</v>
      </c>
      <c r="N150" s="161" t="s">
        <v>38</v>
      </c>
      <c r="P150" s="135">
        <f>O150*H150</f>
        <v>0</v>
      </c>
      <c r="Q150" s="135">
        <v>1E-3</v>
      </c>
      <c r="R150" s="135">
        <f>Q150*H150</f>
        <v>1.3987000000000001E-2</v>
      </c>
      <c r="S150" s="135">
        <v>0</v>
      </c>
      <c r="T150" s="136">
        <f>S150*H150</f>
        <v>0</v>
      </c>
      <c r="AR150" s="137" t="s">
        <v>233</v>
      </c>
      <c r="AT150" s="137" t="s">
        <v>321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1424</v>
      </c>
    </row>
    <row r="151" spans="2:65" s="1" customFormat="1" ht="19.5">
      <c r="B151" s="29"/>
      <c r="C151" s="7"/>
      <c r="D151" s="241" t="s">
        <v>201</v>
      </c>
      <c r="E151" s="7"/>
      <c r="F151" s="139" t="s">
        <v>1425</v>
      </c>
      <c r="G151" s="7"/>
      <c r="H151" s="7"/>
      <c r="I151" s="140"/>
      <c r="J151" s="7"/>
      <c r="K151" s="7"/>
      <c r="L151" s="29"/>
      <c r="M151" s="141"/>
      <c r="T151" s="53"/>
      <c r="AT151" s="14" t="s">
        <v>201</v>
      </c>
      <c r="AU151" s="14" t="s">
        <v>80</v>
      </c>
    </row>
    <row r="152" spans="2:65" s="1" customFormat="1" ht="16.5" customHeight="1">
      <c r="B152" s="128"/>
      <c r="C152" s="157" t="s">
        <v>8</v>
      </c>
      <c r="D152" s="157" t="s">
        <v>321</v>
      </c>
      <c r="E152" s="155" t="s">
        <v>1391</v>
      </c>
      <c r="F152" s="156" t="s">
        <v>1392</v>
      </c>
      <c r="G152" s="157" t="s">
        <v>280</v>
      </c>
      <c r="H152" s="242">
        <v>104.90600000000001</v>
      </c>
      <c r="I152" s="158"/>
      <c r="J152" s="237">
        <f>ROUND(I152*H152,2)</f>
        <v>0</v>
      </c>
      <c r="K152" s="156" t="s">
        <v>1062</v>
      </c>
      <c r="L152" s="159"/>
      <c r="M152" s="160" t="s">
        <v>1</v>
      </c>
      <c r="N152" s="161" t="s">
        <v>38</v>
      </c>
      <c r="P152" s="135">
        <f>O152*H152</f>
        <v>0</v>
      </c>
      <c r="Q152" s="135">
        <v>0.21</v>
      </c>
      <c r="R152" s="135">
        <f>Q152*H152</f>
        <v>22.030260000000002</v>
      </c>
      <c r="S152" s="135">
        <v>0</v>
      </c>
      <c r="T152" s="136">
        <f>S152*H152</f>
        <v>0</v>
      </c>
      <c r="AR152" s="137" t="s">
        <v>233</v>
      </c>
      <c r="AT152" s="137" t="s">
        <v>321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1426</v>
      </c>
    </row>
    <row r="153" spans="2:65" s="1" customFormat="1" ht="11.25">
      <c r="B153" s="29"/>
      <c r="C153" s="7"/>
      <c r="D153" s="241" t="s">
        <v>201</v>
      </c>
      <c r="E153" s="7"/>
      <c r="F153" s="139" t="s">
        <v>1392</v>
      </c>
      <c r="G153" s="7"/>
      <c r="H153" s="7"/>
      <c r="I153" s="140"/>
      <c r="J153" s="7"/>
      <c r="K153" s="7"/>
      <c r="L153" s="29"/>
      <c r="M153" s="141"/>
      <c r="T153" s="53"/>
      <c r="AT153" s="14" t="s">
        <v>201</v>
      </c>
      <c r="AU153" s="14" t="s">
        <v>80</v>
      </c>
    </row>
    <row r="154" spans="2:65" s="1" customFormat="1" ht="16.5" customHeight="1">
      <c r="B154" s="128"/>
      <c r="C154" s="157" t="s">
        <v>320</v>
      </c>
      <c r="D154" s="157" t="s">
        <v>321</v>
      </c>
      <c r="E154" s="155" t="s">
        <v>1364</v>
      </c>
      <c r="F154" s="156" t="s">
        <v>1365</v>
      </c>
      <c r="G154" s="157" t="s">
        <v>683</v>
      </c>
      <c r="H154" s="242">
        <v>104.90600000000001</v>
      </c>
      <c r="I154" s="158"/>
      <c r="J154" s="237">
        <f>ROUND(I154*H154,2)</f>
        <v>0</v>
      </c>
      <c r="K154" s="156" t="s">
        <v>199</v>
      </c>
      <c r="L154" s="159"/>
      <c r="M154" s="160" t="s">
        <v>1</v>
      </c>
      <c r="N154" s="161" t="s">
        <v>38</v>
      </c>
      <c r="P154" s="135">
        <f>O154*H154</f>
        <v>0</v>
      </c>
      <c r="Q154" s="135">
        <v>1E-3</v>
      </c>
      <c r="R154" s="135">
        <f>Q154*H154</f>
        <v>0.10490600000000001</v>
      </c>
      <c r="S154" s="135">
        <v>0</v>
      </c>
      <c r="T154" s="136">
        <f>S154*H154</f>
        <v>0</v>
      </c>
      <c r="AR154" s="137" t="s">
        <v>233</v>
      </c>
      <c r="AT154" s="137" t="s">
        <v>321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1427</v>
      </c>
    </row>
    <row r="155" spans="2:65" s="1" customFormat="1" ht="11.25">
      <c r="B155" s="29"/>
      <c r="C155" s="7"/>
      <c r="D155" s="241" t="s">
        <v>201</v>
      </c>
      <c r="E155" s="7"/>
      <c r="F155" s="139" t="s">
        <v>1365</v>
      </c>
      <c r="G155" s="7"/>
      <c r="H155" s="7"/>
      <c r="I155" s="140"/>
      <c r="J155" s="7"/>
      <c r="K155" s="7"/>
      <c r="L155" s="29"/>
      <c r="M155" s="141"/>
      <c r="T155" s="53"/>
      <c r="AT155" s="14" t="s">
        <v>201</v>
      </c>
      <c r="AU155" s="14" t="s">
        <v>80</v>
      </c>
    </row>
    <row r="156" spans="2:65" s="10" customFormat="1" ht="25.9" customHeight="1">
      <c r="B156" s="118"/>
      <c r="C156" s="239"/>
      <c r="D156" s="243" t="s">
        <v>72</v>
      </c>
      <c r="E156" s="244" t="s">
        <v>1213</v>
      </c>
      <c r="F156" s="244" t="s">
        <v>1214</v>
      </c>
      <c r="G156" s="239"/>
      <c r="H156" s="239"/>
      <c r="I156" s="121"/>
      <c r="J156" s="238">
        <f>BK156</f>
        <v>0</v>
      </c>
      <c r="K156" s="239"/>
      <c r="L156" s="118"/>
      <c r="M156" s="123"/>
      <c r="P156" s="124">
        <f>SUM(P157:P170)</f>
        <v>0</v>
      </c>
      <c r="R156" s="124">
        <f>SUM(R157:R170)</f>
        <v>1.7484000000000003E-2</v>
      </c>
      <c r="T156" s="125">
        <f>SUM(T157:T170)</f>
        <v>0</v>
      </c>
      <c r="AR156" s="119" t="s">
        <v>193</v>
      </c>
      <c r="AT156" s="126" t="s">
        <v>72</v>
      </c>
      <c r="AU156" s="126" t="s">
        <v>73</v>
      </c>
      <c r="AY156" s="119" t="s">
        <v>194</v>
      </c>
      <c r="BK156" s="127">
        <f>SUM(BK157:BK170)</f>
        <v>0</v>
      </c>
    </row>
    <row r="157" spans="2:65" s="1" customFormat="1" ht="24.2" customHeight="1">
      <c r="B157" s="128"/>
      <c r="C157" s="131" t="s">
        <v>328</v>
      </c>
      <c r="D157" s="131" t="s">
        <v>195</v>
      </c>
      <c r="E157" s="129" t="s">
        <v>1428</v>
      </c>
      <c r="F157" s="130" t="s">
        <v>1372</v>
      </c>
      <c r="G157" s="131" t="s">
        <v>324</v>
      </c>
      <c r="H157" s="240">
        <v>25.463000000000001</v>
      </c>
      <c r="I157" s="132"/>
      <c r="J157" s="236">
        <f>ROUND(I157*H157,2)</f>
        <v>0</v>
      </c>
      <c r="K157" s="130" t="s">
        <v>199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1429</v>
      </c>
    </row>
    <row r="158" spans="2:65" s="1" customFormat="1" ht="19.5">
      <c r="B158" s="29"/>
      <c r="C158" s="7"/>
      <c r="D158" s="241" t="s">
        <v>201</v>
      </c>
      <c r="E158" s="7"/>
      <c r="F158" s="139" t="s">
        <v>1374</v>
      </c>
      <c r="G158" s="7"/>
      <c r="H158" s="7"/>
      <c r="I158" s="140"/>
      <c r="J158" s="7"/>
      <c r="K158" s="7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131" t="s">
        <v>333</v>
      </c>
      <c r="D159" s="131" t="s">
        <v>195</v>
      </c>
      <c r="E159" s="129" t="s">
        <v>1430</v>
      </c>
      <c r="F159" s="130" t="s">
        <v>1353</v>
      </c>
      <c r="G159" s="131" t="s">
        <v>324</v>
      </c>
      <c r="H159" s="240">
        <v>1.7000000000000001E-2</v>
      </c>
      <c r="I159" s="132"/>
      <c r="J159" s="236">
        <f>ROUND(I159*H159,2)</f>
        <v>0</v>
      </c>
      <c r="K159" s="130" t="s">
        <v>1062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0</v>
      </c>
      <c r="R159" s="135">
        <f>Q159*H159</f>
        <v>0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1431</v>
      </c>
    </row>
    <row r="160" spans="2:65" s="1" customFormat="1" ht="19.5">
      <c r="B160" s="29"/>
      <c r="C160" s="7"/>
      <c r="D160" s="241" t="s">
        <v>201</v>
      </c>
      <c r="E160" s="7"/>
      <c r="F160" s="139" t="s">
        <v>1355</v>
      </c>
      <c r="G160" s="7"/>
      <c r="H160" s="7"/>
      <c r="I160" s="140"/>
      <c r="J160" s="7"/>
      <c r="K160" s="7"/>
      <c r="L160" s="29"/>
      <c r="M160" s="141"/>
      <c r="T160" s="53"/>
      <c r="AT160" s="14" t="s">
        <v>201</v>
      </c>
      <c r="AU160" s="14" t="s">
        <v>80</v>
      </c>
    </row>
    <row r="161" spans="2:65" s="1" customFormat="1" ht="16.5" customHeight="1">
      <c r="B161" s="128"/>
      <c r="C161" s="131" t="s">
        <v>338</v>
      </c>
      <c r="D161" s="131" t="s">
        <v>195</v>
      </c>
      <c r="E161" s="129" t="s">
        <v>1432</v>
      </c>
      <c r="F161" s="130" t="s">
        <v>1433</v>
      </c>
      <c r="G161" s="131" t="s">
        <v>269</v>
      </c>
      <c r="H161" s="240">
        <v>3395</v>
      </c>
      <c r="I161" s="132"/>
      <c r="J161" s="236">
        <f>ROUND(I161*H161,2)</f>
        <v>0</v>
      </c>
      <c r="K161" s="130" t="s">
        <v>1062</v>
      </c>
      <c r="L161" s="29"/>
      <c r="M161" s="133" t="s">
        <v>1</v>
      </c>
      <c r="N161" s="134" t="s">
        <v>38</v>
      </c>
      <c r="P161" s="135">
        <f>O161*H161</f>
        <v>0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193</v>
      </c>
      <c r="AT161" s="137" t="s">
        <v>195</v>
      </c>
      <c r="AU161" s="137" t="s">
        <v>80</v>
      </c>
      <c r="AY161" s="14" t="s">
        <v>194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4" t="s">
        <v>80</v>
      </c>
      <c r="BK161" s="138">
        <f>ROUND(I161*H161,2)</f>
        <v>0</v>
      </c>
      <c r="BL161" s="14" t="s">
        <v>193</v>
      </c>
      <c r="BM161" s="137" t="s">
        <v>1434</v>
      </c>
    </row>
    <row r="162" spans="2:65" s="1" customFormat="1" ht="19.5">
      <c r="B162" s="29"/>
      <c r="C162" s="7"/>
      <c r="D162" s="241" t="s">
        <v>201</v>
      </c>
      <c r="E162" s="7"/>
      <c r="F162" s="139" t="s">
        <v>1435</v>
      </c>
      <c r="G162" s="7"/>
      <c r="H162" s="7"/>
      <c r="I162" s="140"/>
      <c r="J162" s="7"/>
      <c r="K162" s="7"/>
      <c r="L162" s="29"/>
      <c r="M162" s="141"/>
      <c r="T162" s="53"/>
      <c r="AT162" s="14" t="s">
        <v>201</v>
      </c>
      <c r="AU162" s="14" t="s">
        <v>80</v>
      </c>
    </row>
    <row r="163" spans="2:65" s="1" customFormat="1" ht="16.5" customHeight="1">
      <c r="B163" s="128"/>
      <c r="C163" s="131" t="s">
        <v>343</v>
      </c>
      <c r="D163" s="131" t="s">
        <v>195</v>
      </c>
      <c r="E163" s="129" t="s">
        <v>1436</v>
      </c>
      <c r="F163" s="130" t="s">
        <v>1179</v>
      </c>
      <c r="G163" s="131" t="s">
        <v>280</v>
      </c>
      <c r="H163" s="240">
        <v>339.5</v>
      </c>
      <c r="I163" s="132"/>
      <c r="J163" s="236">
        <f>ROUND(I163*H163,2)</f>
        <v>0</v>
      </c>
      <c r="K163" s="130" t="s">
        <v>1062</v>
      </c>
      <c r="L163" s="29"/>
      <c r="M163" s="133" t="s">
        <v>1</v>
      </c>
      <c r="N163" s="134" t="s">
        <v>38</v>
      </c>
      <c r="P163" s="135">
        <f>O163*H163</f>
        <v>0</v>
      </c>
      <c r="Q163" s="135">
        <v>0</v>
      </c>
      <c r="R163" s="135">
        <f>Q163*H163</f>
        <v>0</v>
      </c>
      <c r="S163" s="135">
        <v>0</v>
      </c>
      <c r="T163" s="136">
        <f>S163*H163</f>
        <v>0</v>
      </c>
      <c r="AR163" s="137" t="s">
        <v>193</v>
      </c>
      <c r="AT163" s="137" t="s">
        <v>195</v>
      </c>
      <c r="AU163" s="137" t="s">
        <v>80</v>
      </c>
      <c r="AY163" s="14" t="s">
        <v>194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4" t="s">
        <v>80</v>
      </c>
      <c r="BK163" s="138">
        <f>ROUND(I163*H163,2)</f>
        <v>0</v>
      </c>
      <c r="BL163" s="14" t="s">
        <v>193</v>
      </c>
      <c r="BM163" s="137" t="s">
        <v>1437</v>
      </c>
    </row>
    <row r="164" spans="2:65" s="1" customFormat="1" ht="19.5">
      <c r="B164" s="29"/>
      <c r="C164" s="7"/>
      <c r="D164" s="241" t="s">
        <v>201</v>
      </c>
      <c r="E164" s="7"/>
      <c r="F164" s="139" t="s">
        <v>1181</v>
      </c>
      <c r="G164" s="7"/>
      <c r="H164" s="7"/>
      <c r="I164" s="140"/>
      <c r="J164" s="7"/>
      <c r="K164" s="7"/>
      <c r="L164" s="29"/>
      <c r="M164" s="141"/>
      <c r="T164" s="53"/>
      <c r="AT164" s="14" t="s">
        <v>201</v>
      </c>
      <c r="AU164" s="14" t="s">
        <v>80</v>
      </c>
    </row>
    <row r="165" spans="2:65" s="1" customFormat="1" ht="16.5" customHeight="1">
      <c r="B165" s="128"/>
      <c r="C165" s="131" t="s">
        <v>7</v>
      </c>
      <c r="D165" s="131" t="s">
        <v>195</v>
      </c>
      <c r="E165" s="129" t="s">
        <v>1438</v>
      </c>
      <c r="F165" s="130" t="s">
        <v>1183</v>
      </c>
      <c r="G165" s="131" t="s">
        <v>280</v>
      </c>
      <c r="H165" s="240">
        <v>339.5</v>
      </c>
      <c r="I165" s="132"/>
      <c r="J165" s="236">
        <f>ROUND(I165*H165,2)</f>
        <v>0</v>
      </c>
      <c r="K165" s="130" t="s">
        <v>1062</v>
      </c>
      <c r="L165" s="29"/>
      <c r="M165" s="133" t="s">
        <v>1</v>
      </c>
      <c r="N165" s="134" t="s">
        <v>38</v>
      </c>
      <c r="P165" s="135">
        <f>O165*H165</f>
        <v>0</v>
      </c>
      <c r="Q165" s="135">
        <v>0</v>
      </c>
      <c r="R165" s="135">
        <f>Q165*H165</f>
        <v>0</v>
      </c>
      <c r="S165" s="135">
        <v>0</v>
      </c>
      <c r="T165" s="136">
        <f>S165*H165</f>
        <v>0</v>
      </c>
      <c r="AR165" s="137" t="s">
        <v>193</v>
      </c>
      <c r="AT165" s="137" t="s">
        <v>195</v>
      </c>
      <c r="AU165" s="137" t="s">
        <v>80</v>
      </c>
      <c r="AY165" s="14" t="s">
        <v>194</v>
      </c>
      <c r="BE165" s="138">
        <f>IF(N165="základní",J165,0)</f>
        <v>0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14" t="s">
        <v>80</v>
      </c>
      <c r="BK165" s="138">
        <f>ROUND(I165*H165,2)</f>
        <v>0</v>
      </c>
      <c r="BL165" s="14" t="s">
        <v>193</v>
      </c>
      <c r="BM165" s="137" t="s">
        <v>1439</v>
      </c>
    </row>
    <row r="166" spans="2:65" s="1" customFormat="1" ht="19.5">
      <c r="B166" s="29"/>
      <c r="C166" s="7"/>
      <c r="D166" s="241" t="s">
        <v>201</v>
      </c>
      <c r="E166" s="7"/>
      <c r="F166" s="139" t="s">
        <v>1185</v>
      </c>
      <c r="G166" s="7"/>
      <c r="H166" s="7"/>
      <c r="I166" s="140"/>
      <c r="J166" s="7"/>
      <c r="K166" s="7"/>
      <c r="L166" s="29"/>
      <c r="M166" s="141"/>
      <c r="T166" s="53"/>
      <c r="AT166" s="14" t="s">
        <v>201</v>
      </c>
      <c r="AU166" s="14" t="s">
        <v>80</v>
      </c>
    </row>
    <row r="167" spans="2:65" s="1" customFormat="1" ht="16.5" customHeight="1">
      <c r="B167" s="128"/>
      <c r="C167" s="131" t="s">
        <v>350</v>
      </c>
      <c r="D167" s="131" t="s">
        <v>195</v>
      </c>
      <c r="E167" s="129" t="s">
        <v>1440</v>
      </c>
      <c r="F167" s="130" t="s">
        <v>1187</v>
      </c>
      <c r="G167" s="131" t="s">
        <v>280</v>
      </c>
      <c r="H167" s="240">
        <v>339.5</v>
      </c>
      <c r="I167" s="132"/>
      <c r="J167" s="236">
        <f>ROUND(I167*H167,2)</f>
        <v>0</v>
      </c>
      <c r="K167" s="130" t="s">
        <v>1062</v>
      </c>
      <c r="L167" s="29"/>
      <c r="M167" s="133" t="s">
        <v>1</v>
      </c>
      <c r="N167" s="134" t="s">
        <v>38</v>
      </c>
      <c r="P167" s="135">
        <f>O167*H167</f>
        <v>0</v>
      </c>
      <c r="Q167" s="135">
        <v>0</v>
      </c>
      <c r="R167" s="135">
        <f>Q167*H167</f>
        <v>0</v>
      </c>
      <c r="S167" s="135">
        <v>0</v>
      </c>
      <c r="T167" s="136">
        <f>S167*H167</f>
        <v>0</v>
      </c>
      <c r="AR167" s="137" t="s">
        <v>193</v>
      </c>
      <c r="AT167" s="137" t="s">
        <v>195</v>
      </c>
      <c r="AU167" s="137" t="s">
        <v>80</v>
      </c>
      <c r="AY167" s="14" t="s">
        <v>194</v>
      </c>
      <c r="BE167" s="138">
        <f>IF(N167="základní",J167,0)</f>
        <v>0</v>
      </c>
      <c r="BF167" s="138">
        <f>IF(N167="snížená",J167,0)</f>
        <v>0</v>
      </c>
      <c r="BG167" s="138">
        <f>IF(N167="zákl. přenesená",J167,0)</f>
        <v>0</v>
      </c>
      <c r="BH167" s="138">
        <f>IF(N167="sníž. přenesená",J167,0)</f>
        <v>0</v>
      </c>
      <c r="BI167" s="138">
        <f>IF(N167="nulová",J167,0)</f>
        <v>0</v>
      </c>
      <c r="BJ167" s="14" t="s">
        <v>80</v>
      </c>
      <c r="BK167" s="138">
        <f>ROUND(I167*H167,2)</f>
        <v>0</v>
      </c>
      <c r="BL167" s="14" t="s">
        <v>193</v>
      </c>
      <c r="BM167" s="137" t="s">
        <v>1441</v>
      </c>
    </row>
    <row r="168" spans="2:65" s="1" customFormat="1" ht="19.5">
      <c r="B168" s="29"/>
      <c r="C168" s="7"/>
      <c r="D168" s="241" t="s">
        <v>201</v>
      </c>
      <c r="E168" s="7"/>
      <c r="F168" s="139" t="s">
        <v>1189</v>
      </c>
      <c r="G168" s="7"/>
      <c r="H168" s="7"/>
      <c r="I168" s="140"/>
      <c r="J168" s="7"/>
      <c r="K168" s="7"/>
      <c r="L168" s="29"/>
      <c r="M168" s="141"/>
      <c r="T168" s="53"/>
      <c r="AT168" s="14" t="s">
        <v>201</v>
      </c>
      <c r="AU168" s="14" t="s">
        <v>80</v>
      </c>
    </row>
    <row r="169" spans="2:65" s="1" customFormat="1" ht="16.5" customHeight="1">
      <c r="B169" s="128"/>
      <c r="C169" s="157" t="s">
        <v>356</v>
      </c>
      <c r="D169" s="157" t="s">
        <v>321</v>
      </c>
      <c r="E169" s="155" t="s">
        <v>1442</v>
      </c>
      <c r="F169" s="156" t="s">
        <v>1443</v>
      </c>
      <c r="G169" s="157" t="s">
        <v>683</v>
      </c>
      <c r="H169" s="242">
        <v>17.484000000000002</v>
      </c>
      <c r="I169" s="158"/>
      <c r="J169" s="237">
        <f>ROUND(I169*H169,2)</f>
        <v>0</v>
      </c>
      <c r="K169" s="156" t="s">
        <v>199</v>
      </c>
      <c r="L169" s="159"/>
      <c r="M169" s="160" t="s">
        <v>1</v>
      </c>
      <c r="N169" s="161" t="s">
        <v>38</v>
      </c>
      <c r="P169" s="135">
        <f>O169*H169</f>
        <v>0</v>
      </c>
      <c r="Q169" s="135">
        <v>1E-3</v>
      </c>
      <c r="R169" s="135">
        <f>Q169*H169</f>
        <v>1.7484000000000003E-2</v>
      </c>
      <c r="S169" s="135">
        <v>0</v>
      </c>
      <c r="T169" s="136">
        <f>S169*H169</f>
        <v>0</v>
      </c>
      <c r="AR169" s="137" t="s">
        <v>233</v>
      </c>
      <c r="AT169" s="137" t="s">
        <v>321</v>
      </c>
      <c r="AU169" s="137" t="s">
        <v>80</v>
      </c>
      <c r="AY169" s="14" t="s">
        <v>194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4" t="s">
        <v>80</v>
      </c>
      <c r="BK169" s="138">
        <f>ROUND(I169*H169,2)</f>
        <v>0</v>
      </c>
      <c r="BL169" s="14" t="s">
        <v>193</v>
      </c>
      <c r="BM169" s="137" t="s">
        <v>1444</v>
      </c>
    </row>
    <row r="170" spans="2:65" s="1" customFormat="1" ht="11.25">
      <c r="B170" s="29"/>
      <c r="C170" s="7"/>
      <c r="D170" s="241" t="s">
        <v>201</v>
      </c>
      <c r="E170" s="7"/>
      <c r="F170" s="139" t="s">
        <v>1443</v>
      </c>
      <c r="G170" s="7"/>
      <c r="H170" s="7"/>
      <c r="I170" s="140"/>
      <c r="J170" s="7"/>
      <c r="K170" s="7"/>
      <c r="L170" s="29"/>
      <c r="M170" s="152"/>
      <c r="N170" s="153"/>
      <c r="O170" s="153"/>
      <c r="P170" s="153"/>
      <c r="Q170" s="153"/>
      <c r="R170" s="153"/>
      <c r="S170" s="153"/>
      <c r="T170" s="154"/>
      <c r="AT170" s="14" t="s">
        <v>201</v>
      </c>
      <c r="AU170" s="14" t="s">
        <v>80</v>
      </c>
    </row>
    <row r="171" spans="2:65" s="1" customFormat="1" ht="6.95" customHeight="1">
      <c r="B171" s="41"/>
      <c r="C171" s="42"/>
      <c r="D171" s="42"/>
      <c r="E171" s="42"/>
      <c r="F171" s="42"/>
      <c r="G171" s="42"/>
      <c r="H171" s="42"/>
      <c r="I171" s="42"/>
      <c r="J171" s="42"/>
      <c r="K171" s="42"/>
      <c r="L171" s="29"/>
    </row>
  </sheetData>
  <sheetProtection algorithmName="SHA-512" hashValue="miCIIng6aAPF0k6BuI/4QaKG3xe3a4TuHNx7wSXOFyQbW/Q8KOz6IBfGS+kID335UZ9K+CM9eTLRCkreTgI1Lw==" saltValue="w6hf43L+9xUYQUgPtc+Jew==" spinCount="100000" sheet="1" objects="1" scenarios="1"/>
  <autoFilter ref="C121:K170" xr:uid="{00000000-0009-0000-0000-00000E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71"/>
  <sheetViews>
    <sheetView showGridLines="0" workbookViewId="0">
      <selection activeCell="V13" sqref="V13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149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1445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ROUND((SUM(BE122:BE170)),  2)</f>
        <v>0</v>
      </c>
      <c r="I35" s="94">
        <v>0.21</v>
      </c>
      <c r="J35" s="84">
        <f>ROUND(((SUM(BE122:BE170))*I35),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ROUND((SUM(BF122:BF170)),  2)</f>
        <v>0</v>
      </c>
      <c r="I36" s="94">
        <v>0.15</v>
      </c>
      <c r="J36" s="84">
        <f>ROUND(((SUM(BF122:BF170))*I36),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ROUND((SUM(BG122:BG170)),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ROUND((SUM(BH122:BH170)),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ROUND((SUM(BI122:BI170)),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09.1.06 - ZALOŽENÍ TRÁVNÍKU_MEZOFILNÍ POLOSTINNÁ SMĚS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1446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J156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09.1.06 - ZALOŽENÍ TRÁVNÍKU_MEZOFILNÍ POLOSTINNÁ SMĚS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P123+P156</f>
        <v>0</v>
      </c>
      <c r="Q122" s="50"/>
      <c r="R122" s="115">
        <f>R123+R156</f>
        <v>12.614399000000001</v>
      </c>
      <c r="S122" s="50"/>
      <c r="T122" s="116">
        <f>T123+T156</f>
        <v>0</v>
      </c>
      <c r="AT122" s="14" t="s">
        <v>72</v>
      </c>
      <c r="AU122" s="14" t="s">
        <v>82</v>
      </c>
      <c r="BK122" s="117">
        <f>BK123+BK156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1447</v>
      </c>
      <c r="I123" s="121"/>
      <c r="J123" s="122">
        <f>BK123</f>
        <v>0</v>
      </c>
      <c r="L123" s="118"/>
      <c r="M123" s="123"/>
      <c r="P123" s="124">
        <f>SUM(P124:P155)</f>
        <v>0</v>
      </c>
      <c r="R123" s="124">
        <f>SUM(R124:R155)</f>
        <v>12.604449000000001</v>
      </c>
      <c r="T123" s="125">
        <f>SUM(T124:T155)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SUM(BK124:BK155)</f>
        <v>0</v>
      </c>
    </row>
    <row r="124" spans="2:65" s="1" customFormat="1" ht="24.2" customHeight="1">
      <c r="B124" s="128"/>
      <c r="C124" s="210" t="s">
        <v>80</v>
      </c>
      <c r="D124" s="210" t="s">
        <v>195</v>
      </c>
      <c r="E124" s="211" t="s">
        <v>1371</v>
      </c>
      <c r="F124" s="212" t="s">
        <v>1372</v>
      </c>
      <c r="G124" s="213" t="s">
        <v>324</v>
      </c>
      <c r="H124" s="214">
        <v>135.51</v>
      </c>
      <c r="I124" s="132"/>
      <c r="J124" s="228">
        <f>ROUND(I124*H124,2)</f>
        <v>0</v>
      </c>
      <c r="K124" s="212" t="s">
        <v>199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1448</v>
      </c>
    </row>
    <row r="125" spans="2:65" s="1" customFormat="1" ht="19.5">
      <c r="B125" s="29"/>
      <c r="C125" s="215"/>
      <c r="D125" s="216" t="s">
        <v>201</v>
      </c>
      <c r="E125" s="215"/>
      <c r="F125" s="217" t="s">
        <v>1374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24.2" customHeight="1">
      <c r="B126" s="128"/>
      <c r="C126" s="210" t="s">
        <v>85</v>
      </c>
      <c r="D126" s="210" t="s">
        <v>195</v>
      </c>
      <c r="E126" s="211" t="s">
        <v>1398</v>
      </c>
      <c r="F126" s="212" t="s">
        <v>1399</v>
      </c>
      <c r="G126" s="213" t="s">
        <v>269</v>
      </c>
      <c r="H126" s="214">
        <v>1932</v>
      </c>
      <c r="I126" s="132"/>
      <c r="J126" s="228">
        <f>ROUND(I126*H126,2)</f>
        <v>0</v>
      </c>
      <c r="K126" s="212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1449</v>
      </c>
    </row>
    <row r="127" spans="2:65" s="1" customFormat="1" ht="29.25">
      <c r="B127" s="29"/>
      <c r="C127" s="215"/>
      <c r="D127" s="216" t="s">
        <v>201</v>
      </c>
      <c r="E127" s="215"/>
      <c r="F127" s="217" t="s">
        <v>1401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21.75" customHeight="1">
      <c r="B128" s="128"/>
      <c r="C128" s="210" t="s">
        <v>207</v>
      </c>
      <c r="D128" s="210" t="s">
        <v>195</v>
      </c>
      <c r="E128" s="211" t="s">
        <v>1402</v>
      </c>
      <c r="F128" s="212" t="s">
        <v>1403</v>
      </c>
      <c r="G128" s="213" t="s">
        <v>269</v>
      </c>
      <c r="H128" s="214">
        <v>1932</v>
      </c>
      <c r="I128" s="132"/>
      <c r="J128" s="228">
        <f>ROUND(I128*H128,2)</f>
        <v>0</v>
      </c>
      <c r="K128" s="212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1450</v>
      </c>
    </row>
    <row r="129" spans="2:65" s="1" customFormat="1" ht="19.5">
      <c r="B129" s="29"/>
      <c r="C129" s="215"/>
      <c r="D129" s="216" t="s">
        <v>201</v>
      </c>
      <c r="E129" s="215"/>
      <c r="F129" s="217" t="s">
        <v>1405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193</v>
      </c>
      <c r="D130" s="210" t="s">
        <v>195</v>
      </c>
      <c r="E130" s="211" t="s">
        <v>1406</v>
      </c>
      <c r="F130" s="212" t="s">
        <v>1407</v>
      </c>
      <c r="G130" s="213" t="s">
        <v>269</v>
      </c>
      <c r="H130" s="214">
        <v>1932</v>
      </c>
      <c r="I130" s="132"/>
      <c r="J130" s="228">
        <f>ROUND(I130*H130,2)</f>
        <v>0</v>
      </c>
      <c r="K130" s="212" t="s">
        <v>1062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1451</v>
      </c>
    </row>
    <row r="131" spans="2:65" s="1" customFormat="1" ht="19.5">
      <c r="B131" s="29"/>
      <c r="C131" s="215"/>
      <c r="D131" s="216" t="s">
        <v>201</v>
      </c>
      <c r="E131" s="215"/>
      <c r="F131" s="217" t="s">
        <v>1409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210" t="s">
        <v>216</v>
      </c>
      <c r="D132" s="210" t="s">
        <v>195</v>
      </c>
      <c r="E132" s="211" t="s">
        <v>1410</v>
      </c>
      <c r="F132" s="212" t="s">
        <v>1411</v>
      </c>
      <c r="G132" s="213" t="s">
        <v>269</v>
      </c>
      <c r="H132" s="214">
        <v>3864</v>
      </c>
      <c r="I132" s="132"/>
      <c r="J132" s="228">
        <f>ROUND(I132*H132,2)</f>
        <v>0</v>
      </c>
      <c r="K132" s="212" t="s">
        <v>1062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1452</v>
      </c>
    </row>
    <row r="133" spans="2:65" s="1" customFormat="1" ht="19.5">
      <c r="B133" s="29"/>
      <c r="C133" s="215"/>
      <c r="D133" s="216" t="s">
        <v>201</v>
      </c>
      <c r="E133" s="215"/>
      <c r="F133" s="217" t="s">
        <v>1413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210" t="s">
        <v>222</v>
      </c>
      <c r="D134" s="210" t="s">
        <v>195</v>
      </c>
      <c r="E134" s="211" t="s">
        <v>1379</v>
      </c>
      <c r="F134" s="212" t="s">
        <v>1380</v>
      </c>
      <c r="G134" s="213" t="s">
        <v>269</v>
      </c>
      <c r="H134" s="214">
        <v>5796</v>
      </c>
      <c r="I134" s="132"/>
      <c r="J134" s="228">
        <f>ROUND(I134*H134,2)</f>
        <v>0</v>
      </c>
      <c r="K134" s="212" t="s">
        <v>1062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1453</v>
      </c>
    </row>
    <row r="135" spans="2:65" s="1" customFormat="1" ht="19.5">
      <c r="B135" s="29"/>
      <c r="C135" s="215"/>
      <c r="D135" s="216" t="s">
        <v>201</v>
      </c>
      <c r="E135" s="215"/>
      <c r="F135" s="217" t="s">
        <v>1382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227</v>
      </c>
      <c r="D136" s="210" t="s">
        <v>195</v>
      </c>
      <c r="E136" s="211" t="s">
        <v>1344</v>
      </c>
      <c r="F136" s="212" t="s">
        <v>1345</v>
      </c>
      <c r="G136" s="213" t="s">
        <v>269</v>
      </c>
      <c r="H136" s="214">
        <v>3864</v>
      </c>
      <c r="I136" s="132"/>
      <c r="J136" s="228">
        <f>ROUND(I136*H136,2)</f>
        <v>0</v>
      </c>
      <c r="K136" s="212" t="s">
        <v>1062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1454</v>
      </c>
    </row>
    <row r="137" spans="2:65" s="1" customFormat="1" ht="19.5">
      <c r="B137" s="29"/>
      <c r="C137" s="215"/>
      <c r="D137" s="216" t="s">
        <v>201</v>
      </c>
      <c r="E137" s="215"/>
      <c r="F137" s="217" t="s">
        <v>1347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21.75" customHeight="1">
      <c r="B138" s="128"/>
      <c r="C138" s="210" t="s">
        <v>233</v>
      </c>
      <c r="D138" s="210" t="s">
        <v>195</v>
      </c>
      <c r="E138" s="211" t="s">
        <v>1348</v>
      </c>
      <c r="F138" s="212" t="s">
        <v>1349</v>
      </c>
      <c r="G138" s="213" t="s">
        <v>269</v>
      </c>
      <c r="H138" s="214">
        <v>1932</v>
      </c>
      <c r="I138" s="132"/>
      <c r="J138" s="228">
        <f>ROUND(I138*H138,2)</f>
        <v>0</v>
      </c>
      <c r="K138" s="212" t="s">
        <v>1062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1455</v>
      </c>
    </row>
    <row r="139" spans="2:65" s="1" customFormat="1" ht="29.25">
      <c r="B139" s="29"/>
      <c r="C139" s="215"/>
      <c r="D139" s="216" t="s">
        <v>201</v>
      </c>
      <c r="E139" s="215"/>
      <c r="F139" s="217" t="s">
        <v>1351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16.5" customHeight="1">
      <c r="B140" s="128"/>
      <c r="C140" s="210" t="s">
        <v>240</v>
      </c>
      <c r="D140" s="210" t="s">
        <v>195</v>
      </c>
      <c r="E140" s="211" t="s">
        <v>1352</v>
      </c>
      <c r="F140" s="212" t="s">
        <v>1353</v>
      </c>
      <c r="G140" s="213" t="s">
        <v>324</v>
      </c>
      <c r="H140" s="214">
        <v>5.8000000000000003E-2</v>
      </c>
      <c r="I140" s="132"/>
      <c r="J140" s="228">
        <f>ROUND(I140*H140,2)</f>
        <v>0</v>
      </c>
      <c r="K140" s="212" t="s">
        <v>1062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1456</v>
      </c>
    </row>
    <row r="141" spans="2:65" s="1" customFormat="1" ht="19.5">
      <c r="B141" s="29"/>
      <c r="C141" s="215"/>
      <c r="D141" s="216" t="s">
        <v>201</v>
      </c>
      <c r="E141" s="215"/>
      <c r="F141" s="217" t="s">
        <v>1355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16.5" customHeight="1">
      <c r="B142" s="128"/>
      <c r="C142" s="210" t="s">
        <v>246</v>
      </c>
      <c r="D142" s="210" t="s">
        <v>195</v>
      </c>
      <c r="E142" s="211" t="s">
        <v>1178</v>
      </c>
      <c r="F142" s="212" t="s">
        <v>1179</v>
      </c>
      <c r="G142" s="213" t="s">
        <v>280</v>
      </c>
      <c r="H142" s="214">
        <v>19.32</v>
      </c>
      <c r="I142" s="132"/>
      <c r="J142" s="228">
        <f>ROUND(I142*H142,2)</f>
        <v>0</v>
      </c>
      <c r="K142" s="212" t="s">
        <v>1062</v>
      </c>
      <c r="L142" s="29"/>
      <c r="M142" s="133" t="s">
        <v>1</v>
      </c>
      <c r="N142" s="134" t="s">
        <v>38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193</v>
      </c>
      <c r="AT142" s="137" t="s">
        <v>195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1457</v>
      </c>
    </row>
    <row r="143" spans="2:65" s="1" customFormat="1" ht="19.5">
      <c r="B143" s="29"/>
      <c r="C143" s="215"/>
      <c r="D143" s="216" t="s">
        <v>201</v>
      </c>
      <c r="E143" s="215"/>
      <c r="F143" s="217" t="s">
        <v>1181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" customFormat="1" ht="16.5" customHeight="1">
      <c r="B144" s="128"/>
      <c r="C144" s="210" t="s">
        <v>251</v>
      </c>
      <c r="D144" s="210" t="s">
        <v>195</v>
      </c>
      <c r="E144" s="211" t="s">
        <v>1182</v>
      </c>
      <c r="F144" s="212" t="s">
        <v>1183</v>
      </c>
      <c r="G144" s="213" t="s">
        <v>280</v>
      </c>
      <c r="H144" s="214">
        <v>19.32</v>
      </c>
      <c r="I144" s="132"/>
      <c r="J144" s="228">
        <f>ROUND(I144*H144,2)</f>
        <v>0</v>
      </c>
      <c r="K144" s="212" t="s">
        <v>1062</v>
      </c>
      <c r="L144" s="29"/>
      <c r="M144" s="133" t="s">
        <v>1</v>
      </c>
      <c r="N144" s="134" t="s">
        <v>38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193</v>
      </c>
      <c r="AT144" s="137" t="s">
        <v>195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1458</v>
      </c>
    </row>
    <row r="145" spans="2:65" s="1" customFormat="1" ht="19.5">
      <c r="B145" s="29"/>
      <c r="C145" s="215"/>
      <c r="D145" s="216" t="s">
        <v>201</v>
      </c>
      <c r="E145" s="215"/>
      <c r="F145" s="217" t="s">
        <v>1185</v>
      </c>
      <c r="G145" s="215"/>
      <c r="H145" s="215"/>
      <c r="I145" s="140"/>
      <c r="J145" s="215"/>
      <c r="K145" s="215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210" t="s">
        <v>256</v>
      </c>
      <c r="D146" s="210" t="s">
        <v>195</v>
      </c>
      <c r="E146" s="211" t="s">
        <v>1186</v>
      </c>
      <c r="F146" s="212" t="s">
        <v>1187</v>
      </c>
      <c r="G146" s="213" t="s">
        <v>280</v>
      </c>
      <c r="H146" s="214">
        <v>19.32</v>
      </c>
      <c r="I146" s="132"/>
      <c r="J146" s="228">
        <f>ROUND(I146*H146,2)</f>
        <v>0</v>
      </c>
      <c r="K146" s="212" t="s">
        <v>1062</v>
      </c>
      <c r="L146" s="29"/>
      <c r="M146" s="133" t="s">
        <v>1</v>
      </c>
      <c r="N146" s="134" t="s">
        <v>38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193</v>
      </c>
      <c r="AT146" s="137" t="s">
        <v>195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1459</v>
      </c>
    </row>
    <row r="147" spans="2:65" s="1" customFormat="1" ht="19.5">
      <c r="B147" s="29"/>
      <c r="C147" s="215"/>
      <c r="D147" s="216" t="s">
        <v>201</v>
      </c>
      <c r="E147" s="215"/>
      <c r="F147" s="217" t="s">
        <v>1189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" customFormat="1" ht="16.5" customHeight="1">
      <c r="B148" s="128"/>
      <c r="C148" s="210" t="s">
        <v>308</v>
      </c>
      <c r="D148" s="210" t="s">
        <v>195</v>
      </c>
      <c r="E148" s="211" t="s">
        <v>1193</v>
      </c>
      <c r="F148" s="212" t="s">
        <v>1194</v>
      </c>
      <c r="G148" s="213" t="s">
        <v>324</v>
      </c>
      <c r="H148" s="214">
        <v>12.614000000000001</v>
      </c>
      <c r="I148" s="132"/>
      <c r="J148" s="228">
        <f>ROUND(I148*H148,2)</f>
        <v>0</v>
      </c>
      <c r="K148" s="212" t="s">
        <v>1062</v>
      </c>
      <c r="L148" s="29"/>
      <c r="M148" s="133" t="s">
        <v>1</v>
      </c>
      <c r="N148" s="134" t="s">
        <v>38</v>
      </c>
      <c r="P148" s="135">
        <f>O148*H148</f>
        <v>0</v>
      </c>
      <c r="Q148" s="135">
        <v>0</v>
      </c>
      <c r="R148" s="135">
        <f>Q148*H148</f>
        <v>0</v>
      </c>
      <c r="S148" s="135">
        <v>0</v>
      </c>
      <c r="T148" s="136">
        <f>S148*H148</f>
        <v>0</v>
      </c>
      <c r="AR148" s="137" t="s">
        <v>193</v>
      </c>
      <c r="AT148" s="137" t="s">
        <v>195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1460</v>
      </c>
    </row>
    <row r="149" spans="2:65" s="1" customFormat="1" ht="19.5">
      <c r="B149" s="29"/>
      <c r="C149" s="215"/>
      <c r="D149" s="216" t="s">
        <v>201</v>
      </c>
      <c r="E149" s="215"/>
      <c r="F149" s="217" t="s">
        <v>1196</v>
      </c>
      <c r="G149" s="215"/>
      <c r="H149" s="215"/>
      <c r="I149" s="140"/>
      <c r="J149" s="215"/>
      <c r="K149" s="215"/>
      <c r="L149" s="29"/>
      <c r="M149" s="141"/>
      <c r="T149" s="53"/>
      <c r="AT149" s="14" t="s">
        <v>201</v>
      </c>
      <c r="AU149" s="14" t="s">
        <v>80</v>
      </c>
    </row>
    <row r="150" spans="2:65" s="1" customFormat="1" ht="24.2" customHeight="1">
      <c r="B150" s="128"/>
      <c r="C150" s="230" t="s">
        <v>312</v>
      </c>
      <c r="D150" s="230" t="s">
        <v>321</v>
      </c>
      <c r="E150" s="231" t="s">
        <v>1461</v>
      </c>
      <c r="F150" s="232" t="s">
        <v>1462</v>
      </c>
      <c r="G150" s="233" t="s">
        <v>683</v>
      </c>
      <c r="H150" s="234">
        <v>7.96</v>
      </c>
      <c r="I150" s="158"/>
      <c r="J150" s="235">
        <f>ROUND(I150*H150,2)</f>
        <v>0</v>
      </c>
      <c r="K150" s="232" t="s">
        <v>199</v>
      </c>
      <c r="L150" s="159"/>
      <c r="M150" s="160" t="s">
        <v>1</v>
      </c>
      <c r="N150" s="161" t="s">
        <v>38</v>
      </c>
      <c r="P150" s="135">
        <f>O150*H150</f>
        <v>0</v>
      </c>
      <c r="Q150" s="135">
        <v>1E-3</v>
      </c>
      <c r="R150" s="135">
        <f>Q150*H150</f>
        <v>7.9600000000000001E-3</v>
      </c>
      <c r="S150" s="135">
        <v>0</v>
      </c>
      <c r="T150" s="136">
        <f>S150*H150</f>
        <v>0</v>
      </c>
      <c r="AR150" s="137" t="s">
        <v>233</v>
      </c>
      <c r="AT150" s="137" t="s">
        <v>321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1463</v>
      </c>
    </row>
    <row r="151" spans="2:65" s="1" customFormat="1" ht="19.5">
      <c r="B151" s="29"/>
      <c r="C151" s="215"/>
      <c r="D151" s="216" t="s">
        <v>201</v>
      </c>
      <c r="E151" s="215"/>
      <c r="F151" s="217" t="s">
        <v>1464</v>
      </c>
      <c r="G151" s="215"/>
      <c r="H151" s="215"/>
      <c r="I151" s="140"/>
      <c r="J151" s="215"/>
      <c r="K151" s="215"/>
      <c r="L151" s="29"/>
      <c r="M151" s="141"/>
      <c r="T151" s="53"/>
      <c r="AT151" s="14" t="s">
        <v>201</v>
      </c>
      <c r="AU151" s="14" t="s">
        <v>80</v>
      </c>
    </row>
    <row r="152" spans="2:65" s="1" customFormat="1" ht="16.5" customHeight="1">
      <c r="B152" s="128"/>
      <c r="C152" s="230" t="s">
        <v>8</v>
      </c>
      <c r="D152" s="230" t="s">
        <v>321</v>
      </c>
      <c r="E152" s="231" t="s">
        <v>1391</v>
      </c>
      <c r="F152" s="232" t="s">
        <v>1392</v>
      </c>
      <c r="G152" s="233" t="s">
        <v>280</v>
      </c>
      <c r="H152" s="234">
        <v>59.698999999999998</v>
      </c>
      <c r="I152" s="158"/>
      <c r="J152" s="235">
        <f>ROUND(I152*H152,2)</f>
        <v>0</v>
      </c>
      <c r="K152" s="232" t="s">
        <v>1062</v>
      </c>
      <c r="L152" s="159"/>
      <c r="M152" s="160" t="s">
        <v>1</v>
      </c>
      <c r="N152" s="161" t="s">
        <v>38</v>
      </c>
      <c r="P152" s="135">
        <f>O152*H152</f>
        <v>0</v>
      </c>
      <c r="Q152" s="135">
        <v>0.21</v>
      </c>
      <c r="R152" s="135">
        <f>Q152*H152</f>
        <v>12.53679</v>
      </c>
      <c r="S152" s="135">
        <v>0</v>
      </c>
      <c r="T152" s="136">
        <f>S152*H152</f>
        <v>0</v>
      </c>
      <c r="AR152" s="137" t="s">
        <v>233</v>
      </c>
      <c r="AT152" s="137" t="s">
        <v>321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1465</v>
      </c>
    </row>
    <row r="153" spans="2:65" s="1" customFormat="1" ht="11.25">
      <c r="B153" s="29"/>
      <c r="C153" s="215"/>
      <c r="D153" s="216" t="s">
        <v>201</v>
      </c>
      <c r="E153" s="215"/>
      <c r="F153" s="217" t="s">
        <v>1392</v>
      </c>
      <c r="G153" s="215"/>
      <c r="H153" s="215"/>
      <c r="I153" s="140"/>
      <c r="J153" s="215"/>
      <c r="K153" s="215"/>
      <c r="L153" s="29"/>
      <c r="M153" s="141"/>
      <c r="T153" s="53"/>
      <c r="AT153" s="14" t="s">
        <v>201</v>
      </c>
      <c r="AU153" s="14" t="s">
        <v>80</v>
      </c>
    </row>
    <row r="154" spans="2:65" s="1" customFormat="1" ht="16.5" customHeight="1">
      <c r="B154" s="128"/>
      <c r="C154" s="230" t="s">
        <v>320</v>
      </c>
      <c r="D154" s="230" t="s">
        <v>321</v>
      </c>
      <c r="E154" s="231" t="s">
        <v>1364</v>
      </c>
      <c r="F154" s="232" t="s">
        <v>1365</v>
      </c>
      <c r="G154" s="233" t="s">
        <v>683</v>
      </c>
      <c r="H154" s="234">
        <v>59.698999999999998</v>
      </c>
      <c r="I154" s="158"/>
      <c r="J154" s="235">
        <f>ROUND(I154*H154,2)</f>
        <v>0</v>
      </c>
      <c r="K154" s="232" t="s">
        <v>199</v>
      </c>
      <c r="L154" s="159"/>
      <c r="M154" s="160" t="s">
        <v>1</v>
      </c>
      <c r="N154" s="161" t="s">
        <v>38</v>
      </c>
      <c r="P154" s="135">
        <f>O154*H154</f>
        <v>0</v>
      </c>
      <c r="Q154" s="135">
        <v>1E-3</v>
      </c>
      <c r="R154" s="135">
        <f>Q154*H154</f>
        <v>5.9699000000000002E-2</v>
      </c>
      <c r="S154" s="135">
        <v>0</v>
      </c>
      <c r="T154" s="136">
        <f>S154*H154</f>
        <v>0</v>
      </c>
      <c r="AR154" s="137" t="s">
        <v>233</v>
      </c>
      <c r="AT154" s="137" t="s">
        <v>321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1466</v>
      </c>
    </row>
    <row r="155" spans="2:65" s="1" customFormat="1" ht="11.25">
      <c r="B155" s="29"/>
      <c r="C155" s="215"/>
      <c r="D155" s="216" t="s">
        <v>201</v>
      </c>
      <c r="E155" s="215"/>
      <c r="F155" s="217" t="s">
        <v>1365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0" customFormat="1" ht="25.9" customHeight="1">
      <c r="B156" s="118"/>
      <c r="C156" s="225"/>
      <c r="D156" s="226" t="s">
        <v>72</v>
      </c>
      <c r="E156" s="227" t="s">
        <v>1213</v>
      </c>
      <c r="F156" s="227" t="s">
        <v>1214</v>
      </c>
      <c r="G156" s="225"/>
      <c r="H156" s="225"/>
      <c r="I156" s="121"/>
      <c r="J156" s="229">
        <f>BK156</f>
        <v>0</v>
      </c>
      <c r="K156" s="225"/>
      <c r="L156" s="118"/>
      <c r="M156" s="123"/>
      <c r="P156" s="124">
        <f>SUM(P157:P170)</f>
        <v>0</v>
      </c>
      <c r="R156" s="124">
        <f>SUM(R157:R170)</f>
        <v>9.9499999999999988E-3</v>
      </c>
      <c r="T156" s="125">
        <f>SUM(T157:T170)</f>
        <v>0</v>
      </c>
      <c r="AR156" s="119" t="s">
        <v>193</v>
      </c>
      <c r="AT156" s="126" t="s">
        <v>72</v>
      </c>
      <c r="AU156" s="126" t="s">
        <v>73</v>
      </c>
      <c r="AY156" s="119" t="s">
        <v>194</v>
      </c>
      <c r="BK156" s="127">
        <f>SUM(BK157:BK170)</f>
        <v>0</v>
      </c>
    </row>
    <row r="157" spans="2:65" s="1" customFormat="1" ht="24.2" customHeight="1">
      <c r="B157" s="128"/>
      <c r="C157" s="210" t="s">
        <v>328</v>
      </c>
      <c r="D157" s="210" t="s">
        <v>195</v>
      </c>
      <c r="E157" s="211" t="s">
        <v>1428</v>
      </c>
      <c r="F157" s="212" t="s">
        <v>1372</v>
      </c>
      <c r="G157" s="213" t="s">
        <v>324</v>
      </c>
      <c r="H157" s="214">
        <v>14.49</v>
      </c>
      <c r="I157" s="132"/>
      <c r="J157" s="228">
        <f>ROUND(I157*H157,2)</f>
        <v>0</v>
      </c>
      <c r="K157" s="212" t="s">
        <v>199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1467</v>
      </c>
    </row>
    <row r="158" spans="2:65" s="1" customFormat="1" ht="19.5">
      <c r="B158" s="29"/>
      <c r="C158" s="215"/>
      <c r="D158" s="216" t="s">
        <v>201</v>
      </c>
      <c r="E158" s="215"/>
      <c r="F158" s="217" t="s">
        <v>1374</v>
      </c>
      <c r="G158" s="215"/>
      <c r="H158" s="215"/>
      <c r="I158" s="140"/>
      <c r="J158" s="215"/>
      <c r="K158" s="215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210" t="s">
        <v>333</v>
      </c>
      <c r="D159" s="210" t="s">
        <v>195</v>
      </c>
      <c r="E159" s="211" t="s">
        <v>1430</v>
      </c>
      <c r="F159" s="212" t="s">
        <v>1353</v>
      </c>
      <c r="G159" s="213" t="s">
        <v>324</v>
      </c>
      <c r="H159" s="214">
        <v>0.01</v>
      </c>
      <c r="I159" s="132"/>
      <c r="J159" s="228">
        <f>ROUND(I159*H159,2)</f>
        <v>0</v>
      </c>
      <c r="K159" s="212" t="s">
        <v>1062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0</v>
      </c>
      <c r="R159" s="135">
        <f>Q159*H159</f>
        <v>0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1468</v>
      </c>
    </row>
    <row r="160" spans="2:65" s="1" customFormat="1" ht="19.5">
      <c r="B160" s="29"/>
      <c r="C160" s="215"/>
      <c r="D160" s="216" t="s">
        <v>201</v>
      </c>
      <c r="E160" s="215"/>
      <c r="F160" s="217" t="s">
        <v>1355</v>
      </c>
      <c r="G160" s="215"/>
      <c r="H160" s="215"/>
      <c r="I160" s="140"/>
      <c r="J160" s="215"/>
      <c r="K160" s="215"/>
      <c r="L160" s="29"/>
      <c r="M160" s="141"/>
      <c r="T160" s="53"/>
      <c r="AT160" s="14" t="s">
        <v>201</v>
      </c>
      <c r="AU160" s="14" t="s">
        <v>80</v>
      </c>
    </row>
    <row r="161" spans="2:65" s="1" customFormat="1" ht="16.5" customHeight="1">
      <c r="B161" s="128"/>
      <c r="C161" s="210" t="s">
        <v>338</v>
      </c>
      <c r="D161" s="210" t="s">
        <v>195</v>
      </c>
      <c r="E161" s="211" t="s">
        <v>1432</v>
      </c>
      <c r="F161" s="212" t="s">
        <v>1433</v>
      </c>
      <c r="G161" s="213" t="s">
        <v>269</v>
      </c>
      <c r="H161" s="214">
        <v>1932</v>
      </c>
      <c r="I161" s="132"/>
      <c r="J161" s="228">
        <f>ROUND(I161*H161,2)</f>
        <v>0</v>
      </c>
      <c r="K161" s="212" t="s">
        <v>1062</v>
      </c>
      <c r="L161" s="29"/>
      <c r="M161" s="133" t="s">
        <v>1</v>
      </c>
      <c r="N161" s="134" t="s">
        <v>38</v>
      </c>
      <c r="P161" s="135">
        <f>O161*H161</f>
        <v>0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193</v>
      </c>
      <c r="AT161" s="137" t="s">
        <v>195</v>
      </c>
      <c r="AU161" s="137" t="s">
        <v>80</v>
      </c>
      <c r="AY161" s="14" t="s">
        <v>194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4" t="s">
        <v>80</v>
      </c>
      <c r="BK161" s="138">
        <f>ROUND(I161*H161,2)</f>
        <v>0</v>
      </c>
      <c r="BL161" s="14" t="s">
        <v>193</v>
      </c>
      <c r="BM161" s="137" t="s">
        <v>1469</v>
      </c>
    </row>
    <row r="162" spans="2:65" s="1" customFormat="1" ht="19.5">
      <c r="B162" s="29"/>
      <c r="C162" s="215"/>
      <c r="D162" s="216" t="s">
        <v>201</v>
      </c>
      <c r="E162" s="215"/>
      <c r="F162" s="217" t="s">
        <v>1435</v>
      </c>
      <c r="G162" s="215"/>
      <c r="H162" s="215"/>
      <c r="I162" s="140"/>
      <c r="J162" s="215"/>
      <c r="K162" s="215"/>
      <c r="L162" s="29"/>
      <c r="M162" s="141"/>
      <c r="T162" s="53"/>
      <c r="AT162" s="14" t="s">
        <v>201</v>
      </c>
      <c r="AU162" s="14" t="s">
        <v>80</v>
      </c>
    </row>
    <row r="163" spans="2:65" s="1" customFormat="1" ht="16.5" customHeight="1">
      <c r="B163" s="128"/>
      <c r="C163" s="210" t="s">
        <v>343</v>
      </c>
      <c r="D163" s="210" t="s">
        <v>195</v>
      </c>
      <c r="E163" s="211" t="s">
        <v>1436</v>
      </c>
      <c r="F163" s="212" t="s">
        <v>1179</v>
      </c>
      <c r="G163" s="213" t="s">
        <v>280</v>
      </c>
      <c r="H163" s="214">
        <v>193.2</v>
      </c>
      <c r="I163" s="132"/>
      <c r="J163" s="228">
        <f>ROUND(I163*H163,2)</f>
        <v>0</v>
      </c>
      <c r="K163" s="212" t="s">
        <v>1062</v>
      </c>
      <c r="L163" s="29"/>
      <c r="M163" s="133" t="s">
        <v>1</v>
      </c>
      <c r="N163" s="134" t="s">
        <v>38</v>
      </c>
      <c r="P163" s="135">
        <f>O163*H163</f>
        <v>0</v>
      </c>
      <c r="Q163" s="135">
        <v>0</v>
      </c>
      <c r="R163" s="135">
        <f>Q163*H163</f>
        <v>0</v>
      </c>
      <c r="S163" s="135">
        <v>0</v>
      </c>
      <c r="T163" s="136">
        <f>S163*H163</f>
        <v>0</v>
      </c>
      <c r="AR163" s="137" t="s">
        <v>193</v>
      </c>
      <c r="AT163" s="137" t="s">
        <v>195</v>
      </c>
      <c r="AU163" s="137" t="s">
        <v>80</v>
      </c>
      <c r="AY163" s="14" t="s">
        <v>194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4" t="s">
        <v>80</v>
      </c>
      <c r="BK163" s="138">
        <f>ROUND(I163*H163,2)</f>
        <v>0</v>
      </c>
      <c r="BL163" s="14" t="s">
        <v>193</v>
      </c>
      <c r="BM163" s="137" t="s">
        <v>1470</v>
      </c>
    </row>
    <row r="164" spans="2:65" s="1" customFormat="1" ht="19.5">
      <c r="B164" s="29"/>
      <c r="C164" s="215"/>
      <c r="D164" s="216" t="s">
        <v>201</v>
      </c>
      <c r="E164" s="215"/>
      <c r="F164" s="217" t="s">
        <v>1181</v>
      </c>
      <c r="G164" s="215"/>
      <c r="H164" s="215"/>
      <c r="I164" s="140"/>
      <c r="J164" s="215"/>
      <c r="K164" s="215"/>
      <c r="L164" s="29"/>
      <c r="M164" s="141"/>
      <c r="T164" s="53"/>
      <c r="AT164" s="14" t="s">
        <v>201</v>
      </c>
      <c r="AU164" s="14" t="s">
        <v>80</v>
      </c>
    </row>
    <row r="165" spans="2:65" s="1" customFormat="1" ht="16.5" customHeight="1">
      <c r="B165" s="128"/>
      <c r="C165" s="210" t="s">
        <v>7</v>
      </c>
      <c r="D165" s="210" t="s">
        <v>195</v>
      </c>
      <c r="E165" s="211" t="s">
        <v>1438</v>
      </c>
      <c r="F165" s="212" t="s">
        <v>1183</v>
      </c>
      <c r="G165" s="213" t="s">
        <v>280</v>
      </c>
      <c r="H165" s="214">
        <v>193.2</v>
      </c>
      <c r="I165" s="132"/>
      <c r="J165" s="228">
        <f>ROUND(I165*H165,2)</f>
        <v>0</v>
      </c>
      <c r="K165" s="212" t="s">
        <v>1062</v>
      </c>
      <c r="L165" s="29"/>
      <c r="M165" s="133" t="s">
        <v>1</v>
      </c>
      <c r="N165" s="134" t="s">
        <v>38</v>
      </c>
      <c r="P165" s="135">
        <f>O165*H165</f>
        <v>0</v>
      </c>
      <c r="Q165" s="135">
        <v>0</v>
      </c>
      <c r="R165" s="135">
        <f>Q165*H165</f>
        <v>0</v>
      </c>
      <c r="S165" s="135">
        <v>0</v>
      </c>
      <c r="T165" s="136">
        <f>S165*H165</f>
        <v>0</v>
      </c>
      <c r="AR165" s="137" t="s">
        <v>193</v>
      </c>
      <c r="AT165" s="137" t="s">
        <v>195</v>
      </c>
      <c r="AU165" s="137" t="s">
        <v>80</v>
      </c>
      <c r="AY165" s="14" t="s">
        <v>194</v>
      </c>
      <c r="BE165" s="138">
        <f>IF(N165="základní",J165,0)</f>
        <v>0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14" t="s">
        <v>80</v>
      </c>
      <c r="BK165" s="138">
        <f>ROUND(I165*H165,2)</f>
        <v>0</v>
      </c>
      <c r="BL165" s="14" t="s">
        <v>193</v>
      </c>
      <c r="BM165" s="137" t="s">
        <v>1471</v>
      </c>
    </row>
    <row r="166" spans="2:65" s="1" customFormat="1" ht="19.5">
      <c r="B166" s="29"/>
      <c r="C166" s="215"/>
      <c r="D166" s="216" t="s">
        <v>201</v>
      </c>
      <c r="E166" s="215"/>
      <c r="F166" s="217" t="s">
        <v>1185</v>
      </c>
      <c r="G166" s="215"/>
      <c r="H166" s="215"/>
      <c r="I166" s="140"/>
      <c r="J166" s="215"/>
      <c r="K166" s="215"/>
      <c r="L166" s="29"/>
      <c r="M166" s="141"/>
      <c r="T166" s="53"/>
      <c r="AT166" s="14" t="s">
        <v>201</v>
      </c>
      <c r="AU166" s="14" t="s">
        <v>80</v>
      </c>
    </row>
    <row r="167" spans="2:65" s="1" customFormat="1" ht="16.5" customHeight="1">
      <c r="B167" s="128"/>
      <c r="C167" s="210" t="s">
        <v>350</v>
      </c>
      <c r="D167" s="210" t="s">
        <v>195</v>
      </c>
      <c r="E167" s="211" t="s">
        <v>1440</v>
      </c>
      <c r="F167" s="212" t="s">
        <v>1187</v>
      </c>
      <c r="G167" s="213" t="s">
        <v>280</v>
      </c>
      <c r="H167" s="214">
        <v>193.2</v>
      </c>
      <c r="I167" s="132"/>
      <c r="J167" s="228">
        <f>ROUND(I167*H167,2)</f>
        <v>0</v>
      </c>
      <c r="K167" s="212" t="s">
        <v>1062</v>
      </c>
      <c r="L167" s="29"/>
      <c r="M167" s="133" t="s">
        <v>1</v>
      </c>
      <c r="N167" s="134" t="s">
        <v>38</v>
      </c>
      <c r="P167" s="135">
        <f>O167*H167</f>
        <v>0</v>
      </c>
      <c r="Q167" s="135">
        <v>0</v>
      </c>
      <c r="R167" s="135">
        <f>Q167*H167</f>
        <v>0</v>
      </c>
      <c r="S167" s="135">
        <v>0</v>
      </c>
      <c r="T167" s="136">
        <f>S167*H167</f>
        <v>0</v>
      </c>
      <c r="AR167" s="137" t="s">
        <v>193</v>
      </c>
      <c r="AT167" s="137" t="s">
        <v>195</v>
      </c>
      <c r="AU167" s="137" t="s">
        <v>80</v>
      </c>
      <c r="AY167" s="14" t="s">
        <v>194</v>
      </c>
      <c r="BE167" s="138">
        <f>IF(N167="základní",J167,0)</f>
        <v>0</v>
      </c>
      <c r="BF167" s="138">
        <f>IF(N167="snížená",J167,0)</f>
        <v>0</v>
      </c>
      <c r="BG167" s="138">
        <f>IF(N167="zákl. přenesená",J167,0)</f>
        <v>0</v>
      </c>
      <c r="BH167" s="138">
        <f>IF(N167="sníž. přenesená",J167,0)</f>
        <v>0</v>
      </c>
      <c r="BI167" s="138">
        <f>IF(N167="nulová",J167,0)</f>
        <v>0</v>
      </c>
      <c r="BJ167" s="14" t="s">
        <v>80</v>
      </c>
      <c r="BK167" s="138">
        <f>ROUND(I167*H167,2)</f>
        <v>0</v>
      </c>
      <c r="BL167" s="14" t="s">
        <v>193</v>
      </c>
      <c r="BM167" s="137" t="s">
        <v>1472</v>
      </c>
    </row>
    <row r="168" spans="2:65" s="1" customFormat="1" ht="19.5">
      <c r="B168" s="29"/>
      <c r="C168" s="215"/>
      <c r="D168" s="216" t="s">
        <v>201</v>
      </c>
      <c r="E168" s="215"/>
      <c r="F168" s="217" t="s">
        <v>1189</v>
      </c>
      <c r="G168" s="215"/>
      <c r="H168" s="215"/>
      <c r="I168" s="140"/>
      <c r="J168" s="215"/>
      <c r="K168" s="215"/>
      <c r="L168" s="29"/>
      <c r="M168" s="141"/>
      <c r="T168" s="53"/>
      <c r="AT168" s="14" t="s">
        <v>201</v>
      </c>
      <c r="AU168" s="14" t="s">
        <v>80</v>
      </c>
    </row>
    <row r="169" spans="2:65" s="1" customFormat="1" ht="16.5" customHeight="1">
      <c r="B169" s="128"/>
      <c r="C169" s="230" t="s">
        <v>356</v>
      </c>
      <c r="D169" s="230" t="s">
        <v>321</v>
      </c>
      <c r="E169" s="231" t="s">
        <v>1442</v>
      </c>
      <c r="F169" s="232" t="s">
        <v>1443</v>
      </c>
      <c r="G169" s="233" t="s">
        <v>683</v>
      </c>
      <c r="H169" s="234">
        <v>9.9499999999999993</v>
      </c>
      <c r="I169" s="158"/>
      <c r="J169" s="235">
        <f>ROUND(I169*H169,2)</f>
        <v>0</v>
      </c>
      <c r="K169" s="232" t="s">
        <v>199</v>
      </c>
      <c r="L169" s="159"/>
      <c r="M169" s="160" t="s">
        <v>1</v>
      </c>
      <c r="N169" s="161" t="s">
        <v>38</v>
      </c>
      <c r="P169" s="135">
        <f>O169*H169</f>
        <v>0</v>
      </c>
      <c r="Q169" s="135">
        <v>1E-3</v>
      </c>
      <c r="R169" s="135">
        <f>Q169*H169</f>
        <v>9.9499999999999988E-3</v>
      </c>
      <c r="S169" s="135">
        <v>0</v>
      </c>
      <c r="T169" s="136">
        <f>S169*H169</f>
        <v>0</v>
      </c>
      <c r="AR169" s="137" t="s">
        <v>233</v>
      </c>
      <c r="AT169" s="137" t="s">
        <v>321</v>
      </c>
      <c r="AU169" s="137" t="s">
        <v>80</v>
      </c>
      <c r="AY169" s="14" t="s">
        <v>194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4" t="s">
        <v>80</v>
      </c>
      <c r="BK169" s="138">
        <f>ROUND(I169*H169,2)</f>
        <v>0</v>
      </c>
      <c r="BL169" s="14" t="s">
        <v>193</v>
      </c>
      <c r="BM169" s="137" t="s">
        <v>1473</v>
      </c>
    </row>
    <row r="170" spans="2:65" s="1" customFormat="1" ht="11.25">
      <c r="B170" s="29"/>
      <c r="C170" s="215"/>
      <c r="D170" s="216" t="s">
        <v>201</v>
      </c>
      <c r="E170" s="215"/>
      <c r="F170" s="217" t="s">
        <v>1443</v>
      </c>
      <c r="G170" s="215"/>
      <c r="H170" s="215"/>
      <c r="I170" s="140"/>
      <c r="J170" s="215"/>
      <c r="K170" s="215"/>
      <c r="L170" s="29"/>
      <c r="M170" s="152"/>
      <c r="N170" s="153"/>
      <c r="O170" s="153"/>
      <c r="P170" s="153"/>
      <c r="Q170" s="153"/>
      <c r="R170" s="153"/>
      <c r="S170" s="153"/>
      <c r="T170" s="154"/>
      <c r="AT170" s="14" t="s">
        <v>201</v>
      </c>
      <c r="AU170" s="14" t="s">
        <v>80</v>
      </c>
    </row>
    <row r="171" spans="2:65" s="1" customFormat="1" ht="6.95" customHeight="1">
      <c r="B171" s="41"/>
      <c r="C171" s="42"/>
      <c r="D171" s="42"/>
      <c r="E171" s="42"/>
      <c r="F171" s="42"/>
      <c r="G171" s="42"/>
      <c r="H171" s="42"/>
      <c r="I171" s="42"/>
      <c r="J171" s="42"/>
      <c r="K171" s="42"/>
      <c r="L171" s="29"/>
    </row>
  </sheetData>
  <sheetProtection algorithmName="SHA-512" hashValue="7NI/fG4+0GO7iC6uqkSvU8kDVIOby0zFA/YGRtKpj8pR2tFwKJPQj3kSAc9jn4OpdgWCg1fwhdbHiVdCvQiicw==" saltValue="ZDqBjf2eV4vgbLI4iYBGtg==" spinCount="100000" sheet="1" objects="1" scenarios="1"/>
  <autoFilter ref="C121:K170" xr:uid="{00000000-0009-0000-0000-00000F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161"/>
  <sheetViews>
    <sheetView showGridLines="0" workbookViewId="0">
      <selection activeCell="W15" sqref="W1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152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1474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ROUND((SUM(BE122:BE160)),  2)</f>
        <v>0</v>
      </c>
      <c r="I35" s="94">
        <v>0.21</v>
      </c>
      <c r="J35" s="84">
        <f>ROUND(((SUM(BE122:BE160))*I35),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ROUND((SUM(BF122:BF160)),  2)</f>
        <v>0</v>
      </c>
      <c r="I36" s="94">
        <v>0.15</v>
      </c>
      <c r="J36" s="84">
        <f>ROUND(((SUM(BF122:BF160))*I36),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ROUND((SUM(BG122:BG160)),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ROUND((SUM(BH122:BH160)),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ROUND((SUM(BI122:BI160)),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09.1.07 - OBNOVA TRÁVNÍKU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1475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J148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09.1.07 - OBNOVA TRÁVNÍKU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P123+P148</f>
        <v>0</v>
      </c>
      <c r="Q122" s="50"/>
      <c r="R122" s="115">
        <f>R123+R148</f>
        <v>3.930723</v>
      </c>
      <c r="S122" s="50"/>
      <c r="T122" s="116">
        <f>T123+T148</f>
        <v>0</v>
      </c>
      <c r="AT122" s="14" t="s">
        <v>72</v>
      </c>
      <c r="AU122" s="14" t="s">
        <v>82</v>
      </c>
      <c r="BK122" s="117">
        <f>BK123+BK148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1476</v>
      </c>
      <c r="I123" s="121"/>
      <c r="J123" s="122">
        <f>BK123</f>
        <v>0</v>
      </c>
      <c r="L123" s="118"/>
      <c r="M123" s="123"/>
      <c r="P123" s="124">
        <f>SUM(P124:P147)</f>
        <v>0</v>
      </c>
      <c r="R123" s="124">
        <f>SUM(R124:R147)</f>
        <v>3.929945</v>
      </c>
      <c r="T123" s="125">
        <f>SUM(T124:T147)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SUM(BK124:BK147)</f>
        <v>0</v>
      </c>
    </row>
    <row r="124" spans="2:65" s="1" customFormat="1" ht="24.2" customHeight="1">
      <c r="B124" s="128"/>
      <c r="C124" s="210" t="s">
        <v>80</v>
      </c>
      <c r="D124" s="210" t="s">
        <v>195</v>
      </c>
      <c r="E124" s="211" t="s">
        <v>1371</v>
      </c>
      <c r="F124" s="212" t="s">
        <v>1372</v>
      </c>
      <c r="G124" s="213" t="s">
        <v>324</v>
      </c>
      <c r="H124" s="214">
        <v>10.576000000000001</v>
      </c>
      <c r="I124" s="132"/>
      <c r="J124" s="228">
        <f>ROUND(I124*H124,2)</f>
        <v>0</v>
      </c>
      <c r="K124" s="212" t="s">
        <v>199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1477</v>
      </c>
    </row>
    <row r="125" spans="2:65" s="1" customFormat="1" ht="19.5">
      <c r="B125" s="29"/>
      <c r="C125" s="215"/>
      <c r="D125" s="216" t="s">
        <v>201</v>
      </c>
      <c r="E125" s="215"/>
      <c r="F125" s="217" t="s">
        <v>1374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16.5" customHeight="1">
      <c r="B126" s="128"/>
      <c r="C126" s="210" t="s">
        <v>85</v>
      </c>
      <c r="D126" s="210" t="s">
        <v>195</v>
      </c>
      <c r="E126" s="211" t="s">
        <v>1340</v>
      </c>
      <c r="F126" s="212" t="s">
        <v>1341</v>
      </c>
      <c r="G126" s="213" t="s">
        <v>269</v>
      </c>
      <c r="H126" s="214">
        <v>151.08000000000001</v>
      </c>
      <c r="I126" s="132"/>
      <c r="J126" s="228">
        <f>ROUND(I126*H126,2)</f>
        <v>0</v>
      </c>
      <c r="K126" s="212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1478</v>
      </c>
    </row>
    <row r="127" spans="2:65" s="1" customFormat="1" ht="19.5">
      <c r="B127" s="29"/>
      <c r="C127" s="215"/>
      <c r="D127" s="216" t="s">
        <v>201</v>
      </c>
      <c r="E127" s="215"/>
      <c r="F127" s="217" t="s">
        <v>1343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21.75" customHeight="1">
      <c r="B128" s="128"/>
      <c r="C128" s="210" t="s">
        <v>207</v>
      </c>
      <c r="D128" s="210" t="s">
        <v>195</v>
      </c>
      <c r="E128" s="211" t="s">
        <v>1375</v>
      </c>
      <c r="F128" s="212" t="s">
        <v>1376</v>
      </c>
      <c r="G128" s="213" t="s">
        <v>269</v>
      </c>
      <c r="H128" s="214">
        <v>151.08000000000001</v>
      </c>
      <c r="I128" s="132"/>
      <c r="J128" s="228">
        <f>ROUND(I128*H128,2)</f>
        <v>0</v>
      </c>
      <c r="K128" s="212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1479</v>
      </c>
    </row>
    <row r="129" spans="2:65" s="1" customFormat="1" ht="19.5">
      <c r="B129" s="29"/>
      <c r="C129" s="215"/>
      <c r="D129" s="216" t="s">
        <v>201</v>
      </c>
      <c r="E129" s="215"/>
      <c r="F129" s="217" t="s">
        <v>1378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21.75" customHeight="1">
      <c r="B130" s="128"/>
      <c r="C130" s="210" t="s">
        <v>193</v>
      </c>
      <c r="D130" s="210" t="s">
        <v>195</v>
      </c>
      <c r="E130" s="211" t="s">
        <v>1480</v>
      </c>
      <c r="F130" s="212" t="s">
        <v>1481</v>
      </c>
      <c r="G130" s="213" t="s">
        <v>269</v>
      </c>
      <c r="H130" s="214">
        <v>151.08000000000001</v>
      </c>
      <c r="I130" s="132"/>
      <c r="J130" s="228">
        <f>ROUND(I130*H130,2)</f>
        <v>0</v>
      </c>
      <c r="K130" s="212" t="s">
        <v>1062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1482</v>
      </c>
    </row>
    <row r="131" spans="2:65" s="1" customFormat="1" ht="19.5">
      <c r="B131" s="29"/>
      <c r="C131" s="215"/>
      <c r="D131" s="216" t="s">
        <v>201</v>
      </c>
      <c r="E131" s="215"/>
      <c r="F131" s="217" t="s">
        <v>1483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210" t="s">
        <v>216</v>
      </c>
      <c r="D132" s="210" t="s">
        <v>195</v>
      </c>
      <c r="E132" s="211" t="s">
        <v>1344</v>
      </c>
      <c r="F132" s="212" t="s">
        <v>1345</v>
      </c>
      <c r="G132" s="213" t="s">
        <v>269</v>
      </c>
      <c r="H132" s="214">
        <v>151.08000000000001</v>
      </c>
      <c r="I132" s="132"/>
      <c r="J132" s="228">
        <f>ROUND(I132*H132,2)</f>
        <v>0</v>
      </c>
      <c r="K132" s="212" t="s">
        <v>1062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1484</v>
      </c>
    </row>
    <row r="133" spans="2:65" s="1" customFormat="1" ht="19.5">
      <c r="B133" s="29"/>
      <c r="C133" s="215"/>
      <c r="D133" s="216" t="s">
        <v>201</v>
      </c>
      <c r="E133" s="215"/>
      <c r="F133" s="217" t="s">
        <v>1347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210" t="s">
        <v>222</v>
      </c>
      <c r="D134" s="210" t="s">
        <v>195</v>
      </c>
      <c r="E134" s="211" t="s">
        <v>1178</v>
      </c>
      <c r="F134" s="212" t="s">
        <v>1179</v>
      </c>
      <c r="G134" s="213" t="s">
        <v>280</v>
      </c>
      <c r="H134" s="214">
        <v>1.5109999999999999</v>
      </c>
      <c r="I134" s="132"/>
      <c r="J134" s="228">
        <f>ROUND(I134*H134,2)</f>
        <v>0</v>
      </c>
      <c r="K134" s="212" t="s">
        <v>1062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1485</v>
      </c>
    </row>
    <row r="135" spans="2:65" s="1" customFormat="1" ht="19.5">
      <c r="B135" s="29"/>
      <c r="C135" s="215"/>
      <c r="D135" s="216" t="s">
        <v>201</v>
      </c>
      <c r="E135" s="215"/>
      <c r="F135" s="217" t="s">
        <v>1181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227</v>
      </c>
      <c r="D136" s="210" t="s">
        <v>195</v>
      </c>
      <c r="E136" s="211" t="s">
        <v>1182</v>
      </c>
      <c r="F136" s="212" t="s">
        <v>1183</v>
      </c>
      <c r="G136" s="213" t="s">
        <v>280</v>
      </c>
      <c r="H136" s="214">
        <v>1.5109999999999999</v>
      </c>
      <c r="I136" s="132"/>
      <c r="J136" s="228">
        <f>ROUND(I136*H136,2)</f>
        <v>0</v>
      </c>
      <c r="K136" s="212" t="s">
        <v>1062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1486</v>
      </c>
    </row>
    <row r="137" spans="2:65" s="1" customFormat="1" ht="19.5">
      <c r="B137" s="29"/>
      <c r="C137" s="215"/>
      <c r="D137" s="216" t="s">
        <v>201</v>
      </c>
      <c r="E137" s="215"/>
      <c r="F137" s="217" t="s">
        <v>1185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233</v>
      </c>
      <c r="D138" s="210" t="s">
        <v>195</v>
      </c>
      <c r="E138" s="211" t="s">
        <v>1186</v>
      </c>
      <c r="F138" s="212" t="s">
        <v>1187</v>
      </c>
      <c r="G138" s="213" t="s">
        <v>280</v>
      </c>
      <c r="H138" s="214">
        <v>1.5109999999999999</v>
      </c>
      <c r="I138" s="132"/>
      <c r="J138" s="228">
        <f>ROUND(I138*H138,2)</f>
        <v>0</v>
      </c>
      <c r="K138" s="212" t="s">
        <v>1062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1487</v>
      </c>
    </row>
    <row r="139" spans="2:65" s="1" customFormat="1" ht="19.5">
      <c r="B139" s="29"/>
      <c r="C139" s="215"/>
      <c r="D139" s="216" t="s">
        <v>201</v>
      </c>
      <c r="E139" s="215"/>
      <c r="F139" s="217" t="s">
        <v>1189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16.5" customHeight="1">
      <c r="B140" s="128"/>
      <c r="C140" s="210" t="s">
        <v>240</v>
      </c>
      <c r="D140" s="210" t="s">
        <v>195</v>
      </c>
      <c r="E140" s="211" t="s">
        <v>1193</v>
      </c>
      <c r="F140" s="212" t="s">
        <v>1194</v>
      </c>
      <c r="G140" s="213" t="s">
        <v>324</v>
      </c>
      <c r="H140" s="214">
        <v>3.931</v>
      </c>
      <c r="I140" s="132"/>
      <c r="J140" s="228">
        <f>ROUND(I140*H140,2)</f>
        <v>0</v>
      </c>
      <c r="K140" s="212" t="s">
        <v>1062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1488</v>
      </c>
    </row>
    <row r="141" spans="2:65" s="1" customFormat="1" ht="19.5">
      <c r="B141" s="29"/>
      <c r="C141" s="215"/>
      <c r="D141" s="216" t="s">
        <v>201</v>
      </c>
      <c r="E141" s="215"/>
      <c r="F141" s="217" t="s">
        <v>1196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24.2" customHeight="1">
      <c r="B142" s="128"/>
      <c r="C142" s="230" t="s">
        <v>246</v>
      </c>
      <c r="D142" s="230" t="s">
        <v>321</v>
      </c>
      <c r="E142" s="231" t="s">
        <v>1360</v>
      </c>
      <c r="F142" s="232" t="s">
        <v>1489</v>
      </c>
      <c r="G142" s="233" t="s">
        <v>683</v>
      </c>
      <c r="H142" s="234">
        <v>1.9450000000000001</v>
      </c>
      <c r="I142" s="158"/>
      <c r="J142" s="235">
        <f>ROUND(I142*H142,2)</f>
        <v>0</v>
      </c>
      <c r="K142" s="232" t="s">
        <v>199</v>
      </c>
      <c r="L142" s="159"/>
      <c r="M142" s="160" t="s">
        <v>1</v>
      </c>
      <c r="N142" s="161" t="s">
        <v>38</v>
      </c>
      <c r="P142" s="135">
        <f>O142*H142</f>
        <v>0</v>
      </c>
      <c r="Q142" s="135">
        <v>1E-3</v>
      </c>
      <c r="R142" s="135">
        <f>Q142*H142</f>
        <v>1.9450000000000001E-3</v>
      </c>
      <c r="S142" s="135">
        <v>0</v>
      </c>
      <c r="T142" s="136">
        <f>S142*H142</f>
        <v>0</v>
      </c>
      <c r="AR142" s="137" t="s">
        <v>233</v>
      </c>
      <c r="AT142" s="137" t="s">
        <v>321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1490</v>
      </c>
    </row>
    <row r="143" spans="2:65" s="1" customFormat="1" ht="19.5">
      <c r="B143" s="29"/>
      <c r="C143" s="215"/>
      <c r="D143" s="216" t="s">
        <v>201</v>
      </c>
      <c r="E143" s="215"/>
      <c r="F143" s="217" t="s">
        <v>1491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" customFormat="1" ht="16.5" customHeight="1">
      <c r="B144" s="128"/>
      <c r="C144" s="230" t="s">
        <v>251</v>
      </c>
      <c r="D144" s="230" t="s">
        <v>321</v>
      </c>
      <c r="E144" s="231" t="s">
        <v>1492</v>
      </c>
      <c r="F144" s="232" t="s">
        <v>1493</v>
      </c>
      <c r="G144" s="233" t="s">
        <v>324</v>
      </c>
      <c r="H144" s="234">
        <v>1.964</v>
      </c>
      <c r="I144" s="158"/>
      <c r="J144" s="235">
        <f>ROUND(I144*H144,2)</f>
        <v>0</v>
      </c>
      <c r="K144" s="232" t="s">
        <v>1062</v>
      </c>
      <c r="L144" s="159"/>
      <c r="M144" s="160" t="s">
        <v>1</v>
      </c>
      <c r="N144" s="161" t="s">
        <v>38</v>
      </c>
      <c r="P144" s="135">
        <f>O144*H144</f>
        <v>0</v>
      </c>
      <c r="Q144" s="135">
        <v>1</v>
      </c>
      <c r="R144" s="135">
        <f>Q144*H144</f>
        <v>1.964</v>
      </c>
      <c r="S144" s="135">
        <v>0</v>
      </c>
      <c r="T144" s="136">
        <f>S144*H144</f>
        <v>0</v>
      </c>
      <c r="AR144" s="137" t="s">
        <v>233</v>
      </c>
      <c r="AT144" s="137" t="s">
        <v>321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1494</v>
      </c>
    </row>
    <row r="145" spans="2:65" s="1" customFormat="1" ht="11.25">
      <c r="B145" s="29"/>
      <c r="C145" s="215"/>
      <c r="D145" s="216" t="s">
        <v>201</v>
      </c>
      <c r="E145" s="215"/>
      <c r="F145" s="217" t="s">
        <v>1493</v>
      </c>
      <c r="G145" s="215"/>
      <c r="H145" s="215"/>
      <c r="I145" s="140"/>
      <c r="J145" s="215"/>
      <c r="K145" s="215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230" t="s">
        <v>256</v>
      </c>
      <c r="D146" s="230" t="s">
        <v>321</v>
      </c>
      <c r="E146" s="231" t="s">
        <v>1495</v>
      </c>
      <c r="F146" s="232" t="s">
        <v>1496</v>
      </c>
      <c r="G146" s="233" t="s">
        <v>324</v>
      </c>
      <c r="H146" s="234">
        <v>1.964</v>
      </c>
      <c r="I146" s="158"/>
      <c r="J146" s="235">
        <f>ROUND(I146*H146,2)</f>
        <v>0</v>
      </c>
      <c r="K146" s="232" t="s">
        <v>199</v>
      </c>
      <c r="L146" s="159"/>
      <c r="M146" s="160" t="s">
        <v>1</v>
      </c>
      <c r="N146" s="161" t="s">
        <v>38</v>
      </c>
      <c r="P146" s="135">
        <f>O146*H146</f>
        <v>0</v>
      </c>
      <c r="Q146" s="135">
        <v>1</v>
      </c>
      <c r="R146" s="135">
        <f>Q146*H146</f>
        <v>1.964</v>
      </c>
      <c r="S146" s="135">
        <v>0</v>
      </c>
      <c r="T146" s="136">
        <f>S146*H146</f>
        <v>0</v>
      </c>
      <c r="AR146" s="137" t="s">
        <v>233</v>
      </c>
      <c r="AT146" s="137" t="s">
        <v>321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1497</v>
      </c>
    </row>
    <row r="147" spans="2:65" s="1" customFormat="1" ht="11.25">
      <c r="B147" s="29"/>
      <c r="C147" s="215"/>
      <c r="D147" s="216" t="s">
        <v>201</v>
      </c>
      <c r="E147" s="215"/>
      <c r="F147" s="217" t="s">
        <v>1493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0" customFormat="1" ht="25.9" customHeight="1">
      <c r="B148" s="118"/>
      <c r="C148" s="225"/>
      <c r="D148" s="226" t="s">
        <v>72</v>
      </c>
      <c r="E148" s="227" t="s">
        <v>1213</v>
      </c>
      <c r="F148" s="227" t="s">
        <v>1214</v>
      </c>
      <c r="G148" s="225"/>
      <c r="H148" s="225"/>
      <c r="I148" s="121"/>
      <c r="J148" s="229">
        <f>BK148</f>
        <v>0</v>
      </c>
      <c r="K148" s="225"/>
      <c r="L148" s="118"/>
      <c r="M148" s="123"/>
      <c r="P148" s="124">
        <f>SUM(P149:P160)</f>
        <v>0</v>
      </c>
      <c r="R148" s="124">
        <f>SUM(R149:R160)</f>
        <v>7.7800000000000005E-4</v>
      </c>
      <c r="T148" s="125">
        <f>SUM(T149:T160)</f>
        <v>0</v>
      </c>
      <c r="AR148" s="119" t="s">
        <v>193</v>
      </c>
      <c r="AT148" s="126" t="s">
        <v>72</v>
      </c>
      <c r="AU148" s="126" t="s">
        <v>73</v>
      </c>
      <c r="AY148" s="119" t="s">
        <v>194</v>
      </c>
      <c r="BK148" s="127">
        <f>SUM(BK149:BK160)</f>
        <v>0</v>
      </c>
    </row>
    <row r="149" spans="2:65" s="1" customFormat="1" ht="16.5" customHeight="1">
      <c r="B149" s="128"/>
      <c r="C149" s="210" t="s">
        <v>308</v>
      </c>
      <c r="D149" s="210" t="s">
        <v>195</v>
      </c>
      <c r="E149" s="211" t="s">
        <v>1498</v>
      </c>
      <c r="F149" s="212" t="s">
        <v>1499</v>
      </c>
      <c r="G149" s="213" t="s">
        <v>269</v>
      </c>
      <c r="H149" s="214">
        <v>755.4</v>
      </c>
      <c r="I149" s="132"/>
      <c r="J149" s="228">
        <f>ROUND(I149*H149,2)</f>
        <v>0</v>
      </c>
      <c r="K149" s="212" t="s">
        <v>1062</v>
      </c>
      <c r="L149" s="29"/>
      <c r="M149" s="133" t="s">
        <v>1</v>
      </c>
      <c r="N149" s="134" t="s">
        <v>38</v>
      </c>
      <c r="P149" s="135">
        <f>O149*H149</f>
        <v>0</v>
      </c>
      <c r="Q149" s="135">
        <v>0</v>
      </c>
      <c r="R149" s="135">
        <f>Q149*H149</f>
        <v>0</v>
      </c>
      <c r="S149" s="135">
        <v>0</v>
      </c>
      <c r="T149" s="136">
        <f>S149*H149</f>
        <v>0</v>
      </c>
      <c r="AR149" s="137" t="s">
        <v>193</v>
      </c>
      <c r="AT149" s="137" t="s">
        <v>195</v>
      </c>
      <c r="AU149" s="137" t="s">
        <v>80</v>
      </c>
      <c r="AY149" s="14" t="s">
        <v>194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4" t="s">
        <v>80</v>
      </c>
      <c r="BK149" s="138">
        <f>ROUND(I149*H149,2)</f>
        <v>0</v>
      </c>
      <c r="BL149" s="14" t="s">
        <v>193</v>
      </c>
      <c r="BM149" s="137" t="s">
        <v>1500</v>
      </c>
    </row>
    <row r="150" spans="2:65" s="1" customFormat="1" ht="19.5">
      <c r="B150" s="29"/>
      <c r="C150" s="215"/>
      <c r="D150" s="216" t="s">
        <v>201</v>
      </c>
      <c r="E150" s="215"/>
      <c r="F150" s="217" t="s">
        <v>1501</v>
      </c>
      <c r="G150" s="215"/>
      <c r="H150" s="215"/>
      <c r="I150" s="140"/>
      <c r="J150" s="215"/>
      <c r="K150" s="215"/>
      <c r="L150" s="29"/>
      <c r="M150" s="141"/>
      <c r="T150" s="53"/>
      <c r="AT150" s="14" t="s">
        <v>201</v>
      </c>
      <c r="AU150" s="14" t="s">
        <v>80</v>
      </c>
    </row>
    <row r="151" spans="2:65" s="1" customFormat="1" ht="16.5" customHeight="1">
      <c r="B151" s="128"/>
      <c r="C151" s="210" t="s">
        <v>312</v>
      </c>
      <c r="D151" s="210" t="s">
        <v>195</v>
      </c>
      <c r="E151" s="211" t="s">
        <v>1352</v>
      </c>
      <c r="F151" s="212" t="s">
        <v>1353</v>
      </c>
      <c r="G151" s="213" t="s">
        <v>324</v>
      </c>
      <c r="H151" s="214">
        <v>1E-3</v>
      </c>
      <c r="I151" s="132"/>
      <c r="J151" s="228">
        <f>ROUND(I151*H151,2)</f>
        <v>0</v>
      </c>
      <c r="K151" s="212" t="s">
        <v>1062</v>
      </c>
      <c r="L151" s="29"/>
      <c r="M151" s="133" t="s">
        <v>1</v>
      </c>
      <c r="N151" s="134" t="s">
        <v>38</v>
      </c>
      <c r="P151" s="135">
        <f>O151*H151</f>
        <v>0</v>
      </c>
      <c r="Q151" s="135">
        <v>0</v>
      </c>
      <c r="R151" s="135">
        <f>Q151*H151</f>
        <v>0</v>
      </c>
      <c r="S151" s="135">
        <v>0</v>
      </c>
      <c r="T151" s="136">
        <f>S151*H151</f>
        <v>0</v>
      </c>
      <c r="AR151" s="137" t="s">
        <v>193</v>
      </c>
      <c r="AT151" s="137" t="s">
        <v>195</v>
      </c>
      <c r="AU151" s="137" t="s">
        <v>80</v>
      </c>
      <c r="AY151" s="14" t="s">
        <v>194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4" t="s">
        <v>80</v>
      </c>
      <c r="BK151" s="138">
        <f>ROUND(I151*H151,2)</f>
        <v>0</v>
      </c>
      <c r="BL151" s="14" t="s">
        <v>193</v>
      </c>
      <c r="BM151" s="137" t="s">
        <v>1502</v>
      </c>
    </row>
    <row r="152" spans="2:65" s="1" customFormat="1" ht="19.5">
      <c r="B152" s="29"/>
      <c r="C152" s="215"/>
      <c r="D152" s="216" t="s">
        <v>201</v>
      </c>
      <c r="E152" s="215"/>
      <c r="F152" s="217" t="s">
        <v>1355</v>
      </c>
      <c r="G152" s="215"/>
      <c r="H152" s="215"/>
      <c r="I152" s="140"/>
      <c r="J152" s="215"/>
      <c r="K152" s="215"/>
      <c r="L152" s="29"/>
      <c r="M152" s="141"/>
      <c r="T152" s="53"/>
      <c r="AT152" s="14" t="s">
        <v>201</v>
      </c>
      <c r="AU152" s="14" t="s">
        <v>80</v>
      </c>
    </row>
    <row r="153" spans="2:65" s="1" customFormat="1" ht="16.5" customHeight="1">
      <c r="B153" s="128"/>
      <c r="C153" s="210" t="s">
        <v>8</v>
      </c>
      <c r="D153" s="210" t="s">
        <v>195</v>
      </c>
      <c r="E153" s="211" t="s">
        <v>1178</v>
      </c>
      <c r="F153" s="212" t="s">
        <v>1179</v>
      </c>
      <c r="G153" s="213" t="s">
        <v>280</v>
      </c>
      <c r="H153" s="214">
        <v>15.108000000000001</v>
      </c>
      <c r="I153" s="132"/>
      <c r="J153" s="228">
        <f>ROUND(I153*H153,2)</f>
        <v>0</v>
      </c>
      <c r="K153" s="212" t="s">
        <v>1062</v>
      </c>
      <c r="L153" s="29"/>
      <c r="M153" s="133" t="s">
        <v>1</v>
      </c>
      <c r="N153" s="134" t="s">
        <v>38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193</v>
      </c>
      <c r="AT153" s="137" t="s">
        <v>195</v>
      </c>
      <c r="AU153" s="137" t="s">
        <v>80</v>
      </c>
      <c r="AY153" s="14" t="s">
        <v>194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4" t="s">
        <v>80</v>
      </c>
      <c r="BK153" s="138">
        <f>ROUND(I153*H153,2)</f>
        <v>0</v>
      </c>
      <c r="BL153" s="14" t="s">
        <v>193</v>
      </c>
      <c r="BM153" s="137" t="s">
        <v>1503</v>
      </c>
    </row>
    <row r="154" spans="2:65" s="1" customFormat="1" ht="19.5">
      <c r="B154" s="29"/>
      <c r="C154" s="215"/>
      <c r="D154" s="216" t="s">
        <v>201</v>
      </c>
      <c r="E154" s="215"/>
      <c r="F154" s="217" t="s">
        <v>1181</v>
      </c>
      <c r="G154" s="215"/>
      <c r="H154" s="215"/>
      <c r="I154" s="140"/>
      <c r="J154" s="215"/>
      <c r="K154" s="215"/>
      <c r="L154" s="29"/>
      <c r="M154" s="141"/>
      <c r="T154" s="53"/>
      <c r="AT154" s="14" t="s">
        <v>201</v>
      </c>
      <c r="AU154" s="14" t="s">
        <v>80</v>
      </c>
    </row>
    <row r="155" spans="2:65" s="1" customFormat="1" ht="16.5" customHeight="1">
      <c r="B155" s="128"/>
      <c r="C155" s="210" t="s">
        <v>320</v>
      </c>
      <c r="D155" s="210" t="s">
        <v>195</v>
      </c>
      <c r="E155" s="211" t="s">
        <v>1182</v>
      </c>
      <c r="F155" s="212" t="s">
        <v>1183</v>
      </c>
      <c r="G155" s="213" t="s">
        <v>280</v>
      </c>
      <c r="H155" s="214">
        <v>15.108000000000001</v>
      </c>
      <c r="I155" s="132"/>
      <c r="J155" s="228">
        <f>ROUND(I155*H155,2)</f>
        <v>0</v>
      </c>
      <c r="K155" s="212" t="s">
        <v>1062</v>
      </c>
      <c r="L155" s="29"/>
      <c r="M155" s="133" t="s">
        <v>1</v>
      </c>
      <c r="N155" s="134" t="s">
        <v>38</v>
      </c>
      <c r="P155" s="135">
        <f>O155*H155</f>
        <v>0</v>
      </c>
      <c r="Q155" s="135">
        <v>0</v>
      </c>
      <c r="R155" s="135">
        <f>Q155*H155</f>
        <v>0</v>
      </c>
      <c r="S155" s="135">
        <v>0</v>
      </c>
      <c r="T155" s="136">
        <f>S155*H155</f>
        <v>0</v>
      </c>
      <c r="AR155" s="137" t="s">
        <v>193</v>
      </c>
      <c r="AT155" s="137" t="s">
        <v>195</v>
      </c>
      <c r="AU155" s="137" t="s">
        <v>80</v>
      </c>
      <c r="AY155" s="14" t="s">
        <v>194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4" t="s">
        <v>80</v>
      </c>
      <c r="BK155" s="138">
        <f>ROUND(I155*H155,2)</f>
        <v>0</v>
      </c>
      <c r="BL155" s="14" t="s">
        <v>193</v>
      </c>
      <c r="BM155" s="137" t="s">
        <v>1504</v>
      </c>
    </row>
    <row r="156" spans="2:65" s="1" customFormat="1" ht="19.5">
      <c r="B156" s="29"/>
      <c r="C156" s="215"/>
      <c r="D156" s="216" t="s">
        <v>201</v>
      </c>
      <c r="E156" s="215"/>
      <c r="F156" s="217" t="s">
        <v>1185</v>
      </c>
      <c r="G156" s="215"/>
      <c r="H156" s="215"/>
      <c r="I156" s="140"/>
      <c r="J156" s="215"/>
      <c r="K156" s="215"/>
      <c r="L156" s="29"/>
      <c r="M156" s="141"/>
      <c r="T156" s="53"/>
      <c r="AT156" s="14" t="s">
        <v>201</v>
      </c>
      <c r="AU156" s="14" t="s">
        <v>80</v>
      </c>
    </row>
    <row r="157" spans="2:65" s="1" customFormat="1" ht="16.5" customHeight="1">
      <c r="B157" s="128"/>
      <c r="C157" s="210" t="s">
        <v>328</v>
      </c>
      <c r="D157" s="210" t="s">
        <v>195</v>
      </c>
      <c r="E157" s="211" t="s">
        <v>1186</v>
      </c>
      <c r="F157" s="212" t="s">
        <v>1187</v>
      </c>
      <c r="G157" s="213" t="s">
        <v>280</v>
      </c>
      <c r="H157" s="214">
        <v>15.108000000000001</v>
      </c>
      <c r="I157" s="132"/>
      <c r="J157" s="228">
        <f>ROUND(I157*H157,2)</f>
        <v>0</v>
      </c>
      <c r="K157" s="212" t="s">
        <v>1062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1505</v>
      </c>
    </row>
    <row r="158" spans="2:65" s="1" customFormat="1" ht="19.5">
      <c r="B158" s="29"/>
      <c r="C158" s="215"/>
      <c r="D158" s="216" t="s">
        <v>201</v>
      </c>
      <c r="E158" s="215"/>
      <c r="F158" s="217" t="s">
        <v>1189</v>
      </c>
      <c r="G158" s="215"/>
      <c r="H158" s="215"/>
      <c r="I158" s="140"/>
      <c r="J158" s="215"/>
      <c r="K158" s="215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230" t="s">
        <v>333</v>
      </c>
      <c r="D159" s="230" t="s">
        <v>321</v>
      </c>
      <c r="E159" s="231" t="s">
        <v>1442</v>
      </c>
      <c r="F159" s="232" t="s">
        <v>1443</v>
      </c>
      <c r="G159" s="233" t="s">
        <v>683</v>
      </c>
      <c r="H159" s="234">
        <v>0.77800000000000002</v>
      </c>
      <c r="I159" s="158"/>
      <c r="J159" s="235">
        <f>ROUND(I159*H159,2)</f>
        <v>0</v>
      </c>
      <c r="K159" s="232" t="s">
        <v>199</v>
      </c>
      <c r="L159" s="159"/>
      <c r="M159" s="160" t="s">
        <v>1</v>
      </c>
      <c r="N159" s="161" t="s">
        <v>38</v>
      </c>
      <c r="P159" s="135">
        <f>O159*H159</f>
        <v>0</v>
      </c>
      <c r="Q159" s="135">
        <v>1E-3</v>
      </c>
      <c r="R159" s="135">
        <f>Q159*H159</f>
        <v>7.7800000000000005E-4</v>
      </c>
      <c r="S159" s="135">
        <v>0</v>
      </c>
      <c r="T159" s="136">
        <f>S159*H159</f>
        <v>0</v>
      </c>
      <c r="AR159" s="137" t="s">
        <v>233</v>
      </c>
      <c r="AT159" s="137" t="s">
        <v>321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1506</v>
      </c>
    </row>
    <row r="160" spans="2:65" s="1" customFormat="1" ht="11.25">
      <c r="B160" s="29"/>
      <c r="C160" s="215"/>
      <c r="D160" s="216" t="s">
        <v>201</v>
      </c>
      <c r="E160" s="215"/>
      <c r="F160" s="217" t="s">
        <v>1443</v>
      </c>
      <c r="G160" s="215"/>
      <c r="H160" s="215"/>
      <c r="I160" s="140"/>
      <c r="J160" s="215"/>
      <c r="K160" s="215"/>
      <c r="L160" s="29"/>
      <c r="M160" s="152"/>
      <c r="N160" s="153"/>
      <c r="O160" s="153"/>
      <c r="P160" s="153"/>
      <c r="Q160" s="153"/>
      <c r="R160" s="153"/>
      <c r="S160" s="153"/>
      <c r="T160" s="154"/>
      <c r="AT160" s="14" t="s">
        <v>201</v>
      </c>
      <c r="AU160" s="14" t="s">
        <v>80</v>
      </c>
    </row>
    <row r="161" spans="2:12" s="1" customFormat="1" ht="6.95" customHeight="1">
      <c r="B161" s="41"/>
      <c r="C161" s="42"/>
      <c r="D161" s="42"/>
      <c r="E161" s="42"/>
      <c r="F161" s="42"/>
      <c r="G161" s="42"/>
      <c r="H161" s="42"/>
      <c r="I161" s="42"/>
      <c r="J161" s="42"/>
      <c r="K161" s="42"/>
      <c r="L161" s="29"/>
    </row>
  </sheetData>
  <sheetProtection algorithmName="SHA-512" hashValue="ohz6o8CG+qBgitq4vbTLuTcC3Nnt8zZsieJwd6cT3TLoWgvXUMDhMw3XGVe5dzADgfB2cYZeDXn4Q76Pnb+rwQ==" saltValue="AGdSBH1DUH3lA+6v7g/Xog==" spinCount="100000" sheet="1" objects="1" scenarios="1"/>
  <autoFilter ref="C121:K160" xr:uid="{00000000-0009-0000-0000-000010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BM149"/>
  <sheetViews>
    <sheetView showGridLines="0" workbookViewId="0">
      <selection activeCell="V10" sqref="V10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155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1507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ROUND((SUM(BE122:BE148)),  2)</f>
        <v>0</v>
      </c>
      <c r="I35" s="94">
        <v>0.21</v>
      </c>
      <c r="J35" s="84">
        <f>ROUND(((SUM(BE122:BE148))*I35),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ROUND((SUM(BF122:BF148)),  2)</f>
        <v>0</v>
      </c>
      <c r="I36" s="94">
        <v>0.15</v>
      </c>
      <c r="J36" s="84">
        <f>ROUND(((SUM(BF122:BF148))*I36),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ROUND((SUM(BG122:BG148)),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ROUND((SUM(BH122:BH148)),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ROUND((SUM(BI122:BI148)),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09.1.09 - LITORÁLNÍ VEGETACE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1508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J140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09.1.09 - LITORÁLNÍ VEGETACE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P123+P140</f>
        <v>0</v>
      </c>
      <c r="Q122" s="50"/>
      <c r="R122" s="115">
        <f>R123+R140</f>
        <v>23.011000000000003</v>
      </c>
      <c r="S122" s="50"/>
      <c r="T122" s="116">
        <f>T123+T140</f>
        <v>0</v>
      </c>
      <c r="AT122" s="14" t="s">
        <v>72</v>
      </c>
      <c r="AU122" s="14" t="s">
        <v>82</v>
      </c>
      <c r="BK122" s="117">
        <f>BK123+BK140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1509</v>
      </c>
      <c r="I123" s="121"/>
      <c r="J123" s="122">
        <f>BK123</f>
        <v>0</v>
      </c>
      <c r="L123" s="118"/>
      <c r="M123" s="123"/>
      <c r="P123" s="124">
        <f>SUM(P124:P139)</f>
        <v>0</v>
      </c>
      <c r="R123" s="124">
        <f>SUM(R124:R139)</f>
        <v>23.011000000000003</v>
      </c>
      <c r="T123" s="125">
        <f>SUM(T124:T139)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SUM(BK124:BK139)</f>
        <v>0</v>
      </c>
    </row>
    <row r="124" spans="2:65" s="1" customFormat="1" ht="24.2" customHeight="1">
      <c r="B124" s="128"/>
      <c r="C124" s="210" t="s">
        <v>80</v>
      </c>
      <c r="D124" s="210" t="s">
        <v>195</v>
      </c>
      <c r="E124" s="211" t="s">
        <v>1371</v>
      </c>
      <c r="F124" s="212" t="s">
        <v>1372</v>
      </c>
      <c r="G124" s="213" t="s">
        <v>324</v>
      </c>
      <c r="H124" s="214">
        <v>78.346000000000004</v>
      </c>
      <c r="I124" s="132"/>
      <c r="J124" s="228">
        <f>ROUND(I124*H124,2)</f>
        <v>0</v>
      </c>
      <c r="K124" s="212" t="s">
        <v>199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1510</v>
      </c>
    </row>
    <row r="125" spans="2:65" s="1" customFormat="1" ht="19.5">
      <c r="B125" s="29"/>
      <c r="C125" s="215"/>
      <c r="D125" s="216" t="s">
        <v>201</v>
      </c>
      <c r="E125" s="215"/>
      <c r="F125" s="217" t="s">
        <v>1374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24.2" customHeight="1">
      <c r="B126" s="128"/>
      <c r="C126" s="210" t="s">
        <v>85</v>
      </c>
      <c r="D126" s="210" t="s">
        <v>195</v>
      </c>
      <c r="E126" s="211" t="s">
        <v>1511</v>
      </c>
      <c r="F126" s="212" t="s">
        <v>1512</v>
      </c>
      <c r="G126" s="213" t="s">
        <v>269</v>
      </c>
      <c r="H126" s="214">
        <v>1117</v>
      </c>
      <c r="I126" s="132"/>
      <c r="J126" s="228">
        <f>ROUND(I126*H126,2)</f>
        <v>0</v>
      </c>
      <c r="K126" s="212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1513</v>
      </c>
    </row>
    <row r="127" spans="2:65" s="1" customFormat="1" ht="29.25">
      <c r="B127" s="29"/>
      <c r="C127" s="215"/>
      <c r="D127" s="216" t="s">
        <v>201</v>
      </c>
      <c r="E127" s="215"/>
      <c r="F127" s="217" t="s">
        <v>1514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21.75" customHeight="1">
      <c r="B128" s="128"/>
      <c r="C128" s="210" t="s">
        <v>207</v>
      </c>
      <c r="D128" s="210" t="s">
        <v>195</v>
      </c>
      <c r="E128" s="211" t="s">
        <v>1402</v>
      </c>
      <c r="F128" s="212" t="s">
        <v>1403</v>
      </c>
      <c r="G128" s="213" t="s">
        <v>269</v>
      </c>
      <c r="H128" s="214">
        <v>1117</v>
      </c>
      <c r="I128" s="132"/>
      <c r="J128" s="228">
        <f>ROUND(I128*H128,2)</f>
        <v>0</v>
      </c>
      <c r="K128" s="212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1515</v>
      </c>
    </row>
    <row r="129" spans="2:65" s="1" customFormat="1" ht="19.5">
      <c r="B129" s="29"/>
      <c r="C129" s="215"/>
      <c r="D129" s="216" t="s">
        <v>201</v>
      </c>
      <c r="E129" s="215"/>
      <c r="F129" s="217" t="s">
        <v>1405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193</v>
      </c>
      <c r="D130" s="210" t="s">
        <v>195</v>
      </c>
      <c r="E130" s="211" t="s">
        <v>1516</v>
      </c>
      <c r="F130" s="212" t="s">
        <v>1517</v>
      </c>
      <c r="G130" s="213" t="s">
        <v>269</v>
      </c>
      <c r="H130" s="214">
        <v>1117</v>
      </c>
      <c r="I130" s="132"/>
      <c r="J130" s="228">
        <f>ROUND(I130*H130,2)</f>
        <v>0</v>
      </c>
      <c r="K130" s="212" t="s">
        <v>1062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1518</v>
      </c>
    </row>
    <row r="131" spans="2:65" s="1" customFormat="1" ht="19.5">
      <c r="B131" s="29"/>
      <c r="C131" s="215"/>
      <c r="D131" s="216" t="s">
        <v>201</v>
      </c>
      <c r="E131" s="215"/>
      <c r="F131" s="217" t="s">
        <v>1519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21.75" customHeight="1">
      <c r="B132" s="128"/>
      <c r="C132" s="210" t="s">
        <v>216</v>
      </c>
      <c r="D132" s="210" t="s">
        <v>195</v>
      </c>
      <c r="E132" s="211" t="s">
        <v>1348</v>
      </c>
      <c r="F132" s="212" t="s">
        <v>1349</v>
      </c>
      <c r="G132" s="213" t="s">
        <v>269</v>
      </c>
      <c r="H132" s="214">
        <v>1117</v>
      </c>
      <c r="I132" s="132"/>
      <c r="J132" s="228">
        <f>ROUND(I132*H132,2)</f>
        <v>0</v>
      </c>
      <c r="K132" s="212" t="s">
        <v>1062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1520</v>
      </c>
    </row>
    <row r="133" spans="2:65" s="1" customFormat="1" ht="29.25">
      <c r="B133" s="29"/>
      <c r="C133" s="215"/>
      <c r="D133" s="216" t="s">
        <v>201</v>
      </c>
      <c r="E133" s="215"/>
      <c r="F133" s="217" t="s">
        <v>1351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210" t="s">
        <v>222</v>
      </c>
      <c r="D134" s="210" t="s">
        <v>195</v>
      </c>
      <c r="E134" s="211" t="s">
        <v>1193</v>
      </c>
      <c r="F134" s="212" t="s">
        <v>1194</v>
      </c>
      <c r="G134" s="213" t="s">
        <v>324</v>
      </c>
      <c r="H134" s="214">
        <v>23.010999999999999</v>
      </c>
      <c r="I134" s="132"/>
      <c r="J134" s="228">
        <f>ROUND(I134*H134,2)</f>
        <v>0</v>
      </c>
      <c r="K134" s="212" t="s">
        <v>1062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1521</v>
      </c>
    </row>
    <row r="135" spans="2:65" s="1" customFormat="1" ht="19.5">
      <c r="B135" s="29"/>
      <c r="C135" s="215"/>
      <c r="D135" s="216" t="s">
        <v>201</v>
      </c>
      <c r="E135" s="215"/>
      <c r="F135" s="217" t="s">
        <v>1196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30" t="s">
        <v>227</v>
      </c>
      <c r="D136" s="230" t="s">
        <v>321</v>
      </c>
      <c r="E136" s="231" t="s">
        <v>1522</v>
      </c>
      <c r="F136" s="232" t="s">
        <v>1523</v>
      </c>
      <c r="G136" s="233" t="s">
        <v>1524</v>
      </c>
      <c r="H136" s="234">
        <v>1</v>
      </c>
      <c r="I136" s="158"/>
      <c r="J136" s="235">
        <f>ROUND(I136*H136,2)</f>
        <v>0</v>
      </c>
      <c r="K136" s="232" t="s">
        <v>199</v>
      </c>
      <c r="L136" s="159"/>
      <c r="M136" s="160" t="s">
        <v>1</v>
      </c>
      <c r="N136" s="161" t="s">
        <v>38</v>
      </c>
      <c r="P136" s="135">
        <f>O136*H136</f>
        <v>0</v>
      </c>
      <c r="Q136" s="135">
        <v>1E-3</v>
      </c>
      <c r="R136" s="135">
        <f>Q136*H136</f>
        <v>1E-3</v>
      </c>
      <c r="S136" s="135">
        <v>0</v>
      </c>
      <c r="T136" s="136">
        <f>S136*H136</f>
        <v>0</v>
      </c>
      <c r="AR136" s="137" t="s">
        <v>233</v>
      </c>
      <c r="AT136" s="137" t="s">
        <v>321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1525</v>
      </c>
    </row>
    <row r="137" spans="2:65" s="1" customFormat="1" ht="11.25">
      <c r="B137" s="29"/>
      <c r="C137" s="215"/>
      <c r="D137" s="216" t="s">
        <v>201</v>
      </c>
      <c r="E137" s="215"/>
      <c r="F137" s="217" t="s">
        <v>1526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30" t="s">
        <v>233</v>
      </c>
      <c r="D138" s="230" t="s">
        <v>321</v>
      </c>
      <c r="E138" s="231" t="s">
        <v>1527</v>
      </c>
      <c r="F138" s="232" t="s">
        <v>1528</v>
      </c>
      <c r="G138" s="233" t="s">
        <v>324</v>
      </c>
      <c r="H138" s="234">
        <v>23.01</v>
      </c>
      <c r="I138" s="158"/>
      <c r="J138" s="235">
        <f>ROUND(I138*H138,2)</f>
        <v>0</v>
      </c>
      <c r="K138" s="232" t="s">
        <v>1062</v>
      </c>
      <c r="L138" s="159"/>
      <c r="M138" s="160" t="s">
        <v>1</v>
      </c>
      <c r="N138" s="161" t="s">
        <v>38</v>
      </c>
      <c r="P138" s="135">
        <f>O138*H138</f>
        <v>0</v>
      </c>
      <c r="Q138" s="135">
        <v>1</v>
      </c>
      <c r="R138" s="135">
        <f>Q138*H138</f>
        <v>23.01</v>
      </c>
      <c r="S138" s="135">
        <v>0</v>
      </c>
      <c r="T138" s="136">
        <f>S138*H138</f>
        <v>0</v>
      </c>
      <c r="AR138" s="137" t="s">
        <v>233</v>
      </c>
      <c r="AT138" s="137" t="s">
        <v>321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1529</v>
      </c>
    </row>
    <row r="139" spans="2:65" s="1" customFormat="1" ht="11.25">
      <c r="B139" s="29"/>
      <c r="C139" s="215"/>
      <c r="D139" s="216" t="s">
        <v>201</v>
      </c>
      <c r="E139" s="215"/>
      <c r="F139" s="217" t="s">
        <v>1528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0" customFormat="1" ht="25.9" customHeight="1">
      <c r="B140" s="118"/>
      <c r="C140" s="225"/>
      <c r="D140" s="226" t="s">
        <v>72</v>
      </c>
      <c r="E140" s="227" t="s">
        <v>1213</v>
      </c>
      <c r="F140" s="227" t="s">
        <v>1214</v>
      </c>
      <c r="G140" s="225"/>
      <c r="H140" s="225"/>
      <c r="I140" s="121"/>
      <c r="J140" s="229">
        <f>BK140</f>
        <v>0</v>
      </c>
      <c r="K140" s="225"/>
      <c r="L140" s="118"/>
      <c r="M140" s="123"/>
      <c r="P140" s="124">
        <f>SUM(P141:P148)</f>
        <v>0</v>
      </c>
      <c r="R140" s="124">
        <f>SUM(R141:R148)</f>
        <v>0</v>
      </c>
      <c r="T140" s="125">
        <f>SUM(T141:T148)</f>
        <v>0</v>
      </c>
      <c r="AR140" s="119" t="s">
        <v>193</v>
      </c>
      <c r="AT140" s="126" t="s">
        <v>72</v>
      </c>
      <c r="AU140" s="126" t="s">
        <v>73</v>
      </c>
      <c r="AY140" s="119" t="s">
        <v>194</v>
      </c>
      <c r="BK140" s="127">
        <f>SUM(BK141:BK148)</f>
        <v>0</v>
      </c>
    </row>
    <row r="141" spans="2:65" s="1" customFormat="1" ht="24.2" customHeight="1">
      <c r="B141" s="128"/>
      <c r="C141" s="210" t="s">
        <v>240</v>
      </c>
      <c r="D141" s="210" t="s">
        <v>195</v>
      </c>
      <c r="E141" s="211" t="s">
        <v>1371</v>
      </c>
      <c r="F141" s="212" t="s">
        <v>1372</v>
      </c>
      <c r="G141" s="213" t="s">
        <v>324</v>
      </c>
      <c r="H141" s="214">
        <v>0.156</v>
      </c>
      <c r="I141" s="132"/>
      <c r="J141" s="228">
        <f>ROUND(I141*H141,2)</f>
        <v>0</v>
      </c>
      <c r="K141" s="212" t="s">
        <v>199</v>
      </c>
      <c r="L141" s="29"/>
      <c r="M141" s="133" t="s">
        <v>1</v>
      </c>
      <c r="N141" s="134" t="s">
        <v>38</v>
      </c>
      <c r="P141" s="135">
        <f>O141*H141</f>
        <v>0</v>
      </c>
      <c r="Q141" s="135">
        <v>0</v>
      </c>
      <c r="R141" s="135">
        <f>Q141*H141</f>
        <v>0</v>
      </c>
      <c r="S141" s="135">
        <v>0</v>
      </c>
      <c r="T141" s="136">
        <f>S141*H141</f>
        <v>0</v>
      </c>
      <c r="AR141" s="137" t="s">
        <v>193</v>
      </c>
      <c r="AT141" s="137" t="s">
        <v>195</v>
      </c>
      <c r="AU141" s="137" t="s">
        <v>80</v>
      </c>
      <c r="AY141" s="14" t="s">
        <v>194</v>
      </c>
      <c r="BE141" s="138">
        <f>IF(N141="základní",J141,0)</f>
        <v>0</v>
      </c>
      <c r="BF141" s="138">
        <f>IF(N141="snížená",J141,0)</f>
        <v>0</v>
      </c>
      <c r="BG141" s="138">
        <f>IF(N141="zákl. přenesená",J141,0)</f>
        <v>0</v>
      </c>
      <c r="BH141" s="138">
        <f>IF(N141="sníž. přenesená",J141,0)</f>
        <v>0</v>
      </c>
      <c r="BI141" s="138">
        <f>IF(N141="nulová",J141,0)</f>
        <v>0</v>
      </c>
      <c r="BJ141" s="14" t="s">
        <v>80</v>
      </c>
      <c r="BK141" s="138">
        <f>ROUND(I141*H141,2)</f>
        <v>0</v>
      </c>
      <c r="BL141" s="14" t="s">
        <v>193</v>
      </c>
      <c r="BM141" s="137" t="s">
        <v>1530</v>
      </c>
    </row>
    <row r="142" spans="2:65" s="1" customFormat="1" ht="19.5">
      <c r="B142" s="29"/>
      <c r="C142" s="215"/>
      <c r="D142" s="216" t="s">
        <v>201</v>
      </c>
      <c r="E142" s="215"/>
      <c r="F142" s="217" t="s">
        <v>1374</v>
      </c>
      <c r="G142" s="215"/>
      <c r="H142" s="215"/>
      <c r="I142" s="140"/>
      <c r="J142" s="215"/>
      <c r="K142" s="215"/>
      <c r="L142" s="29"/>
      <c r="M142" s="141"/>
      <c r="T142" s="53"/>
      <c r="AT142" s="14" t="s">
        <v>201</v>
      </c>
      <c r="AU142" s="14" t="s">
        <v>80</v>
      </c>
    </row>
    <row r="143" spans="2:65" s="1" customFormat="1" ht="24.2" customHeight="1">
      <c r="B143" s="128"/>
      <c r="C143" s="210" t="s">
        <v>246</v>
      </c>
      <c r="D143" s="210" t="s">
        <v>195</v>
      </c>
      <c r="E143" s="211" t="s">
        <v>1384</v>
      </c>
      <c r="F143" s="212" t="s">
        <v>1531</v>
      </c>
      <c r="G143" s="213" t="s">
        <v>269</v>
      </c>
      <c r="H143" s="214">
        <v>223.4</v>
      </c>
      <c r="I143" s="132"/>
      <c r="J143" s="228">
        <f>ROUND(I143*H143,2)</f>
        <v>0</v>
      </c>
      <c r="K143" s="212" t="s">
        <v>199</v>
      </c>
      <c r="L143" s="29"/>
      <c r="M143" s="133" t="s">
        <v>1</v>
      </c>
      <c r="N143" s="134" t="s">
        <v>38</v>
      </c>
      <c r="P143" s="135">
        <f>O143*H143</f>
        <v>0</v>
      </c>
      <c r="Q143" s="135">
        <v>0</v>
      </c>
      <c r="R143" s="135">
        <f>Q143*H143</f>
        <v>0</v>
      </c>
      <c r="S143" s="135">
        <v>0</v>
      </c>
      <c r="T143" s="136">
        <f>S143*H143</f>
        <v>0</v>
      </c>
      <c r="AR143" s="137" t="s">
        <v>193</v>
      </c>
      <c r="AT143" s="137" t="s">
        <v>195</v>
      </c>
      <c r="AU143" s="137" t="s">
        <v>80</v>
      </c>
      <c r="AY143" s="14" t="s">
        <v>194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14" t="s">
        <v>80</v>
      </c>
      <c r="BK143" s="138">
        <f>ROUND(I143*H143,2)</f>
        <v>0</v>
      </c>
      <c r="BL143" s="14" t="s">
        <v>193</v>
      </c>
      <c r="BM143" s="137" t="s">
        <v>1532</v>
      </c>
    </row>
    <row r="144" spans="2:65" s="1" customFormat="1" ht="11.25">
      <c r="B144" s="29"/>
      <c r="C144" s="215"/>
      <c r="D144" s="216" t="s">
        <v>201</v>
      </c>
      <c r="E144" s="215"/>
      <c r="F144" s="217" t="s">
        <v>1533</v>
      </c>
      <c r="G144" s="215"/>
      <c r="H144" s="215"/>
      <c r="I144" s="140"/>
      <c r="J144" s="215"/>
      <c r="K144" s="215"/>
      <c r="L144" s="29"/>
      <c r="M144" s="141"/>
      <c r="T144" s="53"/>
      <c r="AT144" s="14" t="s">
        <v>201</v>
      </c>
      <c r="AU144" s="14" t="s">
        <v>80</v>
      </c>
    </row>
    <row r="145" spans="2:65" s="1" customFormat="1" ht="21.75" customHeight="1">
      <c r="B145" s="128"/>
      <c r="C145" s="210" t="s">
        <v>251</v>
      </c>
      <c r="D145" s="210" t="s">
        <v>195</v>
      </c>
      <c r="E145" s="211" t="s">
        <v>1348</v>
      </c>
      <c r="F145" s="212" t="s">
        <v>1349</v>
      </c>
      <c r="G145" s="213" t="s">
        <v>269</v>
      </c>
      <c r="H145" s="214">
        <v>1117</v>
      </c>
      <c r="I145" s="132"/>
      <c r="J145" s="228">
        <f>ROUND(I145*H145,2)</f>
        <v>0</v>
      </c>
      <c r="K145" s="212" t="s">
        <v>1062</v>
      </c>
      <c r="L145" s="29"/>
      <c r="M145" s="133" t="s">
        <v>1</v>
      </c>
      <c r="N145" s="134" t="s">
        <v>38</v>
      </c>
      <c r="P145" s="135">
        <f>O145*H145</f>
        <v>0</v>
      </c>
      <c r="Q145" s="135">
        <v>0</v>
      </c>
      <c r="R145" s="135">
        <f>Q145*H145</f>
        <v>0</v>
      </c>
      <c r="S145" s="135">
        <v>0</v>
      </c>
      <c r="T145" s="136">
        <f>S145*H145</f>
        <v>0</v>
      </c>
      <c r="AR145" s="137" t="s">
        <v>193</v>
      </c>
      <c r="AT145" s="137" t="s">
        <v>195</v>
      </c>
      <c r="AU145" s="137" t="s">
        <v>80</v>
      </c>
      <c r="AY145" s="14" t="s">
        <v>194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4" t="s">
        <v>80</v>
      </c>
      <c r="BK145" s="138">
        <f>ROUND(I145*H145,2)</f>
        <v>0</v>
      </c>
      <c r="BL145" s="14" t="s">
        <v>193</v>
      </c>
      <c r="BM145" s="137" t="s">
        <v>1534</v>
      </c>
    </row>
    <row r="146" spans="2:65" s="1" customFormat="1" ht="29.25">
      <c r="B146" s="29"/>
      <c r="C146" s="215"/>
      <c r="D146" s="216" t="s">
        <v>201</v>
      </c>
      <c r="E146" s="215"/>
      <c r="F146" s="217" t="s">
        <v>1351</v>
      </c>
      <c r="G146" s="215"/>
      <c r="H146" s="215"/>
      <c r="I146" s="140"/>
      <c r="J146" s="215"/>
      <c r="K146" s="215"/>
      <c r="L146" s="29"/>
      <c r="M146" s="141"/>
      <c r="T146" s="53"/>
      <c r="AT146" s="14" t="s">
        <v>201</v>
      </c>
      <c r="AU146" s="14" t="s">
        <v>80</v>
      </c>
    </row>
    <row r="147" spans="2:65" s="1" customFormat="1" ht="16.5" customHeight="1">
      <c r="B147" s="128"/>
      <c r="C147" s="210" t="s">
        <v>256</v>
      </c>
      <c r="D147" s="210" t="s">
        <v>195</v>
      </c>
      <c r="E147" s="211" t="s">
        <v>1432</v>
      </c>
      <c r="F147" s="212" t="s">
        <v>1433</v>
      </c>
      <c r="G147" s="213" t="s">
        <v>269</v>
      </c>
      <c r="H147" s="214">
        <v>1117</v>
      </c>
      <c r="I147" s="132"/>
      <c r="J147" s="228">
        <f>ROUND(I147*H147,2)</f>
        <v>0</v>
      </c>
      <c r="K147" s="212" t="s">
        <v>1062</v>
      </c>
      <c r="L147" s="29"/>
      <c r="M147" s="133" t="s">
        <v>1</v>
      </c>
      <c r="N147" s="134" t="s">
        <v>38</v>
      </c>
      <c r="P147" s="135">
        <f>O147*H147</f>
        <v>0</v>
      </c>
      <c r="Q147" s="135">
        <v>0</v>
      </c>
      <c r="R147" s="135">
        <f>Q147*H147</f>
        <v>0</v>
      </c>
      <c r="S147" s="135">
        <v>0</v>
      </c>
      <c r="T147" s="136">
        <f>S147*H147</f>
        <v>0</v>
      </c>
      <c r="AR147" s="137" t="s">
        <v>193</v>
      </c>
      <c r="AT147" s="137" t="s">
        <v>195</v>
      </c>
      <c r="AU147" s="137" t="s">
        <v>80</v>
      </c>
      <c r="AY147" s="14" t="s">
        <v>194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4" t="s">
        <v>80</v>
      </c>
      <c r="BK147" s="138">
        <f>ROUND(I147*H147,2)</f>
        <v>0</v>
      </c>
      <c r="BL147" s="14" t="s">
        <v>193</v>
      </c>
      <c r="BM147" s="137" t="s">
        <v>1535</v>
      </c>
    </row>
    <row r="148" spans="2:65" s="1" customFormat="1" ht="19.5">
      <c r="B148" s="29"/>
      <c r="C148" s="215"/>
      <c r="D148" s="216" t="s">
        <v>201</v>
      </c>
      <c r="E148" s="215"/>
      <c r="F148" s="217" t="s">
        <v>1435</v>
      </c>
      <c r="G148" s="215"/>
      <c r="H148" s="215"/>
      <c r="I148" s="140"/>
      <c r="J148" s="215"/>
      <c r="K148" s="215"/>
      <c r="L148" s="29"/>
      <c r="M148" s="152"/>
      <c r="N148" s="153"/>
      <c r="O148" s="153"/>
      <c r="P148" s="153"/>
      <c r="Q148" s="153"/>
      <c r="R148" s="153"/>
      <c r="S148" s="153"/>
      <c r="T148" s="154"/>
      <c r="AT148" s="14" t="s">
        <v>201</v>
      </c>
      <c r="AU148" s="14" t="s">
        <v>80</v>
      </c>
    </row>
    <row r="149" spans="2:65" s="1" customFormat="1" ht="6.95" customHeight="1">
      <c r="B149" s="41"/>
      <c r="C149" s="42"/>
      <c r="D149" s="42"/>
      <c r="E149" s="42"/>
      <c r="F149" s="42"/>
      <c r="G149" s="42"/>
      <c r="H149" s="42"/>
      <c r="I149" s="42"/>
      <c r="J149" s="42"/>
      <c r="K149" s="42"/>
      <c r="L149" s="29"/>
    </row>
  </sheetData>
  <sheetProtection algorithmName="SHA-512" hashValue="GcZPqOAtuC15PCP8SpGtLOj7lEITkWJ+KGEILyEwtEmQjt7iC0OLOK4pT35WWJJkngPEJnWe05KNOtmI4XQMbg==" saltValue="OrF0PrxFOC89fGECIKeVww==" spinCount="100000" sheet="1" objects="1" scenarios="1"/>
  <autoFilter ref="C121:K148" xr:uid="{00000000-0009-0000-0000-000011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BM161"/>
  <sheetViews>
    <sheetView showGridLines="0" workbookViewId="0">
      <selection activeCell="L13" sqref="L13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158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1536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ROUND((SUM(BE122:BE160)),  2)</f>
        <v>0</v>
      </c>
      <c r="I35" s="94">
        <v>0.21</v>
      </c>
      <c r="J35" s="84">
        <f>ROUND(((SUM(BE122:BE160))*I35),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ROUND((SUM(BF122:BF160)),  2)</f>
        <v>0</v>
      </c>
      <c r="I36" s="94">
        <v>0.15</v>
      </c>
      <c r="J36" s="84">
        <f>ROUND(((SUM(BF122:BF160))*I36),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ROUND((SUM(BG122:BG160)),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ROUND((SUM(BH122:BH160)),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ROUND((SUM(BI122:BI160)),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09.1.09 (1) - PNOUCÍ ROSTLINY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1537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1059</v>
      </c>
      <c r="E100" s="108"/>
      <c r="F100" s="108"/>
      <c r="G100" s="108"/>
      <c r="H100" s="108"/>
      <c r="I100" s="108"/>
      <c r="J100" s="109">
        <f>J152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09.1.09 (1) - PNOUCÍ ROSTLINY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P123+P152</f>
        <v>0</v>
      </c>
      <c r="Q122" s="50"/>
      <c r="R122" s="115">
        <f>R123+R152</f>
        <v>0.5596000000000001</v>
      </c>
      <c r="S122" s="50"/>
      <c r="T122" s="116">
        <f>T123+T152</f>
        <v>0</v>
      </c>
      <c r="AT122" s="14" t="s">
        <v>72</v>
      </c>
      <c r="AU122" s="14" t="s">
        <v>82</v>
      </c>
      <c r="BK122" s="117">
        <f>BK123+BK152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1538</v>
      </c>
      <c r="I123" s="121"/>
      <c r="J123" s="122">
        <f>BK123</f>
        <v>0</v>
      </c>
      <c r="L123" s="118"/>
      <c r="M123" s="123"/>
      <c r="P123" s="124">
        <f>SUM(P124:P151)</f>
        <v>0</v>
      </c>
      <c r="R123" s="124">
        <f>SUM(R124:R151)</f>
        <v>0.5596000000000001</v>
      </c>
      <c r="T123" s="125">
        <f>SUM(T124:T151)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SUM(BK124:BK151)</f>
        <v>0</v>
      </c>
    </row>
    <row r="124" spans="2:65" s="1" customFormat="1" ht="24.2" customHeight="1">
      <c r="B124" s="128"/>
      <c r="C124" s="210" t="s">
        <v>80</v>
      </c>
      <c r="D124" s="210" t="s">
        <v>195</v>
      </c>
      <c r="E124" s="211" t="s">
        <v>1539</v>
      </c>
      <c r="F124" s="212" t="s">
        <v>1540</v>
      </c>
      <c r="G124" s="213" t="s">
        <v>583</v>
      </c>
      <c r="H124" s="214">
        <v>55</v>
      </c>
      <c r="I124" s="132"/>
      <c r="J124" s="228">
        <f>ROUND(I124*H124,2)</f>
        <v>0</v>
      </c>
      <c r="K124" s="212" t="s">
        <v>1062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1541</v>
      </c>
    </row>
    <row r="125" spans="2:65" s="1" customFormat="1" ht="29.25">
      <c r="B125" s="29"/>
      <c r="C125" s="215"/>
      <c r="D125" s="216" t="s">
        <v>201</v>
      </c>
      <c r="E125" s="215"/>
      <c r="F125" s="217" t="s">
        <v>1542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16.5" customHeight="1">
      <c r="B126" s="128"/>
      <c r="C126" s="210" t="s">
        <v>85</v>
      </c>
      <c r="D126" s="210" t="s">
        <v>195</v>
      </c>
      <c r="E126" s="211" t="s">
        <v>1543</v>
      </c>
      <c r="F126" s="212" t="s">
        <v>1544</v>
      </c>
      <c r="G126" s="213" t="s">
        <v>583</v>
      </c>
      <c r="H126" s="214">
        <v>55</v>
      </c>
      <c r="I126" s="132"/>
      <c r="J126" s="228">
        <f>ROUND(I126*H126,2)</f>
        <v>0</v>
      </c>
      <c r="K126" s="212" t="s">
        <v>1062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1545</v>
      </c>
    </row>
    <row r="127" spans="2:65" s="1" customFormat="1" ht="19.5">
      <c r="B127" s="29"/>
      <c r="C127" s="215"/>
      <c r="D127" s="216" t="s">
        <v>201</v>
      </c>
      <c r="E127" s="215"/>
      <c r="F127" s="217" t="s">
        <v>1546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16.5" customHeight="1">
      <c r="B128" s="128"/>
      <c r="C128" s="210" t="s">
        <v>207</v>
      </c>
      <c r="D128" s="210" t="s">
        <v>195</v>
      </c>
      <c r="E128" s="211" t="s">
        <v>1547</v>
      </c>
      <c r="F128" s="212" t="s">
        <v>1548</v>
      </c>
      <c r="G128" s="213" t="s">
        <v>583</v>
      </c>
      <c r="H128" s="214">
        <v>55</v>
      </c>
      <c r="I128" s="132"/>
      <c r="J128" s="228">
        <f>ROUND(I128*H128,2)</f>
        <v>0</v>
      </c>
      <c r="K128" s="212" t="s">
        <v>1062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1549</v>
      </c>
    </row>
    <row r="129" spans="2:65" s="1" customFormat="1" ht="19.5">
      <c r="B129" s="29"/>
      <c r="C129" s="215"/>
      <c r="D129" s="216" t="s">
        <v>201</v>
      </c>
      <c r="E129" s="215"/>
      <c r="F129" s="217" t="s">
        <v>1550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193</v>
      </c>
      <c r="D130" s="210" t="s">
        <v>195</v>
      </c>
      <c r="E130" s="211" t="s">
        <v>1168</v>
      </c>
      <c r="F130" s="212" t="s">
        <v>1169</v>
      </c>
      <c r="G130" s="213" t="s">
        <v>269</v>
      </c>
      <c r="H130" s="214">
        <v>11</v>
      </c>
      <c r="I130" s="132"/>
      <c r="J130" s="228">
        <f>ROUND(I130*H130,2)</f>
        <v>0</v>
      </c>
      <c r="K130" s="212" t="s">
        <v>1062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1551</v>
      </c>
    </row>
    <row r="131" spans="2:65" s="1" customFormat="1" ht="19.5">
      <c r="B131" s="29"/>
      <c r="C131" s="215"/>
      <c r="D131" s="216" t="s">
        <v>201</v>
      </c>
      <c r="E131" s="215"/>
      <c r="F131" s="217" t="s">
        <v>1171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210" t="s">
        <v>216</v>
      </c>
      <c r="D132" s="210" t="s">
        <v>195</v>
      </c>
      <c r="E132" s="211" t="s">
        <v>1172</v>
      </c>
      <c r="F132" s="212" t="s">
        <v>1173</v>
      </c>
      <c r="G132" s="213" t="s">
        <v>324</v>
      </c>
      <c r="H132" s="214">
        <v>1E-3</v>
      </c>
      <c r="I132" s="132"/>
      <c r="J132" s="228">
        <f>ROUND(I132*H132,2)</f>
        <v>0</v>
      </c>
      <c r="K132" s="212" t="s">
        <v>1062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1552</v>
      </c>
    </row>
    <row r="133" spans="2:65" s="1" customFormat="1" ht="19.5">
      <c r="B133" s="29"/>
      <c r="C133" s="215"/>
      <c r="D133" s="216" t="s">
        <v>201</v>
      </c>
      <c r="E133" s="215"/>
      <c r="F133" s="217" t="s">
        <v>1175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210" t="s">
        <v>222</v>
      </c>
      <c r="D134" s="210" t="s">
        <v>195</v>
      </c>
      <c r="E134" s="211" t="s">
        <v>1553</v>
      </c>
      <c r="F134" s="212" t="s">
        <v>1554</v>
      </c>
      <c r="G134" s="213" t="s">
        <v>280</v>
      </c>
      <c r="H134" s="214">
        <v>0.82499999999999996</v>
      </c>
      <c r="I134" s="132"/>
      <c r="J134" s="228">
        <f>ROUND(I134*H134,2)</f>
        <v>0</v>
      </c>
      <c r="K134" s="212" t="s">
        <v>1062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1555</v>
      </c>
    </row>
    <row r="135" spans="2:65" s="1" customFormat="1" ht="19.5">
      <c r="B135" s="29"/>
      <c r="C135" s="215"/>
      <c r="D135" s="216" t="s">
        <v>201</v>
      </c>
      <c r="E135" s="215"/>
      <c r="F135" s="217" t="s">
        <v>1556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227</v>
      </c>
      <c r="D136" s="210" t="s">
        <v>195</v>
      </c>
      <c r="E136" s="211" t="s">
        <v>1182</v>
      </c>
      <c r="F136" s="212" t="s">
        <v>1183</v>
      </c>
      <c r="G136" s="213" t="s">
        <v>280</v>
      </c>
      <c r="H136" s="214">
        <v>0.82499999999999996</v>
      </c>
      <c r="I136" s="132"/>
      <c r="J136" s="228">
        <f>ROUND(I136*H136,2)</f>
        <v>0</v>
      </c>
      <c r="K136" s="212" t="s">
        <v>1062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1557</v>
      </c>
    </row>
    <row r="137" spans="2:65" s="1" customFormat="1" ht="19.5">
      <c r="B137" s="29"/>
      <c r="C137" s="215"/>
      <c r="D137" s="216" t="s">
        <v>201</v>
      </c>
      <c r="E137" s="215"/>
      <c r="F137" s="217" t="s">
        <v>1185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233</v>
      </c>
      <c r="D138" s="210" t="s">
        <v>195</v>
      </c>
      <c r="E138" s="211" t="s">
        <v>1186</v>
      </c>
      <c r="F138" s="212" t="s">
        <v>1187</v>
      </c>
      <c r="G138" s="213" t="s">
        <v>280</v>
      </c>
      <c r="H138" s="214">
        <v>0.82499999999999996</v>
      </c>
      <c r="I138" s="132"/>
      <c r="J138" s="228">
        <f>ROUND(I138*H138,2)</f>
        <v>0</v>
      </c>
      <c r="K138" s="212" t="s">
        <v>1062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1558</v>
      </c>
    </row>
    <row r="139" spans="2:65" s="1" customFormat="1" ht="19.5">
      <c r="B139" s="29"/>
      <c r="C139" s="215"/>
      <c r="D139" s="216" t="s">
        <v>201</v>
      </c>
      <c r="E139" s="215"/>
      <c r="F139" s="217" t="s">
        <v>1189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16.5" customHeight="1">
      <c r="B140" s="128"/>
      <c r="C140" s="210" t="s">
        <v>240</v>
      </c>
      <c r="D140" s="210" t="s">
        <v>195</v>
      </c>
      <c r="E140" s="211" t="s">
        <v>1193</v>
      </c>
      <c r="F140" s="212" t="s">
        <v>1194</v>
      </c>
      <c r="G140" s="213" t="s">
        <v>324</v>
      </c>
      <c r="H140" s="214">
        <v>0.56000000000000005</v>
      </c>
      <c r="I140" s="132"/>
      <c r="J140" s="228">
        <f>ROUND(I140*H140,2)</f>
        <v>0</v>
      </c>
      <c r="K140" s="212" t="s">
        <v>1062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1559</v>
      </c>
    </row>
    <row r="141" spans="2:65" s="1" customFormat="1" ht="19.5">
      <c r="B141" s="29"/>
      <c r="C141" s="215"/>
      <c r="D141" s="216" t="s">
        <v>201</v>
      </c>
      <c r="E141" s="215"/>
      <c r="F141" s="217" t="s">
        <v>1196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24.2" customHeight="1">
      <c r="B142" s="128"/>
      <c r="C142" s="230" t="s">
        <v>246</v>
      </c>
      <c r="D142" s="230" t="s">
        <v>321</v>
      </c>
      <c r="E142" s="231" t="s">
        <v>1560</v>
      </c>
      <c r="F142" s="232" t="s">
        <v>1561</v>
      </c>
      <c r="G142" s="233" t="s">
        <v>583</v>
      </c>
      <c r="H142" s="234">
        <v>45</v>
      </c>
      <c r="I142" s="158"/>
      <c r="J142" s="235">
        <f>ROUND(I142*H142,2)</f>
        <v>0</v>
      </c>
      <c r="K142" s="232" t="s">
        <v>199</v>
      </c>
      <c r="L142" s="159"/>
      <c r="M142" s="160" t="s">
        <v>1</v>
      </c>
      <c r="N142" s="161" t="s">
        <v>38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233</v>
      </c>
      <c r="AT142" s="137" t="s">
        <v>321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1562</v>
      </c>
    </row>
    <row r="143" spans="2:65" s="1" customFormat="1" ht="19.5">
      <c r="B143" s="29"/>
      <c r="C143" s="215"/>
      <c r="D143" s="216" t="s">
        <v>201</v>
      </c>
      <c r="E143" s="215"/>
      <c r="F143" s="217" t="s">
        <v>1563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" customFormat="1" ht="24.2" customHeight="1">
      <c r="B144" s="128"/>
      <c r="C144" s="230" t="s">
        <v>251</v>
      </c>
      <c r="D144" s="230" t="s">
        <v>321</v>
      </c>
      <c r="E144" s="231" t="s">
        <v>1564</v>
      </c>
      <c r="F144" s="232" t="s">
        <v>1565</v>
      </c>
      <c r="G144" s="233" t="s">
        <v>583</v>
      </c>
      <c r="H144" s="234">
        <v>10</v>
      </c>
      <c r="I144" s="158"/>
      <c r="J144" s="235">
        <f>ROUND(I144*H144,2)</f>
        <v>0</v>
      </c>
      <c r="K144" s="232" t="s">
        <v>199</v>
      </c>
      <c r="L144" s="159"/>
      <c r="M144" s="160" t="s">
        <v>1</v>
      </c>
      <c r="N144" s="161" t="s">
        <v>38</v>
      </c>
      <c r="P144" s="135">
        <f>O144*H144</f>
        <v>0</v>
      </c>
      <c r="Q144" s="135">
        <v>2.5000000000000001E-3</v>
      </c>
      <c r="R144" s="135">
        <f>Q144*H144</f>
        <v>2.5000000000000001E-2</v>
      </c>
      <c r="S144" s="135">
        <v>0</v>
      </c>
      <c r="T144" s="136">
        <f>S144*H144</f>
        <v>0</v>
      </c>
      <c r="AR144" s="137" t="s">
        <v>233</v>
      </c>
      <c r="AT144" s="137" t="s">
        <v>321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1566</v>
      </c>
    </row>
    <row r="145" spans="2:65" s="1" customFormat="1" ht="11.25">
      <c r="B145" s="29"/>
      <c r="C145" s="215"/>
      <c r="D145" s="216" t="s">
        <v>201</v>
      </c>
      <c r="E145" s="215"/>
      <c r="F145" s="217" t="s">
        <v>1567</v>
      </c>
      <c r="G145" s="215"/>
      <c r="H145" s="215"/>
      <c r="I145" s="140"/>
      <c r="J145" s="215"/>
      <c r="K145" s="215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230" t="s">
        <v>256</v>
      </c>
      <c r="D146" s="230" t="s">
        <v>321</v>
      </c>
      <c r="E146" s="231" t="s">
        <v>1568</v>
      </c>
      <c r="F146" s="232" t="s">
        <v>1569</v>
      </c>
      <c r="G146" s="233" t="s">
        <v>280</v>
      </c>
      <c r="H146" s="234">
        <v>1.43</v>
      </c>
      <c r="I146" s="158"/>
      <c r="J146" s="235">
        <f>ROUND(I146*H146,2)</f>
        <v>0</v>
      </c>
      <c r="K146" s="232" t="s">
        <v>1062</v>
      </c>
      <c r="L146" s="159"/>
      <c r="M146" s="160" t="s">
        <v>1</v>
      </c>
      <c r="N146" s="161" t="s">
        <v>38</v>
      </c>
      <c r="P146" s="135">
        <f>O146*H146</f>
        <v>0</v>
      </c>
      <c r="Q146" s="135">
        <v>0.22</v>
      </c>
      <c r="R146" s="135">
        <f>Q146*H146</f>
        <v>0.31459999999999999</v>
      </c>
      <c r="S146" s="135">
        <v>0</v>
      </c>
      <c r="T146" s="136">
        <f>S146*H146</f>
        <v>0</v>
      </c>
      <c r="AR146" s="137" t="s">
        <v>233</v>
      </c>
      <c r="AT146" s="137" t="s">
        <v>321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1570</v>
      </c>
    </row>
    <row r="147" spans="2:65" s="1" customFormat="1" ht="11.25">
      <c r="B147" s="29"/>
      <c r="C147" s="215"/>
      <c r="D147" s="216" t="s">
        <v>201</v>
      </c>
      <c r="E147" s="215"/>
      <c r="F147" s="217" t="s">
        <v>1569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" customFormat="1" ht="16.5" customHeight="1">
      <c r="B148" s="128"/>
      <c r="C148" s="230" t="s">
        <v>308</v>
      </c>
      <c r="D148" s="230" t="s">
        <v>321</v>
      </c>
      <c r="E148" s="231" t="s">
        <v>1281</v>
      </c>
      <c r="F148" s="232" t="s">
        <v>1282</v>
      </c>
      <c r="G148" s="233" t="s">
        <v>280</v>
      </c>
      <c r="H148" s="234">
        <v>1.1000000000000001</v>
      </c>
      <c r="I148" s="158"/>
      <c r="J148" s="235">
        <f>ROUND(I148*H148,2)</f>
        <v>0</v>
      </c>
      <c r="K148" s="232" t="s">
        <v>199</v>
      </c>
      <c r="L148" s="159"/>
      <c r="M148" s="160" t="s">
        <v>1</v>
      </c>
      <c r="N148" s="161" t="s">
        <v>38</v>
      </c>
      <c r="P148" s="135">
        <f>O148*H148</f>
        <v>0</v>
      </c>
      <c r="Q148" s="135">
        <v>0.2</v>
      </c>
      <c r="R148" s="135">
        <f>Q148*H148</f>
        <v>0.22000000000000003</v>
      </c>
      <c r="S148" s="135">
        <v>0</v>
      </c>
      <c r="T148" s="136">
        <f>S148*H148</f>
        <v>0</v>
      </c>
      <c r="AR148" s="137" t="s">
        <v>233</v>
      </c>
      <c r="AT148" s="137" t="s">
        <v>321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1571</v>
      </c>
    </row>
    <row r="149" spans="2:65" s="1" customFormat="1" ht="11.25">
      <c r="B149" s="29"/>
      <c r="C149" s="215"/>
      <c r="D149" s="216" t="s">
        <v>201</v>
      </c>
      <c r="E149" s="215"/>
      <c r="F149" s="217" t="s">
        <v>1282</v>
      </c>
      <c r="G149" s="215"/>
      <c r="H149" s="215"/>
      <c r="I149" s="140"/>
      <c r="J149" s="215"/>
      <c r="K149" s="215"/>
      <c r="L149" s="29"/>
      <c r="M149" s="141"/>
      <c r="T149" s="53"/>
      <c r="AT149" s="14" t="s">
        <v>201</v>
      </c>
      <c r="AU149" s="14" t="s">
        <v>80</v>
      </c>
    </row>
    <row r="150" spans="2:65" s="1" customFormat="1" ht="16.5" customHeight="1">
      <c r="B150" s="128"/>
      <c r="C150" s="230" t="s">
        <v>312</v>
      </c>
      <c r="D150" s="230" t="s">
        <v>321</v>
      </c>
      <c r="E150" s="231" t="s">
        <v>1200</v>
      </c>
      <c r="F150" s="232" t="s">
        <v>1201</v>
      </c>
      <c r="G150" s="233" t="s">
        <v>583</v>
      </c>
      <c r="H150" s="234">
        <v>56.65</v>
      </c>
      <c r="I150" s="158"/>
      <c r="J150" s="235">
        <f>ROUND(I150*H150,2)</f>
        <v>0</v>
      </c>
      <c r="K150" s="232" t="s">
        <v>199</v>
      </c>
      <c r="L150" s="159"/>
      <c r="M150" s="160" t="s">
        <v>1</v>
      </c>
      <c r="N150" s="161" t="s">
        <v>38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R150" s="137" t="s">
        <v>233</v>
      </c>
      <c r="AT150" s="137" t="s">
        <v>321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1572</v>
      </c>
    </row>
    <row r="151" spans="2:65" s="1" customFormat="1" ht="11.25">
      <c r="B151" s="29"/>
      <c r="C151" s="215"/>
      <c r="D151" s="216" t="s">
        <v>201</v>
      </c>
      <c r="E151" s="215"/>
      <c r="F151" s="217" t="s">
        <v>1201</v>
      </c>
      <c r="G151" s="215"/>
      <c r="H151" s="215"/>
      <c r="I151" s="140"/>
      <c r="J151" s="215"/>
      <c r="K151" s="215"/>
      <c r="L151" s="29"/>
      <c r="M151" s="141"/>
      <c r="T151" s="53"/>
      <c r="AT151" s="14" t="s">
        <v>201</v>
      </c>
      <c r="AU151" s="14" t="s">
        <v>80</v>
      </c>
    </row>
    <row r="152" spans="2:65" s="10" customFormat="1" ht="25.9" customHeight="1">
      <c r="B152" s="118"/>
      <c r="C152" s="225"/>
      <c r="D152" s="226" t="s">
        <v>72</v>
      </c>
      <c r="E152" s="227" t="s">
        <v>1213</v>
      </c>
      <c r="F152" s="227" t="s">
        <v>1214</v>
      </c>
      <c r="G152" s="225"/>
      <c r="H152" s="225"/>
      <c r="I152" s="121"/>
      <c r="J152" s="229">
        <f>BK152</f>
        <v>0</v>
      </c>
      <c r="K152" s="225"/>
      <c r="L152" s="118"/>
      <c r="M152" s="123"/>
      <c r="P152" s="124">
        <f>SUM(P153:P160)</f>
        <v>0</v>
      </c>
      <c r="R152" s="124">
        <f>SUM(R153:R160)</f>
        <v>0</v>
      </c>
      <c r="T152" s="125">
        <f>SUM(T153:T160)</f>
        <v>0</v>
      </c>
      <c r="AR152" s="119" t="s">
        <v>193</v>
      </c>
      <c r="AT152" s="126" t="s">
        <v>72</v>
      </c>
      <c r="AU152" s="126" t="s">
        <v>73</v>
      </c>
      <c r="AY152" s="119" t="s">
        <v>194</v>
      </c>
      <c r="BK152" s="127">
        <f>SUM(BK153:BK160)</f>
        <v>0</v>
      </c>
    </row>
    <row r="153" spans="2:65" s="1" customFormat="1" ht="16.5" customHeight="1">
      <c r="B153" s="128"/>
      <c r="C153" s="210" t="s">
        <v>8</v>
      </c>
      <c r="D153" s="210" t="s">
        <v>195</v>
      </c>
      <c r="E153" s="211" t="s">
        <v>1215</v>
      </c>
      <c r="F153" s="212" t="s">
        <v>1216</v>
      </c>
      <c r="G153" s="213" t="s">
        <v>583</v>
      </c>
      <c r="H153" s="214">
        <v>55</v>
      </c>
      <c r="I153" s="132"/>
      <c r="J153" s="228">
        <f>ROUND(I153*H153,2)</f>
        <v>0</v>
      </c>
      <c r="K153" s="212" t="s">
        <v>1062</v>
      </c>
      <c r="L153" s="29"/>
      <c r="M153" s="133" t="s">
        <v>1</v>
      </c>
      <c r="N153" s="134" t="s">
        <v>38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193</v>
      </c>
      <c r="AT153" s="137" t="s">
        <v>195</v>
      </c>
      <c r="AU153" s="137" t="s">
        <v>80</v>
      </c>
      <c r="AY153" s="14" t="s">
        <v>194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4" t="s">
        <v>80</v>
      </c>
      <c r="BK153" s="138">
        <f>ROUND(I153*H153,2)</f>
        <v>0</v>
      </c>
      <c r="BL153" s="14" t="s">
        <v>193</v>
      </c>
      <c r="BM153" s="137" t="s">
        <v>1573</v>
      </c>
    </row>
    <row r="154" spans="2:65" s="1" customFormat="1" ht="19.5">
      <c r="B154" s="29"/>
      <c r="C154" s="215"/>
      <c r="D154" s="216" t="s">
        <v>201</v>
      </c>
      <c r="E154" s="215"/>
      <c r="F154" s="217" t="s">
        <v>1218</v>
      </c>
      <c r="G154" s="215"/>
      <c r="H154" s="215"/>
      <c r="I154" s="140"/>
      <c r="J154" s="215"/>
      <c r="K154" s="215"/>
      <c r="L154" s="29"/>
      <c r="M154" s="141"/>
      <c r="T154" s="53"/>
      <c r="AT154" s="14" t="s">
        <v>201</v>
      </c>
      <c r="AU154" s="14" t="s">
        <v>80</v>
      </c>
    </row>
    <row r="155" spans="2:65" s="1" customFormat="1" ht="16.5" customHeight="1">
      <c r="B155" s="128"/>
      <c r="C155" s="210" t="s">
        <v>320</v>
      </c>
      <c r="D155" s="210" t="s">
        <v>195</v>
      </c>
      <c r="E155" s="211" t="s">
        <v>1553</v>
      </c>
      <c r="F155" s="212" t="s">
        <v>1554</v>
      </c>
      <c r="G155" s="213" t="s">
        <v>280</v>
      </c>
      <c r="H155" s="214">
        <v>8.25</v>
      </c>
      <c r="I155" s="132"/>
      <c r="J155" s="228">
        <f>ROUND(I155*H155,2)</f>
        <v>0</v>
      </c>
      <c r="K155" s="212" t="s">
        <v>1062</v>
      </c>
      <c r="L155" s="29"/>
      <c r="M155" s="133" t="s">
        <v>1</v>
      </c>
      <c r="N155" s="134" t="s">
        <v>38</v>
      </c>
      <c r="P155" s="135">
        <f>O155*H155</f>
        <v>0</v>
      </c>
      <c r="Q155" s="135">
        <v>0</v>
      </c>
      <c r="R155" s="135">
        <f>Q155*H155</f>
        <v>0</v>
      </c>
      <c r="S155" s="135">
        <v>0</v>
      </c>
      <c r="T155" s="136">
        <f>S155*H155</f>
        <v>0</v>
      </c>
      <c r="AR155" s="137" t="s">
        <v>193</v>
      </c>
      <c r="AT155" s="137" t="s">
        <v>195</v>
      </c>
      <c r="AU155" s="137" t="s">
        <v>80</v>
      </c>
      <c r="AY155" s="14" t="s">
        <v>194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4" t="s">
        <v>80</v>
      </c>
      <c r="BK155" s="138">
        <f>ROUND(I155*H155,2)</f>
        <v>0</v>
      </c>
      <c r="BL155" s="14" t="s">
        <v>193</v>
      </c>
      <c r="BM155" s="137" t="s">
        <v>1574</v>
      </c>
    </row>
    <row r="156" spans="2:65" s="1" customFormat="1" ht="19.5">
      <c r="B156" s="29"/>
      <c r="C156" s="215"/>
      <c r="D156" s="216" t="s">
        <v>201</v>
      </c>
      <c r="E156" s="215"/>
      <c r="F156" s="217" t="s">
        <v>1556</v>
      </c>
      <c r="G156" s="215"/>
      <c r="H156" s="215"/>
      <c r="I156" s="140"/>
      <c r="J156" s="215"/>
      <c r="K156" s="215"/>
      <c r="L156" s="29"/>
      <c r="M156" s="141"/>
      <c r="T156" s="53"/>
      <c r="AT156" s="14" t="s">
        <v>201</v>
      </c>
      <c r="AU156" s="14" t="s">
        <v>80</v>
      </c>
    </row>
    <row r="157" spans="2:65" s="1" customFormat="1" ht="16.5" customHeight="1">
      <c r="B157" s="128"/>
      <c r="C157" s="210" t="s">
        <v>328</v>
      </c>
      <c r="D157" s="210" t="s">
        <v>195</v>
      </c>
      <c r="E157" s="211" t="s">
        <v>1182</v>
      </c>
      <c r="F157" s="212" t="s">
        <v>1183</v>
      </c>
      <c r="G157" s="213" t="s">
        <v>280</v>
      </c>
      <c r="H157" s="214">
        <v>8.25</v>
      </c>
      <c r="I157" s="132"/>
      <c r="J157" s="228">
        <f>ROUND(I157*H157,2)</f>
        <v>0</v>
      </c>
      <c r="K157" s="212" t="s">
        <v>1062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1575</v>
      </c>
    </row>
    <row r="158" spans="2:65" s="1" customFormat="1" ht="19.5">
      <c r="B158" s="29"/>
      <c r="C158" s="215"/>
      <c r="D158" s="216" t="s">
        <v>201</v>
      </c>
      <c r="E158" s="215"/>
      <c r="F158" s="217" t="s">
        <v>1185</v>
      </c>
      <c r="G158" s="215"/>
      <c r="H158" s="215"/>
      <c r="I158" s="140"/>
      <c r="J158" s="215"/>
      <c r="K158" s="215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210" t="s">
        <v>333</v>
      </c>
      <c r="D159" s="210" t="s">
        <v>195</v>
      </c>
      <c r="E159" s="211" t="s">
        <v>1186</v>
      </c>
      <c r="F159" s="212" t="s">
        <v>1187</v>
      </c>
      <c r="G159" s="213" t="s">
        <v>280</v>
      </c>
      <c r="H159" s="214">
        <v>8.25</v>
      </c>
      <c r="I159" s="132"/>
      <c r="J159" s="228">
        <f>ROUND(I159*H159,2)</f>
        <v>0</v>
      </c>
      <c r="K159" s="212" t="s">
        <v>1062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0</v>
      </c>
      <c r="R159" s="135">
        <f>Q159*H159</f>
        <v>0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1576</v>
      </c>
    </row>
    <row r="160" spans="2:65" s="1" customFormat="1" ht="19.5">
      <c r="B160" s="29"/>
      <c r="C160" s="215"/>
      <c r="D160" s="216" t="s">
        <v>201</v>
      </c>
      <c r="E160" s="215"/>
      <c r="F160" s="217" t="s">
        <v>1189</v>
      </c>
      <c r="G160" s="215"/>
      <c r="H160" s="215"/>
      <c r="I160" s="140"/>
      <c r="J160" s="215"/>
      <c r="K160" s="215"/>
      <c r="L160" s="29"/>
      <c r="M160" s="152"/>
      <c r="N160" s="153"/>
      <c r="O160" s="153"/>
      <c r="P160" s="153"/>
      <c r="Q160" s="153"/>
      <c r="R160" s="153"/>
      <c r="S160" s="153"/>
      <c r="T160" s="154"/>
      <c r="AT160" s="14" t="s">
        <v>201</v>
      </c>
      <c r="AU160" s="14" t="s">
        <v>80</v>
      </c>
    </row>
    <row r="161" spans="2:12" s="1" customFormat="1" ht="6.95" customHeight="1">
      <c r="B161" s="41"/>
      <c r="C161" s="42"/>
      <c r="D161" s="42"/>
      <c r="E161" s="42"/>
      <c r="F161" s="42"/>
      <c r="G161" s="42"/>
      <c r="H161" s="42"/>
      <c r="I161" s="42"/>
      <c r="J161" s="42"/>
      <c r="K161" s="42"/>
      <c r="L161" s="29"/>
    </row>
  </sheetData>
  <sheetProtection algorithmName="SHA-512" hashValue="nki7Di88fYB2pfGt2KOoMnBKvXoM8P7ztrzKWtx6LDSR4a6jOc3rdq4tgEaeZWF0uHRqYRBNCIYeK60Jz21QFg==" saltValue="qzeV8/QVoYyhlgEYDEWZ1w==" spinCount="100000" sheet="1" objects="1" scenarios="1"/>
  <autoFilter ref="C121:K160" xr:uid="{00000000-0009-0000-0000-000012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4"/>
  <sheetViews>
    <sheetView showGridLines="0" workbookViewId="0">
      <selection activeCell="W10" sqref="W10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86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170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170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ROUND((SUM(BE122:BE152)),  2)</f>
        <v>0</v>
      </c>
      <c r="I35" s="94">
        <v>0.21</v>
      </c>
      <c r="J35" s="84">
        <f>ROUND(((SUM(BE122:BE152))*I35),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ROUND((SUM(BF122:BF152)),  2)</f>
        <v>0</v>
      </c>
      <c r="I36" s="94">
        <v>0.15</v>
      </c>
      <c r="J36" s="84">
        <f>ROUND(((SUM(BF122:BF152))*I36),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ROUND((SUM(BG122:BG152)),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ROUND((SUM(BH122:BH152)),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ROUND((SUM(BI122:BI152)),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170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00 - VEDLEJŠÍ A OSTATNÍ NÁKLADY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176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177</v>
      </c>
      <c r="E100" s="108"/>
      <c r="F100" s="108"/>
      <c r="G100" s="108"/>
      <c r="H100" s="108"/>
      <c r="I100" s="108"/>
      <c r="J100" s="109">
        <f>J146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170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00 - VEDLEJŠÍ A OSTATNÍ NÁKLADY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P123+P146</f>
        <v>0</v>
      </c>
      <c r="Q122" s="50"/>
      <c r="R122" s="115">
        <f>R123+R146</f>
        <v>0</v>
      </c>
      <c r="S122" s="50"/>
      <c r="T122" s="116">
        <f>T123+T146</f>
        <v>0</v>
      </c>
      <c r="AT122" s="14" t="s">
        <v>72</v>
      </c>
      <c r="AU122" s="14" t="s">
        <v>82</v>
      </c>
      <c r="BK122" s="117">
        <f>BK123+BK146</f>
        <v>0</v>
      </c>
    </row>
    <row r="123" spans="2:65" s="10" customFormat="1" ht="25.9" customHeight="1">
      <c r="B123" s="118"/>
      <c r="D123" s="119" t="s">
        <v>72</v>
      </c>
      <c r="E123" s="120" t="s">
        <v>191</v>
      </c>
      <c r="F123" s="120" t="s">
        <v>192</v>
      </c>
      <c r="I123" s="121"/>
      <c r="J123" s="122">
        <f>BK123</f>
        <v>0</v>
      </c>
      <c r="L123" s="118"/>
      <c r="M123" s="123"/>
      <c r="P123" s="124">
        <f>SUM(P124:P145)</f>
        <v>0</v>
      </c>
      <c r="R123" s="124">
        <f>SUM(R124:R145)</f>
        <v>0</v>
      </c>
      <c r="T123" s="125">
        <f>SUM(T124:T145)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SUM(BK124:BK145)</f>
        <v>0</v>
      </c>
    </row>
    <row r="124" spans="2:65" s="1" customFormat="1" ht="16.5" customHeight="1">
      <c r="B124" s="128"/>
      <c r="C124" s="210" t="s">
        <v>80</v>
      </c>
      <c r="D124" s="210" t="s">
        <v>195</v>
      </c>
      <c r="E124" s="211" t="s">
        <v>196</v>
      </c>
      <c r="F124" s="212" t="s">
        <v>197</v>
      </c>
      <c r="G124" s="213" t="s">
        <v>198</v>
      </c>
      <c r="H124" s="214">
        <v>1</v>
      </c>
      <c r="I124" s="132"/>
      <c r="J124" s="228">
        <f>ROUND(I124*H124,2)</f>
        <v>0</v>
      </c>
      <c r="K124" s="212" t="s">
        <v>199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200</v>
      </c>
    </row>
    <row r="125" spans="2:65" s="1" customFormat="1" ht="11.25">
      <c r="B125" s="29"/>
      <c r="C125" s="215"/>
      <c r="D125" s="216" t="s">
        <v>201</v>
      </c>
      <c r="E125" s="215"/>
      <c r="F125" s="217" t="s">
        <v>197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" customFormat="1" ht="16.5" customHeight="1">
      <c r="B126" s="128"/>
      <c r="C126" s="210" t="s">
        <v>85</v>
      </c>
      <c r="D126" s="210" t="s">
        <v>195</v>
      </c>
      <c r="E126" s="211" t="s">
        <v>202</v>
      </c>
      <c r="F126" s="212" t="s">
        <v>203</v>
      </c>
      <c r="G126" s="213" t="s">
        <v>198</v>
      </c>
      <c r="H126" s="214">
        <v>1</v>
      </c>
      <c r="I126" s="132"/>
      <c r="J126" s="228">
        <f>ROUND(I126*H126,2)</f>
        <v>0</v>
      </c>
      <c r="K126" s="212" t="s">
        <v>204</v>
      </c>
      <c r="L126" s="29"/>
      <c r="M126" s="133" t="s">
        <v>1</v>
      </c>
      <c r="N126" s="134" t="s">
        <v>38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193</v>
      </c>
      <c r="AT126" s="137" t="s">
        <v>195</v>
      </c>
      <c r="AU126" s="137" t="s">
        <v>80</v>
      </c>
      <c r="AY126" s="14" t="s">
        <v>194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4" t="s">
        <v>80</v>
      </c>
      <c r="BK126" s="138">
        <f>ROUND(I126*H126,2)</f>
        <v>0</v>
      </c>
      <c r="BL126" s="14" t="s">
        <v>193</v>
      </c>
      <c r="BM126" s="137" t="s">
        <v>205</v>
      </c>
    </row>
    <row r="127" spans="2:65" s="1" customFormat="1" ht="39">
      <c r="B127" s="29"/>
      <c r="C127" s="215"/>
      <c r="D127" s="216" t="s">
        <v>201</v>
      </c>
      <c r="E127" s="215"/>
      <c r="F127" s="217" t="s">
        <v>206</v>
      </c>
      <c r="G127" s="215"/>
      <c r="H127" s="215"/>
      <c r="I127" s="140"/>
      <c r="J127" s="215"/>
      <c r="K127" s="215"/>
      <c r="L127" s="29"/>
      <c r="M127" s="141"/>
      <c r="T127" s="53"/>
      <c r="AT127" s="14" t="s">
        <v>201</v>
      </c>
      <c r="AU127" s="14" t="s">
        <v>80</v>
      </c>
    </row>
    <row r="128" spans="2:65" s="1" customFormat="1" ht="16.5" customHeight="1">
      <c r="B128" s="128"/>
      <c r="C128" s="210" t="s">
        <v>207</v>
      </c>
      <c r="D128" s="210" t="s">
        <v>195</v>
      </c>
      <c r="E128" s="211" t="s">
        <v>208</v>
      </c>
      <c r="F128" s="212" t="s">
        <v>209</v>
      </c>
      <c r="G128" s="213" t="s">
        <v>198</v>
      </c>
      <c r="H128" s="214">
        <v>1</v>
      </c>
      <c r="I128" s="132"/>
      <c r="J128" s="228">
        <f>ROUND(I128*H128,2)</f>
        <v>0</v>
      </c>
      <c r="K128" s="212" t="s">
        <v>204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210</v>
      </c>
    </row>
    <row r="129" spans="2:65" s="1" customFormat="1" ht="19.5">
      <c r="B129" s="29"/>
      <c r="C129" s="215"/>
      <c r="D129" s="216" t="s">
        <v>201</v>
      </c>
      <c r="E129" s="215"/>
      <c r="F129" s="217" t="s">
        <v>211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193</v>
      </c>
      <c r="D130" s="210" t="s">
        <v>195</v>
      </c>
      <c r="E130" s="211" t="s">
        <v>212</v>
      </c>
      <c r="F130" s="212" t="s">
        <v>213</v>
      </c>
      <c r="G130" s="213" t="s">
        <v>198</v>
      </c>
      <c r="H130" s="214">
        <v>1</v>
      </c>
      <c r="I130" s="132"/>
      <c r="J130" s="228">
        <f>ROUND(I130*H130,2)</f>
        <v>0</v>
      </c>
      <c r="K130" s="212" t="s">
        <v>204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214</v>
      </c>
    </row>
    <row r="131" spans="2:65" s="1" customFormat="1" ht="19.5">
      <c r="B131" s="29"/>
      <c r="C131" s="215"/>
      <c r="D131" s="216" t="s">
        <v>201</v>
      </c>
      <c r="E131" s="215"/>
      <c r="F131" s="217" t="s">
        <v>215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24.2" customHeight="1">
      <c r="B132" s="128"/>
      <c r="C132" s="210" t="s">
        <v>216</v>
      </c>
      <c r="D132" s="210" t="s">
        <v>195</v>
      </c>
      <c r="E132" s="211" t="s">
        <v>217</v>
      </c>
      <c r="F132" s="212" t="s">
        <v>218</v>
      </c>
      <c r="G132" s="213" t="s">
        <v>219</v>
      </c>
      <c r="H132" s="214">
        <v>1</v>
      </c>
      <c r="I132" s="132"/>
      <c r="J132" s="228">
        <f>ROUND(I132*H132,2)</f>
        <v>0</v>
      </c>
      <c r="K132" s="212" t="s">
        <v>204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220</v>
      </c>
    </row>
    <row r="133" spans="2:65" s="1" customFormat="1" ht="11.25">
      <c r="B133" s="29"/>
      <c r="C133" s="215"/>
      <c r="D133" s="216" t="s">
        <v>201</v>
      </c>
      <c r="E133" s="215"/>
      <c r="F133" s="217" t="s">
        <v>221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210" t="s">
        <v>222</v>
      </c>
      <c r="D134" s="210" t="s">
        <v>195</v>
      </c>
      <c r="E134" s="211" t="s">
        <v>223</v>
      </c>
      <c r="F134" s="212" t="s">
        <v>224</v>
      </c>
      <c r="G134" s="213" t="s">
        <v>198</v>
      </c>
      <c r="H134" s="214">
        <v>1</v>
      </c>
      <c r="I134" s="132"/>
      <c r="J134" s="228">
        <f>ROUND(I134*H134,2)</f>
        <v>0</v>
      </c>
      <c r="K134" s="212" t="s">
        <v>204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225</v>
      </c>
    </row>
    <row r="135" spans="2:65" s="1" customFormat="1" ht="11.25">
      <c r="B135" s="29"/>
      <c r="C135" s="215"/>
      <c r="D135" s="216" t="s">
        <v>201</v>
      </c>
      <c r="E135" s="215"/>
      <c r="F135" s="217" t="s">
        <v>226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227</v>
      </c>
      <c r="D136" s="210" t="s">
        <v>195</v>
      </c>
      <c r="E136" s="211" t="s">
        <v>228</v>
      </c>
      <c r="F136" s="212" t="s">
        <v>229</v>
      </c>
      <c r="G136" s="213" t="s">
        <v>198</v>
      </c>
      <c r="H136" s="214">
        <v>1</v>
      </c>
      <c r="I136" s="132"/>
      <c r="J136" s="228">
        <f>ROUND(I136*H136,2)</f>
        <v>0</v>
      </c>
      <c r="K136" s="212" t="s">
        <v>199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230</v>
      </c>
    </row>
    <row r="137" spans="2:65" s="11" customFormat="1" ht="22.5">
      <c r="B137" s="142"/>
      <c r="C137" s="218"/>
      <c r="D137" s="216" t="s">
        <v>231</v>
      </c>
      <c r="E137" s="219" t="s">
        <v>1</v>
      </c>
      <c r="F137" s="220" t="s">
        <v>232</v>
      </c>
      <c r="G137" s="218"/>
      <c r="H137" s="219" t="s">
        <v>1</v>
      </c>
      <c r="I137" s="144"/>
      <c r="J137" s="218"/>
      <c r="K137" s="218"/>
      <c r="L137" s="142"/>
      <c r="M137" s="145"/>
      <c r="T137" s="146"/>
      <c r="AT137" s="143" t="s">
        <v>231</v>
      </c>
      <c r="AU137" s="143" t="s">
        <v>80</v>
      </c>
      <c r="AV137" s="11" t="s">
        <v>80</v>
      </c>
      <c r="AW137" s="11" t="s">
        <v>30</v>
      </c>
      <c r="AX137" s="11" t="s">
        <v>73</v>
      </c>
      <c r="AY137" s="143" t="s">
        <v>194</v>
      </c>
    </row>
    <row r="138" spans="2:65" s="12" customFormat="1" ht="11.25">
      <c r="B138" s="147"/>
      <c r="C138" s="221"/>
      <c r="D138" s="216" t="s">
        <v>231</v>
      </c>
      <c r="E138" s="222" t="s">
        <v>1</v>
      </c>
      <c r="F138" s="223" t="s">
        <v>80</v>
      </c>
      <c r="G138" s="221"/>
      <c r="H138" s="224">
        <v>1</v>
      </c>
      <c r="I138" s="149"/>
      <c r="J138" s="221"/>
      <c r="K138" s="221"/>
      <c r="L138" s="147"/>
      <c r="M138" s="150"/>
      <c r="T138" s="151"/>
      <c r="AT138" s="148" t="s">
        <v>231</v>
      </c>
      <c r="AU138" s="148" t="s">
        <v>80</v>
      </c>
      <c r="AV138" s="12" t="s">
        <v>85</v>
      </c>
      <c r="AW138" s="12" t="s">
        <v>30</v>
      </c>
      <c r="AX138" s="12" t="s">
        <v>80</v>
      </c>
      <c r="AY138" s="148" t="s">
        <v>194</v>
      </c>
    </row>
    <row r="139" spans="2:65" s="1" customFormat="1" ht="16.5" customHeight="1">
      <c r="B139" s="128"/>
      <c r="C139" s="210" t="s">
        <v>233</v>
      </c>
      <c r="D139" s="210" t="s">
        <v>195</v>
      </c>
      <c r="E139" s="211" t="s">
        <v>234</v>
      </c>
      <c r="F139" s="212" t="s">
        <v>235</v>
      </c>
      <c r="G139" s="213" t="s">
        <v>236</v>
      </c>
      <c r="H139" s="214">
        <v>200</v>
      </c>
      <c r="I139" s="132"/>
      <c r="J139" s="228">
        <f>ROUND(I139*H139,2)</f>
        <v>0</v>
      </c>
      <c r="K139" s="212" t="s">
        <v>199</v>
      </c>
      <c r="L139" s="29"/>
      <c r="M139" s="133" t="s">
        <v>1</v>
      </c>
      <c r="N139" s="134" t="s">
        <v>38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AR139" s="137" t="s">
        <v>193</v>
      </c>
      <c r="AT139" s="137" t="s">
        <v>195</v>
      </c>
      <c r="AU139" s="137" t="s">
        <v>80</v>
      </c>
      <c r="AY139" s="14" t="s">
        <v>194</v>
      </c>
      <c r="BE139" s="138">
        <f>IF(N139="základní",J139,0)</f>
        <v>0</v>
      </c>
      <c r="BF139" s="138">
        <f>IF(N139="snížená",J139,0)</f>
        <v>0</v>
      </c>
      <c r="BG139" s="138">
        <f>IF(N139="zákl. přenesená",J139,0)</f>
        <v>0</v>
      </c>
      <c r="BH139" s="138">
        <f>IF(N139="sníž. přenesená",J139,0)</f>
        <v>0</v>
      </c>
      <c r="BI139" s="138">
        <f>IF(N139="nulová",J139,0)</f>
        <v>0</v>
      </c>
      <c r="BJ139" s="14" t="s">
        <v>80</v>
      </c>
      <c r="BK139" s="138">
        <f>ROUND(I139*H139,2)</f>
        <v>0</v>
      </c>
      <c r="BL139" s="14" t="s">
        <v>193</v>
      </c>
      <c r="BM139" s="137" t="s">
        <v>237</v>
      </c>
    </row>
    <row r="140" spans="2:65" s="1" customFormat="1" ht="11.25">
      <c r="B140" s="29"/>
      <c r="C140" s="215"/>
      <c r="D140" s="216" t="s">
        <v>201</v>
      </c>
      <c r="E140" s="215"/>
      <c r="F140" s="217" t="s">
        <v>235</v>
      </c>
      <c r="G140" s="215"/>
      <c r="H140" s="215"/>
      <c r="I140" s="140"/>
      <c r="J140" s="215"/>
      <c r="K140" s="215"/>
      <c r="L140" s="29"/>
      <c r="M140" s="141"/>
      <c r="T140" s="53"/>
      <c r="AT140" s="14" t="s">
        <v>201</v>
      </c>
      <c r="AU140" s="14" t="s">
        <v>80</v>
      </c>
    </row>
    <row r="141" spans="2:65" s="11" customFormat="1" ht="11.25">
      <c r="B141" s="142"/>
      <c r="C141" s="218"/>
      <c r="D141" s="216" t="s">
        <v>231</v>
      </c>
      <c r="E141" s="219" t="s">
        <v>1</v>
      </c>
      <c r="F141" s="220" t="s">
        <v>238</v>
      </c>
      <c r="G141" s="218"/>
      <c r="H141" s="219" t="s">
        <v>1</v>
      </c>
      <c r="I141" s="144"/>
      <c r="J141" s="218"/>
      <c r="K141" s="218"/>
      <c r="L141" s="142"/>
      <c r="M141" s="145"/>
      <c r="T141" s="146"/>
      <c r="AT141" s="143" t="s">
        <v>231</v>
      </c>
      <c r="AU141" s="143" t="s">
        <v>80</v>
      </c>
      <c r="AV141" s="11" t="s">
        <v>80</v>
      </c>
      <c r="AW141" s="11" t="s">
        <v>30</v>
      </c>
      <c r="AX141" s="11" t="s">
        <v>73</v>
      </c>
      <c r="AY141" s="143" t="s">
        <v>194</v>
      </c>
    </row>
    <row r="142" spans="2:65" s="12" customFormat="1" ht="11.25">
      <c r="B142" s="147"/>
      <c r="C142" s="221"/>
      <c r="D142" s="216" t="s">
        <v>231</v>
      </c>
      <c r="E142" s="222" t="s">
        <v>1</v>
      </c>
      <c r="F142" s="223" t="s">
        <v>239</v>
      </c>
      <c r="G142" s="221"/>
      <c r="H142" s="224">
        <v>200</v>
      </c>
      <c r="I142" s="149"/>
      <c r="J142" s="221"/>
      <c r="K142" s="221"/>
      <c r="L142" s="147"/>
      <c r="M142" s="150"/>
      <c r="T142" s="151"/>
      <c r="AT142" s="148" t="s">
        <v>231</v>
      </c>
      <c r="AU142" s="148" t="s">
        <v>80</v>
      </c>
      <c r="AV142" s="12" t="s">
        <v>85</v>
      </c>
      <c r="AW142" s="12" t="s">
        <v>30</v>
      </c>
      <c r="AX142" s="12" t="s">
        <v>80</v>
      </c>
      <c r="AY142" s="148" t="s">
        <v>194</v>
      </c>
    </row>
    <row r="143" spans="2:65" s="1" customFormat="1" ht="16.5" customHeight="1">
      <c r="B143" s="128"/>
      <c r="C143" s="210" t="s">
        <v>240</v>
      </c>
      <c r="D143" s="210" t="s">
        <v>195</v>
      </c>
      <c r="E143" s="211" t="s">
        <v>241</v>
      </c>
      <c r="F143" s="212" t="s">
        <v>242</v>
      </c>
      <c r="G143" s="213" t="s">
        <v>198</v>
      </c>
      <c r="H143" s="214">
        <v>1</v>
      </c>
      <c r="I143" s="132"/>
      <c r="J143" s="228">
        <f>ROUND(I143*H143,2)</f>
        <v>0</v>
      </c>
      <c r="K143" s="212" t="s">
        <v>199</v>
      </c>
      <c r="L143" s="29"/>
      <c r="M143" s="133" t="s">
        <v>1</v>
      </c>
      <c r="N143" s="134" t="s">
        <v>38</v>
      </c>
      <c r="P143" s="135">
        <f>O143*H143</f>
        <v>0</v>
      </c>
      <c r="Q143" s="135">
        <v>0</v>
      </c>
      <c r="R143" s="135">
        <f>Q143*H143</f>
        <v>0</v>
      </c>
      <c r="S143" s="135">
        <v>0</v>
      </c>
      <c r="T143" s="136">
        <f>S143*H143</f>
        <v>0</v>
      </c>
      <c r="AR143" s="137" t="s">
        <v>193</v>
      </c>
      <c r="AT143" s="137" t="s">
        <v>195</v>
      </c>
      <c r="AU143" s="137" t="s">
        <v>80</v>
      </c>
      <c r="AY143" s="14" t="s">
        <v>194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14" t="s">
        <v>80</v>
      </c>
      <c r="BK143" s="138">
        <f>ROUND(I143*H143,2)</f>
        <v>0</v>
      </c>
      <c r="BL143" s="14" t="s">
        <v>193</v>
      </c>
      <c r="BM143" s="137" t="s">
        <v>243</v>
      </c>
    </row>
    <row r="144" spans="2:65" s="1" customFormat="1" ht="11.25">
      <c r="B144" s="29"/>
      <c r="C144" s="215"/>
      <c r="D144" s="216" t="s">
        <v>201</v>
      </c>
      <c r="E144" s="215"/>
      <c r="F144" s="217" t="s">
        <v>242</v>
      </c>
      <c r="G144" s="215"/>
      <c r="H144" s="215"/>
      <c r="I144" s="140"/>
      <c r="J144" s="215"/>
      <c r="K144" s="215"/>
      <c r="L144" s="29"/>
      <c r="M144" s="141"/>
      <c r="T144" s="53"/>
      <c r="AT144" s="14" t="s">
        <v>201</v>
      </c>
      <c r="AU144" s="14" t="s">
        <v>80</v>
      </c>
    </row>
    <row r="145" spans="2:65" s="12" customFormat="1" ht="11.25">
      <c r="B145" s="147"/>
      <c r="C145" s="221"/>
      <c r="D145" s="216" t="s">
        <v>231</v>
      </c>
      <c r="E145" s="222" t="s">
        <v>1</v>
      </c>
      <c r="F145" s="223" t="s">
        <v>80</v>
      </c>
      <c r="G145" s="221"/>
      <c r="H145" s="224">
        <v>1</v>
      </c>
      <c r="I145" s="149"/>
      <c r="J145" s="221"/>
      <c r="K145" s="221"/>
      <c r="L145" s="147"/>
      <c r="M145" s="150"/>
      <c r="T145" s="151"/>
      <c r="AT145" s="148" t="s">
        <v>231</v>
      </c>
      <c r="AU145" s="148" t="s">
        <v>80</v>
      </c>
      <c r="AV145" s="12" t="s">
        <v>85</v>
      </c>
      <c r="AW145" s="12" t="s">
        <v>30</v>
      </c>
      <c r="AX145" s="12" t="s">
        <v>80</v>
      </c>
      <c r="AY145" s="148" t="s">
        <v>194</v>
      </c>
    </row>
    <row r="146" spans="2:65" s="10" customFormat="1" ht="25.9" customHeight="1">
      <c r="B146" s="118"/>
      <c r="C146" s="225"/>
      <c r="D146" s="226" t="s">
        <v>72</v>
      </c>
      <c r="E146" s="227" t="s">
        <v>244</v>
      </c>
      <c r="F146" s="227" t="s">
        <v>245</v>
      </c>
      <c r="G146" s="225"/>
      <c r="H146" s="225"/>
      <c r="I146" s="121"/>
      <c r="J146" s="229">
        <f>BK146</f>
        <v>0</v>
      </c>
      <c r="K146" s="225"/>
      <c r="L146" s="118"/>
      <c r="M146" s="123"/>
      <c r="P146" s="124">
        <f>SUM(P147:P152)</f>
        <v>0</v>
      </c>
      <c r="R146" s="124">
        <f>SUM(R147:R152)</f>
        <v>0</v>
      </c>
      <c r="T146" s="125">
        <f>SUM(T147:T152)</f>
        <v>0</v>
      </c>
      <c r="AR146" s="119" t="s">
        <v>193</v>
      </c>
      <c r="AT146" s="126" t="s">
        <v>72</v>
      </c>
      <c r="AU146" s="126" t="s">
        <v>73</v>
      </c>
      <c r="AY146" s="119" t="s">
        <v>194</v>
      </c>
      <c r="BK146" s="127">
        <f>SUM(BK147:BK152)</f>
        <v>0</v>
      </c>
    </row>
    <row r="147" spans="2:65" s="1" customFormat="1" ht="16.5" customHeight="1">
      <c r="B147" s="128"/>
      <c r="C147" s="210" t="s">
        <v>246</v>
      </c>
      <c r="D147" s="210" t="s">
        <v>195</v>
      </c>
      <c r="E147" s="211" t="s">
        <v>247</v>
      </c>
      <c r="F147" s="212" t="s">
        <v>248</v>
      </c>
      <c r="G147" s="213" t="s">
        <v>198</v>
      </c>
      <c r="H147" s="214">
        <v>1</v>
      </c>
      <c r="I147" s="132"/>
      <c r="J147" s="228">
        <f>ROUND(I147*H147,2)</f>
        <v>0</v>
      </c>
      <c r="K147" s="212" t="s">
        <v>204</v>
      </c>
      <c r="L147" s="29"/>
      <c r="M147" s="133" t="s">
        <v>1</v>
      </c>
      <c r="N147" s="134" t="s">
        <v>38</v>
      </c>
      <c r="P147" s="135">
        <f>O147*H147</f>
        <v>0</v>
      </c>
      <c r="Q147" s="135">
        <v>0</v>
      </c>
      <c r="R147" s="135">
        <f>Q147*H147</f>
        <v>0</v>
      </c>
      <c r="S147" s="135">
        <v>0</v>
      </c>
      <c r="T147" s="136">
        <f>S147*H147</f>
        <v>0</v>
      </c>
      <c r="AR147" s="137" t="s">
        <v>193</v>
      </c>
      <c r="AT147" s="137" t="s">
        <v>195</v>
      </c>
      <c r="AU147" s="137" t="s">
        <v>80</v>
      </c>
      <c r="AY147" s="14" t="s">
        <v>194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4" t="s">
        <v>80</v>
      </c>
      <c r="BK147" s="138">
        <f>ROUND(I147*H147,2)</f>
        <v>0</v>
      </c>
      <c r="BL147" s="14" t="s">
        <v>193</v>
      </c>
      <c r="BM147" s="137" t="s">
        <v>249</v>
      </c>
    </row>
    <row r="148" spans="2:65" s="1" customFormat="1" ht="29.25">
      <c r="B148" s="29"/>
      <c r="C148" s="215"/>
      <c r="D148" s="216" t="s">
        <v>201</v>
      </c>
      <c r="E148" s="215"/>
      <c r="F148" s="217" t="s">
        <v>250</v>
      </c>
      <c r="G148" s="215"/>
      <c r="H148" s="215"/>
      <c r="I148" s="140"/>
      <c r="J148" s="215"/>
      <c r="K148" s="215"/>
      <c r="L148" s="29"/>
      <c r="M148" s="141"/>
      <c r="T148" s="53"/>
      <c r="AT148" s="14" t="s">
        <v>201</v>
      </c>
      <c r="AU148" s="14" t="s">
        <v>80</v>
      </c>
    </row>
    <row r="149" spans="2:65" s="1" customFormat="1" ht="16.5" customHeight="1">
      <c r="B149" s="128"/>
      <c r="C149" s="210" t="s">
        <v>251</v>
      </c>
      <c r="D149" s="210" t="s">
        <v>195</v>
      </c>
      <c r="E149" s="211" t="s">
        <v>252</v>
      </c>
      <c r="F149" s="212" t="s">
        <v>253</v>
      </c>
      <c r="G149" s="213" t="s">
        <v>198</v>
      </c>
      <c r="H149" s="214">
        <v>1</v>
      </c>
      <c r="I149" s="132"/>
      <c r="J149" s="228">
        <f>ROUND(I149*H149,2)</f>
        <v>0</v>
      </c>
      <c r="K149" s="212" t="s">
        <v>204</v>
      </c>
      <c r="L149" s="29"/>
      <c r="M149" s="133" t="s">
        <v>1</v>
      </c>
      <c r="N149" s="134" t="s">
        <v>38</v>
      </c>
      <c r="P149" s="135">
        <f>O149*H149</f>
        <v>0</v>
      </c>
      <c r="Q149" s="135">
        <v>0</v>
      </c>
      <c r="R149" s="135">
        <f>Q149*H149</f>
        <v>0</v>
      </c>
      <c r="S149" s="135">
        <v>0</v>
      </c>
      <c r="T149" s="136">
        <f>S149*H149</f>
        <v>0</v>
      </c>
      <c r="AR149" s="137" t="s">
        <v>193</v>
      </c>
      <c r="AT149" s="137" t="s">
        <v>195</v>
      </c>
      <c r="AU149" s="137" t="s">
        <v>80</v>
      </c>
      <c r="AY149" s="14" t="s">
        <v>194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4" t="s">
        <v>80</v>
      </c>
      <c r="BK149" s="138">
        <f>ROUND(I149*H149,2)</f>
        <v>0</v>
      </c>
      <c r="BL149" s="14" t="s">
        <v>193</v>
      </c>
      <c r="BM149" s="137" t="s">
        <v>254</v>
      </c>
    </row>
    <row r="150" spans="2:65" s="1" customFormat="1" ht="29.25">
      <c r="B150" s="29"/>
      <c r="C150" s="215"/>
      <c r="D150" s="216" t="s">
        <v>201</v>
      </c>
      <c r="E150" s="215"/>
      <c r="F150" s="217" t="s">
        <v>255</v>
      </c>
      <c r="G150" s="215"/>
      <c r="H150" s="215"/>
      <c r="I150" s="140"/>
      <c r="J150" s="215"/>
      <c r="K150" s="215"/>
      <c r="L150" s="29"/>
      <c r="M150" s="141"/>
      <c r="T150" s="53"/>
      <c r="AT150" s="14" t="s">
        <v>201</v>
      </c>
      <c r="AU150" s="14" t="s">
        <v>80</v>
      </c>
    </row>
    <row r="151" spans="2:65" s="1" customFormat="1" ht="16.5" customHeight="1">
      <c r="B151" s="128"/>
      <c r="C151" s="210" t="s">
        <v>256</v>
      </c>
      <c r="D151" s="210" t="s">
        <v>195</v>
      </c>
      <c r="E151" s="211" t="s">
        <v>257</v>
      </c>
      <c r="F151" s="212" t="s">
        <v>258</v>
      </c>
      <c r="G151" s="213" t="s">
        <v>198</v>
      </c>
      <c r="H151" s="214">
        <v>1</v>
      </c>
      <c r="I151" s="132"/>
      <c r="J151" s="228">
        <f>ROUND(I151*H151,2)</f>
        <v>0</v>
      </c>
      <c r="K151" s="212" t="s">
        <v>204</v>
      </c>
      <c r="L151" s="29"/>
      <c r="M151" s="133" t="s">
        <v>1</v>
      </c>
      <c r="N151" s="134" t="s">
        <v>38</v>
      </c>
      <c r="P151" s="135">
        <f>O151*H151</f>
        <v>0</v>
      </c>
      <c r="Q151" s="135">
        <v>0</v>
      </c>
      <c r="R151" s="135">
        <f>Q151*H151</f>
        <v>0</v>
      </c>
      <c r="S151" s="135">
        <v>0</v>
      </c>
      <c r="T151" s="136">
        <f>S151*H151</f>
        <v>0</v>
      </c>
      <c r="AR151" s="137" t="s">
        <v>193</v>
      </c>
      <c r="AT151" s="137" t="s">
        <v>195</v>
      </c>
      <c r="AU151" s="137" t="s">
        <v>80</v>
      </c>
      <c r="AY151" s="14" t="s">
        <v>194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4" t="s">
        <v>80</v>
      </c>
      <c r="BK151" s="138">
        <f>ROUND(I151*H151,2)</f>
        <v>0</v>
      </c>
      <c r="BL151" s="14" t="s">
        <v>193</v>
      </c>
      <c r="BM151" s="137" t="s">
        <v>259</v>
      </c>
    </row>
    <row r="152" spans="2:65" s="1" customFormat="1" ht="19.5">
      <c r="B152" s="29"/>
      <c r="C152" s="215"/>
      <c r="D152" s="216" t="s">
        <v>201</v>
      </c>
      <c r="E152" s="215"/>
      <c r="F152" s="217" t="s">
        <v>260</v>
      </c>
      <c r="G152" s="215"/>
      <c r="H152" s="215"/>
      <c r="I152" s="140"/>
      <c r="J152" s="215"/>
      <c r="K152" s="215"/>
      <c r="L152" s="29"/>
      <c r="M152" s="152"/>
      <c r="N152" s="153"/>
      <c r="O152" s="153"/>
      <c r="P152" s="153"/>
      <c r="Q152" s="153"/>
      <c r="R152" s="153"/>
      <c r="S152" s="153"/>
      <c r="T152" s="154"/>
      <c r="AT152" s="14" t="s">
        <v>201</v>
      </c>
      <c r="AU152" s="14" t="s">
        <v>80</v>
      </c>
    </row>
    <row r="153" spans="2:65" s="1" customFormat="1" ht="6.95" customHeight="1">
      <c r="B153" s="41"/>
      <c r="C153" s="42"/>
      <c r="D153" s="42"/>
      <c r="E153" s="42"/>
      <c r="F153" s="42"/>
      <c r="G153" s="42"/>
      <c r="H153" s="42"/>
      <c r="I153" s="42"/>
      <c r="J153" s="42"/>
      <c r="K153" s="42"/>
      <c r="L153" s="29"/>
    </row>
    <row r="154" spans="2:65" ht="11.25"/>
  </sheetData>
  <sheetProtection algorithmName="SHA-512" hashValue="JwBo46yRyniNsDrnWrrSj09mqXPyqp9R+O2WMAjVSlX3CZgSCRASkcc/6y8gALerHeVWB9Go6Omqyl2H19urOg==" saltValue="CpwjiQk512oDI9l6PEOvAg==" spinCount="100000" sheet="1" objects="1" scenarios="1"/>
  <autoFilter ref="C121:K152" xr:uid="{00000000-0009-0000-0000-000001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BM129"/>
  <sheetViews>
    <sheetView showGridLines="0" workbookViewId="0">
      <selection activeCell="V18" sqref="V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161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1057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1577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ROUND((SUM(BE122:BE128)),  2)</f>
        <v>0</v>
      </c>
      <c r="I35" s="94">
        <v>0.21</v>
      </c>
      <c r="J35" s="84">
        <f>ROUND(((SUM(BE122:BE128))*I35),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ROUND((SUM(BF122:BF128)),  2)</f>
        <v>0</v>
      </c>
      <c r="I36" s="94">
        <v>0.15</v>
      </c>
      <c r="J36" s="84">
        <f>ROUND(((SUM(BF122:BF128))*I36),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ROUND((SUM(BG122:BG128)),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ROUND((SUM(BH122:BH128)),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ROUND((SUM(BI122:BI128)),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1057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SO 09.1.10 - DROBNÉ OBJEKTY PRO ŽIVOČICHY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1578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8" customFormat="1" ht="24.95" customHeight="1">
      <c r="B100" s="106"/>
      <c r="D100" s="107" t="s">
        <v>1579</v>
      </c>
      <c r="E100" s="108"/>
      <c r="F100" s="108"/>
      <c r="G100" s="108"/>
      <c r="H100" s="108"/>
      <c r="I100" s="108"/>
      <c r="J100" s="109">
        <f>J126</f>
        <v>0</v>
      </c>
      <c r="L100" s="106"/>
    </row>
    <row r="101" spans="2:47" s="1" customFormat="1" ht="21.75" customHeight="1">
      <c r="B101" s="29"/>
      <c r="L101" s="29"/>
    </row>
    <row r="102" spans="2:47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47" s="1" customFormat="1" ht="24.95" customHeight="1">
      <c r="B107" s="29"/>
      <c r="C107" s="18" t="s">
        <v>178</v>
      </c>
      <c r="L107" s="29"/>
    </row>
    <row r="108" spans="2:47" s="1" customFormat="1" ht="6.95" customHeight="1">
      <c r="B108" s="29"/>
      <c r="L108" s="29"/>
    </row>
    <row r="109" spans="2:47" s="1" customFormat="1" ht="12" customHeight="1">
      <c r="B109" s="29"/>
      <c r="C109" s="24" t="s">
        <v>16</v>
      </c>
      <c r="L109" s="29"/>
    </row>
    <row r="110" spans="2:47" s="1" customFormat="1" ht="16.5" customHeight="1">
      <c r="B110" s="29"/>
      <c r="E110" s="206" t="str">
        <f>E7</f>
        <v>DOPLNĚNÍ VYBAVENOSTI V OKOLÍ VELKÉHO ŽĎÁRSKÉHO RYBNÍKU</v>
      </c>
      <c r="F110" s="207"/>
      <c r="G110" s="207"/>
      <c r="H110" s="207"/>
      <c r="L110" s="29"/>
    </row>
    <row r="111" spans="2:47" ht="12" customHeight="1">
      <c r="B111" s="17"/>
      <c r="C111" s="24" t="s">
        <v>169</v>
      </c>
      <c r="L111" s="17"/>
    </row>
    <row r="112" spans="2:47" s="1" customFormat="1" ht="16.5" customHeight="1">
      <c r="B112" s="29"/>
      <c r="E112" s="206" t="s">
        <v>1057</v>
      </c>
      <c r="F112" s="208"/>
      <c r="G112" s="208"/>
      <c r="H112" s="208"/>
      <c r="L112" s="29"/>
    </row>
    <row r="113" spans="2:65" s="1" customFormat="1" ht="12" customHeight="1">
      <c r="B113" s="29"/>
      <c r="C113" s="24" t="s">
        <v>171</v>
      </c>
      <c r="L113" s="29"/>
    </row>
    <row r="114" spans="2:65" s="1" customFormat="1" ht="16.5" customHeight="1">
      <c r="B114" s="29"/>
      <c r="E114" s="170" t="str">
        <f>E11</f>
        <v>SO 09.1.10 - DROBNÉ OBJEKTY PRO ŽIVOČICHY</v>
      </c>
      <c r="F114" s="208"/>
      <c r="G114" s="208"/>
      <c r="H114" s="208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20</v>
      </c>
      <c r="F116" s="22" t="str">
        <f>F14</f>
        <v xml:space="preserve"> </v>
      </c>
      <c r="I116" s="24" t="s">
        <v>22</v>
      </c>
      <c r="J116" s="49" t="str">
        <f>IF(J14="","",J14)</f>
        <v>26. 8. 2025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24</v>
      </c>
      <c r="F118" s="22" t="str">
        <f>E17</f>
        <v xml:space="preserve"> </v>
      </c>
      <c r="I118" s="24" t="s">
        <v>29</v>
      </c>
      <c r="J118" s="27" t="str">
        <f>E23</f>
        <v xml:space="preserve"> </v>
      </c>
      <c r="L118" s="29"/>
    </row>
    <row r="119" spans="2:65" s="1" customFormat="1" ht="15.2" customHeight="1">
      <c r="B119" s="29"/>
      <c r="C119" s="24" t="s">
        <v>27</v>
      </c>
      <c r="F119" s="22" t="str">
        <f>IF(E20="","",E20)</f>
        <v>Vyplň údaj</v>
      </c>
      <c r="I119" s="24" t="s">
        <v>31</v>
      </c>
      <c r="J119" s="27" t="str">
        <f>E26</f>
        <v xml:space="preserve"> </v>
      </c>
      <c r="L119" s="29"/>
    </row>
    <row r="120" spans="2:65" s="1" customFormat="1" ht="10.35" customHeight="1">
      <c r="B120" s="29"/>
      <c r="L120" s="29"/>
    </row>
    <row r="121" spans="2:65" s="9" customFormat="1" ht="29.25" customHeight="1">
      <c r="B121" s="110"/>
      <c r="C121" s="111" t="s">
        <v>179</v>
      </c>
      <c r="D121" s="112" t="s">
        <v>58</v>
      </c>
      <c r="E121" s="112" t="s">
        <v>54</v>
      </c>
      <c r="F121" s="112" t="s">
        <v>55</v>
      </c>
      <c r="G121" s="112" t="s">
        <v>180</v>
      </c>
      <c r="H121" s="112" t="s">
        <v>181</v>
      </c>
      <c r="I121" s="112" t="s">
        <v>182</v>
      </c>
      <c r="J121" s="112" t="s">
        <v>174</v>
      </c>
      <c r="K121" s="113" t="s">
        <v>183</v>
      </c>
      <c r="L121" s="110"/>
      <c r="M121" s="56" t="s">
        <v>1</v>
      </c>
      <c r="N121" s="57" t="s">
        <v>37</v>
      </c>
      <c r="O121" s="57" t="s">
        <v>184</v>
      </c>
      <c r="P121" s="57" t="s">
        <v>185</v>
      </c>
      <c r="Q121" s="57" t="s">
        <v>186</v>
      </c>
      <c r="R121" s="57" t="s">
        <v>187</v>
      </c>
      <c r="S121" s="57" t="s">
        <v>188</v>
      </c>
      <c r="T121" s="58" t="s">
        <v>189</v>
      </c>
    </row>
    <row r="122" spans="2:65" s="1" customFormat="1" ht="22.9" customHeight="1">
      <c r="B122" s="29"/>
      <c r="C122" s="61" t="s">
        <v>190</v>
      </c>
      <c r="J122" s="114">
        <f>BK122</f>
        <v>0</v>
      </c>
      <c r="L122" s="29"/>
      <c r="M122" s="59"/>
      <c r="N122" s="50"/>
      <c r="O122" s="50"/>
      <c r="P122" s="115">
        <f>P123+P126</f>
        <v>0</v>
      </c>
      <c r="Q122" s="50"/>
      <c r="R122" s="115">
        <f>R123+R126</f>
        <v>0</v>
      </c>
      <c r="S122" s="50"/>
      <c r="T122" s="116">
        <f>T123+T126</f>
        <v>0</v>
      </c>
      <c r="AT122" s="14" t="s">
        <v>72</v>
      </c>
      <c r="AU122" s="14" t="s">
        <v>82</v>
      </c>
      <c r="BK122" s="117">
        <f>BK123+BK126</f>
        <v>0</v>
      </c>
    </row>
    <row r="123" spans="2:65" s="10" customFormat="1" ht="25.9" customHeight="1">
      <c r="B123" s="118"/>
      <c r="D123" s="119" t="s">
        <v>72</v>
      </c>
      <c r="E123" s="120" t="s">
        <v>1232</v>
      </c>
      <c r="F123" s="120" t="s">
        <v>1580</v>
      </c>
      <c r="I123" s="121"/>
      <c r="J123" s="122">
        <f>BK123</f>
        <v>0</v>
      </c>
      <c r="L123" s="118"/>
      <c r="M123" s="123"/>
      <c r="P123" s="124">
        <f>SUM(P124:P125)</f>
        <v>0</v>
      </c>
      <c r="R123" s="124">
        <f>SUM(R124:R125)</f>
        <v>0</v>
      </c>
      <c r="T123" s="125">
        <f>SUM(T124:T125)</f>
        <v>0</v>
      </c>
      <c r="AR123" s="119" t="s">
        <v>193</v>
      </c>
      <c r="AT123" s="126" t="s">
        <v>72</v>
      </c>
      <c r="AU123" s="126" t="s">
        <v>73</v>
      </c>
      <c r="AY123" s="119" t="s">
        <v>194</v>
      </c>
      <c r="BK123" s="127">
        <f>SUM(BK124:BK125)</f>
        <v>0</v>
      </c>
    </row>
    <row r="124" spans="2:65" s="1" customFormat="1" ht="16.5" customHeight="1">
      <c r="B124" s="128"/>
      <c r="C124" s="210" t="s">
        <v>80</v>
      </c>
      <c r="D124" s="210" t="s">
        <v>195</v>
      </c>
      <c r="E124" s="211" t="s">
        <v>1581</v>
      </c>
      <c r="F124" s="212" t="s">
        <v>1582</v>
      </c>
      <c r="G124" s="213" t="s">
        <v>1524</v>
      </c>
      <c r="H124" s="214">
        <v>1</v>
      </c>
      <c r="I124" s="132"/>
      <c r="J124" s="228">
        <f>ROUND(I124*H124,2)</f>
        <v>0</v>
      </c>
      <c r="K124" s="212" t="s">
        <v>199</v>
      </c>
      <c r="L124" s="29"/>
      <c r="M124" s="133" t="s">
        <v>1</v>
      </c>
      <c r="N124" s="134" t="s">
        <v>38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193</v>
      </c>
      <c r="AT124" s="137" t="s">
        <v>195</v>
      </c>
      <c r="AU124" s="137" t="s">
        <v>80</v>
      </c>
      <c r="AY124" s="14" t="s">
        <v>194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4" t="s">
        <v>80</v>
      </c>
      <c r="BK124" s="138">
        <f>ROUND(I124*H124,2)</f>
        <v>0</v>
      </c>
      <c r="BL124" s="14" t="s">
        <v>193</v>
      </c>
      <c r="BM124" s="137" t="s">
        <v>1583</v>
      </c>
    </row>
    <row r="125" spans="2:65" s="1" customFormat="1" ht="11.25">
      <c r="B125" s="29"/>
      <c r="C125" s="215"/>
      <c r="D125" s="216" t="s">
        <v>201</v>
      </c>
      <c r="E125" s="215"/>
      <c r="F125" s="217" t="s">
        <v>1584</v>
      </c>
      <c r="G125" s="215"/>
      <c r="H125" s="215"/>
      <c r="I125" s="140"/>
      <c r="J125" s="215"/>
      <c r="K125" s="215"/>
      <c r="L125" s="29"/>
      <c r="M125" s="141"/>
      <c r="T125" s="53"/>
      <c r="AT125" s="14" t="s">
        <v>201</v>
      </c>
      <c r="AU125" s="14" t="s">
        <v>80</v>
      </c>
    </row>
    <row r="126" spans="2:65" s="10" customFormat="1" ht="25.9" customHeight="1">
      <c r="B126" s="118"/>
      <c r="C126" s="225"/>
      <c r="D126" s="226" t="s">
        <v>72</v>
      </c>
      <c r="E126" s="227" t="s">
        <v>1213</v>
      </c>
      <c r="F126" s="227" t="s">
        <v>1585</v>
      </c>
      <c r="G126" s="225"/>
      <c r="H126" s="225"/>
      <c r="I126" s="121"/>
      <c r="J126" s="229">
        <f>BK126</f>
        <v>0</v>
      </c>
      <c r="K126" s="225"/>
      <c r="L126" s="118"/>
      <c r="M126" s="123"/>
      <c r="P126" s="124">
        <f>SUM(P127:P128)</f>
        <v>0</v>
      </c>
      <c r="R126" s="124">
        <f>SUM(R127:R128)</f>
        <v>0</v>
      </c>
      <c r="T126" s="125">
        <f>SUM(T127:T128)</f>
        <v>0</v>
      </c>
      <c r="AR126" s="119" t="s">
        <v>193</v>
      </c>
      <c r="AT126" s="126" t="s">
        <v>72</v>
      </c>
      <c r="AU126" s="126" t="s">
        <v>73</v>
      </c>
      <c r="AY126" s="119" t="s">
        <v>194</v>
      </c>
      <c r="BK126" s="127">
        <f>SUM(BK127:BK128)</f>
        <v>0</v>
      </c>
    </row>
    <row r="127" spans="2:65" s="1" customFormat="1" ht="16.5" customHeight="1">
      <c r="B127" s="128"/>
      <c r="C127" s="210" t="s">
        <v>85</v>
      </c>
      <c r="D127" s="210" t="s">
        <v>195</v>
      </c>
      <c r="E127" s="211" t="s">
        <v>1586</v>
      </c>
      <c r="F127" s="212" t="s">
        <v>1585</v>
      </c>
      <c r="G127" s="213" t="s">
        <v>1524</v>
      </c>
      <c r="H127" s="214">
        <v>2</v>
      </c>
      <c r="I127" s="132"/>
      <c r="J127" s="228">
        <f>ROUND(I127*H127,2)</f>
        <v>0</v>
      </c>
      <c r="K127" s="212" t="s">
        <v>199</v>
      </c>
      <c r="L127" s="29"/>
      <c r="M127" s="133" t="s">
        <v>1</v>
      </c>
      <c r="N127" s="134" t="s">
        <v>38</v>
      </c>
      <c r="P127" s="135">
        <f>O127*H127</f>
        <v>0</v>
      </c>
      <c r="Q127" s="135">
        <v>0</v>
      </c>
      <c r="R127" s="135">
        <f>Q127*H127</f>
        <v>0</v>
      </c>
      <c r="S127" s="135">
        <v>0</v>
      </c>
      <c r="T127" s="136">
        <f>S127*H127</f>
        <v>0</v>
      </c>
      <c r="AR127" s="137" t="s">
        <v>193</v>
      </c>
      <c r="AT127" s="137" t="s">
        <v>195</v>
      </c>
      <c r="AU127" s="137" t="s">
        <v>80</v>
      </c>
      <c r="AY127" s="14" t="s">
        <v>194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4" t="s">
        <v>80</v>
      </c>
      <c r="BK127" s="138">
        <f>ROUND(I127*H127,2)</f>
        <v>0</v>
      </c>
      <c r="BL127" s="14" t="s">
        <v>193</v>
      </c>
      <c r="BM127" s="137" t="s">
        <v>1587</v>
      </c>
    </row>
    <row r="128" spans="2:65" s="1" customFormat="1" ht="11.25">
      <c r="B128" s="29"/>
      <c r="C128" s="215"/>
      <c r="D128" s="216" t="s">
        <v>201</v>
      </c>
      <c r="E128" s="215"/>
      <c r="F128" s="217" t="s">
        <v>1585</v>
      </c>
      <c r="G128" s="215"/>
      <c r="H128" s="215"/>
      <c r="I128" s="140"/>
      <c r="J128" s="215"/>
      <c r="K128" s="215"/>
      <c r="L128" s="29"/>
      <c r="M128" s="152"/>
      <c r="N128" s="153"/>
      <c r="O128" s="153"/>
      <c r="P128" s="153"/>
      <c r="Q128" s="153"/>
      <c r="R128" s="153"/>
      <c r="S128" s="153"/>
      <c r="T128" s="154"/>
      <c r="AT128" s="14" t="s">
        <v>201</v>
      </c>
      <c r="AU128" s="14" t="s">
        <v>80</v>
      </c>
    </row>
    <row r="129" spans="2:12" s="1" customFormat="1" ht="6.95" customHeight="1"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29"/>
    </row>
  </sheetData>
  <sheetProtection algorithmName="SHA-512" hashValue="r9RujfDu35tlxCIyFUwR9HNDm6bj0gf4LlrJC5CU+7mUG61BCYh4/w4vtd9Lj48PbkPnc/W+HYYaBDI8TftRcg==" saltValue="NKU2jM/OI/J7VywAudQ6SA==" spinCount="100000" sheet="1" objects="1" scenarios="1"/>
  <autoFilter ref="C121:K128" xr:uid="{00000000-0009-0000-0000-000013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BM179"/>
  <sheetViews>
    <sheetView showGridLines="0" workbookViewId="0">
      <selection activeCell="K181" sqref="K18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167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1588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30" customHeight="1">
      <c r="B11" s="29"/>
      <c r="E11" s="170" t="s">
        <v>1589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ROUND(J126,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ROUND((SUM(BE126:BE178)),  2)</f>
        <v>0</v>
      </c>
      <c r="I35" s="94">
        <v>0.21</v>
      </c>
      <c r="J35" s="84">
        <f>ROUND(((SUM(BE126:BE178))*I35),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ROUND((SUM(BF126:BF178)),  2)</f>
        <v>0</v>
      </c>
      <c r="I36" s="94">
        <v>0.15</v>
      </c>
      <c r="J36" s="84">
        <f>ROUND(((SUM(BF126:BF178))*I36),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ROUND((SUM(BG126:BG178)),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ROUND((SUM(BH126:BH178)),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ROUND((SUM(BI126:BI178)),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1588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30" customHeight="1">
      <c r="B89" s="29"/>
      <c r="E89" s="170" t="str">
        <f>E11</f>
        <v>D.10.1 - D.10.2 - ARCHITEKTONICKO - SATVEBNÍ ŘEŠENÍ  + STAVEBNĚ - KONSTRUKČNÍ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J126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1590</v>
      </c>
      <c r="E99" s="108"/>
      <c r="F99" s="108"/>
      <c r="G99" s="108"/>
      <c r="H99" s="108"/>
      <c r="I99" s="108"/>
      <c r="J99" s="109">
        <f>J127</f>
        <v>0</v>
      </c>
      <c r="L99" s="106"/>
    </row>
    <row r="100" spans="2:47" s="8" customFormat="1" ht="24.95" customHeight="1">
      <c r="B100" s="106"/>
      <c r="D100" s="107" t="s">
        <v>1591</v>
      </c>
      <c r="E100" s="108"/>
      <c r="F100" s="108"/>
      <c r="G100" s="108"/>
      <c r="H100" s="108"/>
      <c r="I100" s="108"/>
      <c r="J100" s="109">
        <f>J140</f>
        <v>0</v>
      </c>
      <c r="L100" s="106"/>
    </row>
    <row r="101" spans="2:47" s="8" customFormat="1" ht="24.95" customHeight="1">
      <c r="B101" s="106"/>
      <c r="D101" s="107" t="s">
        <v>1592</v>
      </c>
      <c r="E101" s="108"/>
      <c r="F101" s="108"/>
      <c r="G101" s="108"/>
      <c r="H101" s="108"/>
      <c r="I101" s="108"/>
      <c r="J101" s="109">
        <f>J151</f>
        <v>0</v>
      </c>
      <c r="L101" s="106"/>
    </row>
    <row r="102" spans="2:47" s="8" customFormat="1" ht="24.95" customHeight="1">
      <c r="B102" s="106"/>
      <c r="D102" s="107" t="s">
        <v>1593</v>
      </c>
      <c r="E102" s="108"/>
      <c r="F102" s="108"/>
      <c r="G102" s="108"/>
      <c r="H102" s="108"/>
      <c r="I102" s="108"/>
      <c r="J102" s="109">
        <f>J156</f>
        <v>0</v>
      </c>
      <c r="L102" s="106"/>
    </row>
    <row r="103" spans="2:47" s="8" customFormat="1" ht="24.95" customHeight="1">
      <c r="B103" s="106"/>
      <c r="D103" s="107" t="s">
        <v>384</v>
      </c>
      <c r="E103" s="108"/>
      <c r="F103" s="108"/>
      <c r="G103" s="108"/>
      <c r="H103" s="108"/>
      <c r="I103" s="108"/>
      <c r="J103" s="109">
        <f>J165</f>
        <v>0</v>
      </c>
      <c r="L103" s="106"/>
    </row>
    <row r="104" spans="2:47" s="8" customFormat="1" ht="24.95" customHeight="1">
      <c r="B104" s="106"/>
      <c r="D104" s="107" t="s">
        <v>1594</v>
      </c>
      <c r="E104" s="108"/>
      <c r="F104" s="108"/>
      <c r="G104" s="108"/>
      <c r="H104" s="108"/>
      <c r="I104" s="108"/>
      <c r="J104" s="109">
        <f>J168</f>
        <v>0</v>
      </c>
      <c r="L104" s="106"/>
    </row>
    <row r="105" spans="2:47" s="1" customFormat="1" ht="21.75" customHeight="1">
      <c r="B105" s="29"/>
      <c r="L105" s="29"/>
    </row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9"/>
    </row>
    <row r="110" spans="2:47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9"/>
    </row>
    <row r="111" spans="2:47" s="1" customFormat="1" ht="24.95" customHeight="1">
      <c r="B111" s="29"/>
      <c r="C111" s="18" t="s">
        <v>178</v>
      </c>
      <c r="L111" s="29"/>
    </row>
    <row r="112" spans="2:47" s="1" customFormat="1" ht="6.95" customHeight="1">
      <c r="B112" s="29"/>
      <c r="L112" s="29"/>
    </row>
    <row r="113" spans="2:65" s="1" customFormat="1" ht="12" customHeight="1">
      <c r="B113" s="29"/>
      <c r="C113" s="24" t="s">
        <v>16</v>
      </c>
      <c r="L113" s="29"/>
    </row>
    <row r="114" spans="2:65" s="1" customFormat="1" ht="16.5" customHeight="1">
      <c r="B114" s="29"/>
      <c r="E114" s="206" t="str">
        <f>E7</f>
        <v>DOPLNĚNÍ VYBAVENOSTI V OKOLÍ VELKÉHO ŽĎÁRSKÉHO RYBNÍKU</v>
      </c>
      <c r="F114" s="207"/>
      <c r="G114" s="207"/>
      <c r="H114" s="207"/>
      <c r="L114" s="29"/>
    </row>
    <row r="115" spans="2:65" ht="12" customHeight="1">
      <c r="B115" s="17"/>
      <c r="C115" s="24" t="s">
        <v>169</v>
      </c>
      <c r="L115" s="17"/>
    </row>
    <row r="116" spans="2:65" s="1" customFormat="1" ht="16.5" customHeight="1">
      <c r="B116" s="29"/>
      <c r="E116" s="206" t="s">
        <v>1588</v>
      </c>
      <c r="F116" s="208"/>
      <c r="G116" s="208"/>
      <c r="H116" s="208"/>
      <c r="L116" s="29"/>
    </row>
    <row r="117" spans="2:65" s="1" customFormat="1" ht="12" customHeight="1">
      <c r="B117" s="29"/>
      <c r="C117" s="24" t="s">
        <v>171</v>
      </c>
      <c r="L117" s="29"/>
    </row>
    <row r="118" spans="2:65" s="1" customFormat="1" ht="30" customHeight="1">
      <c r="B118" s="29"/>
      <c r="E118" s="170" t="str">
        <f>E11</f>
        <v>D.10.1 - D.10.2 - ARCHITEKTONICKO - SATVEBNÍ ŘEŠENÍ  + STAVEBNĚ - KONSTRUKČNÍ ŘEŠENÍ</v>
      </c>
      <c r="F118" s="208"/>
      <c r="G118" s="208"/>
      <c r="H118" s="208"/>
      <c r="L118" s="29"/>
    </row>
    <row r="119" spans="2:65" s="1" customFormat="1" ht="6.95" customHeight="1">
      <c r="B119" s="29"/>
      <c r="L119" s="29"/>
    </row>
    <row r="120" spans="2:65" s="1" customFormat="1" ht="12" customHeight="1">
      <c r="B120" s="29"/>
      <c r="C120" s="24" t="s">
        <v>20</v>
      </c>
      <c r="F120" s="22" t="str">
        <f>F14</f>
        <v xml:space="preserve"> </v>
      </c>
      <c r="I120" s="24" t="s">
        <v>22</v>
      </c>
      <c r="J120" s="49" t="str">
        <f>IF(J14="","",J14)</f>
        <v>26. 8. 2025</v>
      </c>
      <c r="L120" s="29"/>
    </row>
    <row r="121" spans="2:65" s="1" customFormat="1" ht="6.95" customHeight="1">
      <c r="B121" s="29"/>
      <c r="L121" s="29"/>
    </row>
    <row r="122" spans="2:65" s="1" customFormat="1" ht="15.2" customHeight="1">
      <c r="B122" s="29"/>
      <c r="C122" s="24" t="s">
        <v>24</v>
      </c>
      <c r="F122" s="22" t="str">
        <f>E17</f>
        <v xml:space="preserve"> </v>
      </c>
      <c r="I122" s="24" t="s">
        <v>29</v>
      </c>
      <c r="J122" s="27" t="str">
        <f>E23</f>
        <v xml:space="preserve"> </v>
      </c>
      <c r="L122" s="29"/>
    </row>
    <row r="123" spans="2:65" s="1" customFormat="1" ht="15.2" customHeight="1">
      <c r="B123" s="29"/>
      <c r="C123" s="24" t="s">
        <v>27</v>
      </c>
      <c r="F123" s="22" t="str">
        <f>IF(E20="","",E20)</f>
        <v>Vyplň údaj</v>
      </c>
      <c r="I123" s="24" t="s">
        <v>31</v>
      </c>
      <c r="J123" s="27" t="str">
        <f>E26</f>
        <v xml:space="preserve"> </v>
      </c>
      <c r="L123" s="29"/>
    </row>
    <row r="124" spans="2:65" s="1" customFormat="1" ht="10.35" customHeight="1">
      <c r="B124" s="29"/>
      <c r="L124" s="29"/>
    </row>
    <row r="125" spans="2:65" s="9" customFormat="1" ht="29.25" customHeight="1">
      <c r="B125" s="110"/>
      <c r="C125" s="111" t="s">
        <v>179</v>
      </c>
      <c r="D125" s="112" t="s">
        <v>58</v>
      </c>
      <c r="E125" s="112" t="s">
        <v>54</v>
      </c>
      <c r="F125" s="112" t="s">
        <v>55</v>
      </c>
      <c r="G125" s="112" t="s">
        <v>180</v>
      </c>
      <c r="H125" s="112" t="s">
        <v>181</v>
      </c>
      <c r="I125" s="112" t="s">
        <v>182</v>
      </c>
      <c r="J125" s="112" t="s">
        <v>174</v>
      </c>
      <c r="K125" s="113" t="s">
        <v>183</v>
      </c>
      <c r="L125" s="110"/>
      <c r="M125" s="56" t="s">
        <v>1</v>
      </c>
      <c r="N125" s="57" t="s">
        <v>37</v>
      </c>
      <c r="O125" s="57" t="s">
        <v>184</v>
      </c>
      <c r="P125" s="57" t="s">
        <v>185</v>
      </c>
      <c r="Q125" s="57" t="s">
        <v>186</v>
      </c>
      <c r="R125" s="57" t="s">
        <v>187</v>
      </c>
      <c r="S125" s="57" t="s">
        <v>188</v>
      </c>
      <c r="T125" s="58" t="s">
        <v>189</v>
      </c>
    </row>
    <row r="126" spans="2:65" s="1" customFormat="1" ht="22.9" customHeight="1">
      <c r="B126" s="29"/>
      <c r="C126" s="61" t="s">
        <v>190</v>
      </c>
      <c r="J126" s="114">
        <f>BK126</f>
        <v>0</v>
      </c>
      <c r="L126" s="29"/>
      <c r="M126" s="59"/>
      <c r="N126" s="50"/>
      <c r="O126" s="50"/>
      <c r="P126" s="115">
        <f>P127+P140+P151+P156+P165+P168</f>
        <v>0</v>
      </c>
      <c r="Q126" s="50"/>
      <c r="R126" s="115">
        <f>R127+R140+R151+R156+R165+R168</f>
        <v>56.511547199999995</v>
      </c>
      <c r="S126" s="50"/>
      <c r="T126" s="116">
        <f>T127+T140+T151+T156+T165+T168</f>
        <v>0</v>
      </c>
      <c r="AT126" s="14" t="s">
        <v>72</v>
      </c>
      <c r="AU126" s="14" t="s">
        <v>82</v>
      </c>
      <c r="BK126" s="117">
        <f>BK127+BK140+BK151+BK156+BK165+BK168</f>
        <v>0</v>
      </c>
    </row>
    <row r="127" spans="2:65" s="10" customFormat="1" ht="25.9" customHeight="1">
      <c r="B127" s="118"/>
      <c r="D127" s="119" t="s">
        <v>72</v>
      </c>
      <c r="E127" s="120" t="s">
        <v>1595</v>
      </c>
      <c r="F127" s="120" t="s">
        <v>1596</v>
      </c>
      <c r="I127" s="121"/>
      <c r="J127" s="122">
        <f>BK127</f>
        <v>0</v>
      </c>
      <c r="L127" s="118"/>
      <c r="M127" s="123"/>
      <c r="P127" s="124">
        <f>SUM(P128:P139)</f>
        <v>0</v>
      </c>
      <c r="R127" s="124">
        <f>SUM(R128:R139)</f>
        <v>1.3845399999999999</v>
      </c>
      <c r="T127" s="125">
        <f>SUM(T128:T139)</f>
        <v>0</v>
      </c>
      <c r="AR127" s="119" t="s">
        <v>193</v>
      </c>
      <c r="AT127" s="126" t="s">
        <v>72</v>
      </c>
      <c r="AU127" s="126" t="s">
        <v>73</v>
      </c>
      <c r="AY127" s="119" t="s">
        <v>194</v>
      </c>
      <c r="BK127" s="127">
        <f>SUM(BK128:BK139)</f>
        <v>0</v>
      </c>
    </row>
    <row r="128" spans="2:65" s="1" customFormat="1" ht="16.5" customHeight="1">
      <c r="B128" s="128"/>
      <c r="C128" s="210" t="s">
        <v>80</v>
      </c>
      <c r="D128" s="210" t="s">
        <v>195</v>
      </c>
      <c r="E128" s="211" t="s">
        <v>409</v>
      </c>
      <c r="F128" s="212" t="s">
        <v>410</v>
      </c>
      <c r="G128" s="213" t="s">
        <v>280</v>
      </c>
      <c r="H128" s="214">
        <v>0.54</v>
      </c>
      <c r="I128" s="132"/>
      <c r="J128" s="228">
        <f>ROUND(I128*H128,2)</f>
        <v>0</v>
      </c>
      <c r="K128" s="212" t="s">
        <v>270</v>
      </c>
      <c r="L128" s="29"/>
      <c r="M128" s="133" t="s">
        <v>1</v>
      </c>
      <c r="N128" s="134" t="s">
        <v>38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193</v>
      </c>
      <c r="AT128" s="137" t="s">
        <v>195</v>
      </c>
      <c r="AU128" s="137" t="s">
        <v>80</v>
      </c>
      <c r="AY128" s="14" t="s">
        <v>194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4" t="s">
        <v>80</v>
      </c>
      <c r="BK128" s="138">
        <f>ROUND(I128*H128,2)</f>
        <v>0</v>
      </c>
      <c r="BL128" s="14" t="s">
        <v>193</v>
      </c>
      <c r="BM128" s="137" t="s">
        <v>1597</v>
      </c>
    </row>
    <row r="129" spans="2:65" s="1" customFormat="1" ht="11.25">
      <c r="B129" s="29"/>
      <c r="C129" s="215"/>
      <c r="D129" s="216" t="s">
        <v>201</v>
      </c>
      <c r="E129" s="215"/>
      <c r="F129" s="217" t="s">
        <v>410</v>
      </c>
      <c r="G129" s="215"/>
      <c r="H129" s="215"/>
      <c r="I129" s="140"/>
      <c r="J129" s="215"/>
      <c r="K129" s="215"/>
      <c r="L129" s="29"/>
      <c r="M129" s="141"/>
      <c r="T129" s="53"/>
      <c r="AT129" s="14" t="s">
        <v>201</v>
      </c>
      <c r="AU129" s="14" t="s">
        <v>80</v>
      </c>
    </row>
    <row r="130" spans="2:65" s="1" customFormat="1" ht="16.5" customHeight="1">
      <c r="B130" s="128"/>
      <c r="C130" s="210" t="s">
        <v>85</v>
      </c>
      <c r="D130" s="210" t="s">
        <v>195</v>
      </c>
      <c r="E130" s="211" t="s">
        <v>282</v>
      </c>
      <c r="F130" s="212" t="s">
        <v>283</v>
      </c>
      <c r="G130" s="213" t="s">
        <v>280</v>
      </c>
      <c r="H130" s="214">
        <v>0.54</v>
      </c>
      <c r="I130" s="132"/>
      <c r="J130" s="228">
        <f>ROUND(I130*H130,2)</f>
        <v>0</v>
      </c>
      <c r="K130" s="212" t="s">
        <v>270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1598</v>
      </c>
    </row>
    <row r="131" spans="2:65" s="1" customFormat="1" ht="11.25">
      <c r="B131" s="29"/>
      <c r="C131" s="215"/>
      <c r="D131" s="216" t="s">
        <v>201</v>
      </c>
      <c r="E131" s="215"/>
      <c r="F131" s="217" t="s">
        <v>283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210" t="s">
        <v>207</v>
      </c>
      <c r="D132" s="210" t="s">
        <v>195</v>
      </c>
      <c r="E132" s="211" t="s">
        <v>304</v>
      </c>
      <c r="F132" s="212" t="s">
        <v>305</v>
      </c>
      <c r="G132" s="213" t="s">
        <v>280</v>
      </c>
      <c r="H132" s="214">
        <v>0.54</v>
      </c>
      <c r="I132" s="132"/>
      <c r="J132" s="228">
        <f>ROUND(I132*H132,2)</f>
        <v>0</v>
      </c>
      <c r="K132" s="212" t="s">
        <v>270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1599</v>
      </c>
    </row>
    <row r="133" spans="2:65" s="1" customFormat="1" ht="11.25">
      <c r="B133" s="29"/>
      <c r="C133" s="215"/>
      <c r="D133" s="216" t="s">
        <v>201</v>
      </c>
      <c r="E133" s="215"/>
      <c r="F133" s="217" t="s">
        <v>307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210" t="s">
        <v>193</v>
      </c>
      <c r="D134" s="210" t="s">
        <v>195</v>
      </c>
      <c r="E134" s="211" t="s">
        <v>1600</v>
      </c>
      <c r="F134" s="212" t="s">
        <v>1601</v>
      </c>
      <c r="G134" s="213" t="s">
        <v>280</v>
      </c>
      <c r="H134" s="214">
        <v>0.54</v>
      </c>
      <c r="I134" s="132"/>
      <c r="J134" s="228">
        <f>ROUND(I134*H134,2)</f>
        <v>0</v>
      </c>
      <c r="K134" s="212" t="s">
        <v>270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2.5249999999999999</v>
      </c>
      <c r="R134" s="135">
        <f>Q134*H134</f>
        <v>1.3634999999999999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1602</v>
      </c>
    </row>
    <row r="135" spans="2:65" s="1" customFormat="1" ht="11.25">
      <c r="B135" s="29"/>
      <c r="C135" s="215"/>
      <c r="D135" s="216" t="s">
        <v>201</v>
      </c>
      <c r="E135" s="215"/>
      <c r="F135" s="217" t="s">
        <v>1601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216</v>
      </c>
      <c r="D136" s="210" t="s">
        <v>195</v>
      </c>
      <c r="E136" s="211" t="s">
        <v>1603</v>
      </c>
      <c r="F136" s="212" t="s">
        <v>1604</v>
      </c>
      <c r="G136" s="213" t="s">
        <v>341</v>
      </c>
      <c r="H136" s="214">
        <v>3</v>
      </c>
      <c r="I136" s="132"/>
      <c r="J136" s="228">
        <f>ROUND(I136*H136,2)</f>
        <v>0</v>
      </c>
      <c r="K136" s="212" t="s">
        <v>199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2.63E-3</v>
      </c>
      <c r="R136" s="135">
        <f>Q136*H136</f>
        <v>7.8899999999999994E-3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1605</v>
      </c>
    </row>
    <row r="137" spans="2:65" s="1" customFormat="1" ht="11.25">
      <c r="B137" s="29"/>
      <c r="C137" s="215"/>
      <c r="D137" s="216" t="s">
        <v>201</v>
      </c>
      <c r="E137" s="215"/>
      <c r="F137" s="217" t="s">
        <v>1604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222</v>
      </c>
      <c r="D138" s="210" t="s">
        <v>195</v>
      </c>
      <c r="E138" s="211" t="s">
        <v>1606</v>
      </c>
      <c r="F138" s="212" t="s">
        <v>1607</v>
      </c>
      <c r="G138" s="213" t="s">
        <v>341</v>
      </c>
      <c r="H138" s="214">
        <v>5</v>
      </c>
      <c r="I138" s="132"/>
      <c r="J138" s="228">
        <f>ROUND(I138*H138,2)</f>
        <v>0</v>
      </c>
      <c r="K138" s="212" t="s">
        <v>199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2.63E-3</v>
      </c>
      <c r="R138" s="135">
        <f>Q138*H138</f>
        <v>1.315E-2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1608</v>
      </c>
    </row>
    <row r="139" spans="2:65" s="1" customFormat="1" ht="11.25">
      <c r="B139" s="29"/>
      <c r="C139" s="215"/>
      <c r="D139" s="216" t="s">
        <v>201</v>
      </c>
      <c r="E139" s="215"/>
      <c r="F139" s="217" t="s">
        <v>1607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0" customFormat="1" ht="25.9" customHeight="1">
      <c r="B140" s="118"/>
      <c r="C140" s="225"/>
      <c r="D140" s="226" t="s">
        <v>72</v>
      </c>
      <c r="E140" s="227" t="s">
        <v>1609</v>
      </c>
      <c r="F140" s="227" t="s">
        <v>1610</v>
      </c>
      <c r="G140" s="225"/>
      <c r="H140" s="225"/>
      <c r="I140" s="121"/>
      <c r="J140" s="229">
        <f>BK140</f>
        <v>0</v>
      </c>
      <c r="K140" s="225"/>
      <c r="L140" s="118"/>
      <c r="M140" s="123"/>
      <c r="P140" s="124">
        <f>SUM(P141:P150)</f>
        <v>0</v>
      </c>
      <c r="R140" s="124">
        <f>SUM(R141:R150)</f>
        <v>38.161574999999999</v>
      </c>
      <c r="T140" s="125">
        <f>SUM(T141:T150)</f>
        <v>0</v>
      </c>
      <c r="AR140" s="119" t="s">
        <v>193</v>
      </c>
      <c r="AT140" s="126" t="s">
        <v>72</v>
      </c>
      <c r="AU140" s="126" t="s">
        <v>73</v>
      </c>
      <c r="AY140" s="119" t="s">
        <v>194</v>
      </c>
      <c r="BK140" s="127">
        <f>SUM(BK141:BK150)</f>
        <v>0</v>
      </c>
    </row>
    <row r="141" spans="2:65" s="1" customFormat="1" ht="16.5" customHeight="1">
      <c r="B141" s="128"/>
      <c r="C141" s="210" t="s">
        <v>227</v>
      </c>
      <c r="D141" s="210" t="s">
        <v>195</v>
      </c>
      <c r="E141" s="211" t="s">
        <v>301</v>
      </c>
      <c r="F141" s="212" t="s">
        <v>302</v>
      </c>
      <c r="G141" s="213" t="s">
        <v>269</v>
      </c>
      <c r="H141" s="214">
        <v>2.4750000000000001</v>
      </c>
      <c r="I141" s="132"/>
      <c r="J141" s="228">
        <f>ROUND(I141*H141,2)</f>
        <v>0</v>
      </c>
      <c r="K141" s="212" t="s">
        <v>270</v>
      </c>
      <c r="L141" s="29"/>
      <c r="M141" s="133" t="s">
        <v>1</v>
      </c>
      <c r="N141" s="134" t="s">
        <v>38</v>
      </c>
      <c r="P141" s="135">
        <f>O141*H141</f>
        <v>0</v>
      </c>
      <c r="Q141" s="135">
        <v>0</v>
      </c>
      <c r="R141" s="135">
        <f>Q141*H141</f>
        <v>0</v>
      </c>
      <c r="S141" s="135">
        <v>0</v>
      </c>
      <c r="T141" s="136">
        <f>S141*H141</f>
        <v>0</v>
      </c>
      <c r="AR141" s="137" t="s">
        <v>193</v>
      </c>
      <c r="AT141" s="137" t="s">
        <v>195</v>
      </c>
      <c r="AU141" s="137" t="s">
        <v>80</v>
      </c>
      <c r="AY141" s="14" t="s">
        <v>194</v>
      </c>
      <c r="BE141" s="138">
        <f>IF(N141="základní",J141,0)</f>
        <v>0</v>
      </c>
      <c r="BF141" s="138">
        <f>IF(N141="snížená",J141,0)</f>
        <v>0</v>
      </c>
      <c r="BG141" s="138">
        <f>IF(N141="zákl. přenesená",J141,0)</f>
        <v>0</v>
      </c>
      <c r="BH141" s="138">
        <f>IF(N141="sníž. přenesená",J141,0)</f>
        <v>0</v>
      </c>
      <c r="BI141" s="138">
        <f>IF(N141="nulová",J141,0)</f>
        <v>0</v>
      </c>
      <c r="BJ141" s="14" t="s">
        <v>80</v>
      </c>
      <c r="BK141" s="138">
        <f>ROUND(I141*H141,2)</f>
        <v>0</v>
      </c>
      <c r="BL141" s="14" t="s">
        <v>193</v>
      </c>
      <c r="BM141" s="137" t="s">
        <v>1611</v>
      </c>
    </row>
    <row r="142" spans="2:65" s="1" customFormat="1" ht="11.25">
      <c r="B142" s="29"/>
      <c r="C142" s="215"/>
      <c r="D142" s="216" t="s">
        <v>201</v>
      </c>
      <c r="E142" s="215"/>
      <c r="F142" s="217" t="s">
        <v>302</v>
      </c>
      <c r="G142" s="215"/>
      <c r="H142" s="215"/>
      <c r="I142" s="140"/>
      <c r="J142" s="215"/>
      <c r="K142" s="215"/>
      <c r="L142" s="29"/>
      <c r="M142" s="141"/>
      <c r="T142" s="53"/>
      <c r="AT142" s="14" t="s">
        <v>201</v>
      </c>
      <c r="AU142" s="14" t="s">
        <v>80</v>
      </c>
    </row>
    <row r="143" spans="2:65" s="1" customFormat="1" ht="16.5" customHeight="1">
      <c r="B143" s="128"/>
      <c r="C143" s="210" t="s">
        <v>233</v>
      </c>
      <c r="D143" s="210" t="s">
        <v>195</v>
      </c>
      <c r="E143" s="211" t="s">
        <v>1612</v>
      </c>
      <c r="F143" s="212" t="s">
        <v>1613</v>
      </c>
      <c r="G143" s="213" t="s">
        <v>269</v>
      </c>
      <c r="H143" s="214">
        <v>39</v>
      </c>
      <c r="I143" s="132"/>
      <c r="J143" s="228">
        <f>ROUND(I143*H143,2)</f>
        <v>0</v>
      </c>
      <c r="K143" s="212" t="s">
        <v>270</v>
      </c>
      <c r="L143" s="29"/>
      <c r="M143" s="133" t="s">
        <v>1</v>
      </c>
      <c r="N143" s="134" t="s">
        <v>38</v>
      </c>
      <c r="P143" s="135">
        <f>O143*H143</f>
        <v>0</v>
      </c>
      <c r="Q143" s="135">
        <v>8.3500000000000005E-2</v>
      </c>
      <c r="R143" s="135">
        <f>Q143*H143</f>
        <v>3.2565000000000004</v>
      </c>
      <c r="S143" s="135">
        <v>0</v>
      </c>
      <c r="T143" s="136">
        <f>S143*H143</f>
        <v>0</v>
      </c>
      <c r="AR143" s="137" t="s">
        <v>193</v>
      </c>
      <c r="AT143" s="137" t="s">
        <v>195</v>
      </c>
      <c r="AU143" s="137" t="s">
        <v>80</v>
      </c>
      <c r="AY143" s="14" t="s">
        <v>194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14" t="s">
        <v>80</v>
      </c>
      <c r="BK143" s="138">
        <f>ROUND(I143*H143,2)</f>
        <v>0</v>
      </c>
      <c r="BL143" s="14" t="s">
        <v>193</v>
      </c>
      <c r="BM143" s="137" t="s">
        <v>1614</v>
      </c>
    </row>
    <row r="144" spans="2:65" s="1" customFormat="1" ht="11.25">
      <c r="B144" s="29"/>
      <c r="C144" s="215"/>
      <c r="D144" s="216" t="s">
        <v>201</v>
      </c>
      <c r="E144" s="215"/>
      <c r="F144" s="217" t="s">
        <v>1613</v>
      </c>
      <c r="G144" s="215"/>
      <c r="H144" s="215"/>
      <c r="I144" s="140"/>
      <c r="J144" s="215"/>
      <c r="K144" s="215"/>
      <c r="L144" s="29"/>
      <c r="M144" s="141"/>
      <c r="T144" s="53"/>
      <c r="AT144" s="14" t="s">
        <v>201</v>
      </c>
      <c r="AU144" s="14" t="s">
        <v>80</v>
      </c>
    </row>
    <row r="145" spans="2:65" s="1" customFormat="1" ht="16.5" customHeight="1">
      <c r="B145" s="128"/>
      <c r="C145" s="210" t="s">
        <v>240</v>
      </c>
      <c r="D145" s="210" t="s">
        <v>195</v>
      </c>
      <c r="E145" s="211" t="s">
        <v>1615</v>
      </c>
      <c r="F145" s="212" t="s">
        <v>1616</v>
      </c>
      <c r="G145" s="213" t="s">
        <v>269</v>
      </c>
      <c r="H145" s="214">
        <v>2.4750000000000001</v>
      </c>
      <c r="I145" s="132"/>
      <c r="J145" s="228">
        <f>ROUND(I145*H145,2)</f>
        <v>0</v>
      </c>
      <c r="K145" s="212" t="s">
        <v>199</v>
      </c>
      <c r="L145" s="29"/>
      <c r="M145" s="133" t="s">
        <v>1</v>
      </c>
      <c r="N145" s="134" t="s">
        <v>38</v>
      </c>
      <c r="P145" s="135">
        <f>O145*H145</f>
        <v>0</v>
      </c>
      <c r="Q145" s="135">
        <v>0.34499999999999997</v>
      </c>
      <c r="R145" s="135">
        <f>Q145*H145</f>
        <v>0.85387499999999994</v>
      </c>
      <c r="S145" s="135">
        <v>0</v>
      </c>
      <c r="T145" s="136">
        <f>S145*H145</f>
        <v>0</v>
      </c>
      <c r="AR145" s="137" t="s">
        <v>193</v>
      </c>
      <c r="AT145" s="137" t="s">
        <v>195</v>
      </c>
      <c r="AU145" s="137" t="s">
        <v>80</v>
      </c>
      <c r="AY145" s="14" t="s">
        <v>194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4" t="s">
        <v>80</v>
      </c>
      <c r="BK145" s="138">
        <f>ROUND(I145*H145,2)</f>
        <v>0</v>
      </c>
      <c r="BL145" s="14" t="s">
        <v>193</v>
      </c>
      <c r="BM145" s="137" t="s">
        <v>1617</v>
      </c>
    </row>
    <row r="146" spans="2:65" s="1" customFormat="1" ht="11.25">
      <c r="B146" s="29"/>
      <c r="C146" s="215"/>
      <c r="D146" s="216" t="s">
        <v>201</v>
      </c>
      <c r="E146" s="215"/>
      <c r="F146" s="217" t="s">
        <v>1616</v>
      </c>
      <c r="G146" s="215"/>
      <c r="H146" s="215"/>
      <c r="I146" s="140"/>
      <c r="J146" s="215"/>
      <c r="K146" s="215"/>
      <c r="L146" s="29"/>
      <c r="M146" s="141"/>
      <c r="T146" s="53"/>
      <c r="AT146" s="14" t="s">
        <v>201</v>
      </c>
      <c r="AU146" s="14" t="s">
        <v>80</v>
      </c>
    </row>
    <row r="147" spans="2:65" s="1" customFormat="1" ht="16.5" customHeight="1">
      <c r="B147" s="128"/>
      <c r="C147" s="210" t="s">
        <v>246</v>
      </c>
      <c r="D147" s="210" t="s">
        <v>195</v>
      </c>
      <c r="E147" s="211" t="s">
        <v>1618</v>
      </c>
      <c r="F147" s="212" t="s">
        <v>1619</v>
      </c>
      <c r="G147" s="213" t="s">
        <v>341</v>
      </c>
      <c r="H147" s="214">
        <v>15</v>
      </c>
      <c r="I147" s="132"/>
      <c r="J147" s="228">
        <f>ROUND(I147*H147,2)</f>
        <v>0</v>
      </c>
      <c r="K147" s="212" t="s">
        <v>199</v>
      </c>
      <c r="L147" s="29"/>
      <c r="M147" s="133" t="s">
        <v>1</v>
      </c>
      <c r="N147" s="134" t="s">
        <v>38</v>
      </c>
      <c r="P147" s="135">
        <f>O147*H147</f>
        <v>0</v>
      </c>
      <c r="Q147" s="135">
        <v>2.63E-3</v>
      </c>
      <c r="R147" s="135">
        <f>Q147*H147</f>
        <v>3.9449999999999999E-2</v>
      </c>
      <c r="S147" s="135">
        <v>0</v>
      </c>
      <c r="T147" s="136">
        <f>S147*H147</f>
        <v>0</v>
      </c>
      <c r="AR147" s="137" t="s">
        <v>193</v>
      </c>
      <c r="AT147" s="137" t="s">
        <v>195</v>
      </c>
      <c r="AU147" s="137" t="s">
        <v>80</v>
      </c>
      <c r="AY147" s="14" t="s">
        <v>194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4" t="s">
        <v>80</v>
      </c>
      <c r="BK147" s="138">
        <f>ROUND(I147*H147,2)</f>
        <v>0</v>
      </c>
      <c r="BL147" s="14" t="s">
        <v>193</v>
      </c>
      <c r="BM147" s="137" t="s">
        <v>1620</v>
      </c>
    </row>
    <row r="148" spans="2:65" s="1" customFormat="1" ht="11.25">
      <c r="B148" s="29"/>
      <c r="C148" s="215"/>
      <c r="D148" s="216" t="s">
        <v>201</v>
      </c>
      <c r="E148" s="215"/>
      <c r="F148" s="217" t="s">
        <v>1621</v>
      </c>
      <c r="G148" s="215"/>
      <c r="H148" s="215"/>
      <c r="I148" s="140"/>
      <c r="J148" s="215"/>
      <c r="K148" s="215"/>
      <c r="L148" s="29"/>
      <c r="M148" s="141"/>
      <c r="T148" s="53"/>
      <c r="AT148" s="14" t="s">
        <v>201</v>
      </c>
      <c r="AU148" s="14" t="s">
        <v>80</v>
      </c>
    </row>
    <row r="149" spans="2:65" s="1" customFormat="1" ht="16.5" customHeight="1">
      <c r="B149" s="128"/>
      <c r="C149" s="230" t="s">
        <v>251</v>
      </c>
      <c r="D149" s="230" t="s">
        <v>321</v>
      </c>
      <c r="E149" s="231" t="s">
        <v>1622</v>
      </c>
      <c r="F149" s="232" t="s">
        <v>1623</v>
      </c>
      <c r="G149" s="233" t="s">
        <v>583</v>
      </c>
      <c r="H149" s="234">
        <v>15.15</v>
      </c>
      <c r="I149" s="158"/>
      <c r="J149" s="235">
        <f>ROUND(I149*H149,2)</f>
        <v>0</v>
      </c>
      <c r="K149" s="232" t="s">
        <v>199</v>
      </c>
      <c r="L149" s="159"/>
      <c r="M149" s="160" t="s">
        <v>1</v>
      </c>
      <c r="N149" s="161" t="s">
        <v>38</v>
      </c>
      <c r="P149" s="135">
        <f>O149*H149</f>
        <v>0</v>
      </c>
      <c r="Q149" s="135">
        <v>2.2450000000000001</v>
      </c>
      <c r="R149" s="135">
        <f>Q149*H149</f>
        <v>34.011749999999999</v>
      </c>
      <c r="S149" s="135">
        <v>0</v>
      </c>
      <c r="T149" s="136">
        <f>S149*H149</f>
        <v>0</v>
      </c>
      <c r="AR149" s="137" t="s">
        <v>233</v>
      </c>
      <c r="AT149" s="137" t="s">
        <v>321</v>
      </c>
      <c r="AU149" s="137" t="s">
        <v>80</v>
      </c>
      <c r="AY149" s="14" t="s">
        <v>194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4" t="s">
        <v>80</v>
      </c>
      <c r="BK149" s="138">
        <f>ROUND(I149*H149,2)</f>
        <v>0</v>
      </c>
      <c r="BL149" s="14" t="s">
        <v>193</v>
      </c>
      <c r="BM149" s="137" t="s">
        <v>1624</v>
      </c>
    </row>
    <row r="150" spans="2:65" s="1" customFormat="1" ht="11.25">
      <c r="B150" s="29"/>
      <c r="C150" s="215"/>
      <c r="D150" s="216" t="s">
        <v>201</v>
      </c>
      <c r="E150" s="215"/>
      <c r="F150" s="217" t="s">
        <v>1623</v>
      </c>
      <c r="G150" s="215"/>
      <c r="H150" s="215"/>
      <c r="I150" s="140"/>
      <c r="J150" s="215"/>
      <c r="K150" s="215"/>
      <c r="L150" s="29"/>
      <c r="M150" s="141"/>
      <c r="T150" s="53"/>
      <c r="AT150" s="14" t="s">
        <v>201</v>
      </c>
      <c r="AU150" s="14" t="s">
        <v>80</v>
      </c>
    </row>
    <row r="151" spans="2:65" s="10" customFormat="1" ht="25.9" customHeight="1">
      <c r="B151" s="118"/>
      <c r="C151" s="225"/>
      <c r="D151" s="226" t="s">
        <v>72</v>
      </c>
      <c r="E151" s="227" t="s">
        <v>1625</v>
      </c>
      <c r="F151" s="227" t="s">
        <v>1626</v>
      </c>
      <c r="G151" s="225"/>
      <c r="H151" s="225"/>
      <c r="I151" s="121"/>
      <c r="J151" s="229">
        <f>BK151</f>
        <v>0</v>
      </c>
      <c r="K151" s="225"/>
      <c r="L151" s="118"/>
      <c r="M151" s="123"/>
      <c r="P151" s="124">
        <f>SUM(P152:P155)</f>
        <v>0</v>
      </c>
      <c r="R151" s="124">
        <f>SUM(R152:R155)</f>
        <v>4.4955199999999991</v>
      </c>
      <c r="T151" s="125">
        <f>SUM(T152:T155)</f>
        <v>0</v>
      </c>
      <c r="AR151" s="119" t="s">
        <v>193</v>
      </c>
      <c r="AT151" s="126" t="s">
        <v>72</v>
      </c>
      <c r="AU151" s="126" t="s">
        <v>73</v>
      </c>
      <c r="AY151" s="119" t="s">
        <v>194</v>
      </c>
      <c r="BK151" s="127">
        <f>SUM(BK152:BK155)</f>
        <v>0</v>
      </c>
    </row>
    <row r="152" spans="2:65" s="1" customFormat="1" ht="16.5" customHeight="1">
      <c r="B152" s="128"/>
      <c r="C152" s="210" t="s">
        <v>256</v>
      </c>
      <c r="D152" s="210" t="s">
        <v>195</v>
      </c>
      <c r="E152" s="211" t="s">
        <v>1615</v>
      </c>
      <c r="F152" s="212" t="s">
        <v>1616</v>
      </c>
      <c r="G152" s="213" t="s">
        <v>269</v>
      </c>
      <c r="H152" s="214">
        <v>13</v>
      </c>
      <c r="I152" s="132"/>
      <c r="J152" s="228">
        <f>ROUND(I152*H152,2)</f>
        <v>0</v>
      </c>
      <c r="K152" s="212" t="s">
        <v>199</v>
      </c>
      <c r="L152" s="29"/>
      <c r="M152" s="133" t="s">
        <v>1</v>
      </c>
      <c r="N152" s="134" t="s">
        <v>38</v>
      </c>
      <c r="P152" s="135">
        <f>O152*H152</f>
        <v>0</v>
      </c>
      <c r="Q152" s="135">
        <v>0.34499999999999997</v>
      </c>
      <c r="R152" s="135">
        <f>Q152*H152</f>
        <v>4.4849999999999994</v>
      </c>
      <c r="S152" s="135">
        <v>0</v>
      </c>
      <c r="T152" s="136">
        <f>S152*H152</f>
        <v>0</v>
      </c>
      <c r="AR152" s="137" t="s">
        <v>193</v>
      </c>
      <c r="AT152" s="137" t="s">
        <v>195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1627</v>
      </c>
    </row>
    <row r="153" spans="2:65" s="1" customFormat="1" ht="11.25">
      <c r="B153" s="29"/>
      <c r="C153" s="215"/>
      <c r="D153" s="216" t="s">
        <v>201</v>
      </c>
      <c r="E153" s="215"/>
      <c r="F153" s="217" t="s">
        <v>1616</v>
      </c>
      <c r="G153" s="215"/>
      <c r="H153" s="215"/>
      <c r="I153" s="140"/>
      <c r="J153" s="215"/>
      <c r="K153" s="215"/>
      <c r="L153" s="29"/>
      <c r="M153" s="141"/>
      <c r="T153" s="53"/>
      <c r="AT153" s="14" t="s">
        <v>201</v>
      </c>
      <c r="AU153" s="14" t="s">
        <v>80</v>
      </c>
    </row>
    <row r="154" spans="2:65" s="1" customFormat="1" ht="16.5" customHeight="1">
      <c r="B154" s="128"/>
      <c r="C154" s="210" t="s">
        <v>308</v>
      </c>
      <c r="D154" s="210" t="s">
        <v>195</v>
      </c>
      <c r="E154" s="211" t="s">
        <v>1628</v>
      </c>
      <c r="F154" s="212" t="s">
        <v>1629</v>
      </c>
      <c r="G154" s="213" t="s">
        <v>341</v>
      </c>
      <c r="H154" s="214">
        <v>4</v>
      </c>
      <c r="I154" s="132"/>
      <c r="J154" s="228">
        <f>ROUND(I154*H154,2)</f>
        <v>0</v>
      </c>
      <c r="K154" s="212" t="s">
        <v>199</v>
      </c>
      <c r="L154" s="29"/>
      <c r="M154" s="133" t="s">
        <v>1</v>
      </c>
      <c r="N154" s="134" t="s">
        <v>38</v>
      </c>
      <c r="P154" s="135">
        <f>O154*H154</f>
        <v>0</v>
      </c>
      <c r="Q154" s="135">
        <v>2.63E-3</v>
      </c>
      <c r="R154" s="135">
        <f>Q154*H154</f>
        <v>1.052E-2</v>
      </c>
      <c r="S154" s="135">
        <v>0</v>
      </c>
      <c r="T154" s="136">
        <f>S154*H154</f>
        <v>0</v>
      </c>
      <c r="AR154" s="137" t="s">
        <v>193</v>
      </c>
      <c r="AT154" s="137" t="s">
        <v>195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1630</v>
      </c>
    </row>
    <row r="155" spans="2:65" s="1" customFormat="1" ht="11.25">
      <c r="B155" s="29"/>
      <c r="C155" s="215"/>
      <c r="D155" s="216" t="s">
        <v>201</v>
      </c>
      <c r="E155" s="215"/>
      <c r="F155" s="217" t="s">
        <v>1629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0" customFormat="1" ht="25.9" customHeight="1">
      <c r="B156" s="118"/>
      <c r="C156" s="225"/>
      <c r="D156" s="226" t="s">
        <v>72</v>
      </c>
      <c r="E156" s="227" t="s">
        <v>1631</v>
      </c>
      <c r="F156" s="227" t="s">
        <v>1632</v>
      </c>
      <c r="G156" s="225"/>
      <c r="H156" s="225"/>
      <c r="I156" s="121"/>
      <c r="J156" s="229">
        <f>BK156</f>
        <v>0</v>
      </c>
      <c r="K156" s="225"/>
      <c r="L156" s="118"/>
      <c r="M156" s="123"/>
      <c r="P156" s="124">
        <f>SUM(P157:P164)</f>
        <v>0</v>
      </c>
      <c r="R156" s="124">
        <f>SUM(R157:R164)</f>
        <v>0.67327499999999996</v>
      </c>
      <c r="T156" s="125">
        <f>SUM(T157:T164)</f>
        <v>0</v>
      </c>
      <c r="AR156" s="119" t="s">
        <v>193</v>
      </c>
      <c r="AT156" s="126" t="s">
        <v>72</v>
      </c>
      <c r="AU156" s="126" t="s">
        <v>73</v>
      </c>
      <c r="AY156" s="119" t="s">
        <v>194</v>
      </c>
      <c r="BK156" s="127">
        <f>SUM(BK157:BK164)</f>
        <v>0</v>
      </c>
    </row>
    <row r="157" spans="2:65" s="1" customFormat="1" ht="16.5" customHeight="1">
      <c r="B157" s="128"/>
      <c r="C157" s="210" t="s">
        <v>312</v>
      </c>
      <c r="D157" s="210" t="s">
        <v>195</v>
      </c>
      <c r="E157" s="211" t="s">
        <v>301</v>
      </c>
      <c r="F157" s="212" t="s">
        <v>302</v>
      </c>
      <c r="G157" s="213" t="s">
        <v>269</v>
      </c>
      <c r="H157" s="214">
        <v>1.25</v>
      </c>
      <c r="I157" s="132"/>
      <c r="J157" s="228">
        <f>ROUND(I157*H157,2)</f>
        <v>0</v>
      </c>
      <c r="K157" s="212" t="s">
        <v>270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1633</v>
      </c>
    </row>
    <row r="158" spans="2:65" s="1" customFormat="1" ht="11.25">
      <c r="B158" s="29"/>
      <c r="C158" s="215"/>
      <c r="D158" s="216" t="s">
        <v>201</v>
      </c>
      <c r="E158" s="215"/>
      <c r="F158" s="217" t="s">
        <v>302</v>
      </c>
      <c r="G158" s="215"/>
      <c r="H158" s="215"/>
      <c r="I158" s="140"/>
      <c r="J158" s="215"/>
      <c r="K158" s="215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210" t="s">
        <v>8</v>
      </c>
      <c r="D159" s="210" t="s">
        <v>195</v>
      </c>
      <c r="E159" s="211" t="s">
        <v>1634</v>
      </c>
      <c r="F159" s="212" t="s">
        <v>1635</v>
      </c>
      <c r="G159" s="213" t="s">
        <v>269</v>
      </c>
      <c r="H159" s="214">
        <v>1.25</v>
      </c>
      <c r="I159" s="132"/>
      <c r="J159" s="228">
        <f>ROUND(I159*H159,2)</f>
        <v>0</v>
      </c>
      <c r="K159" s="212" t="s">
        <v>270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0.18310000000000001</v>
      </c>
      <c r="R159" s="135">
        <f>Q159*H159</f>
        <v>0.22887500000000002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1636</v>
      </c>
    </row>
    <row r="160" spans="2:65" s="1" customFormat="1" ht="11.25">
      <c r="B160" s="29"/>
      <c r="C160" s="215"/>
      <c r="D160" s="216" t="s">
        <v>201</v>
      </c>
      <c r="E160" s="215"/>
      <c r="F160" s="217" t="s">
        <v>1635</v>
      </c>
      <c r="G160" s="215"/>
      <c r="H160" s="215"/>
      <c r="I160" s="140"/>
      <c r="J160" s="215"/>
      <c r="K160" s="215"/>
      <c r="L160" s="29"/>
      <c r="M160" s="141"/>
      <c r="T160" s="53"/>
      <c r="AT160" s="14" t="s">
        <v>201</v>
      </c>
      <c r="AU160" s="14" t="s">
        <v>80</v>
      </c>
    </row>
    <row r="161" spans="2:65" s="1" customFormat="1" ht="16.5" customHeight="1">
      <c r="B161" s="128"/>
      <c r="C161" s="210" t="s">
        <v>320</v>
      </c>
      <c r="D161" s="210" t="s">
        <v>195</v>
      </c>
      <c r="E161" s="211" t="s">
        <v>1615</v>
      </c>
      <c r="F161" s="212" t="s">
        <v>1616</v>
      </c>
      <c r="G161" s="213" t="s">
        <v>269</v>
      </c>
      <c r="H161" s="214">
        <v>1.25</v>
      </c>
      <c r="I161" s="132"/>
      <c r="J161" s="228">
        <f>ROUND(I161*H161,2)</f>
        <v>0</v>
      </c>
      <c r="K161" s="212" t="s">
        <v>199</v>
      </c>
      <c r="L161" s="29"/>
      <c r="M161" s="133" t="s">
        <v>1</v>
      </c>
      <c r="N161" s="134" t="s">
        <v>38</v>
      </c>
      <c r="P161" s="135">
        <f>O161*H161</f>
        <v>0</v>
      </c>
      <c r="Q161" s="135">
        <v>0.34499999999999997</v>
      </c>
      <c r="R161" s="135">
        <f>Q161*H161</f>
        <v>0.43124999999999997</v>
      </c>
      <c r="S161" s="135">
        <v>0</v>
      </c>
      <c r="T161" s="136">
        <f>S161*H161</f>
        <v>0</v>
      </c>
      <c r="AR161" s="137" t="s">
        <v>193</v>
      </c>
      <c r="AT161" s="137" t="s">
        <v>195</v>
      </c>
      <c r="AU161" s="137" t="s">
        <v>80</v>
      </c>
      <c r="AY161" s="14" t="s">
        <v>194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4" t="s">
        <v>80</v>
      </c>
      <c r="BK161" s="138">
        <f>ROUND(I161*H161,2)</f>
        <v>0</v>
      </c>
      <c r="BL161" s="14" t="s">
        <v>193</v>
      </c>
      <c r="BM161" s="137" t="s">
        <v>1637</v>
      </c>
    </row>
    <row r="162" spans="2:65" s="1" customFormat="1" ht="11.25">
      <c r="B162" s="29"/>
      <c r="C162" s="215"/>
      <c r="D162" s="216" t="s">
        <v>201</v>
      </c>
      <c r="E162" s="215"/>
      <c r="F162" s="217" t="s">
        <v>1616</v>
      </c>
      <c r="G162" s="215"/>
      <c r="H162" s="215"/>
      <c r="I162" s="140"/>
      <c r="J162" s="215"/>
      <c r="K162" s="215"/>
      <c r="L162" s="29"/>
      <c r="M162" s="141"/>
      <c r="T162" s="53"/>
      <c r="AT162" s="14" t="s">
        <v>201</v>
      </c>
      <c r="AU162" s="14" t="s">
        <v>80</v>
      </c>
    </row>
    <row r="163" spans="2:65" s="1" customFormat="1" ht="16.5" customHeight="1">
      <c r="B163" s="128"/>
      <c r="C163" s="210" t="s">
        <v>328</v>
      </c>
      <c r="D163" s="210" t="s">
        <v>195</v>
      </c>
      <c r="E163" s="211" t="s">
        <v>1638</v>
      </c>
      <c r="F163" s="212" t="s">
        <v>1639</v>
      </c>
      <c r="G163" s="213" t="s">
        <v>341</v>
      </c>
      <c r="H163" s="214">
        <v>5</v>
      </c>
      <c r="I163" s="132"/>
      <c r="J163" s="228">
        <f>ROUND(I163*H163,2)</f>
        <v>0</v>
      </c>
      <c r="K163" s="212" t="s">
        <v>199</v>
      </c>
      <c r="L163" s="29"/>
      <c r="M163" s="133" t="s">
        <v>1</v>
      </c>
      <c r="N163" s="134" t="s">
        <v>38</v>
      </c>
      <c r="P163" s="135">
        <f>O163*H163</f>
        <v>0</v>
      </c>
      <c r="Q163" s="135">
        <v>2.63E-3</v>
      </c>
      <c r="R163" s="135">
        <f>Q163*H163</f>
        <v>1.315E-2</v>
      </c>
      <c r="S163" s="135">
        <v>0</v>
      </c>
      <c r="T163" s="136">
        <f>S163*H163</f>
        <v>0</v>
      </c>
      <c r="AR163" s="137" t="s">
        <v>193</v>
      </c>
      <c r="AT163" s="137" t="s">
        <v>195</v>
      </c>
      <c r="AU163" s="137" t="s">
        <v>80</v>
      </c>
      <c r="AY163" s="14" t="s">
        <v>194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4" t="s">
        <v>80</v>
      </c>
      <c r="BK163" s="138">
        <f>ROUND(I163*H163,2)</f>
        <v>0</v>
      </c>
      <c r="BL163" s="14" t="s">
        <v>193</v>
      </c>
      <c r="BM163" s="137" t="s">
        <v>1640</v>
      </c>
    </row>
    <row r="164" spans="2:65" s="1" customFormat="1" ht="11.25">
      <c r="B164" s="29"/>
      <c r="C164" s="215"/>
      <c r="D164" s="216" t="s">
        <v>201</v>
      </c>
      <c r="E164" s="215"/>
      <c r="F164" s="217" t="s">
        <v>1621</v>
      </c>
      <c r="G164" s="215"/>
      <c r="H164" s="215"/>
      <c r="I164" s="140"/>
      <c r="J164" s="215"/>
      <c r="K164" s="215"/>
      <c r="L164" s="29"/>
      <c r="M164" s="141"/>
      <c r="T164" s="53"/>
      <c r="AT164" s="14" t="s">
        <v>201</v>
      </c>
      <c r="AU164" s="14" t="s">
        <v>80</v>
      </c>
    </row>
    <row r="165" spans="2:65" s="10" customFormat="1" ht="25.9" customHeight="1">
      <c r="B165" s="118"/>
      <c r="C165" s="225"/>
      <c r="D165" s="226" t="s">
        <v>72</v>
      </c>
      <c r="E165" s="227" t="s">
        <v>589</v>
      </c>
      <c r="F165" s="227" t="s">
        <v>590</v>
      </c>
      <c r="G165" s="225"/>
      <c r="H165" s="225"/>
      <c r="I165" s="121"/>
      <c r="J165" s="229">
        <f>BK165</f>
        <v>0</v>
      </c>
      <c r="K165" s="225"/>
      <c r="L165" s="118"/>
      <c r="M165" s="123"/>
      <c r="P165" s="124">
        <f>SUM(P166:P167)</f>
        <v>0</v>
      </c>
      <c r="R165" s="124">
        <f>SUM(R166:R167)</f>
        <v>0</v>
      </c>
      <c r="T165" s="125">
        <f>SUM(T166:T167)</f>
        <v>0</v>
      </c>
      <c r="AR165" s="119" t="s">
        <v>193</v>
      </c>
      <c r="AT165" s="126" t="s">
        <v>72</v>
      </c>
      <c r="AU165" s="126" t="s">
        <v>73</v>
      </c>
      <c r="AY165" s="119" t="s">
        <v>194</v>
      </c>
      <c r="BK165" s="127">
        <f>SUM(BK166:BK167)</f>
        <v>0</v>
      </c>
    </row>
    <row r="166" spans="2:65" s="1" customFormat="1" ht="16.5" customHeight="1">
      <c r="B166" s="128"/>
      <c r="C166" s="210" t="s">
        <v>333</v>
      </c>
      <c r="D166" s="210" t="s">
        <v>195</v>
      </c>
      <c r="E166" s="211" t="s">
        <v>759</v>
      </c>
      <c r="F166" s="212" t="s">
        <v>760</v>
      </c>
      <c r="G166" s="213" t="s">
        <v>324</v>
      </c>
      <c r="H166" s="214">
        <v>44.714910000000003</v>
      </c>
      <c r="I166" s="132"/>
      <c r="J166" s="228">
        <f>ROUND(I166*H166,2)</f>
        <v>0</v>
      </c>
      <c r="K166" s="212" t="s">
        <v>270</v>
      </c>
      <c r="L166" s="29"/>
      <c r="M166" s="133" t="s">
        <v>1</v>
      </c>
      <c r="N166" s="134" t="s">
        <v>38</v>
      </c>
      <c r="P166" s="135">
        <f>O166*H166</f>
        <v>0</v>
      </c>
      <c r="Q166" s="135">
        <v>0</v>
      </c>
      <c r="R166" s="135">
        <f>Q166*H166</f>
        <v>0</v>
      </c>
      <c r="S166" s="135">
        <v>0</v>
      </c>
      <c r="T166" s="136">
        <f>S166*H166</f>
        <v>0</v>
      </c>
      <c r="AR166" s="137" t="s">
        <v>193</v>
      </c>
      <c r="AT166" s="137" t="s">
        <v>195</v>
      </c>
      <c r="AU166" s="137" t="s">
        <v>80</v>
      </c>
      <c r="AY166" s="14" t="s">
        <v>194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4" t="s">
        <v>80</v>
      </c>
      <c r="BK166" s="138">
        <f>ROUND(I166*H166,2)</f>
        <v>0</v>
      </c>
      <c r="BL166" s="14" t="s">
        <v>193</v>
      </c>
      <c r="BM166" s="137" t="s">
        <v>1641</v>
      </c>
    </row>
    <row r="167" spans="2:65" s="1" customFormat="1" ht="11.25">
      <c r="B167" s="29"/>
      <c r="C167" s="215"/>
      <c r="D167" s="216" t="s">
        <v>201</v>
      </c>
      <c r="E167" s="215"/>
      <c r="F167" s="217" t="s">
        <v>760</v>
      </c>
      <c r="G167" s="215"/>
      <c r="H167" s="215"/>
      <c r="I167" s="140"/>
      <c r="J167" s="215"/>
      <c r="K167" s="215"/>
      <c r="L167" s="29"/>
      <c r="M167" s="141"/>
      <c r="T167" s="53"/>
      <c r="AT167" s="14" t="s">
        <v>201</v>
      </c>
      <c r="AU167" s="14" t="s">
        <v>80</v>
      </c>
    </row>
    <row r="168" spans="2:65" s="10" customFormat="1" ht="25.9" customHeight="1">
      <c r="B168" s="118"/>
      <c r="C168" s="225"/>
      <c r="D168" s="226" t="s">
        <v>72</v>
      </c>
      <c r="E168" s="227" t="s">
        <v>1642</v>
      </c>
      <c r="F168" s="227" t="s">
        <v>1643</v>
      </c>
      <c r="G168" s="225"/>
      <c r="H168" s="225"/>
      <c r="I168" s="121"/>
      <c r="J168" s="229">
        <f>BK168</f>
        <v>0</v>
      </c>
      <c r="K168" s="225"/>
      <c r="L168" s="118"/>
      <c r="M168" s="123"/>
      <c r="P168" s="124">
        <f>SUM(P169:P178)</f>
        <v>0</v>
      </c>
      <c r="R168" s="124">
        <f>SUM(R169:R178)</f>
        <v>11.796637199999999</v>
      </c>
      <c r="T168" s="125">
        <f>SUM(T169:T178)</f>
        <v>0</v>
      </c>
      <c r="AR168" s="119" t="s">
        <v>193</v>
      </c>
      <c r="AT168" s="126" t="s">
        <v>72</v>
      </c>
      <c r="AU168" s="126" t="s">
        <v>73</v>
      </c>
      <c r="AY168" s="119" t="s">
        <v>194</v>
      </c>
      <c r="BK168" s="127">
        <f>SUM(BK169:BK178)</f>
        <v>0</v>
      </c>
    </row>
    <row r="169" spans="2:65" s="1" customFormat="1" ht="16.5" customHeight="1">
      <c r="B169" s="128"/>
      <c r="C169" s="210" t="s">
        <v>338</v>
      </c>
      <c r="D169" s="210" t="s">
        <v>195</v>
      </c>
      <c r="E169" s="211" t="s">
        <v>409</v>
      </c>
      <c r="F169" s="212" t="s">
        <v>410</v>
      </c>
      <c r="G169" s="213" t="s">
        <v>280</v>
      </c>
      <c r="H169" s="214">
        <v>3.0960000000000001</v>
      </c>
      <c r="I169" s="132"/>
      <c r="J169" s="228">
        <f>ROUND(I169*H169,2)</f>
        <v>0</v>
      </c>
      <c r="K169" s="212" t="s">
        <v>270</v>
      </c>
      <c r="L169" s="29"/>
      <c r="M169" s="133" t="s">
        <v>1</v>
      </c>
      <c r="N169" s="134" t="s">
        <v>38</v>
      </c>
      <c r="P169" s="135">
        <f>O169*H169</f>
        <v>0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AR169" s="137" t="s">
        <v>193</v>
      </c>
      <c r="AT169" s="137" t="s">
        <v>195</v>
      </c>
      <c r="AU169" s="137" t="s">
        <v>80</v>
      </c>
      <c r="AY169" s="14" t="s">
        <v>194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4" t="s">
        <v>80</v>
      </c>
      <c r="BK169" s="138">
        <f>ROUND(I169*H169,2)</f>
        <v>0</v>
      </c>
      <c r="BL169" s="14" t="s">
        <v>193</v>
      </c>
      <c r="BM169" s="137" t="s">
        <v>1644</v>
      </c>
    </row>
    <row r="170" spans="2:65" s="1" customFormat="1" ht="11.25">
      <c r="B170" s="29"/>
      <c r="C170" s="215"/>
      <c r="D170" s="216" t="s">
        <v>201</v>
      </c>
      <c r="E170" s="215"/>
      <c r="F170" s="217" t="s">
        <v>410</v>
      </c>
      <c r="G170" s="215"/>
      <c r="H170" s="215"/>
      <c r="I170" s="140"/>
      <c r="J170" s="215"/>
      <c r="K170" s="215"/>
      <c r="L170" s="29"/>
      <c r="M170" s="141"/>
      <c r="T170" s="53"/>
      <c r="AT170" s="14" t="s">
        <v>201</v>
      </c>
      <c r="AU170" s="14" t="s">
        <v>80</v>
      </c>
    </row>
    <row r="171" spans="2:65" s="1" customFormat="1" ht="16.5" customHeight="1">
      <c r="B171" s="128"/>
      <c r="C171" s="210" t="s">
        <v>343</v>
      </c>
      <c r="D171" s="210" t="s">
        <v>195</v>
      </c>
      <c r="E171" s="211" t="s">
        <v>282</v>
      </c>
      <c r="F171" s="212" t="s">
        <v>283</v>
      </c>
      <c r="G171" s="213" t="s">
        <v>280</v>
      </c>
      <c r="H171" s="214">
        <v>3.0960000000000001</v>
      </c>
      <c r="I171" s="132"/>
      <c r="J171" s="228">
        <f>ROUND(I171*H171,2)</f>
        <v>0</v>
      </c>
      <c r="K171" s="212" t="s">
        <v>270</v>
      </c>
      <c r="L171" s="29"/>
      <c r="M171" s="133" t="s">
        <v>1</v>
      </c>
      <c r="N171" s="134" t="s">
        <v>38</v>
      </c>
      <c r="P171" s="135">
        <f>O171*H171</f>
        <v>0</v>
      </c>
      <c r="Q171" s="135">
        <v>0</v>
      </c>
      <c r="R171" s="135">
        <f>Q171*H171</f>
        <v>0</v>
      </c>
      <c r="S171" s="135">
        <v>0</v>
      </c>
      <c r="T171" s="136">
        <f>S171*H171</f>
        <v>0</v>
      </c>
      <c r="AR171" s="137" t="s">
        <v>193</v>
      </c>
      <c r="AT171" s="137" t="s">
        <v>195</v>
      </c>
      <c r="AU171" s="137" t="s">
        <v>80</v>
      </c>
      <c r="AY171" s="14" t="s">
        <v>194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4" t="s">
        <v>80</v>
      </c>
      <c r="BK171" s="138">
        <f>ROUND(I171*H171,2)</f>
        <v>0</v>
      </c>
      <c r="BL171" s="14" t="s">
        <v>193</v>
      </c>
      <c r="BM171" s="137" t="s">
        <v>1645</v>
      </c>
    </row>
    <row r="172" spans="2:65" s="1" customFormat="1" ht="11.25">
      <c r="B172" s="29"/>
      <c r="C172" s="215"/>
      <c r="D172" s="216" t="s">
        <v>201</v>
      </c>
      <c r="E172" s="215"/>
      <c r="F172" s="217" t="s">
        <v>283</v>
      </c>
      <c r="G172" s="215"/>
      <c r="H172" s="215"/>
      <c r="I172" s="140"/>
      <c r="J172" s="215"/>
      <c r="K172" s="215"/>
      <c r="L172" s="29"/>
      <c r="M172" s="141"/>
      <c r="T172" s="53"/>
      <c r="AT172" s="14" t="s">
        <v>201</v>
      </c>
      <c r="AU172" s="14" t="s">
        <v>80</v>
      </c>
    </row>
    <row r="173" spans="2:65" s="1" customFormat="1" ht="16.5" customHeight="1">
      <c r="B173" s="128"/>
      <c r="C173" s="210" t="s">
        <v>7</v>
      </c>
      <c r="D173" s="210" t="s">
        <v>195</v>
      </c>
      <c r="E173" s="211" t="s">
        <v>304</v>
      </c>
      <c r="F173" s="212" t="s">
        <v>305</v>
      </c>
      <c r="G173" s="213" t="s">
        <v>280</v>
      </c>
      <c r="H173" s="214">
        <v>3.0960000000000001</v>
      </c>
      <c r="I173" s="132"/>
      <c r="J173" s="228">
        <f>ROUND(I173*H173,2)</f>
        <v>0</v>
      </c>
      <c r="K173" s="212" t="s">
        <v>270</v>
      </c>
      <c r="L173" s="29"/>
      <c r="M173" s="133" t="s">
        <v>1</v>
      </c>
      <c r="N173" s="134" t="s">
        <v>38</v>
      </c>
      <c r="P173" s="135">
        <f>O173*H173</f>
        <v>0</v>
      </c>
      <c r="Q173" s="135">
        <v>0</v>
      </c>
      <c r="R173" s="135">
        <f>Q173*H173</f>
        <v>0</v>
      </c>
      <c r="S173" s="135">
        <v>0</v>
      </c>
      <c r="T173" s="136">
        <f>S173*H173</f>
        <v>0</v>
      </c>
      <c r="AR173" s="137" t="s">
        <v>193</v>
      </c>
      <c r="AT173" s="137" t="s">
        <v>195</v>
      </c>
      <c r="AU173" s="137" t="s">
        <v>80</v>
      </c>
      <c r="AY173" s="14" t="s">
        <v>194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4" t="s">
        <v>80</v>
      </c>
      <c r="BK173" s="138">
        <f>ROUND(I173*H173,2)</f>
        <v>0</v>
      </c>
      <c r="BL173" s="14" t="s">
        <v>193</v>
      </c>
      <c r="BM173" s="137" t="s">
        <v>1646</v>
      </c>
    </row>
    <row r="174" spans="2:65" s="1" customFormat="1" ht="11.25">
      <c r="B174" s="29"/>
      <c r="C174" s="215"/>
      <c r="D174" s="216" t="s">
        <v>201</v>
      </c>
      <c r="E174" s="215"/>
      <c r="F174" s="217" t="s">
        <v>307</v>
      </c>
      <c r="G174" s="215"/>
      <c r="H174" s="215"/>
      <c r="I174" s="140"/>
      <c r="J174" s="215"/>
      <c r="K174" s="215"/>
      <c r="L174" s="29"/>
      <c r="M174" s="141"/>
      <c r="T174" s="53"/>
      <c r="AT174" s="14" t="s">
        <v>201</v>
      </c>
      <c r="AU174" s="14" t="s">
        <v>80</v>
      </c>
    </row>
    <row r="175" spans="2:65" s="1" customFormat="1" ht="16.5" customHeight="1">
      <c r="B175" s="128"/>
      <c r="C175" s="210" t="s">
        <v>350</v>
      </c>
      <c r="D175" s="210" t="s">
        <v>195</v>
      </c>
      <c r="E175" s="211" t="s">
        <v>1600</v>
      </c>
      <c r="F175" s="212" t="s">
        <v>1601</v>
      </c>
      <c r="G175" s="213" t="s">
        <v>280</v>
      </c>
      <c r="H175" s="214">
        <v>3.0960000000000001</v>
      </c>
      <c r="I175" s="132"/>
      <c r="J175" s="228">
        <f>ROUND(I175*H175,2)</f>
        <v>0</v>
      </c>
      <c r="K175" s="212" t="s">
        <v>270</v>
      </c>
      <c r="L175" s="29"/>
      <c r="M175" s="133" t="s">
        <v>1</v>
      </c>
      <c r="N175" s="134" t="s">
        <v>38</v>
      </c>
      <c r="P175" s="135">
        <f>O175*H175</f>
        <v>0</v>
      </c>
      <c r="Q175" s="135">
        <v>2.5249999999999999</v>
      </c>
      <c r="R175" s="135">
        <f>Q175*H175</f>
        <v>7.8174000000000001</v>
      </c>
      <c r="S175" s="135">
        <v>0</v>
      </c>
      <c r="T175" s="136">
        <f>S175*H175</f>
        <v>0</v>
      </c>
      <c r="AR175" s="137" t="s">
        <v>193</v>
      </c>
      <c r="AT175" s="137" t="s">
        <v>195</v>
      </c>
      <c r="AU175" s="137" t="s">
        <v>80</v>
      </c>
      <c r="AY175" s="14" t="s">
        <v>194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4" t="s">
        <v>80</v>
      </c>
      <c r="BK175" s="138">
        <f>ROUND(I175*H175,2)</f>
        <v>0</v>
      </c>
      <c r="BL175" s="14" t="s">
        <v>193</v>
      </c>
      <c r="BM175" s="137" t="s">
        <v>1647</v>
      </c>
    </row>
    <row r="176" spans="2:65" s="1" customFormat="1" ht="11.25">
      <c r="B176" s="29"/>
      <c r="C176" s="215"/>
      <c r="D176" s="216" t="s">
        <v>201</v>
      </c>
      <c r="E176" s="215"/>
      <c r="F176" s="217" t="s">
        <v>1601</v>
      </c>
      <c r="G176" s="215"/>
      <c r="H176" s="215"/>
      <c r="I176" s="140"/>
      <c r="J176" s="215"/>
      <c r="K176" s="215"/>
      <c r="L176" s="29"/>
      <c r="M176" s="141"/>
      <c r="T176" s="53"/>
      <c r="AT176" s="14" t="s">
        <v>201</v>
      </c>
      <c r="AU176" s="14" t="s">
        <v>80</v>
      </c>
    </row>
    <row r="177" spans="2:65" s="1" customFormat="1" ht="16.5" customHeight="1">
      <c r="B177" s="128"/>
      <c r="C177" s="210" t="s">
        <v>356</v>
      </c>
      <c r="D177" s="210" t="s">
        <v>195</v>
      </c>
      <c r="E177" s="211" t="s">
        <v>1648</v>
      </c>
      <c r="F177" s="212" t="s">
        <v>1649</v>
      </c>
      <c r="G177" s="213" t="s">
        <v>1650</v>
      </c>
      <c r="H177" s="214">
        <v>0.86</v>
      </c>
      <c r="I177" s="132"/>
      <c r="J177" s="228">
        <f>ROUND(I177*H177,2)</f>
        <v>0</v>
      </c>
      <c r="K177" s="212" t="s">
        <v>199</v>
      </c>
      <c r="L177" s="29"/>
      <c r="M177" s="133" t="s">
        <v>1</v>
      </c>
      <c r="N177" s="134" t="s">
        <v>38</v>
      </c>
      <c r="P177" s="135">
        <f>O177*H177</f>
        <v>0</v>
      </c>
      <c r="Q177" s="135">
        <v>4.6270199999999999</v>
      </c>
      <c r="R177" s="135">
        <f>Q177*H177</f>
        <v>3.9792372</v>
      </c>
      <c r="S177" s="135">
        <v>0</v>
      </c>
      <c r="T177" s="136">
        <f>S177*H177</f>
        <v>0</v>
      </c>
      <c r="AR177" s="137" t="s">
        <v>193</v>
      </c>
      <c r="AT177" s="137" t="s">
        <v>195</v>
      </c>
      <c r="AU177" s="137" t="s">
        <v>80</v>
      </c>
      <c r="AY177" s="14" t="s">
        <v>194</v>
      </c>
      <c r="BE177" s="138">
        <f>IF(N177="základní",J177,0)</f>
        <v>0</v>
      </c>
      <c r="BF177" s="138">
        <f>IF(N177="snížená",J177,0)</f>
        <v>0</v>
      </c>
      <c r="BG177" s="138">
        <f>IF(N177="zákl. přenesená",J177,0)</f>
        <v>0</v>
      </c>
      <c r="BH177" s="138">
        <f>IF(N177="sníž. přenesená",J177,0)</f>
        <v>0</v>
      </c>
      <c r="BI177" s="138">
        <f>IF(N177="nulová",J177,0)</f>
        <v>0</v>
      </c>
      <c r="BJ177" s="14" t="s">
        <v>80</v>
      </c>
      <c r="BK177" s="138">
        <f>ROUND(I177*H177,2)</f>
        <v>0</v>
      </c>
      <c r="BL177" s="14" t="s">
        <v>193</v>
      </c>
      <c r="BM177" s="137" t="s">
        <v>1651</v>
      </c>
    </row>
    <row r="178" spans="2:65" s="1" customFormat="1" ht="11.25">
      <c r="B178" s="29"/>
      <c r="C178" s="215"/>
      <c r="D178" s="216" t="s">
        <v>201</v>
      </c>
      <c r="E178" s="215"/>
      <c r="F178" s="217" t="s">
        <v>1649</v>
      </c>
      <c r="G178" s="215"/>
      <c r="H178" s="215"/>
      <c r="I178" s="140"/>
      <c r="J178" s="215"/>
      <c r="K178" s="215"/>
      <c r="L178" s="29"/>
      <c r="M178" s="152"/>
      <c r="N178" s="153"/>
      <c r="O178" s="153"/>
      <c r="P178" s="153"/>
      <c r="Q178" s="153"/>
      <c r="R178" s="153"/>
      <c r="S178" s="153"/>
      <c r="T178" s="154"/>
      <c r="AT178" s="14" t="s">
        <v>201</v>
      </c>
      <c r="AU178" s="14" t="s">
        <v>80</v>
      </c>
    </row>
    <row r="179" spans="2:65" s="1" customFormat="1" ht="6.95" customHeight="1">
      <c r="B179" s="41"/>
      <c r="C179" s="42"/>
      <c r="D179" s="42"/>
      <c r="E179" s="42"/>
      <c r="F179" s="42"/>
      <c r="G179" s="42"/>
      <c r="H179" s="42"/>
      <c r="I179" s="42"/>
      <c r="J179" s="42"/>
      <c r="K179" s="42"/>
      <c r="L179" s="29"/>
    </row>
  </sheetData>
  <sheetProtection algorithmName="SHA-512" hashValue="kJQu1dle37Z894fyaB5o9pX+KqKnrAvyV1lzCpA2eYIUcOnw2iUMloFKwO12JK/NViY2Ejhekz7PR0hEOomeSw==" saltValue="P4UciCa/0lx6YtmjAWs7iQ==" spinCount="100000" sheet="1" objects="1" scenarios="1"/>
  <autoFilter ref="C125:K178" xr:uid="{00000000-0009-0000-0000-000014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9"/>
  <sheetViews>
    <sheetView showGridLines="0" workbookViewId="0">
      <selection activeCell="V9" sqref="V9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92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261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16.5" customHeight="1">
      <c r="B11" s="29"/>
      <c r="E11" s="170" t="s">
        <v>262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ROUND(J123,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ROUND((SUM(BE123:BE178)),  2)</f>
        <v>0</v>
      </c>
      <c r="I35" s="94">
        <v>0.21</v>
      </c>
      <c r="J35" s="84">
        <f>ROUND(((SUM(BE123:BE178))*I35),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ROUND((SUM(BF123:BF178)),  2)</f>
        <v>0</v>
      </c>
      <c r="I36" s="94">
        <v>0.15</v>
      </c>
      <c r="J36" s="84">
        <f>ROUND(((SUM(BF123:BF178))*I36),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ROUND((SUM(BG123:BG178)),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ROUND((SUM(BH123:BH178)),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ROUND((SUM(BI123:BI178)),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261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16.5" customHeight="1">
      <c r="B89" s="29"/>
      <c r="E89" s="170" t="str">
        <f>E11</f>
        <v>D.1.1 - ARCHITEKTONICKO - STAVEBNÍ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J123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263</v>
      </c>
      <c r="E99" s="108"/>
      <c r="F99" s="108"/>
      <c r="G99" s="108"/>
      <c r="H99" s="108"/>
      <c r="I99" s="108"/>
      <c r="J99" s="109">
        <f>J124</f>
        <v>0</v>
      </c>
      <c r="L99" s="106"/>
    </row>
    <row r="100" spans="2:47" s="8" customFormat="1" ht="24.95" customHeight="1">
      <c r="B100" s="106"/>
      <c r="D100" s="107" t="s">
        <v>264</v>
      </c>
      <c r="E100" s="108"/>
      <c r="F100" s="108"/>
      <c r="G100" s="108"/>
      <c r="H100" s="108"/>
      <c r="I100" s="108"/>
      <c r="J100" s="109">
        <f>J157</f>
        <v>0</v>
      </c>
      <c r="L100" s="106"/>
    </row>
    <row r="101" spans="2:47" s="8" customFormat="1" ht="24.95" customHeight="1">
      <c r="B101" s="106"/>
      <c r="D101" s="107" t="s">
        <v>265</v>
      </c>
      <c r="E101" s="108"/>
      <c r="F101" s="108"/>
      <c r="G101" s="108"/>
      <c r="H101" s="108"/>
      <c r="I101" s="108"/>
      <c r="J101" s="109">
        <f>J170</f>
        <v>0</v>
      </c>
      <c r="L101" s="106"/>
    </row>
    <row r="102" spans="2:47" s="1" customFormat="1" ht="21.75" customHeight="1">
      <c r="B102" s="29"/>
      <c r="L102" s="29"/>
    </row>
    <row r="103" spans="2:47" s="1" customFormat="1" ht="6.95" customHeight="1"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29"/>
    </row>
    <row r="107" spans="2:47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9"/>
    </row>
    <row r="108" spans="2:47" s="1" customFormat="1" ht="24.95" customHeight="1">
      <c r="B108" s="29"/>
      <c r="C108" s="18" t="s">
        <v>178</v>
      </c>
      <c r="L108" s="29"/>
    </row>
    <row r="109" spans="2:47" s="1" customFormat="1" ht="6.95" customHeight="1">
      <c r="B109" s="29"/>
      <c r="L109" s="29"/>
    </row>
    <row r="110" spans="2:47" s="1" customFormat="1" ht="12" customHeight="1">
      <c r="B110" s="29"/>
      <c r="C110" s="24" t="s">
        <v>16</v>
      </c>
      <c r="L110" s="29"/>
    </row>
    <row r="111" spans="2:47" s="1" customFormat="1" ht="16.5" customHeight="1">
      <c r="B111" s="29"/>
      <c r="E111" s="206" t="str">
        <f>E7</f>
        <v>DOPLNĚNÍ VYBAVENOSTI V OKOLÍ VELKÉHO ŽĎÁRSKÉHO RYBNÍKU</v>
      </c>
      <c r="F111" s="207"/>
      <c r="G111" s="207"/>
      <c r="H111" s="207"/>
      <c r="L111" s="29"/>
    </row>
    <row r="112" spans="2:47" ht="12" customHeight="1">
      <c r="B112" s="17"/>
      <c r="C112" s="24" t="s">
        <v>169</v>
      </c>
      <c r="L112" s="17"/>
    </row>
    <row r="113" spans="2:65" s="1" customFormat="1" ht="16.5" customHeight="1">
      <c r="B113" s="29"/>
      <c r="E113" s="206" t="s">
        <v>261</v>
      </c>
      <c r="F113" s="208"/>
      <c r="G113" s="208"/>
      <c r="H113" s="208"/>
      <c r="L113" s="29"/>
    </row>
    <row r="114" spans="2:65" s="1" customFormat="1" ht="12" customHeight="1">
      <c r="B114" s="29"/>
      <c r="C114" s="24" t="s">
        <v>171</v>
      </c>
      <c r="L114" s="29"/>
    </row>
    <row r="115" spans="2:65" s="1" customFormat="1" ht="16.5" customHeight="1">
      <c r="B115" s="29"/>
      <c r="E115" s="170" t="str">
        <f>E11</f>
        <v>D.1.1 - ARCHITEKTONICKO - STAVEBNÍ ŘEŠENÍ</v>
      </c>
      <c r="F115" s="208"/>
      <c r="G115" s="208"/>
      <c r="H115" s="208"/>
      <c r="L115" s="29"/>
    </row>
    <row r="116" spans="2:65" s="1" customFormat="1" ht="6.95" customHeight="1">
      <c r="B116" s="29"/>
      <c r="L116" s="29"/>
    </row>
    <row r="117" spans="2:65" s="1" customFormat="1" ht="12" customHeight="1">
      <c r="B117" s="29"/>
      <c r="C117" s="24" t="s">
        <v>20</v>
      </c>
      <c r="F117" s="22" t="str">
        <f>F14</f>
        <v xml:space="preserve"> </v>
      </c>
      <c r="I117" s="24" t="s">
        <v>22</v>
      </c>
      <c r="J117" s="49" t="str">
        <f>IF(J14="","",J14)</f>
        <v>26. 8. 2025</v>
      </c>
      <c r="L117" s="29"/>
    </row>
    <row r="118" spans="2:65" s="1" customFormat="1" ht="6.95" customHeight="1">
      <c r="B118" s="29"/>
      <c r="L118" s="29"/>
    </row>
    <row r="119" spans="2:65" s="1" customFormat="1" ht="15.2" customHeight="1">
      <c r="B119" s="29"/>
      <c r="C119" s="24" t="s">
        <v>24</v>
      </c>
      <c r="F119" s="22" t="str">
        <f>E17</f>
        <v xml:space="preserve"> </v>
      </c>
      <c r="I119" s="24" t="s">
        <v>29</v>
      </c>
      <c r="J119" s="27" t="str">
        <f>E23</f>
        <v xml:space="preserve"> </v>
      </c>
      <c r="L119" s="29"/>
    </row>
    <row r="120" spans="2:65" s="1" customFormat="1" ht="15.2" customHeight="1">
      <c r="B120" s="29"/>
      <c r="C120" s="24" t="s">
        <v>27</v>
      </c>
      <c r="F120" s="22" t="str">
        <f>IF(E20="","",E20)</f>
        <v>Vyplň údaj</v>
      </c>
      <c r="I120" s="24" t="s">
        <v>31</v>
      </c>
      <c r="J120" s="27" t="str">
        <f>E26</f>
        <v xml:space="preserve"> </v>
      </c>
      <c r="L120" s="29"/>
    </row>
    <row r="121" spans="2:65" s="1" customFormat="1" ht="10.35" customHeight="1">
      <c r="B121" s="29"/>
      <c r="L121" s="29"/>
    </row>
    <row r="122" spans="2:65" s="9" customFormat="1" ht="29.25" customHeight="1">
      <c r="B122" s="110"/>
      <c r="C122" s="111" t="s">
        <v>179</v>
      </c>
      <c r="D122" s="112" t="s">
        <v>58</v>
      </c>
      <c r="E122" s="112" t="s">
        <v>54</v>
      </c>
      <c r="F122" s="112" t="s">
        <v>55</v>
      </c>
      <c r="G122" s="112" t="s">
        <v>180</v>
      </c>
      <c r="H122" s="112" t="s">
        <v>181</v>
      </c>
      <c r="I122" s="112" t="s">
        <v>182</v>
      </c>
      <c r="J122" s="112" t="s">
        <v>174</v>
      </c>
      <c r="K122" s="113" t="s">
        <v>183</v>
      </c>
      <c r="L122" s="110"/>
      <c r="M122" s="56" t="s">
        <v>1</v>
      </c>
      <c r="N122" s="57" t="s">
        <v>37</v>
      </c>
      <c r="O122" s="57" t="s">
        <v>184</v>
      </c>
      <c r="P122" s="57" t="s">
        <v>185</v>
      </c>
      <c r="Q122" s="57" t="s">
        <v>186</v>
      </c>
      <c r="R122" s="57" t="s">
        <v>187</v>
      </c>
      <c r="S122" s="57" t="s">
        <v>188</v>
      </c>
      <c r="T122" s="58" t="s">
        <v>189</v>
      </c>
    </row>
    <row r="123" spans="2:65" s="1" customFormat="1" ht="22.9" customHeight="1">
      <c r="B123" s="29"/>
      <c r="C123" s="61" t="s">
        <v>190</v>
      </c>
      <c r="J123" s="114">
        <f>BK123</f>
        <v>0</v>
      </c>
      <c r="L123" s="29"/>
      <c r="M123" s="59"/>
      <c r="N123" s="50"/>
      <c r="O123" s="50"/>
      <c r="P123" s="115">
        <f>P124+P157+P170</f>
        <v>0</v>
      </c>
      <c r="Q123" s="50"/>
      <c r="R123" s="115">
        <f>R124+R157+R170</f>
        <v>1115.74152</v>
      </c>
      <c r="S123" s="50"/>
      <c r="T123" s="116">
        <f>T124+T157+T170</f>
        <v>19.331600000000002</v>
      </c>
      <c r="AT123" s="14" t="s">
        <v>72</v>
      </c>
      <c r="AU123" s="14" t="s">
        <v>82</v>
      </c>
      <c r="BK123" s="117">
        <f>BK124+BK157+BK170</f>
        <v>0</v>
      </c>
    </row>
    <row r="124" spans="2:65" s="10" customFormat="1" ht="25.9" customHeight="1">
      <c r="B124" s="118"/>
      <c r="D124" s="119" t="s">
        <v>72</v>
      </c>
      <c r="E124" s="120" t="s">
        <v>80</v>
      </c>
      <c r="F124" s="120" t="s">
        <v>266</v>
      </c>
      <c r="I124" s="121"/>
      <c r="J124" s="122">
        <f>BK124</f>
        <v>0</v>
      </c>
      <c r="L124" s="118"/>
      <c r="M124" s="123"/>
      <c r="P124" s="124">
        <f>SUM(P125:P156)</f>
        <v>0</v>
      </c>
      <c r="R124" s="124">
        <f>SUM(R125:R156)</f>
        <v>1115.721</v>
      </c>
      <c r="T124" s="125">
        <f>SUM(T125:T156)</f>
        <v>5.48</v>
      </c>
      <c r="AR124" s="119" t="s">
        <v>193</v>
      </c>
      <c r="AT124" s="126" t="s">
        <v>72</v>
      </c>
      <c r="AU124" s="126" t="s">
        <v>73</v>
      </c>
      <c r="AY124" s="119" t="s">
        <v>194</v>
      </c>
      <c r="BK124" s="127">
        <f>SUM(BK125:BK156)</f>
        <v>0</v>
      </c>
    </row>
    <row r="125" spans="2:65" s="1" customFormat="1" ht="16.5" customHeight="1">
      <c r="B125" s="128"/>
      <c r="C125" s="210" t="s">
        <v>80</v>
      </c>
      <c r="D125" s="210" t="s">
        <v>195</v>
      </c>
      <c r="E125" s="211" t="s">
        <v>267</v>
      </c>
      <c r="F125" s="212" t="s">
        <v>268</v>
      </c>
      <c r="G125" s="213" t="s">
        <v>269</v>
      </c>
      <c r="H125" s="214">
        <v>867</v>
      </c>
      <c r="I125" s="132"/>
      <c r="J125" s="228">
        <f>ROUND(I125*H125,2)</f>
        <v>0</v>
      </c>
      <c r="K125" s="212" t="s">
        <v>270</v>
      </c>
      <c r="L125" s="29"/>
      <c r="M125" s="133" t="s">
        <v>1</v>
      </c>
      <c r="N125" s="134" t="s">
        <v>38</v>
      </c>
      <c r="P125" s="135">
        <f>O125*H125</f>
        <v>0</v>
      </c>
      <c r="Q125" s="135">
        <v>0</v>
      </c>
      <c r="R125" s="135">
        <f>Q125*H125</f>
        <v>0</v>
      </c>
      <c r="S125" s="135">
        <v>0</v>
      </c>
      <c r="T125" s="136">
        <f>S125*H125</f>
        <v>0</v>
      </c>
      <c r="AR125" s="137" t="s">
        <v>193</v>
      </c>
      <c r="AT125" s="137" t="s">
        <v>195</v>
      </c>
      <c r="AU125" s="137" t="s">
        <v>80</v>
      </c>
      <c r="AY125" s="14" t="s">
        <v>194</v>
      </c>
      <c r="BE125" s="138">
        <f>IF(N125="základní",J125,0)</f>
        <v>0</v>
      </c>
      <c r="BF125" s="138">
        <f>IF(N125="snížená",J125,0)</f>
        <v>0</v>
      </c>
      <c r="BG125" s="138">
        <f>IF(N125="zákl. přenesená",J125,0)</f>
        <v>0</v>
      </c>
      <c r="BH125" s="138">
        <f>IF(N125="sníž. přenesená",J125,0)</f>
        <v>0</v>
      </c>
      <c r="BI125" s="138">
        <f>IF(N125="nulová",J125,0)</f>
        <v>0</v>
      </c>
      <c r="BJ125" s="14" t="s">
        <v>80</v>
      </c>
      <c r="BK125" s="138">
        <f>ROUND(I125*H125,2)</f>
        <v>0</v>
      </c>
      <c r="BL125" s="14" t="s">
        <v>193</v>
      </c>
      <c r="BM125" s="137" t="s">
        <v>271</v>
      </c>
    </row>
    <row r="126" spans="2:65" s="1" customFormat="1" ht="11.25">
      <c r="B126" s="29"/>
      <c r="C126" s="215"/>
      <c r="D126" s="216" t="s">
        <v>201</v>
      </c>
      <c r="E126" s="215"/>
      <c r="F126" s="217" t="s">
        <v>268</v>
      </c>
      <c r="G126" s="215"/>
      <c r="H126" s="215"/>
      <c r="I126" s="140"/>
      <c r="J126" s="215"/>
      <c r="K126" s="215"/>
      <c r="L126" s="29"/>
      <c r="M126" s="141"/>
      <c r="T126" s="53"/>
      <c r="AT126" s="14" t="s">
        <v>201</v>
      </c>
      <c r="AU126" s="14" t="s">
        <v>80</v>
      </c>
    </row>
    <row r="127" spans="2:65" s="1" customFormat="1" ht="16.5" customHeight="1">
      <c r="B127" s="128"/>
      <c r="C127" s="210" t="s">
        <v>85</v>
      </c>
      <c r="D127" s="210" t="s">
        <v>195</v>
      </c>
      <c r="E127" s="211" t="s">
        <v>272</v>
      </c>
      <c r="F127" s="212" t="s">
        <v>273</v>
      </c>
      <c r="G127" s="213" t="s">
        <v>269</v>
      </c>
      <c r="H127" s="214">
        <v>8</v>
      </c>
      <c r="I127" s="132"/>
      <c r="J127" s="228">
        <f>ROUND(I127*H127,2)</f>
        <v>0</v>
      </c>
      <c r="K127" s="212" t="s">
        <v>270</v>
      </c>
      <c r="L127" s="29"/>
      <c r="M127" s="133" t="s">
        <v>1</v>
      </c>
      <c r="N127" s="134" t="s">
        <v>38</v>
      </c>
      <c r="P127" s="135">
        <f>O127*H127</f>
        <v>0</v>
      </c>
      <c r="Q127" s="135">
        <v>0</v>
      </c>
      <c r="R127" s="135">
        <f>Q127*H127</f>
        <v>0</v>
      </c>
      <c r="S127" s="135">
        <v>0.33</v>
      </c>
      <c r="T127" s="136">
        <f>S127*H127</f>
        <v>2.64</v>
      </c>
      <c r="AR127" s="137" t="s">
        <v>193</v>
      </c>
      <c r="AT127" s="137" t="s">
        <v>195</v>
      </c>
      <c r="AU127" s="137" t="s">
        <v>80</v>
      </c>
      <c r="AY127" s="14" t="s">
        <v>194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4" t="s">
        <v>80</v>
      </c>
      <c r="BK127" s="138">
        <f>ROUND(I127*H127,2)</f>
        <v>0</v>
      </c>
      <c r="BL127" s="14" t="s">
        <v>193</v>
      </c>
      <c r="BM127" s="137" t="s">
        <v>274</v>
      </c>
    </row>
    <row r="128" spans="2:65" s="1" customFormat="1" ht="11.25">
      <c r="B128" s="29"/>
      <c r="C128" s="215"/>
      <c r="D128" s="216" t="s">
        <v>201</v>
      </c>
      <c r="E128" s="215"/>
      <c r="F128" s="217" t="s">
        <v>273</v>
      </c>
      <c r="G128" s="215"/>
      <c r="H128" s="215"/>
      <c r="I128" s="140"/>
      <c r="J128" s="215"/>
      <c r="K128" s="215"/>
      <c r="L128" s="29"/>
      <c r="M128" s="141"/>
      <c r="T128" s="53"/>
      <c r="AT128" s="14" t="s">
        <v>201</v>
      </c>
      <c r="AU128" s="14" t="s">
        <v>80</v>
      </c>
    </row>
    <row r="129" spans="2:65" s="1" customFormat="1" ht="16.5" customHeight="1">
      <c r="B129" s="128"/>
      <c r="C129" s="210" t="s">
        <v>207</v>
      </c>
      <c r="D129" s="210" t="s">
        <v>195</v>
      </c>
      <c r="E129" s="211" t="s">
        <v>275</v>
      </c>
      <c r="F129" s="212" t="s">
        <v>276</v>
      </c>
      <c r="G129" s="213" t="s">
        <v>269</v>
      </c>
      <c r="H129" s="214">
        <v>8</v>
      </c>
      <c r="I129" s="132"/>
      <c r="J129" s="228">
        <f>ROUND(I129*H129,2)</f>
        <v>0</v>
      </c>
      <c r="K129" s="212" t="s">
        <v>270</v>
      </c>
      <c r="L129" s="29"/>
      <c r="M129" s="133" t="s">
        <v>1</v>
      </c>
      <c r="N129" s="134" t="s">
        <v>38</v>
      </c>
      <c r="P129" s="135">
        <f>O129*H129</f>
        <v>0</v>
      </c>
      <c r="Q129" s="135">
        <v>0</v>
      </c>
      <c r="R129" s="135">
        <f>Q129*H129</f>
        <v>0</v>
      </c>
      <c r="S129" s="135">
        <v>0.35499999999999998</v>
      </c>
      <c r="T129" s="136">
        <f>S129*H129</f>
        <v>2.84</v>
      </c>
      <c r="AR129" s="137" t="s">
        <v>193</v>
      </c>
      <c r="AT129" s="137" t="s">
        <v>195</v>
      </c>
      <c r="AU129" s="137" t="s">
        <v>80</v>
      </c>
      <c r="AY129" s="14" t="s">
        <v>194</v>
      </c>
      <c r="BE129" s="138">
        <f>IF(N129="základní",J129,0)</f>
        <v>0</v>
      </c>
      <c r="BF129" s="138">
        <f>IF(N129="snížená",J129,0)</f>
        <v>0</v>
      </c>
      <c r="BG129" s="138">
        <f>IF(N129="zákl. přenesená",J129,0)</f>
        <v>0</v>
      </c>
      <c r="BH129" s="138">
        <f>IF(N129="sníž. přenesená",J129,0)</f>
        <v>0</v>
      </c>
      <c r="BI129" s="138">
        <f>IF(N129="nulová",J129,0)</f>
        <v>0</v>
      </c>
      <c r="BJ129" s="14" t="s">
        <v>80</v>
      </c>
      <c r="BK129" s="138">
        <f>ROUND(I129*H129,2)</f>
        <v>0</v>
      </c>
      <c r="BL129" s="14" t="s">
        <v>193</v>
      </c>
      <c r="BM129" s="137" t="s">
        <v>277</v>
      </c>
    </row>
    <row r="130" spans="2:65" s="1" customFormat="1" ht="11.25">
      <c r="B130" s="29"/>
      <c r="C130" s="215"/>
      <c r="D130" s="216" t="s">
        <v>201</v>
      </c>
      <c r="E130" s="215"/>
      <c r="F130" s="217" t="s">
        <v>276</v>
      </c>
      <c r="G130" s="215"/>
      <c r="H130" s="215"/>
      <c r="I130" s="140"/>
      <c r="J130" s="215"/>
      <c r="K130" s="215"/>
      <c r="L130" s="29"/>
      <c r="M130" s="141"/>
      <c r="T130" s="53"/>
      <c r="AT130" s="14" t="s">
        <v>201</v>
      </c>
      <c r="AU130" s="14" t="s">
        <v>80</v>
      </c>
    </row>
    <row r="131" spans="2:65" s="1" customFormat="1" ht="16.5" customHeight="1">
      <c r="B131" s="128"/>
      <c r="C131" s="210" t="s">
        <v>193</v>
      </c>
      <c r="D131" s="210" t="s">
        <v>195</v>
      </c>
      <c r="E131" s="211" t="s">
        <v>278</v>
      </c>
      <c r="F131" s="212" t="s">
        <v>279</v>
      </c>
      <c r="G131" s="213" t="s">
        <v>280</v>
      </c>
      <c r="H131" s="214">
        <v>173.4</v>
      </c>
      <c r="I131" s="132"/>
      <c r="J131" s="228">
        <f>ROUND(I131*H131,2)</f>
        <v>0</v>
      </c>
      <c r="K131" s="212" t="s">
        <v>270</v>
      </c>
      <c r="L131" s="29"/>
      <c r="M131" s="133" t="s">
        <v>1</v>
      </c>
      <c r="N131" s="134" t="s">
        <v>38</v>
      </c>
      <c r="P131" s="135">
        <f>O131*H131</f>
        <v>0</v>
      </c>
      <c r="Q131" s="135">
        <v>0</v>
      </c>
      <c r="R131" s="135">
        <f>Q131*H131</f>
        <v>0</v>
      </c>
      <c r="S131" s="135">
        <v>0</v>
      </c>
      <c r="T131" s="136">
        <f>S131*H131</f>
        <v>0</v>
      </c>
      <c r="AR131" s="137" t="s">
        <v>193</v>
      </c>
      <c r="AT131" s="137" t="s">
        <v>195</v>
      </c>
      <c r="AU131" s="137" t="s">
        <v>80</v>
      </c>
      <c r="AY131" s="14" t="s">
        <v>194</v>
      </c>
      <c r="BE131" s="138">
        <f>IF(N131="základní",J131,0)</f>
        <v>0</v>
      </c>
      <c r="BF131" s="138">
        <f>IF(N131="snížená",J131,0)</f>
        <v>0</v>
      </c>
      <c r="BG131" s="138">
        <f>IF(N131="zákl. přenesená",J131,0)</f>
        <v>0</v>
      </c>
      <c r="BH131" s="138">
        <f>IF(N131="sníž. přenesená",J131,0)</f>
        <v>0</v>
      </c>
      <c r="BI131" s="138">
        <f>IF(N131="nulová",J131,0)</f>
        <v>0</v>
      </c>
      <c r="BJ131" s="14" t="s">
        <v>80</v>
      </c>
      <c r="BK131" s="138">
        <f>ROUND(I131*H131,2)</f>
        <v>0</v>
      </c>
      <c r="BL131" s="14" t="s">
        <v>193</v>
      </c>
      <c r="BM131" s="137" t="s">
        <v>281</v>
      </c>
    </row>
    <row r="132" spans="2:65" s="1" customFormat="1" ht="11.25">
      <c r="B132" s="29"/>
      <c r="C132" s="215"/>
      <c r="D132" s="216" t="s">
        <v>201</v>
      </c>
      <c r="E132" s="215"/>
      <c r="F132" s="217" t="s">
        <v>279</v>
      </c>
      <c r="G132" s="215"/>
      <c r="H132" s="215"/>
      <c r="I132" s="140"/>
      <c r="J132" s="215"/>
      <c r="K132" s="215"/>
      <c r="L132" s="29"/>
      <c r="M132" s="141"/>
      <c r="T132" s="53"/>
      <c r="AT132" s="14" t="s">
        <v>201</v>
      </c>
      <c r="AU132" s="14" t="s">
        <v>80</v>
      </c>
    </row>
    <row r="133" spans="2:65" s="1" customFormat="1" ht="16.5" customHeight="1">
      <c r="B133" s="128"/>
      <c r="C133" s="210" t="s">
        <v>216</v>
      </c>
      <c r="D133" s="210" t="s">
        <v>195</v>
      </c>
      <c r="E133" s="211" t="s">
        <v>282</v>
      </c>
      <c r="F133" s="212" t="s">
        <v>283</v>
      </c>
      <c r="G133" s="213" t="s">
        <v>280</v>
      </c>
      <c r="H133" s="214">
        <v>104.04</v>
      </c>
      <c r="I133" s="132"/>
      <c r="J133" s="228">
        <f>ROUND(I133*H133,2)</f>
        <v>0</v>
      </c>
      <c r="K133" s="212" t="s">
        <v>270</v>
      </c>
      <c r="L133" s="29"/>
      <c r="M133" s="133" t="s">
        <v>1</v>
      </c>
      <c r="N133" s="134" t="s">
        <v>38</v>
      </c>
      <c r="P133" s="135">
        <f>O133*H133</f>
        <v>0</v>
      </c>
      <c r="Q133" s="135">
        <v>0</v>
      </c>
      <c r="R133" s="135">
        <f>Q133*H133</f>
        <v>0</v>
      </c>
      <c r="S133" s="135">
        <v>0</v>
      </c>
      <c r="T133" s="136">
        <f>S133*H133</f>
        <v>0</v>
      </c>
      <c r="AR133" s="137" t="s">
        <v>193</v>
      </c>
      <c r="AT133" s="137" t="s">
        <v>195</v>
      </c>
      <c r="AU133" s="137" t="s">
        <v>80</v>
      </c>
      <c r="AY133" s="14" t="s">
        <v>194</v>
      </c>
      <c r="BE133" s="138">
        <f>IF(N133="základní",J133,0)</f>
        <v>0</v>
      </c>
      <c r="BF133" s="138">
        <f>IF(N133="snížená",J133,0)</f>
        <v>0</v>
      </c>
      <c r="BG133" s="138">
        <f>IF(N133="zákl. přenesená",J133,0)</f>
        <v>0</v>
      </c>
      <c r="BH133" s="138">
        <f>IF(N133="sníž. přenesená",J133,0)</f>
        <v>0</v>
      </c>
      <c r="BI133" s="138">
        <f>IF(N133="nulová",J133,0)</f>
        <v>0</v>
      </c>
      <c r="BJ133" s="14" t="s">
        <v>80</v>
      </c>
      <c r="BK133" s="138">
        <f>ROUND(I133*H133,2)</f>
        <v>0</v>
      </c>
      <c r="BL133" s="14" t="s">
        <v>193</v>
      </c>
      <c r="BM133" s="137" t="s">
        <v>284</v>
      </c>
    </row>
    <row r="134" spans="2:65" s="1" customFormat="1" ht="11.25">
      <c r="B134" s="29"/>
      <c r="C134" s="215"/>
      <c r="D134" s="216" t="s">
        <v>201</v>
      </c>
      <c r="E134" s="215"/>
      <c r="F134" s="217" t="s">
        <v>283</v>
      </c>
      <c r="G134" s="215"/>
      <c r="H134" s="215"/>
      <c r="I134" s="140"/>
      <c r="J134" s="215"/>
      <c r="K134" s="215"/>
      <c r="L134" s="29"/>
      <c r="M134" s="141"/>
      <c r="T134" s="53"/>
      <c r="AT134" s="14" t="s">
        <v>201</v>
      </c>
      <c r="AU134" s="14" t="s">
        <v>80</v>
      </c>
    </row>
    <row r="135" spans="2:65" s="1" customFormat="1" ht="16.5" customHeight="1">
      <c r="B135" s="128"/>
      <c r="C135" s="210" t="s">
        <v>222</v>
      </c>
      <c r="D135" s="210" t="s">
        <v>195</v>
      </c>
      <c r="E135" s="211" t="s">
        <v>285</v>
      </c>
      <c r="F135" s="212" t="s">
        <v>286</v>
      </c>
      <c r="G135" s="213" t="s">
        <v>269</v>
      </c>
      <c r="H135" s="214">
        <v>867</v>
      </c>
      <c r="I135" s="132"/>
      <c r="J135" s="228">
        <f>ROUND(I135*H135,2)</f>
        <v>0</v>
      </c>
      <c r="K135" s="212" t="s">
        <v>270</v>
      </c>
      <c r="L135" s="29"/>
      <c r="M135" s="133" t="s">
        <v>1</v>
      </c>
      <c r="N135" s="134" t="s">
        <v>38</v>
      </c>
      <c r="P135" s="135">
        <f>O135*H135</f>
        <v>0</v>
      </c>
      <c r="Q135" s="135">
        <v>0</v>
      </c>
      <c r="R135" s="135">
        <f>Q135*H135</f>
        <v>0</v>
      </c>
      <c r="S135" s="135">
        <v>0</v>
      </c>
      <c r="T135" s="136">
        <f>S135*H135</f>
        <v>0</v>
      </c>
      <c r="AR135" s="137" t="s">
        <v>193</v>
      </c>
      <c r="AT135" s="137" t="s">
        <v>195</v>
      </c>
      <c r="AU135" s="137" t="s">
        <v>80</v>
      </c>
      <c r="AY135" s="14" t="s">
        <v>194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4" t="s">
        <v>80</v>
      </c>
      <c r="BK135" s="138">
        <f>ROUND(I135*H135,2)</f>
        <v>0</v>
      </c>
      <c r="BL135" s="14" t="s">
        <v>193</v>
      </c>
      <c r="BM135" s="137" t="s">
        <v>287</v>
      </c>
    </row>
    <row r="136" spans="2:65" s="1" customFormat="1" ht="11.25">
      <c r="B136" s="29"/>
      <c r="C136" s="215"/>
      <c r="D136" s="216" t="s">
        <v>201</v>
      </c>
      <c r="E136" s="215"/>
      <c r="F136" s="217" t="s">
        <v>286</v>
      </c>
      <c r="G136" s="215"/>
      <c r="H136" s="215"/>
      <c r="I136" s="140"/>
      <c r="J136" s="215"/>
      <c r="K136" s="215"/>
      <c r="L136" s="29"/>
      <c r="M136" s="141"/>
      <c r="T136" s="53"/>
      <c r="AT136" s="14" t="s">
        <v>201</v>
      </c>
      <c r="AU136" s="14" t="s">
        <v>80</v>
      </c>
    </row>
    <row r="137" spans="2:65" s="1" customFormat="1" ht="16.5" customHeight="1">
      <c r="B137" s="128"/>
      <c r="C137" s="210" t="s">
        <v>227</v>
      </c>
      <c r="D137" s="210" t="s">
        <v>195</v>
      </c>
      <c r="E137" s="211" t="s">
        <v>288</v>
      </c>
      <c r="F137" s="212" t="s">
        <v>289</v>
      </c>
      <c r="G137" s="213" t="s">
        <v>269</v>
      </c>
      <c r="H137" s="214">
        <v>3468</v>
      </c>
      <c r="I137" s="132"/>
      <c r="J137" s="228">
        <f>ROUND(I137*H137,2)</f>
        <v>0</v>
      </c>
      <c r="K137" s="212" t="s">
        <v>270</v>
      </c>
      <c r="L137" s="29"/>
      <c r="M137" s="133" t="s">
        <v>1</v>
      </c>
      <c r="N137" s="134" t="s">
        <v>38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193</v>
      </c>
      <c r="AT137" s="137" t="s">
        <v>195</v>
      </c>
      <c r="AU137" s="137" t="s">
        <v>80</v>
      </c>
      <c r="AY137" s="14" t="s">
        <v>194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4" t="s">
        <v>80</v>
      </c>
      <c r="BK137" s="138">
        <f>ROUND(I137*H137,2)</f>
        <v>0</v>
      </c>
      <c r="BL137" s="14" t="s">
        <v>193</v>
      </c>
      <c r="BM137" s="137" t="s">
        <v>290</v>
      </c>
    </row>
    <row r="138" spans="2:65" s="1" customFormat="1" ht="11.25">
      <c r="B138" s="29"/>
      <c r="C138" s="215"/>
      <c r="D138" s="216" t="s">
        <v>201</v>
      </c>
      <c r="E138" s="215"/>
      <c r="F138" s="217" t="s">
        <v>289</v>
      </c>
      <c r="G138" s="215"/>
      <c r="H138" s="215"/>
      <c r="I138" s="140"/>
      <c r="J138" s="215"/>
      <c r="K138" s="215"/>
      <c r="L138" s="29"/>
      <c r="M138" s="141"/>
      <c r="T138" s="53"/>
      <c r="AT138" s="14" t="s">
        <v>201</v>
      </c>
      <c r="AU138" s="14" t="s">
        <v>80</v>
      </c>
    </row>
    <row r="139" spans="2:65" s="1" customFormat="1" ht="16.5" customHeight="1">
      <c r="B139" s="128"/>
      <c r="C139" s="210" t="s">
        <v>233</v>
      </c>
      <c r="D139" s="210" t="s">
        <v>195</v>
      </c>
      <c r="E139" s="211" t="s">
        <v>291</v>
      </c>
      <c r="F139" s="212" t="s">
        <v>292</v>
      </c>
      <c r="G139" s="213" t="s">
        <v>280</v>
      </c>
      <c r="H139" s="214">
        <v>86.7</v>
      </c>
      <c r="I139" s="132"/>
      <c r="J139" s="228">
        <f>ROUND(I139*H139,2)</f>
        <v>0</v>
      </c>
      <c r="K139" s="212" t="s">
        <v>270</v>
      </c>
      <c r="L139" s="29"/>
      <c r="M139" s="133" t="s">
        <v>1</v>
      </c>
      <c r="N139" s="134" t="s">
        <v>38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AR139" s="137" t="s">
        <v>193</v>
      </c>
      <c r="AT139" s="137" t="s">
        <v>195</v>
      </c>
      <c r="AU139" s="137" t="s">
        <v>80</v>
      </c>
      <c r="AY139" s="14" t="s">
        <v>194</v>
      </c>
      <c r="BE139" s="138">
        <f>IF(N139="základní",J139,0)</f>
        <v>0</v>
      </c>
      <c r="BF139" s="138">
        <f>IF(N139="snížená",J139,0)</f>
        <v>0</v>
      </c>
      <c r="BG139" s="138">
        <f>IF(N139="zákl. přenesená",J139,0)</f>
        <v>0</v>
      </c>
      <c r="BH139" s="138">
        <f>IF(N139="sníž. přenesená",J139,0)</f>
        <v>0</v>
      </c>
      <c r="BI139" s="138">
        <f>IF(N139="nulová",J139,0)</f>
        <v>0</v>
      </c>
      <c r="BJ139" s="14" t="s">
        <v>80</v>
      </c>
      <c r="BK139" s="138">
        <f>ROUND(I139*H139,2)</f>
        <v>0</v>
      </c>
      <c r="BL139" s="14" t="s">
        <v>193</v>
      </c>
      <c r="BM139" s="137" t="s">
        <v>293</v>
      </c>
    </row>
    <row r="140" spans="2:65" s="1" customFormat="1" ht="11.25">
      <c r="B140" s="29"/>
      <c r="C140" s="215"/>
      <c r="D140" s="216" t="s">
        <v>201</v>
      </c>
      <c r="E140" s="215"/>
      <c r="F140" s="217" t="s">
        <v>292</v>
      </c>
      <c r="G140" s="215"/>
      <c r="H140" s="215"/>
      <c r="I140" s="140"/>
      <c r="J140" s="215"/>
      <c r="K140" s="215"/>
      <c r="L140" s="29"/>
      <c r="M140" s="141"/>
      <c r="T140" s="53"/>
      <c r="AT140" s="14" t="s">
        <v>201</v>
      </c>
      <c r="AU140" s="14" t="s">
        <v>80</v>
      </c>
    </row>
    <row r="141" spans="2:65" s="1" customFormat="1" ht="16.5" customHeight="1">
      <c r="B141" s="128"/>
      <c r="C141" s="210" t="s">
        <v>240</v>
      </c>
      <c r="D141" s="210" t="s">
        <v>195</v>
      </c>
      <c r="E141" s="211" t="s">
        <v>294</v>
      </c>
      <c r="F141" s="212" t="s">
        <v>295</v>
      </c>
      <c r="G141" s="213" t="s">
        <v>269</v>
      </c>
      <c r="H141" s="214">
        <v>1966.6</v>
      </c>
      <c r="I141" s="132"/>
      <c r="J141" s="228">
        <f>ROUND(I141*H141,2)</f>
        <v>0</v>
      </c>
      <c r="K141" s="212" t="s">
        <v>270</v>
      </c>
      <c r="L141" s="29"/>
      <c r="M141" s="133" t="s">
        <v>1</v>
      </c>
      <c r="N141" s="134" t="s">
        <v>38</v>
      </c>
      <c r="P141" s="135">
        <f>O141*H141</f>
        <v>0</v>
      </c>
      <c r="Q141" s="135">
        <v>0</v>
      </c>
      <c r="R141" s="135">
        <f>Q141*H141</f>
        <v>0</v>
      </c>
      <c r="S141" s="135">
        <v>0</v>
      </c>
      <c r="T141" s="136">
        <f>S141*H141</f>
        <v>0</v>
      </c>
      <c r="AR141" s="137" t="s">
        <v>193</v>
      </c>
      <c r="AT141" s="137" t="s">
        <v>195</v>
      </c>
      <c r="AU141" s="137" t="s">
        <v>80</v>
      </c>
      <c r="AY141" s="14" t="s">
        <v>194</v>
      </c>
      <c r="BE141" s="138">
        <f>IF(N141="základní",J141,0)</f>
        <v>0</v>
      </c>
      <c r="BF141" s="138">
        <f>IF(N141="snížená",J141,0)</f>
        <v>0</v>
      </c>
      <c r="BG141" s="138">
        <f>IF(N141="zákl. přenesená",J141,0)</f>
        <v>0</v>
      </c>
      <c r="BH141" s="138">
        <f>IF(N141="sníž. přenesená",J141,0)</f>
        <v>0</v>
      </c>
      <c r="BI141" s="138">
        <f>IF(N141="nulová",J141,0)</f>
        <v>0</v>
      </c>
      <c r="BJ141" s="14" t="s">
        <v>80</v>
      </c>
      <c r="BK141" s="138">
        <f>ROUND(I141*H141,2)</f>
        <v>0</v>
      </c>
      <c r="BL141" s="14" t="s">
        <v>193</v>
      </c>
      <c r="BM141" s="137" t="s">
        <v>296</v>
      </c>
    </row>
    <row r="142" spans="2:65" s="1" customFormat="1" ht="11.25">
      <c r="B142" s="29"/>
      <c r="C142" s="215"/>
      <c r="D142" s="216" t="s">
        <v>201</v>
      </c>
      <c r="E142" s="215"/>
      <c r="F142" s="217" t="s">
        <v>297</v>
      </c>
      <c r="G142" s="215"/>
      <c r="H142" s="215"/>
      <c r="I142" s="140"/>
      <c r="J142" s="215"/>
      <c r="K142" s="215"/>
      <c r="L142" s="29"/>
      <c r="M142" s="141"/>
      <c r="T142" s="53"/>
      <c r="AT142" s="14" t="s">
        <v>201</v>
      </c>
      <c r="AU142" s="14" t="s">
        <v>80</v>
      </c>
    </row>
    <row r="143" spans="2:65" s="1" customFormat="1" ht="16.5" customHeight="1">
      <c r="B143" s="128"/>
      <c r="C143" s="210" t="s">
        <v>246</v>
      </c>
      <c r="D143" s="210" t="s">
        <v>195</v>
      </c>
      <c r="E143" s="211" t="s">
        <v>298</v>
      </c>
      <c r="F143" s="212" t="s">
        <v>299</v>
      </c>
      <c r="G143" s="213" t="s">
        <v>269</v>
      </c>
      <c r="H143" s="214">
        <v>173.4</v>
      </c>
      <c r="I143" s="132"/>
      <c r="J143" s="228">
        <f>ROUND(I143*H143,2)</f>
        <v>0</v>
      </c>
      <c r="K143" s="212" t="s">
        <v>270</v>
      </c>
      <c r="L143" s="29"/>
      <c r="M143" s="133" t="s">
        <v>1</v>
      </c>
      <c r="N143" s="134" t="s">
        <v>38</v>
      </c>
      <c r="P143" s="135">
        <f>O143*H143</f>
        <v>0</v>
      </c>
      <c r="Q143" s="135">
        <v>0</v>
      </c>
      <c r="R143" s="135">
        <f>Q143*H143</f>
        <v>0</v>
      </c>
      <c r="S143" s="135">
        <v>0</v>
      </c>
      <c r="T143" s="136">
        <f>S143*H143</f>
        <v>0</v>
      </c>
      <c r="AR143" s="137" t="s">
        <v>193</v>
      </c>
      <c r="AT143" s="137" t="s">
        <v>195</v>
      </c>
      <c r="AU143" s="137" t="s">
        <v>80</v>
      </c>
      <c r="AY143" s="14" t="s">
        <v>194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14" t="s">
        <v>80</v>
      </c>
      <c r="BK143" s="138">
        <f>ROUND(I143*H143,2)</f>
        <v>0</v>
      </c>
      <c r="BL143" s="14" t="s">
        <v>193</v>
      </c>
      <c r="BM143" s="137" t="s">
        <v>300</v>
      </c>
    </row>
    <row r="144" spans="2:65" s="1" customFormat="1" ht="11.25">
      <c r="B144" s="29"/>
      <c r="C144" s="215"/>
      <c r="D144" s="216" t="s">
        <v>201</v>
      </c>
      <c r="E144" s="215"/>
      <c r="F144" s="217" t="s">
        <v>299</v>
      </c>
      <c r="G144" s="215"/>
      <c r="H144" s="215"/>
      <c r="I144" s="140"/>
      <c r="J144" s="215"/>
      <c r="K144" s="215"/>
      <c r="L144" s="29"/>
      <c r="M144" s="141"/>
      <c r="T144" s="53"/>
      <c r="AT144" s="14" t="s">
        <v>201</v>
      </c>
      <c r="AU144" s="14" t="s">
        <v>80</v>
      </c>
    </row>
    <row r="145" spans="2:65" s="1" customFormat="1" ht="16.5" customHeight="1">
      <c r="B145" s="128"/>
      <c r="C145" s="210" t="s">
        <v>251</v>
      </c>
      <c r="D145" s="210" t="s">
        <v>195</v>
      </c>
      <c r="E145" s="211" t="s">
        <v>301</v>
      </c>
      <c r="F145" s="212" t="s">
        <v>302</v>
      </c>
      <c r="G145" s="213" t="s">
        <v>269</v>
      </c>
      <c r="H145" s="214">
        <v>867</v>
      </c>
      <c r="I145" s="132"/>
      <c r="J145" s="228">
        <f>ROUND(I145*H145,2)</f>
        <v>0</v>
      </c>
      <c r="K145" s="212" t="s">
        <v>270</v>
      </c>
      <c r="L145" s="29"/>
      <c r="M145" s="133" t="s">
        <v>1</v>
      </c>
      <c r="N145" s="134" t="s">
        <v>38</v>
      </c>
      <c r="P145" s="135">
        <f>O145*H145</f>
        <v>0</v>
      </c>
      <c r="Q145" s="135">
        <v>0</v>
      </c>
      <c r="R145" s="135">
        <f>Q145*H145</f>
        <v>0</v>
      </c>
      <c r="S145" s="135">
        <v>0</v>
      </c>
      <c r="T145" s="136">
        <f>S145*H145</f>
        <v>0</v>
      </c>
      <c r="AR145" s="137" t="s">
        <v>193</v>
      </c>
      <c r="AT145" s="137" t="s">
        <v>195</v>
      </c>
      <c r="AU145" s="137" t="s">
        <v>80</v>
      </c>
      <c r="AY145" s="14" t="s">
        <v>194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4" t="s">
        <v>80</v>
      </c>
      <c r="BK145" s="138">
        <f>ROUND(I145*H145,2)</f>
        <v>0</v>
      </c>
      <c r="BL145" s="14" t="s">
        <v>193</v>
      </c>
      <c r="BM145" s="137" t="s">
        <v>303</v>
      </c>
    </row>
    <row r="146" spans="2:65" s="1" customFormat="1" ht="11.25">
      <c r="B146" s="29"/>
      <c r="C146" s="215"/>
      <c r="D146" s="216" t="s">
        <v>201</v>
      </c>
      <c r="E146" s="215"/>
      <c r="F146" s="217" t="s">
        <v>302</v>
      </c>
      <c r="G146" s="215"/>
      <c r="H146" s="215"/>
      <c r="I146" s="140"/>
      <c r="J146" s="215"/>
      <c r="K146" s="215"/>
      <c r="L146" s="29"/>
      <c r="M146" s="141"/>
      <c r="T146" s="53"/>
      <c r="AT146" s="14" t="s">
        <v>201</v>
      </c>
      <c r="AU146" s="14" t="s">
        <v>80</v>
      </c>
    </row>
    <row r="147" spans="2:65" s="1" customFormat="1" ht="16.5" customHeight="1">
      <c r="B147" s="128"/>
      <c r="C147" s="210" t="s">
        <v>256</v>
      </c>
      <c r="D147" s="210" t="s">
        <v>195</v>
      </c>
      <c r="E147" s="211" t="s">
        <v>304</v>
      </c>
      <c r="F147" s="212" t="s">
        <v>305</v>
      </c>
      <c r="G147" s="213" t="s">
        <v>280</v>
      </c>
      <c r="H147" s="214">
        <v>104.04</v>
      </c>
      <c r="I147" s="132"/>
      <c r="J147" s="228">
        <f>ROUND(I147*H147,2)</f>
        <v>0</v>
      </c>
      <c r="K147" s="212" t="s">
        <v>270</v>
      </c>
      <c r="L147" s="29"/>
      <c r="M147" s="133" t="s">
        <v>1</v>
      </c>
      <c r="N147" s="134" t="s">
        <v>38</v>
      </c>
      <c r="P147" s="135">
        <f>O147*H147</f>
        <v>0</v>
      </c>
      <c r="Q147" s="135">
        <v>0</v>
      </c>
      <c r="R147" s="135">
        <f>Q147*H147</f>
        <v>0</v>
      </c>
      <c r="S147" s="135">
        <v>0</v>
      </c>
      <c r="T147" s="136">
        <f>S147*H147</f>
        <v>0</v>
      </c>
      <c r="AR147" s="137" t="s">
        <v>193</v>
      </c>
      <c r="AT147" s="137" t="s">
        <v>195</v>
      </c>
      <c r="AU147" s="137" t="s">
        <v>80</v>
      </c>
      <c r="AY147" s="14" t="s">
        <v>194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4" t="s">
        <v>80</v>
      </c>
      <c r="BK147" s="138">
        <f>ROUND(I147*H147,2)</f>
        <v>0</v>
      </c>
      <c r="BL147" s="14" t="s">
        <v>193</v>
      </c>
      <c r="BM147" s="137" t="s">
        <v>306</v>
      </c>
    </row>
    <row r="148" spans="2:65" s="1" customFormat="1" ht="11.25">
      <c r="B148" s="29"/>
      <c r="C148" s="215"/>
      <c r="D148" s="216" t="s">
        <v>201</v>
      </c>
      <c r="E148" s="215"/>
      <c r="F148" s="217" t="s">
        <v>307</v>
      </c>
      <c r="G148" s="215"/>
      <c r="H148" s="215"/>
      <c r="I148" s="140"/>
      <c r="J148" s="215"/>
      <c r="K148" s="215"/>
      <c r="L148" s="29"/>
      <c r="M148" s="141"/>
      <c r="T148" s="53"/>
      <c r="AT148" s="14" t="s">
        <v>201</v>
      </c>
      <c r="AU148" s="14" t="s">
        <v>80</v>
      </c>
    </row>
    <row r="149" spans="2:65" s="1" customFormat="1" ht="16.5" customHeight="1">
      <c r="B149" s="128"/>
      <c r="C149" s="210" t="s">
        <v>308</v>
      </c>
      <c r="D149" s="210" t="s">
        <v>195</v>
      </c>
      <c r="E149" s="211" t="s">
        <v>309</v>
      </c>
      <c r="F149" s="212" t="s">
        <v>310</v>
      </c>
      <c r="G149" s="213" t="s">
        <v>280</v>
      </c>
      <c r="H149" s="214">
        <v>173.4</v>
      </c>
      <c r="I149" s="132"/>
      <c r="J149" s="228">
        <f>ROUND(I149*H149,2)</f>
        <v>0</v>
      </c>
      <c r="K149" s="212" t="s">
        <v>199</v>
      </c>
      <c r="L149" s="29"/>
      <c r="M149" s="133" t="s">
        <v>1</v>
      </c>
      <c r="N149" s="134" t="s">
        <v>38</v>
      </c>
      <c r="P149" s="135">
        <f>O149*H149</f>
        <v>0</v>
      </c>
      <c r="Q149" s="135">
        <v>1.8</v>
      </c>
      <c r="R149" s="135">
        <f>Q149*H149</f>
        <v>312.12</v>
      </c>
      <c r="S149" s="135">
        <v>0</v>
      </c>
      <c r="T149" s="136">
        <f>S149*H149</f>
        <v>0</v>
      </c>
      <c r="AR149" s="137" t="s">
        <v>193</v>
      </c>
      <c r="AT149" s="137" t="s">
        <v>195</v>
      </c>
      <c r="AU149" s="137" t="s">
        <v>80</v>
      </c>
      <c r="AY149" s="14" t="s">
        <v>194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4" t="s">
        <v>80</v>
      </c>
      <c r="BK149" s="138">
        <f>ROUND(I149*H149,2)</f>
        <v>0</v>
      </c>
      <c r="BL149" s="14" t="s">
        <v>193</v>
      </c>
      <c r="BM149" s="137" t="s">
        <v>311</v>
      </c>
    </row>
    <row r="150" spans="2:65" s="1" customFormat="1" ht="11.25">
      <c r="B150" s="29"/>
      <c r="C150" s="215"/>
      <c r="D150" s="216" t="s">
        <v>201</v>
      </c>
      <c r="E150" s="215"/>
      <c r="F150" s="217" t="s">
        <v>310</v>
      </c>
      <c r="G150" s="215"/>
      <c r="H150" s="215"/>
      <c r="I150" s="140"/>
      <c r="J150" s="215"/>
      <c r="K150" s="215"/>
      <c r="L150" s="29"/>
      <c r="M150" s="141"/>
      <c r="T150" s="53"/>
      <c r="AT150" s="14" t="s">
        <v>201</v>
      </c>
      <c r="AU150" s="14" t="s">
        <v>80</v>
      </c>
    </row>
    <row r="151" spans="2:65" s="1" customFormat="1" ht="16.5" customHeight="1">
      <c r="B151" s="128"/>
      <c r="C151" s="210" t="s">
        <v>312</v>
      </c>
      <c r="D151" s="210" t="s">
        <v>195</v>
      </c>
      <c r="E151" s="211" t="s">
        <v>313</v>
      </c>
      <c r="F151" s="212" t="s">
        <v>314</v>
      </c>
      <c r="G151" s="213" t="s">
        <v>280</v>
      </c>
      <c r="H151" s="214">
        <v>595.26</v>
      </c>
      <c r="I151" s="132"/>
      <c r="J151" s="228">
        <f>ROUND(I151*H151,2)</f>
        <v>0</v>
      </c>
      <c r="K151" s="212" t="s">
        <v>199</v>
      </c>
      <c r="L151" s="29"/>
      <c r="M151" s="133" t="s">
        <v>1</v>
      </c>
      <c r="N151" s="134" t="s">
        <v>38</v>
      </c>
      <c r="P151" s="135">
        <f>O151*H151</f>
        <v>0</v>
      </c>
      <c r="Q151" s="135">
        <v>0</v>
      </c>
      <c r="R151" s="135">
        <f>Q151*H151</f>
        <v>0</v>
      </c>
      <c r="S151" s="135">
        <v>0</v>
      </c>
      <c r="T151" s="136">
        <f>S151*H151</f>
        <v>0</v>
      </c>
      <c r="AR151" s="137" t="s">
        <v>193</v>
      </c>
      <c r="AT151" s="137" t="s">
        <v>195</v>
      </c>
      <c r="AU151" s="137" t="s">
        <v>80</v>
      </c>
      <c r="AY151" s="14" t="s">
        <v>194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4" t="s">
        <v>80</v>
      </c>
      <c r="BK151" s="138">
        <f>ROUND(I151*H151,2)</f>
        <v>0</v>
      </c>
      <c r="BL151" s="14" t="s">
        <v>193</v>
      </c>
      <c r="BM151" s="137" t="s">
        <v>315</v>
      </c>
    </row>
    <row r="152" spans="2:65" s="1" customFormat="1" ht="39">
      <c r="B152" s="29"/>
      <c r="C152" s="215"/>
      <c r="D152" s="216" t="s">
        <v>201</v>
      </c>
      <c r="E152" s="215"/>
      <c r="F152" s="217" t="s">
        <v>316</v>
      </c>
      <c r="G152" s="215"/>
      <c r="H152" s="215"/>
      <c r="I152" s="140"/>
      <c r="J152" s="215"/>
      <c r="K152" s="215"/>
      <c r="L152" s="29"/>
      <c r="M152" s="141"/>
      <c r="T152" s="53"/>
      <c r="AT152" s="14" t="s">
        <v>201</v>
      </c>
      <c r="AU152" s="14" t="s">
        <v>80</v>
      </c>
    </row>
    <row r="153" spans="2:65" s="1" customFormat="1" ht="16.5" customHeight="1">
      <c r="B153" s="128"/>
      <c r="C153" s="210" t="s">
        <v>8</v>
      </c>
      <c r="D153" s="210" t="s">
        <v>195</v>
      </c>
      <c r="E153" s="211" t="s">
        <v>317</v>
      </c>
      <c r="F153" s="212" t="s">
        <v>318</v>
      </c>
      <c r="G153" s="213" t="s">
        <v>269</v>
      </c>
      <c r="H153" s="214">
        <v>156</v>
      </c>
      <c r="I153" s="132"/>
      <c r="J153" s="228">
        <f>ROUND(I153*H153,2)</f>
        <v>0</v>
      </c>
      <c r="K153" s="212" t="s">
        <v>199</v>
      </c>
      <c r="L153" s="29"/>
      <c r="M153" s="133" t="s">
        <v>1</v>
      </c>
      <c r="N153" s="134" t="s">
        <v>38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193</v>
      </c>
      <c r="AT153" s="137" t="s">
        <v>195</v>
      </c>
      <c r="AU153" s="137" t="s">
        <v>80</v>
      </c>
      <c r="AY153" s="14" t="s">
        <v>194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4" t="s">
        <v>80</v>
      </c>
      <c r="BK153" s="138">
        <f>ROUND(I153*H153,2)</f>
        <v>0</v>
      </c>
      <c r="BL153" s="14" t="s">
        <v>193</v>
      </c>
      <c r="BM153" s="137" t="s">
        <v>319</v>
      </c>
    </row>
    <row r="154" spans="2:65" s="1" customFormat="1" ht="11.25">
      <c r="B154" s="29"/>
      <c r="C154" s="215"/>
      <c r="D154" s="216" t="s">
        <v>201</v>
      </c>
      <c r="E154" s="215"/>
      <c r="F154" s="217" t="s">
        <v>318</v>
      </c>
      <c r="G154" s="215"/>
      <c r="H154" s="215"/>
      <c r="I154" s="140"/>
      <c r="J154" s="215"/>
      <c r="K154" s="215"/>
      <c r="L154" s="29"/>
      <c r="M154" s="141"/>
      <c r="T154" s="53"/>
      <c r="AT154" s="14" t="s">
        <v>201</v>
      </c>
      <c r="AU154" s="14" t="s">
        <v>80</v>
      </c>
    </row>
    <row r="155" spans="2:65" s="1" customFormat="1" ht="16.5" customHeight="1">
      <c r="B155" s="128"/>
      <c r="C155" s="230" t="s">
        <v>320</v>
      </c>
      <c r="D155" s="230" t="s">
        <v>321</v>
      </c>
      <c r="E155" s="231" t="s">
        <v>322</v>
      </c>
      <c r="F155" s="232" t="s">
        <v>323</v>
      </c>
      <c r="G155" s="233" t="s">
        <v>324</v>
      </c>
      <c r="H155" s="234">
        <v>803.601</v>
      </c>
      <c r="I155" s="158"/>
      <c r="J155" s="235">
        <f>ROUND(I155*H155,2)</f>
        <v>0</v>
      </c>
      <c r="K155" s="232" t="s">
        <v>199</v>
      </c>
      <c r="L155" s="159"/>
      <c r="M155" s="160" t="s">
        <v>1</v>
      </c>
      <c r="N155" s="161" t="s">
        <v>38</v>
      </c>
      <c r="P155" s="135">
        <f>O155*H155</f>
        <v>0</v>
      </c>
      <c r="Q155" s="135">
        <v>1</v>
      </c>
      <c r="R155" s="135">
        <f>Q155*H155</f>
        <v>803.601</v>
      </c>
      <c r="S155" s="135">
        <v>0</v>
      </c>
      <c r="T155" s="136">
        <f>S155*H155</f>
        <v>0</v>
      </c>
      <c r="AR155" s="137" t="s">
        <v>233</v>
      </c>
      <c r="AT155" s="137" t="s">
        <v>321</v>
      </c>
      <c r="AU155" s="137" t="s">
        <v>80</v>
      </c>
      <c r="AY155" s="14" t="s">
        <v>194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4" t="s">
        <v>80</v>
      </c>
      <c r="BK155" s="138">
        <f>ROUND(I155*H155,2)</f>
        <v>0</v>
      </c>
      <c r="BL155" s="14" t="s">
        <v>193</v>
      </c>
      <c r="BM155" s="137" t="s">
        <v>325</v>
      </c>
    </row>
    <row r="156" spans="2:65" s="1" customFormat="1" ht="11.25">
      <c r="B156" s="29"/>
      <c r="C156" s="215"/>
      <c r="D156" s="216" t="s">
        <v>201</v>
      </c>
      <c r="E156" s="215"/>
      <c r="F156" s="217" t="s">
        <v>323</v>
      </c>
      <c r="G156" s="215"/>
      <c r="H156" s="215"/>
      <c r="I156" s="140"/>
      <c r="J156" s="215"/>
      <c r="K156" s="215"/>
      <c r="L156" s="29"/>
      <c r="M156" s="141"/>
      <c r="T156" s="53"/>
      <c r="AT156" s="14" t="s">
        <v>201</v>
      </c>
      <c r="AU156" s="14" t="s">
        <v>80</v>
      </c>
    </row>
    <row r="157" spans="2:65" s="10" customFormat="1" ht="25.9" customHeight="1">
      <c r="B157" s="118"/>
      <c r="C157" s="225"/>
      <c r="D157" s="226" t="s">
        <v>72</v>
      </c>
      <c r="E157" s="227" t="s">
        <v>326</v>
      </c>
      <c r="F157" s="227" t="s">
        <v>327</v>
      </c>
      <c r="G157" s="225"/>
      <c r="H157" s="225"/>
      <c r="I157" s="121"/>
      <c r="J157" s="229">
        <f>BK157</f>
        <v>0</v>
      </c>
      <c r="K157" s="225"/>
      <c r="L157" s="118"/>
      <c r="M157" s="123"/>
      <c r="P157" s="124">
        <f>SUM(P158:P169)</f>
        <v>0</v>
      </c>
      <c r="R157" s="124">
        <f>SUM(R158:R169)</f>
        <v>2.0519999999999997E-2</v>
      </c>
      <c r="T157" s="125">
        <f>SUM(T158:T169)</f>
        <v>13.851600000000001</v>
      </c>
      <c r="AR157" s="119" t="s">
        <v>193</v>
      </c>
      <c r="AT157" s="126" t="s">
        <v>72</v>
      </c>
      <c r="AU157" s="126" t="s">
        <v>73</v>
      </c>
      <c r="AY157" s="119" t="s">
        <v>194</v>
      </c>
      <c r="BK157" s="127">
        <f>SUM(BK158:BK169)</f>
        <v>0</v>
      </c>
    </row>
    <row r="158" spans="2:65" s="1" customFormat="1" ht="16.5" customHeight="1">
      <c r="B158" s="128"/>
      <c r="C158" s="210" t="s">
        <v>328</v>
      </c>
      <c r="D158" s="210" t="s">
        <v>195</v>
      </c>
      <c r="E158" s="211" t="s">
        <v>329</v>
      </c>
      <c r="F158" s="212" t="s">
        <v>330</v>
      </c>
      <c r="G158" s="213" t="s">
        <v>236</v>
      </c>
      <c r="H158" s="214">
        <v>90</v>
      </c>
      <c r="I158" s="132"/>
      <c r="J158" s="228">
        <f>ROUND(I158*H158,2)</f>
        <v>0</v>
      </c>
      <c r="K158" s="212" t="s">
        <v>199</v>
      </c>
      <c r="L158" s="29"/>
      <c r="M158" s="133" t="s">
        <v>1</v>
      </c>
      <c r="N158" s="134" t="s">
        <v>38</v>
      </c>
      <c r="P158" s="135">
        <f>O158*H158</f>
        <v>0</v>
      </c>
      <c r="Q158" s="135">
        <v>9.0000000000000006E-5</v>
      </c>
      <c r="R158" s="135">
        <f>Q158*H158</f>
        <v>8.1000000000000013E-3</v>
      </c>
      <c r="S158" s="135">
        <v>1.184E-2</v>
      </c>
      <c r="T158" s="136">
        <f>S158*H158</f>
        <v>1.0655999999999999</v>
      </c>
      <c r="AR158" s="137" t="s">
        <v>193</v>
      </c>
      <c r="AT158" s="137" t="s">
        <v>195</v>
      </c>
      <c r="AU158" s="137" t="s">
        <v>80</v>
      </c>
      <c r="AY158" s="14" t="s">
        <v>194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4" t="s">
        <v>80</v>
      </c>
      <c r="BK158" s="138">
        <f>ROUND(I158*H158,2)</f>
        <v>0</v>
      </c>
      <c r="BL158" s="14" t="s">
        <v>193</v>
      </c>
      <c r="BM158" s="137" t="s">
        <v>331</v>
      </c>
    </row>
    <row r="159" spans="2:65" s="1" customFormat="1" ht="19.5">
      <c r="B159" s="29"/>
      <c r="C159" s="215"/>
      <c r="D159" s="216" t="s">
        <v>201</v>
      </c>
      <c r="E159" s="215"/>
      <c r="F159" s="217" t="s">
        <v>332</v>
      </c>
      <c r="G159" s="215"/>
      <c r="H159" s="215"/>
      <c r="I159" s="140"/>
      <c r="J159" s="215"/>
      <c r="K159" s="215"/>
      <c r="L159" s="29"/>
      <c r="M159" s="141"/>
      <c r="T159" s="53"/>
      <c r="AT159" s="14" t="s">
        <v>201</v>
      </c>
      <c r="AU159" s="14" t="s">
        <v>80</v>
      </c>
    </row>
    <row r="160" spans="2:65" s="1" customFormat="1" ht="16.5" customHeight="1">
      <c r="B160" s="128"/>
      <c r="C160" s="210" t="s">
        <v>333</v>
      </c>
      <c r="D160" s="210" t="s">
        <v>195</v>
      </c>
      <c r="E160" s="211" t="s">
        <v>334</v>
      </c>
      <c r="F160" s="212" t="s">
        <v>335</v>
      </c>
      <c r="G160" s="213" t="s">
        <v>280</v>
      </c>
      <c r="H160" s="214">
        <v>20</v>
      </c>
      <c r="I160" s="132"/>
      <c r="J160" s="228">
        <f>ROUND(I160*H160,2)</f>
        <v>0</v>
      </c>
      <c r="K160" s="212" t="s">
        <v>199</v>
      </c>
      <c r="L160" s="29"/>
      <c r="M160" s="133" t="s">
        <v>1</v>
      </c>
      <c r="N160" s="134" t="s">
        <v>38</v>
      </c>
      <c r="P160" s="135">
        <f>O160*H160</f>
        <v>0</v>
      </c>
      <c r="Q160" s="135">
        <v>5.4000000000000001E-4</v>
      </c>
      <c r="R160" s="135">
        <f>Q160*H160</f>
        <v>1.0800000000000001E-2</v>
      </c>
      <c r="S160" s="135">
        <v>0.222</v>
      </c>
      <c r="T160" s="136">
        <f>S160*H160</f>
        <v>4.4400000000000004</v>
      </c>
      <c r="AR160" s="137" t="s">
        <v>193</v>
      </c>
      <c r="AT160" s="137" t="s">
        <v>195</v>
      </c>
      <c r="AU160" s="137" t="s">
        <v>80</v>
      </c>
      <c r="AY160" s="14" t="s">
        <v>194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4" t="s">
        <v>80</v>
      </c>
      <c r="BK160" s="138">
        <f>ROUND(I160*H160,2)</f>
        <v>0</v>
      </c>
      <c r="BL160" s="14" t="s">
        <v>193</v>
      </c>
      <c r="BM160" s="137" t="s">
        <v>336</v>
      </c>
    </row>
    <row r="161" spans="2:65" s="1" customFormat="1" ht="11.25">
      <c r="B161" s="29"/>
      <c r="C161" s="215"/>
      <c r="D161" s="216" t="s">
        <v>201</v>
      </c>
      <c r="E161" s="215"/>
      <c r="F161" s="217" t="s">
        <v>337</v>
      </c>
      <c r="G161" s="215"/>
      <c r="H161" s="215"/>
      <c r="I161" s="140"/>
      <c r="J161" s="215"/>
      <c r="K161" s="215"/>
      <c r="L161" s="29"/>
      <c r="M161" s="141"/>
      <c r="T161" s="53"/>
      <c r="AT161" s="14" t="s">
        <v>201</v>
      </c>
      <c r="AU161" s="14" t="s">
        <v>80</v>
      </c>
    </row>
    <row r="162" spans="2:65" s="1" customFormat="1" ht="16.5" customHeight="1">
      <c r="B162" s="128"/>
      <c r="C162" s="210" t="s">
        <v>338</v>
      </c>
      <c r="D162" s="210" t="s">
        <v>195</v>
      </c>
      <c r="E162" s="211" t="s">
        <v>339</v>
      </c>
      <c r="F162" s="212" t="s">
        <v>340</v>
      </c>
      <c r="G162" s="213" t="s">
        <v>341</v>
      </c>
      <c r="H162" s="214">
        <v>1</v>
      </c>
      <c r="I162" s="132"/>
      <c r="J162" s="228">
        <f>ROUND(I162*H162,2)</f>
        <v>0</v>
      </c>
      <c r="K162" s="212" t="s">
        <v>199</v>
      </c>
      <c r="L162" s="29"/>
      <c r="M162" s="133" t="s">
        <v>1</v>
      </c>
      <c r="N162" s="134" t="s">
        <v>38</v>
      </c>
      <c r="P162" s="135">
        <f>O162*H162</f>
        <v>0</v>
      </c>
      <c r="Q162" s="135">
        <v>5.4000000000000001E-4</v>
      </c>
      <c r="R162" s="135">
        <f>Q162*H162</f>
        <v>5.4000000000000001E-4</v>
      </c>
      <c r="S162" s="135">
        <v>0.222</v>
      </c>
      <c r="T162" s="136">
        <f>S162*H162</f>
        <v>0.222</v>
      </c>
      <c r="AR162" s="137" t="s">
        <v>193</v>
      </c>
      <c r="AT162" s="137" t="s">
        <v>195</v>
      </c>
      <c r="AU162" s="137" t="s">
        <v>80</v>
      </c>
      <c r="AY162" s="14" t="s">
        <v>194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4" t="s">
        <v>80</v>
      </c>
      <c r="BK162" s="138">
        <f>ROUND(I162*H162,2)</f>
        <v>0</v>
      </c>
      <c r="BL162" s="14" t="s">
        <v>193</v>
      </c>
      <c r="BM162" s="137" t="s">
        <v>342</v>
      </c>
    </row>
    <row r="163" spans="2:65" s="1" customFormat="1" ht="11.25">
      <c r="B163" s="29"/>
      <c r="C163" s="215"/>
      <c r="D163" s="216" t="s">
        <v>201</v>
      </c>
      <c r="E163" s="215"/>
      <c r="F163" s="217" t="s">
        <v>337</v>
      </c>
      <c r="G163" s="215"/>
      <c r="H163" s="215"/>
      <c r="I163" s="140"/>
      <c r="J163" s="215"/>
      <c r="K163" s="215"/>
      <c r="L163" s="29"/>
      <c r="M163" s="141"/>
      <c r="T163" s="53"/>
      <c r="AT163" s="14" t="s">
        <v>201</v>
      </c>
      <c r="AU163" s="14" t="s">
        <v>80</v>
      </c>
    </row>
    <row r="164" spans="2:65" s="1" customFormat="1" ht="16.5" customHeight="1">
      <c r="B164" s="128"/>
      <c r="C164" s="210" t="s">
        <v>343</v>
      </c>
      <c r="D164" s="210" t="s">
        <v>195</v>
      </c>
      <c r="E164" s="211" t="s">
        <v>344</v>
      </c>
      <c r="F164" s="212" t="s">
        <v>345</v>
      </c>
      <c r="G164" s="213" t="s">
        <v>341</v>
      </c>
      <c r="H164" s="214">
        <v>1</v>
      </c>
      <c r="I164" s="132"/>
      <c r="J164" s="228">
        <f>ROUND(I164*H164,2)</f>
        <v>0</v>
      </c>
      <c r="K164" s="212" t="s">
        <v>199</v>
      </c>
      <c r="L164" s="29"/>
      <c r="M164" s="133" t="s">
        <v>1</v>
      </c>
      <c r="N164" s="134" t="s">
        <v>38</v>
      </c>
      <c r="P164" s="135">
        <f>O164*H164</f>
        <v>0</v>
      </c>
      <c r="Q164" s="135">
        <v>5.4000000000000001E-4</v>
      </c>
      <c r="R164" s="135">
        <f>Q164*H164</f>
        <v>5.4000000000000001E-4</v>
      </c>
      <c r="S164" s="135">
        <v>0.222</v>
      </c>
      <c r="T164" s="136">
        <f>S164*H164</f>
        <v>0.222</v>
      </c>
      <c r="AR164" s="137" t="s">
        <v>193</v>
      </c>
      <c r="AT164" s="137" t="s">
        <v>195</v>
      </c>
      <c r="AU164" s="137" t="s">
        <v>80</v>
      </c>
      <c r="AY164" s="14" t="s">
        <v>194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4" t="s">
        <v>80</v>
      </c>
      <c r="BK164" s="138">
        <f>ROUND(I164*H164,2)</f>
        <v>0</v>
      </c>
      <c r="BL164" s="14" t="s">
        <v>193</v>
      </c>
      <c r="BM164" s="137" t="s">
        <v>346</v>
      </c>
    </row>
    <row r="165" spans="2:65" s="1" customFormat="1" ht="11.25">
      <c r="B165" s="29"/>
      <c r="C165" s="215"/>
      <c r="D165" s="216" t="s">
        <v>201</v>
      </c>
      <c r="E165" s="215"/>
      <c r="F165" s="217" t="s">
        <v>337</v>
      </c>
      <c r="G165" s="215"/>
      <c r="H165" s="215"/>
      <c r="I165" s="140"/>
      <c r="J165" s="215"/>
      <c r="K165" s="215"/>
      <c r="L165" s="29"/>
      <c r="M165" s="141"/>
      <c r="T165" s="53"/>
      <c r="AT165" s="14" t="s">
        <v>201</v>
      </c>
      <c r="AU165" s="14" t="s">
        <v>80</v>
      </c>
    </row>
    <row r="166" spans="2:65" s="1" customFormat="1" ht="16.5" customHeight="1">
      <c r="B166" s="128"/>
      <c r="C166" s="210" t="s">
        <v>7</v>
      </c>
      <c r="D166" s="210" t="s">
        <v>195</v>
      </c>
      <c r="E166" s="211" t="s">
        <v>347</v>
      </c>
      <c r="F166" s="212" t="s">
        <v>348</v>
      </c>
      <c r="G166" s="213" t="s">
        <v>341</v>
      </c>
      <c r="H166" s="214">
        <v>1</v>
      </c>
      <c r="I166" s="132"/>
      <c r="J166" s="228">
        <f>ROUND(I166*H166,2)</f>
        <v>0</v>
      </c>
      <c r="K166" s="212" t="s">
        <v>199</v>
      </c>
      <c r="L166" s="29"/>
      <c r="M166" s="133" t="s">
        <v>1</v>
      </c>
      <c r="N166" s="134" t="s">
        <v>38</v>
      </c>
      <c r="P166" s="135">
        <f>O166*H166</f>
        <v>0</v>
      </c>
      <c r="Q166" s="135">
        <v>5.4000000000000001E-4</v>
      </c>
      <c r="R166" s="135">
        <f>Q166*H166</f>
        <v>5.4000000000000001E-4</v>
      </c>
      <c r="S166" s="135">
        <v>0.222</v>
      </c>
      <c r="T166" s="136">
        <f>S166*H166</f>
        <v>0.222</v>
      </c>
      <c r="AR166" s="137" t="s">
        <v>193</v>
      </c>
      <c r="AT166" s="137" t="s">
        <v>195</v>
      </c>
      <c r="AU166" s="137" t="s">
        <v>80</v>
      </c>
      <c r="AY166" s="14" t="s">
        <v>194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4" t="s">
        <v>80</v>
      </c>
      <c r="BK166" s="138">
        <f>ROUND(I166*H166,2)</f>
        <v>0</v>
      </c>
      <c r="BL166" s="14" t="s">
        <v>193</v>
      </c>
      <c r="BM166" s="137" t="s">
        <v>349</v>
      </c>
    </row>
    <row r="167" spans="2:65" s="1" customFormat="1" ht="11.25">
      <c r="B167" s="29"/>
      <c r="C167" s="215"/>
      <c r="D167" s="216" t="s">
        <v>201</v>
      </c>
      <c r="E167" s="215"/>
      <c r="F167" s="217" t="s">
        <v>337</v>
      </c>
      <c r="G167" s="215"/>
      <c r="H167" s="215"/>
      <c r="I167" s="140"/>
      <c r="J167" s="215"/>
      <c r="K167" s="215"/>
      <c r="L167" s="29"/>
      <c r="M167" s="141"/>
      <c r="T167" s="53"/>
      <c r="AT167" s="14" t="s">
        <v>201</v>
      </c>
      <c r="AU167" s="14" t="s">
        <v>80</v>
      </c>
    </row>
    <row r="168" spans="2:65" s="1" customFormat="1" ht="16.5" customHeight="1">
      <c r="B168" s="128"/>
      <c r="C168" s="210" t="s">
        <v>350</v>
      </c>
      <c r="D168" s="210" t="s">
        <v>195</v>
      </c>
      <c r="E168" s="211" t="s">
        <v>351</v>
      </c>
      <c r="F168" s="212" t="s">
        <v>352</v>
      </c>
      <c r="G168" s="213" t="s">
        <v>280</v>
      </c>
      <c r="H168" s="214">
        <v>3.84</v>
      </c>
      <c r="I168" s="132"/>
      <c r="J168" s="228">
        <f>ROUND(I168*H168,2)</f>
        <v>0</v>
      </c>
      <c r="K168" s="212" t="s">
        <v>270</v>
      </c>
      <c r="L168" s="29"/>
      <c r="M168" s="133" t="s">
        <v>1</v>
      </c>
      <c r="N168" s="134" t="s">
        <v>38</v>
      </c>
      <c r="P168" s="135">
        <f>O168*H168</f>
        <v>0</v>
      </c>
      <c r="Q168" s="135">
        <v>0</v>
      </c>
      <c r="R168" s="135">
        <f>Q168*H168</f>
        <v>0</v>
      </c>
      <c r="S168" s="135">
        <v>2</v>
      </c>
      <c r="T168" s="136">
        <f>S168*H168</f>
        <v>7.68</v>
      </c>
      <c r="AR168" s="137" t="s">
        <v>193</v>
      </c>
      <c r="AT168" s="137" t="s">
        <v>195</v>
      </c>
      <c r="AU168" s="137" t="s">
        <v>80</v>
      </c>
      <c r="AY168" s="14" t="s">
        <v>194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4" t="s">
        <v>80</v>
      </c>
      <c r="BK168" s="138">
        <f>ROUND(I168*H168,2)</f>
        <v>0</v>
      </c>
      <c r="BL168" s="14" t="s">
        <v>193</v>
      </c>
      <c r="BM168" s="137" t="s">
        <v>353</v>
      </c>
    </row>
    <row r="169" spans="2:65" s="1" customFormat="1" ht="11.25">
      <c r="B169" s="29"/>
      <c r="C169" s="215"/>
      <c r="D169" s="216" t="s">
        <v>201</v>
      </c>
      <c r="E169" s="215"/>
      <c r="F169" s="217" t="s">
        <v>352</v>
      </c>
      <c r="G169" s="215"/>
      <c r="H169" s="215"/>
      <c r="I169" s="140"/>
      <c r="J169" s="215"/>
      <c r="K169" s="215"/>
      <c r="L169" s="29"/>
      <c r="M169" s="141"/>
      <c r="T169" s="53"/>
      <c r="AT169" s="14" t="s">
        <v>201</v>
      </c>
      <c r="AU169" s="14" t="s">
        <v>80</v>
      </c>
    </row>
    <row r="170" spans="2:65" s="10" customFormat="1" ht="25.9" customHeight="1">
      <c r="B170" s="118"/>
      <c r="C170" s="225"/>
      <c r="D170" s="226" t="s">
        <v>72</v>
      </c>
      <c r="E170" s="227" t="s">
        <v>354</v>
      </c>
      <c r="F170" s="227" t="s">
        <v>355</v>
      </c>
      <c r="G170" s="225"/>
      <c r="H170" s="225"/>
      <c r="I170" s="121"/>
      <c r="J170" s="229">
        <f>BK170</f>
        <v>0</v>
      </c>
      <c r="K170" s="225"/>
      <c r="L170" s="118"/>
      <c r="M170" s="123"/>
      <c r="P170" s="124">
        <f>SUM(P171:P178)</f>
        <v>0</v>
      </c>
      <c r="R170" s="124">
        <f>SUM(R171:R178)</f>
        <v>0</v>
      </c>
      <c r="T170" s="125">
        <f>SUM(T171:T178)</f>
        <v>0</v>
      </c>
      <c r="AR170" s="119" t="s">
        <v>193</v>
      </c>
      <c r="AT170" s="126" t="s">
        <v>72</v>
      </c>
      <c r="AU170" s="126" t="s">
        <v>73</v>
      </c>
      <c r="AY170" s="119" t="s">
        <v>194</v>
      </c>
      <c r="BK170" s="127">
        <f>SUM(BK171:BK178)</f>
        <v>0</v>
      </c>
    </row>
    <row r="171" spans="2:65" s="1" customFormat="1" ht="16.5" customHeight="1">
      <c r="B171" s="128"/>
      <c r="C171" s="210" t="s">
        <v>356</v>
      </c>
      <c r="D171" s="210" t="s">
        <v>195</v>
      </c>
      <c r="E171" s="211" t="s">
        <v>357</v>
      </c>
      <c r="F171" s="212" t="s">
        <v>358</v>
      </c>
      <c r="G171" s="213" t="s">
        <v>324</v>
      </c>
      <c r="H171" s="214">
        <v>11.6516</v>
      </c>
      <c r="I171" s="132"/>
      <c r="J171" s="228">
        <f>ROUND(I171*H171,2)</f>
        <v>0</v>
      </c>
      <c r="K171" s="212" t="s">
        <v>204</v>
      </c>
      <c r="L171" s="29"/>
      <c r="M171" s="133" t="s">
        <v>1</v>
      </c>
      <c r="N171" s="134" t="s">
        <v>38</v>
      </c>
      <c r="P171" s="135">
        <f>O171*H171</f>
        <v>0</v>
      </c>
      <c r="Q171" s="135">
        <v>0</v>
      </c>
      <c r="R171" s="135">
        <f>Q171*H171</f>
        <v>0</v>
      </c>
      <c r="S171" s="135">
        <v>0</v>
      </c>
      <c r="T171" s="136">
        <f>S171*H171</f>
        <v>0</v>
      </c>
      <c r="AR171" s="137" t="s">
        <v>193</v>
      </c>
      <c r="AT171" s="137" t="s">
        <v>195</v>
      </c>
      <c r="AU171" s="137" t="s">
        <v>80</v>
      </c>
      <c r="AY171" s="14" t="s">
        <v>194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4" t="s">
        <v>80</v>
      </c>
      <c r="BK171" s="138">
        <f>ROUND(I171*H171,2)</f>
        <v>0</v>
      </c>
      <c r="BL171" s="14" t="s">
        <v>193</v>
      </c>
      <c r="BM171" s="137" t="s">
        <v>359</v>
      </c>
    </row>
    <row r="172" spans="2:65" s="1" customFormat="1" ht="11.25">
      <c r="B172" s="29"/>
      <c r="C172" s="215"/>
      <c r="D172" s="216" t="s">
        <v>201</v>
      </c>
      <c r="E172" s="215"/>
      <c r="F172" s="217" t="s">
        <v>360</v>
      </c>
      <c r="G172" s="215"/>
      <c r="H172" s="215"/>
      <c r="I172" s="140"/>
      <c r="J172" s="215"/>
      <c r="K172" s="215"/>
      <c r="L172" s="29"/>
      <c r="M172" s="141"/>
      <c r="T172" s="53"/>
      <c r="AT172" s="14" t="s">
        <v>201</v>
      </c>
      <c r="AU172" s="14" t="s">
        <v>80</v>
      </c>
    </row>
    <row r="173" spans="2:65" s="1" customFormat="1" ht="16.5" customHeight="1">
      <c r="B173" s="128"/>
      <c r="C173" s="210" t="s">
        <v>361</v>
      </c>
      <c r="D173" s="210" t="s">
        <v>195</v>
      </c>
      <c r="E173" s="211" t="s">
        <v>362</v>
      </c>
      <c r="F173" s="212" t="s">
        <v>363</v>
      </c>
      <c r="G173" s="213" t="s">
        <v>324</v>
      </c>
      <c r="H173" s="214">
        <v>69.909599999999998</v>
      </c>
      <c r="I173" s="132"/>
      <c r="J173" s="228">
        <f>ROUND(I173*H173,2)</f>
        <v>0</v>
      </c>
      <c r="K173" s="212" t="s">
        <v>204</v>
      </c>
      <c r="L173" s="29"/>
      <c r="M173" s="133" t="s">
        <v>1</v>
      </c>
      <c r="N173" s="134" t="s">
        <v>38</v>
      </c>
      <c r="P173" s="135">
        <f>O173*H173</f>
        <v>0</v>
      </c>
      <c r="Q173" s="135">
        <v>0</v>
      </c>
      <c r="R173" s="135">
        <f>Q173*H173</f>
        <v>0</v>
      </c>
      <c r="S173" s="135">
        <v>0</v>
      </c>
      <c r="T173" s="136">
        <f>S173*H173</f>
        <v>0</v>
      </c>
      <c r="AR173" s="137" t="s">
        <v>193</v>
      </c>
      <c r="AT173" s="137" t="s">
        <v>195</v>
      </c>
      <c r="AU173" s="137" t="s">
        <v>80</v>
      </c>
      <c r="AY173" s="14" t="s">
        <v>194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4" t="s">
        <v>80</v>
      </c>
      <c r="BK173" s="138">
        <f>ROUND(I173*H173,2)</f>
        <v>0</v>
      </c>
      <c r="BL173" s="14" t="s">
        <v>193</v>
      </c>
      <c r="BM173" s="137" t="s">
        <v>364</v>
      </c>
    </row>
    <row r="174" spans="2:65" s="1" customFormat="1" ht="11.25">
      <c r="B174" s="29"/>
      <c r="C174" s="215"/>
      <c r="D174" s="216" t="s">
        <v>201</v>
      </c>
      <c r="E174" s="215"/>
      <c r="F174" s="217" t="s">
        <v>363</v>
      </c>
      <c r="G174" s="215"/>
      <c r="H174" s="215"/>
      <c r="I174" s="140"/>
      <c r="J174" s="215"/>
      <c r="K174" s="215"/>
      <c r="L174" s="29"/>
      <c r="M174" s="141"/>
      <c r="T174" s="53"/>
      <c r="AT174" s="14" t="s">
        <v>201</v>
      </c>
      <c r="AU174" s="14" t="s">
        <v>80</v>
      </c>
    </row>
    <row r="175" spans="2:65" s="1" customFormat="1" ht="16.5" customHeight="1">
      <c r="B175" s="128"/>
      <c r="C175" s="210" t="s">
        <v>365</v>
      </c>
      <c r="D175" s="210" t="s">
        <v>195</v>
      </c>
      <c r="E175" s="211" t="s">
        <v>366</v>
      </c>
      <c r="F175" s="212" t="s">
        <v>367</v>
      </c>
      <c r="G175" s="213" t="s">
        <v>324</v>
      </c>
      <c r="H175" s="214">
        <v>11.6516</v>
      </c>
      <c r="I175" s="132"/>
      <c r="J175" s="228">
        <f>ROUND(I175*H175,2)</f>
        <v>0</v>
      </c>
      <c r="K175" s="212" t="s">
        <v>204</v>
      </c>
      <c r="L175" s="29"/>
      <c r="M175" s="133" t="s">
        <v>1</v>
      </c>
      <c r="N175" s="134" t="s">
        <v>38</v>
      </c>
      <c r="P175" s="135">
        <f>O175*H175</f>
        <v>0</v>
      </c>
      <c r="Q175" s="135">
        <v>0</v>
      </c>
      <c r="R175" s="135">
        <f>Q175*H175</f>
        <v>0</v>
      </c>
      <c r="S175" s="135">
        <v>0</v>
      </c>
      <c r="T175" s="136">
        <f>S175*H175</f>
        <v>0</v>
      </c>
      <c r="AR175" s="137" t="s">
        <v>193</v>
      </c>
      <c r="AT175" s="137" t="s">
        <v>195</v>
      </c>
      <c r="AU175" s="137" t="s">
        <v>80</v>
      </c>
      <c r="AY175" s="14" t="s">
        <v>194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4" t="s">
        <v>80</v>
      </c>
      <c r="BK175" s="138">
        <f>ROUND(I175*H175,2)</f>
        <v>0</v>
      </c>
      <c r="BL175" s="14" t="s">
        <v>193</v>
      </c>
      <c r="BM175" s="137" t="s">
        <v>368</v>
      </c>
    </row>
    <row r="176" spans="2:65" s="1" customFormat="1" ht="11.25">
      <c r="B176" s="29"/>
      <c r="C176" s="215"/>
      <c r="D176" s="216" t="s">
        <v>201</v>
      </c>
      <c r="E176" s="215"/>
      <c r="F176" s="217" t="s">
        <v>369</v>
      </c>
      <c r="G176" s="215"/>
      <c r="H176" s="215"/>
      <c r="I176" s="140"/>
      <c r="J176" s="215"/>
      <c r="K176" s="215"/>
      <c r="L176" s="29"/>
      <c r="M176" s="141"/>
      <c r="T176" s="53"/>
      <c r="AT176" s="14" t="s">
        <v>201</v>
      </c>
      <c r="AU176" s="14" t="s">
        <v>80</v>
      </c>
    </row>
    <row r="177" spans="2:65" s="1" customFormat="1" ht="16.5" customHeight="1">
      <c r="B177" s="128"/>
      <c r="C177" s="210" t="s">
        <v>370</v>
      </c>
      <c r="D177" s="210" t="s">
        <v>195</v>
      </c>
      <c r="E177" s="211" t="s">
        <v>371</v>
      </c>
      <c r="F177" s="212" t="s">
        <v>372</v>
      </c>
      <c r="G177" s="213" t="s">
        <v>324</v>
      </c>
      <c r="H177" s="214">
        <v>11.6516</v>
      </c>
      <c r="I177" s="132"/>
      <c r="J177" s="228">
        <f>ROUND(I177*H177,2)</f>
        <v>0</v>
      </c>
      <c r="K177" s="212" t="s">
        <v>199</v>
      </c>
      <c r="L177" s="29"/>
      <c r="M177" s="133" t="s">
        <v>1</v>
      </c>
      <c r="N177" s="134" t="s">
        <v>38</v>
      </c>
      <c r="P177" s="135">
        <f>O177*H177</f>
        <v>0</v>
      </c>
      <c r="Q177" s="135">
        <v>0</v>
      </c>
      <c r="R177" s="135">
        <f>Q177*H177</f>
        <v>0</v>
      </c>
      <c r="S177" s="135">
        <v>0</v>
      </c>
      <c r="T177" s="136">
        <f>S177*H177</f>
        <v>0</v>
      </c>
      <c r="AR177" s="137" t="s">
        <v>193</v>
      </c>
      <c r="AT177" s="137" t="s">
        <v>195</v>
      </c>
      <c r="AU177" s="137" t="s">
        <v>80</v>
      </c>
      <c r="AY177" s="14" t="s">
        <v>194</v>
      </c>
      <c r="BE177" s="138">
        <f>IF(N177="základní",J177,0)</f>
        <v>0</v>
      </c>
      <c r="BF177" s="138">
        <f>IF(N177="snížená",J177,0)</f>
        <v>0</v>
      </c>
      <c r="BG177" s="138">
        <f>IF(N177="zákl. přenesená",J177,0)</f>
        <v>0</v>
      </c>
      <c r="BH177" s="138">
        <f>IF(N177="sníž. přenesená",J177,0)</f>
        <v>0</v>
      </c>
      <c r="BI177" s="138">
        <f>IF(N177="nulová",J177,0)</f>
        <v>0</v>
      </c>
      <c r="BJ177" s="14" t="s">
        <v>80</v>
      </c>
      <c r="BK177" s="138">
        <f>ROUND(I177*H177,2)</f>
        <v>0</v>
      </c>
      <c r="BL177" s="14" t="s">
        <v>193</v>
      </c>
      <c r="BM177" s="137" t="s">
        <v>373</v>
      </c>
    </row>
    <row r="178" spans="2:65" s="1" customFormat="1" ht="11.25">
      <c r="B178" s="29"/>
      <c r="C178" s="215"/>
      <c r="D178" s="216" t="s">
        <v>201</v>
      </c>
      <c r="E178" s="215"/>
      <c r="F178" s="217" t="s">
        <v>372</v>
      </c>
      <c r="G178" s="215"/>
      <c r="H178" s="215"/>
      <c r="I178" s="140"/>
      <c r="J178" s="215"/>
      <c r="K178" s="215"/>
      <c r="L178" s="29"/>
      <c r="M178" s="152"/>
      <c r="N178" s="153"/>
      <c r="O178" s="153"/>
      <c r="P178" s="153"/>
      <c r="Q178" s="153"/>
      <c r="R178" s="153"/>
      <c r="S178" s="153"/>
      <c r="T178" s="154"/>
      <c r="AT178" s="14" t="s">
        <v>201</v>
      </c>
      <c r="AU178" s="14" t="s">
        <v>80</v>
      </c>
    </row>
    <row r="179" spans="2:65" s="1" customFormat="1" ht="6.95" customHeight="1">
      <c r="B179" s="41"/>
      <c r="C179" s="42"/>
      <c r="D179" s="42"/>
      <c r="E179" s="42"/>
      <c r="F179" s="42"/>
      <c r="G179" s="42"/>
      <c r="H179" s="42"/>
      <c r="I179" s="42"/>
      <c r="J179" s="42"/>
      <c r="K179" s="42"/>
      <c r="L179" s="29"/>
    </row>
  </sheetData>
  <sheetProtection algorithmName="SHA-512" hashValue="3H5I+SMdFJFd5j3rJX0aKpTK+nx+ge6n0Q/HhvkFcmEmbVwmqUztvkCU7BgYGP/RWvmkXwPzkZr+jA5CR2Nq+g==" saltValue="utIfWmc3q2CNwjvmPphcBg==" spinCount="100000" sheet="1" objects="1" scenarios="1"/>
  <autoFilter ref="C122:K178" xr:uid="{00000000-0009-0000-0000-000002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03"/>
  <sheetViews>
    <sheetView showGridLines="0" workbookViewId="0">
      <selection activeCell="V11" sqref="V1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98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374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30" customHeight="1">
      <c r="B11" s="29"/>
      <c r="E11" s="170" t="s">
        <v>375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ROUND(J129,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ROUND((SUM(BE129:BE302)),  2)</f>
        <v>0</v>
      </c>
      <c r="I35" s="94">
        <v>0.21</v>
      </c>
      <c r="J35" s="84">
        <f>ROUND(((SUM(BE129:BE302))*I35),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ROUND((SUM(BF129:BF302)),  2)</f>
        <v>0</v>
      </c>
      <c r="I36" s="94">
        <v>0.15</v>
      </c>
      <c r="J36" s="84">
        <f>ROUND(((SUM(BF129:BF302))*I36),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ROUND((SUM(BG129:BG302)),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ROUND((SUM(BH129:BH302)),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ROUND((SUM(BI129:BI302)),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374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30" customHeight="1">
      <c r="B89" s="29"/>
      <c r="E89" s="170" t="str">
        <f>E11</f>
        <v>D.2.1 - D.2.2 - ARCHITEKTONICKO - STAVEBNÍ ŘEŠENÍ  + STAVEBNĚ - KONSTRUKČNÍ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J129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376</v>
      </c>
      <c r="E99" s="108"/>
      <c r="F99" s="108"/>
      <c r="G99" s="108"/>
      <c r="H99" s="108"/>
      <c r="I99" s="108"/>
      <c r="J99" s="109">
        <f>J130</f>
        <v>0</v>
      </c>
      <c r="L99" s="106"/>
    </row>
    <row r="100" spans="2:47" s="8" customFormat="1" ht="24.95" customHeight="1">
      <c r="B100" s="106"/>
      <c r="D100" s="107" t="s">
        <v>377</v>
      </c>
      <c r="E100" s="108"/>
      <c r="F100" s="108"/>
      <c r="G100" s="108"/>
      <c r="H100" s="108"/>
      <c r="I100" s="108"/>
      <c r="J100" s="109">
        <f>J147</f>
        <v>0</v>
      </c>
      <c r="L100" s="106"/>
    </row>
    <row r="101" spans="2:47" s="8" customFormat="1" ht="24.95" customHeight="1">
      <c r="B101" s="106"/>
      <c r="D101" s="107" t="s">
        <v>378</v>
      </c>
      <c r="E101" s="108"/>
      <c r="F101" s="108"/>
      <c r="G101" s="108"/>
      <c r="H101" s="108"/>
      <c r="I101" s="108"/>
      <c r="J101" s="109">
        <f>J182</f>
        <v>0</v>
      </c>
      <c r="L101" s="106"/>
    </row>
    <row r="102" spans="2:47" s="8" customFormat="1" ht="24.95" customHeight="1">
      <c r="B102" s="106"/>
      <c r="D102" s="107" t="s">
        <v>379</v>
      </c>
      <c r="E102" s="108"/>
      <c r="F102" s="108"/>
      <c r="G102" s="108"/>
      <c r="H102" s="108"/>
      <c r="I102" s="108"/>
      <c r="J102" s="109">
        <f>J217</f>
        <v>0</v>
      </c>
      <c r="L102" s="106"/>
    </row>
    <row r="103" spans="2:47" s="8" customFormat="1" ht="24.95" customHeight="1">
      <c r="B103" s="106"/>
      <c r="D103" s="107" t="s">
        <v>380</v>
      </c>
      <c r="E103" s="108"/>
      <c r="F103" s="108"/>
      <c r="G103" s="108"/>
      <c r="H103" s="108"/>
      <c r="I103" s="108"/>
      <c r="J103" s="109">
        <f>J234</f>
        <v>0</v>
      </c>
      <c r="L103" s="106"/>
    </row>
    <row r="104" spans="2:47" s="8" customFormat="1" ht="24.95" customHeight="1">
      <c r="B104" s="106"/>
      <c r="D104" s="107" t="s">
        <v>381</v>
      </c>
      <c r="E104" s="108"/>
      <c r="F104" s="108"/>
      <c r="G104" s="108"/>
      <c r="H104" s="108"/>
      <c r="I104" s="108"/>
      <c r="J104" s="109">
        <f>J251</f>
        <v>0</v>
      </c>
      <c r="L104" s="106"/>
    </row>
    <row r="105" spans="2:47" s="8" customFormat="1" ht="24.95" customHeight="1">
      <c r="B105" s="106"/>
      <c r="D105" s="107" t="s">
        <v>382</v>
      </c>
      <c r="E105" s="108"/>
      <c r="F105" s="108"/>
      <c r="G105" s="108"/>
      <c r="H105" s="108"/>
      <c r="I105" s="108"/>
      <c r="J105" s="109">
        <f>J260</f>
        <v>0</v>
      </c>
      <c r="L105" s="106"/>
    </row>
    <row r="106" spans="2:47" s="8" customFormat="1" ht="24.95" customHeight="1">
      <c r="B106" s="106"/>
      <c r="D106" s="107" t="s">
        <v>383</v>
      </c>
      <c r="E106" s="108"/>
      <c r="F106" s="108"/>
      <c r="G106" s="108"/>
      <c r="H106" s="108"/>
      <c r="I106" s="108"/>
      <c r="J106" s="109">
        <f>J277</f>
        <v>0</v>
      </c>
      <c r="L106" s="106"/>
    </row>
    <row r="107" spans="2:47" s="8" customFormat="1" ht="24.95" customHeight="1">
      <c r="B107" s="106"/>
      <c r="D107" s="107" t="s">
        <v>384</v>
      </c>
      <c r="E107" s="108"/>
      <c r="F107" s="108"/>
      <c r="G107" s="108"/>
      <c r="H107" s="108"/>
      <c r="I107" s="108"/>
      <c r="J107" s="109">
        <f>J300</f>
        <v>0</v>
      </c>
      <c r="L107" s="106"/>
    </row>
    <row r="108" spans="2:47" s="1" customFormat="1" ht="21.75" customHeight="1">
      <c r="B108" s="29"/>
      <c r="L108" s="29"/>
    </row>
    <row r="109" spans="2:47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9"/>
    </row>
    <row r="113" spans="2:20" s="1" customFormat="1" ht="6.95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9"/>
    </row>
    <row r="114" spans="2:20" s="1" customFormat="1" ht="24.95" customHeight="1">
      <c r="B114" s="29"/>
      <c r="C114" s="18" t="s">
        <v>178</v>
      </c>
      <c r="L114" s="29"/>
    </row>
    <row r="115" spans="2:20" s="1" customFormat="1" ht="6.95" customHeight="1">
      <c r="B115" s="29"/>
      <c r="L115" s="29"/>
    </row>
    <row r="116" spans="2:20" s="1" customFormat="1" ht="12" customHeight="1">
      <c r="B116" s="29"/>
      <c r="C116" s="24" t="s">
        <v>16</v>
      </c>
      <c r="L116" s="29"/>
    </row>
    <row r="117" spans="2:20" s="1" customFormat="1" ht="16.5" customHeight="1">
      <c r="B117" s="29"/>
      <c r="E117" s="206" t="str">
        <f>E7</f>
        <v>DOPLNĚNÍ VYBAVENOSTI V OKOLÍ VELKÉHO ŽĎÁRSKÉHO RYBNÍKU</v>
      </c>
      <c r="F117" s="207"/>
      <c r="G117" s="207"/>
      <c r="H117" s="207"/>
      <c r="L117" s="29"/>
    </row>
    <row r="118" spans="2:20" ht="12" customHeight="1">
      <c r="B118" s="17"/>
      <c r="C118" s="24" t="s">
        <v>169</v>
      </c>
      <c r="L118" s="17"/>
    </row>
    <row r="119" spans="2:20" s="1" customFormat="1" ht="16.5" customHeight="1">
      <c r="B119" s="29"/>
      <c r="E119" s="206" t="s">
        <v>374</v>
      </c>
      <c r="F119" s="208"/>
      <c r="G119" s="208"/>
      <c r="H119" s="208"/>
      <c r="L119" s="29"/>
    </row>
    <row r="120" spans="2:20" s="1" customFormat="1" ht="12" customHeight="1">
      <c r="B120" s="29"/>
      <c r="C120" s="24" t="s">
        <v>171</v>
      </c>
      <c r="L120" s="29"/>
    </row>
    <row r="121" spans="2:20" s="1" customFormat="1" ht="30" customHeight="1">
      <c r="B121" s="29"/>
      <c r="E121" s="170" t="str">
        <f>E11</f>
        <v>D.2.1 - D.2.2 - ARCHITEKTONICKO - STAVEBNÍ ŘEŠENÍ  + STAVEBNĚ - KONSTRUKČNÍ ŘEŠENÍ</v>
      </c>
      <c r="F121" s="208"/>
      <c r="G121" s="208"/>
      <c r="H121" s="208"/>
      <c r="L121" s="29"/>
    </row>
    <row r="122" spans="2:20" s="1" customFormat="1" ht="6.95" customHeight="1">
      <c r="B122" s="29"/>
      <c r="L122" s="29"/>
    </row>
    <row r="123" spans="2:20" s="1" customFormat="1" ht="12" customHeight="1">
      <c r="B123" s="29"/>
      <c r="C123" s="24" t="s">
        <v>20</v>
      </c>
      <c r="F123" s="22" t="str">
        <f>F14</f>
        <v xml:space="preserve"> </v>
      </c>
      <c r="I123" s="24" t="s">
        <v>22</v>
      </c>
      <c r="J123" s="49" t="str">
        <f>IF(J14="","",J14)</f>
        <v>26. 8. 2025</v>
      </c>
      <c r="L123" s="29"/>
    </row>
    <row r="124" spans="2:20" s="1" customFormat="1" ht="6.95" customHeight="1">
      <c r="B124" s="29"/>
      <c r="L124" s="29"/>
    </row>
    <row r="125" spans="2:20" s="1" customFormat="1" ht="15.2" customHeight="1">
      <c r="B125" s="29"/>
      <c r="C125" s="24" t="s">
        <v>24</v>
      </c>
      <c r="F125" s="22" t="str">
        <f>E17</f>
        <v xml:space="preserve"> </v>
      </c>
      <c r="I125" s="24" t="s">
        <v>29</v>
      </c>
      <c r="J125" s="27" t="str">
        <f>E23</f>
        <v xml:space="preserve"> </v>
      </c>
      <c r="L125" s="29"/>
    </row>
    <row r="126" spans="2:20" s="1" customFormat="1" ht="15.2" customHeight="1">
      <c r="B126" s="29"/>
      <c r="C126" s="24" t="s">
        <v>27</v>
      </c>
      <c r="F126" s="22" t="str">
        <f>IF(E20="","",E20)</f>
        <v>Vyplň údaj</v>
      </c>
      <c r="I126" s="24" t="s">
        <v>31</v>
      </c>
      <c r="J126" s="27" t="str">
        <f>E26</f>
        <v xml:space="preserve"> </v>
      </c>
      <c r="L126" s="29"/>
    </row>
    <row r="127" spans="2:20" s="1" customFormat="1" ht="10.35" customHeight="1">
      <c r="B127" s="29"/>
      <c r="L127" s="29"/>
    </row>
    <row r="128" spans="2:20" s="9" customFormat="1" ht="29.25" customHeight="1">
      <c r="B128" s="110"/>
      <c r="C128" s="111" t="s">
        <v>179</v>
      </c>
      <c r="D128" s="112" t="s">
        <v>58</v>
      </c>
      <c r="E128" s="112" t="s">
        <v>54</v>
      </c>
      <c r="F128" s="112" t="s">
        <v>55</v>
      </c>
      <c r="G128" s="112" t="s">
        <v>180</v>
      </c>
      <c r="H128" s="112" t="s">
        <v>181</v>
      </c>
      <c r="I128" s="112" t="s">
        <v>182</v>
      </c>
      <c r="J128" s="112" t="s">
        <v>174</v>
      </c>
      <c r="K128" s="113" t="s">
        <v>183</v>
      </c>
      <c r="L128" s="110"/>
      <c r="M128" s="56" t="s">
        <v>1</v>
      </c>
      <c r="N128" s="57" t="s">
        <v>37</v>
      </c>
      <c r="O128" s="57" t="s">
        <v>184</v>
      </c>
      <c r="P128" s="57" t="s">
        <v>185</v>
      </c>
      <c r="Q128" s="57" t="s">
        <v>186</v>
      </c>
      <c r="R128" s="57" t="s">
        <v>187</v>
      </c>
      <c r="S128" s="57" t="s">
        <v>188</v>
      </c>
      <c r="T128" s="58" t="s">
        <v>189</v>
      </c>
    </row>
    <row r="129" spans="2:65" s="1" customFormat="1" ht="22.9" customHeight="1">
      <c r="B129" s="29"/>
      <c r="C129" s="61" t="s">
        <v>190</v>
      </c>
      <c r="J129" s="114">
        <f>BK129</f>
        <v>0</v>
      </c>
      <c r="L129" s="29"/>
      <c r="M129" s="59"/>
      <c r="N129" s="50"/>
      <c r="O129" s="50"/>
      <c r="P129" s="115">
        <f>P130+P147+P182+P217+P234+P251+P260+P277+P300</f>
        <v>0</v>
      </c>
      <c r="Q129" s="50"/>
      <c r="R129" s="115">
        <f>R130+R147+R182+R217+R234+R251+R260+R277+R300</f>
        <v>823.22297300000002</v>
      </c>
      <c r="S129" s="50"/>
      <c r="T129" s="116">
        <f>T130+T147+T182+T217+T234+T251+T260+T277+T300</f>
        <v>0</v>
      </c>
      <c r="AT129" s="14" t="s">
        <v>72</v>
      </c>
      <c r="AU129" s="14" t="s">
        <v>82</v>
      </c>
      <c r="BK129" s="117">
        <f>BK130+BK147+BK182+BK217+BK234+BK251+BK260+BK277+BK300</f>
        <v>0</v>
      </c>
    </row>
    <row r="130" spans="2:65" s="10" customFormat="1" ht="25.9" customHeight="1">
      <c r="B130" s="118"/>
      <c r="D130" s="119" t="s">
        <v>72</v>
      </c>
      <c r="E130" s="120" t="s">
        <v>385</v>
      </c>
      <c r="F130" s="120" t="s">
        <v>386</v>
      </c>
      <c r="I130" s="121"/>
      <c r="J130" s="122">
        <f>BK130</f>
        <v>0</v>
      </c>
      <c r="L130" s="118"/>
      <c r="M130" s="123"/>
      <c r="P130" s="124">
        <f>SUM(P131:P146)</f>
        <v>0</v>
      </c>
      <c r="R130" s="124">
        <f>SUM(R131:R146)</f>
        <v>4.9673679999999996</v>
      </c>
      <c r="T130" s="125">
        <f>SUM(T131:T146)</f>
        <v>0</v>
      </c>
      <c r="AR130" s="119" t="s">
        <v>193</v>
      </c>
      <c r="AT130" s="126" t="s">
        <v>72</v>
      </c>
      <c r="AU130" s="126" t="s">
        <v>73</v>
      </c>
      <c r="AY130" s="119" t="s">
        <v>194</v>
      </c>
      <c r="BK130" s="127">
        <f>SUM(BK131:BK146)</f>
        <v>0</v>
      </c>
    </row>
    <row r="131" spans="2:65" s="1" customFormat="1" ht="16.5" customHeight="1">
      <c r="B131" s="128"/>
      <c r="C131" s="210" t="s">
        <v>80</v>
      </c>
      <c r="D131" s="210" t="s">
        <v>195</v>
      </c>
      <c r="E131" s="211" t="s">
        <v>387</v>
      </c>
      <c r="F131" s="212" t="s">
        <v>388</v>
      </c>
      <c r="G131" s="213" t="s">
        <v>280</v>
      </c>
      <c r="H131" s="214">
        <v>1.9488000000000001</v>
      </c>
      <c r="I131" s="132"/>
      <c r="J131" s="228">
        <f>ROUND(I131*H131,2)</f>
        <v>0</v>
      </c>
      <c r="K131" s="212" t="s">
        <v>270</v>
      </c>
      <c r="L131" s="29"/>
      <c r="M131" s="133" t="s">
        <v>1</v>
      </c>
      <c r="N131" s="134" t="s">
        <v>38</v>
      </c>
      <c r="P131" s="135">
        <f>O131*H131</f>
        <v>0</v>
      </c>
      <c r="Q131" s="135">
        <v>0</v>
      </c>
      <c r="R131" s="135">
        <f>Q131*H131</f>
        <v>0</v>
      </c>
      <c r="S131" s="135">
        <v>0</v>
      </c>
      <c r="T131" s="136">
        <f>S131*H131</f>
        <v>0</v>
      </c>
      <c r="AR131" s="137" t="s">
        <v>193</v>
      </c>
      <c r="AT131" s="137" t="s">
        <v>195</v>
      </c>
      <c r="AU131" s="137" t="s">
        <v>80</v>
      </c>
      <c r="AY131" s="14" t="s">
        <v>194</v>
      </c>
      <c r="BE131" s="138">
        <f>IF(N131="základní",J131,0)</f>
        <v>0</v>
      </c>
      <c r="BF131" s="138">
        <f>IF(N131="snížená",J131,0)</f>
        <v>0</v>
      </c>
      <c r="BG131" s="138">
        <f>IF(N131="zákl. přenesená",J131,0)</f>
        <v>0</v>
      </c>
      <c r="BH131" s="138">
        <f>IF(N131="sníž. přenesená",J131,0)</f>
        <v>0</v>
      </c>
      <c r="BI131" s="138">
        <f>IF(N131="nulová",J131,0)</f>
        <v>0</v>
      </c>
      <c r="BJ131" s="14" t="s">
        <v>80</v>
      </c>
      <c r="BK131" s="138">
        <f>ROUND(I131*H131,2)</f>
        <v>0</v>
      </c>
      <c r="BL131" s="14" t="s">
        <v>193</v>
      </c>
      <c r="BM131" s="137" t="s">
        <v>389</v>
      </c>
    </row>
    <row r="132" spans="2:65" s="1" customFormat="1" ht="11.25">
      <c r="B132" s="29"/>
      <c r="C132" s="215"/>
      <c r="D132" s="216" t="s">
        <v>201</v>
      </c>
      <c r="E132" s="215"/>
      <c r="F132" s="217" t="s">
        <v>388</v>
      </c>
      <c r="G132" s="215"/>
      <c r="H132" s="215"/>
      <c r="I132" s="140"/>
      <c r="J132" s="215"/>
      <c r="K132" s="215"/>
      <c r="L132" s="29"/>
      <c r="M132" s="141"/>
      <c r="T132" s="53"/>
      <c r="AT132" s="14" t="s">
        <v>201</v>
      </c>
      <c r="AU132" s="14" t="s">
        <v>80</v>
      </c>
    </row>
    <row r="133" spans="2:65" s="1" customFormat="1" ht="16.5" customHeight="1">
      <c r="B133" s="128"/>
      <c r="C133" s="210" t="s">
        <v>85</v>
      </c>
      <c r="D133" s="210" t="s">
        <v>195</v>
      </c>
      <c r="E133" s="211" t="s">
        <v>282</v>
      </c>
      <c r="F133" s="212" t="s">
        <v>283</v>
      </c>
      <c r="G133" s="213" t="s">
        <v>280</v>
      </c>
      <c r="H133" s="214">
        <v>1.9488000000000001</v>
      </c>
      <c r="I133" s="132"/>
      <c r="J133" s="228">
        <f>ROUND(I133*H133,2)</f>
        <v>0</v>
      </c>
      <c r="K133" s="212" t="s">
        <v>270</v>
      </c>
      <c r="L133" s="29"/>
      <c r="M133" s="133" t="s">
        <v>1</v>
      </c>
      <c r="N133" s="134" t="s">
        <v>38</v>
      </c>
      <c r="P133" s="135">
        <f>O133*H133</f>
        <v>0</v>
      </c>
      <c r="Q133" s="135">
        <v>0</v>
      </c>
      <c r="R133" s="135">
        <f>Q133*H133</f>
        <v>0</v>
      </c>
      <c r="S133" s="135">
        <v>0</v>
      </c>
      <c r="T133" s="136">
        <f>S133*H133</f>
        <v>0</v>
      </c>
      <c r="AR133" s="137" t="s">
        <v>193</v>
      </c>
      <c r="AT133" s="137" t="s">
        <v>195</v>
      </c>
      <c r="AU133" s="137" t="s">
        <v>80</v>
      </c>
      <c r="AY133" s="14" t="s">
        <v>194</v>
      </c>
      <c r="BE133" s="138">
        <f>IF(N133="základní",J133,0)</f>
        <v>0</v>
      </c>
      <c r="BF133" s="138">
        <f>IF(N133="snížená",J133,0)</f>
        <v>0</v>
      </c>
      <c r="BG133" s="138">
        <f>IF(N133="zákl. přenesená",J133,0)</f>
        <v>0</v>
      </c>
      <c r="BH133" s="138">
        <f>IF(N133="sníž. přenesená",J133,0)</f>
        <v>0</v>
      </c>
      <c r="BI133" s="138">
        <f>IF(N133="nulová",J133,0)</f>
        <v>0</v>
      </c>
      <c r="BJ133" s="14" t="s">
        <v>80</v>
      </c>
      <c r="BK133" s="138">
        <f>ROUND(I133*H133,2)</f>
        <v>0</v>
      </c>
      <c r="BL133" s="14" t="s">
        <v>193</v>
      </c>
      <c r="BM133" s="137" t="s">
        <v>390</v>
      </c>
    </row>
    <row r="134" spans="2:65" s="1" customFormat="1" ht="11.25">
      <c r="B134" s="29"/>
      <c r="C134" s="215"/>
      <c r="D134" s="216" t="s">
        <v>201</v>
      </c>
      <c r="E134" s="215"/>
      <c r="F134" s="217" t="s">
        <v>283</v>
      </c>
      <c r="G134" s="215"/>
      <c r="H134" s="215"/>
      <c r="I134" s="140"/>
      <c r="J134" s="215"/>
      <c r="K134" s="215"/>
      <c r="L134" s="29"/>
      <c r="M134" s="141"/>
      <c r="T134" s="53"/>
      <c r="AT134" s="14" t="s">
        <v>201</v>
      </c>
      <c r="AU134" s="14" t="s">
        <v>80</v>
      </c>
    </row>
    <row r="135" spans="2:65" s="1" customFormat="1" ht="16.5" customHeight="1">
      <c r="B135" s="128"/>
      <c r="C135" s="210" t="s">
        <v>207</v>
      </c>
      <c r="D135" s="210" t="s">
        <v>195</v>
      </c>
      <c r="E135" s="211" t="s">
        <v>391</v>
      </c>
      <c r="F135" s="212" t="s">
        <v>392</v>
      </c>
      <c r="G135" s="213" t="s">
        <v>269</v>
      </c>
      <c r="H135" s="214">
        <v>1.9488000000000001</v>
      </c>
      <c r="I135" s="132"/>
      <c r="J135" s="228">
        <f>ROUND(I135*H135,2)</f>
        <v>0</v>
      </c>
      <c r="K135" s="212" t="s">
        <v>270</v>
      </c>
      <c r="L135" s="29"/>
      <c r="M135" s="133" t="s">
        <v>1</v>
      </c>
      <c r="N135" s="134" t="s">
        <v>38</v>
      </c>
      <c r="P135" s="135">
        <f>O135*H135</f>
        <v>0</v>
      </c>
      <c r="Q135" s="135">
        <v>0</v>
      </c>
      <c r="R135" s="135">
        <f>Q135*H135</f>
        <v>0</v>
      </c>
      <c r="S135" s="135">
        <v>0</v>
      </c>
      <c r="T135" s="136">
        <f>S135*H135</f>
        <v>0</v>
      </c>
      <c r="AR135" s="137" t="s">
        <v>193</v>
      </c>
      <c r="AT135" s="137" t="s">
        <v>195</v>
      </c>
      <c r="AU135" s="137" t="s">
        <v>80</v>
      </c>
      <c r="AY135" s="14" t="s">
        <v>194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4" t="s">
        <v>80</v>
      </c>
      <c r="BK135" s="138">
        <f>ROUND(I135*H135,2)</f>
        <v>0</v>
      </c>
      <c r="BL135" s="14" t="s">
        <v>193</v>
      </c>
      <c r="BM135" s="137" t="s">
        <v>393</v>
      </c>
    </row>
    <row r="136" spans="2:65" s="1" customFormat="1" ht="11.25">
      <c r="B136" s="29"/>
      <c r="C136" s="215"/>
      <c r="D136" s="216" t="s">
        <v>201</v>
      </c>
      <c r="E136" s="215"/>
      <c r="F136" s="217" t="s">
        <v>392</v>
      </c>
      <c r="G136" s="215"/>
      <c r="H136" s="215"/>
      <c r="I136" s="140"/>
      <c r="J136" s="215"/>
      <c r="K136" s="215"/>
      <c r="L136" s="29"/>
      <c r="M136" s="141"/>
      <c r="T136" s="53"/>
      <c r="AT136" s="14" t="s">
        <v>201</v>
      </c>
      <c r="AU136" s="14" t="s">
        <v>80</v>
      </c>
    </row>
    <row r="137" spans="2:65" s="1" customFormat="1" ht="16.5" customHeight="1">
      <c r="B137" s="128"/>
      <c r="C137" s="210" t="s">
        <v>193</v>
      </c>
      <c r="D137" s="210" t="s">
        <v>195</v>
      </c>
      <c r="E137" s="211" t="s">
        <v>301</v>
      </c>
      <c r="F137" s="212" t="s">
        <v>302</v>
      </c>
      <c r="G137" s="213" t="s">
        <v>269</v>
      </c>
      <c r="H137" s="214">
        <v>7.7952000000000004</v>
      </c>
      <c r="I137" s="132"/>
      <c r="J137" s="228">
        <f>ROUND(I137*H137,2)</f>
        <v>0</v>
      </c>
      <c r="K137" s="212" t="s">
        <v>270</v>
      </c>
      <c r="L137" s="29"/>
      <c r="M137" s="133" t="s">
        <v>1</v>
      </c>
      <c r="N137" s="134" t="s">
        <v>38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193</v>
      </c>
      <c r="AT137" s="137" t="s">
        <v>195</v>
      </c>
      <c r="AU137" s="137" t="s">
        <v>80</v>
      </c>
      <c r="AY137" s="14" t="s">
        <v>194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4" t="s">
        <v>80</v>
      </c>
      <c r="BK137" s="138">
        <f>ROUND(I137*H137,2)</f>
        <v>0</v>
      </c>
      <c r="BL137" s="14" t="s">
        <v>193</v>
      </c>
      <c r="BM137" s="137" t="s">
        <v>394</v>
      </c>
    </row>
    <row r="138" spans="2:65" s="1" customFormat="1" ht="11.25">
      <c r="B138" s="29"/>
      <c r="C138" s="215"/>
      <c r="D138" s="216" t="s">
        <v>201</v>
      </c>
      <c r="E138" s="215"/>
      <c r="F138" s="217" t="s">
        <v>302</v>
      </c>
      <c r="G138" s="215"/>
      <c r="H138" s="215"/>
      <c r="I138" s="140"/>
      <c r="J138" s="215"/>
      <c r="K138" s="215"/>
      <c r="L138" s="29"/>
      <c r="M138" s="141"/>
      <c r="T138" s="53"/>
      <c r="AT138" s="14" t="s">
        <v>201</v>
      </c>
      <c r="AU138" s="14" t="s">
        <v>80</v>
      </c>
    </row>
    <row r="139" spans="2:65" s="1" customFormat="1" ht="16.5" customHeight="1">
      <c r="B139" s="128"/>
      <c r="C139" s="210" t="s">
        <v>216</v>
      </c>
      <c r="D139" s="210" t="s">
        <v>195</v>
      </c>
      <c r="E139" s="211" t="s">
        <v>304</v>
      </c>
      <c r="F139" s="212" t="s">
        <v>305</v>
      </c>
      <c r="G139" s="213" t="s">
        <v>280</v>
      </c>
      <c r="H139" s="214">
        <v>7.7952000000000004</v>
      </c>
      <c r="I139" s="132"/>
      <c r="J139" s="228">
        <f>ROUND(I139*H139,2)</f>
        <v>0</v>
      </c>
      <c r="K139" s="212" t="s">
        <v>270</v>
      </c>
      <c r="L139" s="29"/>
      <c r="M139" s="133" t="s">
        <v>1</v>
      </c>
      <c r="N139" s="134" t="s">
        <v>38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AR139" s="137" t="s">
        <v>193</v>
      </c>
      <c r="AT139" s="137" t="s">
        <v>195</v>
      </c>
      <c r="AU139" s="137" t="s">
        <v>80</v>
      </c>
      <c r="AY139" s="14" t="s">
        <v>194</v>
      </c>
      <c r="BE139" s="138">
        <f>IF(N139="základní",J139,0)</f>
        <v>0</v>
      </c>
      <c r="BF139" s="138">
        <f>IF(N139="snížená",J139,0)</f>
        <v>0</v>
      </c>
      <c r="BG139" s="138">
        <f>IF(N139="zákl. přenesená",J139,0)</f>
        <v>0</v>
      </c>
      <c r="BH139" s="138">
        <f>IF(N139="sníž. přenesená",J139,0)</f>
        <v>0</v>
      </c>
      <c r="BI139" s="138">
        <f>IF(N139="nulová",J139,0)</f>
        <v>0</v>
      </c>
      <c r="BJ139" s="14" t="s">
        <v>80</v>
      </c>
      <c r="BK139" s="138">
        <f>ROUND(I139*H139,2)</f>
        <v>0</v>
      </c>
      <c r="BL139" s="14" t="s">
        <v>193</v>
      </c>
      <c r="BM139" s="137" t="s">
        <v>395</v>
      </c>
    </row>
    <row r="140" spans="2:65" s="1" customFormat="1" ht="11.25">
      <c r="B140" s="29"/>
      <c r="C140" s="215"/>
      <c r="D140" s="216" t="s">
        <v>201</v>
      </c>
      <c r="E140" s="215"/>
      <c r="F140" s="217" t="s">
        <v>307</v>
      </c>
      <c r="G140" s="215"/>
      <c r="H140" s="215"/>
      <c r="I140" s="140"/>
      <c r="J140" s="215"/>
      <c r="K140" s="215"/>
      <c r="L140" s="29"/>
      <c r="M140" s="141"/>
      <c r="T140" s="53"/>
      <c r="AT140" s="14" t="s">
        <v>201</v>
      </c>
      <c r="AU140" s="14" t="s">
        <v>80</v>
      </c>
    </row>
    <row r="141" spans="2:65" s="1" customFormat="1" ht="16.5" customHeight="1">
      <c r="B141" s="128"/>
      <c r="C141" s="210" t="s">
        <v>222</v>
      </c>
      <c r="D141" s="210" t="s">
        <v>195</v>
      </c>
      <c r="E141" s="211" t="s">
        <v>396</v>
      </c>
      <c r="F141" s="212" t="s">
        <v>397</v>
      </c>
      <c r="G141" s="213" t="s">
        <v>280</v>
      </c>
      <c r="H141" s="214">
        <v>0.224</v>
      </c>
      <c r="I141" s="132"/>
      <c r="J141" s="228">
        <f>ROUND(I141*H141,2)</f>
        <v>0</v>
      </c>
      <c r="K141" s="212" t="s">
        <v>270</v>
      </c>
      <c r="L141" s="29"/>
      <c r="M141" s="133" t="s">
        <v>1</v>
      </c>
      <c r="N141" s="134" t="s">
        <v>38</v>
      </c>
      <c r="P141" s="135">
        <f>O141*H141</f>
        <v>0</v>
      </c>
      <c r="Q141" s="135">
        <v>2.1</v>
      </c>
      <c r="R141" s="135">
        <f>Q141*H141</f>
        <v>0.47040000000000004</v>
      </c>
      <c r="S141" s="135">
        <v>0</v>
      </c>
      <c r="T141" s="136">
        <f>S141*H141</f>
        <v>0</v>
      </c>
      <c r="AR141" s="137" t="s">
        <v>193</v>
      </c>
      <c r="AT141" s="137" t="s">
        <v>195</v>
      </c>
      <c r="AU141" s="137" t="s">
        <v>80</v>
      </c>
      <c r="AY141" s="14" t="s">
        <v>194</v>
      </c>
      <c r="BE141" s="138">
        <f>IF(N141="základní",J141,0)</f>
        <v>0</v>
      </c>
      <c r="BF141" s="138">
        <f>IF(N141="snížená",J141,0)</f>
        <v>0</v>
      </c>
      <c r="BG141" s="138">
        <f>IF(N141="zákl. přenesená",J141,0)</f>
        <v>0</v>
      </c>
      <c r="BH141" s="138">
        <f>IF(N141="sníž. přenesená",J141,0)</f>
        <v>0</v>
      </c>
      <c r="BI141" s="138">
        <f>IF(N141="nulová",J141,0)</f>
        <v>0</v>
      </c>
      <c r="BJ141" s="14" t="s">
        <v>80</v>
      </c>
      <c r="BK141" s="138">
        <f>ROUND(I141*H141,2)</f>
        <v>0</v>
      </c>
      <c r="BL141" s="14" t="s">
        <v>193</v>
      </c>
      <c r="BM141" s="137" t="s">
        <v>398</v>
      </c>
    </row>
    <row r="142" spans="2:65" s="1" customFormat="1" ht="11.25">
      <c r="B142" s="29"/>
      <c r="C142" s="215"/>
      <c r="D142" s="216" t="s">
        <v>201</v>
      </c>
      <c r="E142" s="215"/>
      <c r="F142" s="217" t="s">
        <v>397</v>
      </c>
      <c r="G142" s="215"/>
      <c r="H142" s="215"/>
      <c r="I142" s="140"/>
      <c r="J142" s="215"/>
      <c r="K142" s="215"/>
      <c r="L142" s="29"/>
      <c r="M142" s="141"/>
      <c r="T142" s="53"/>
      <c r="AT142" s="14" t="s">
        <v>201</v>
      </c>
      <c r="AU142" s="14" t="s">
        <v>80</v>
      </c>
    </row>
    <row r="143" spans="2:65" s="1" customFormat="1" ht="16.5" customHeight="1">
      <c r="B143" s="128"/>
      <c r="C143" s="210" t="s">
        <v>227</v>
      </c>
      <c r="D143" s="210" t="s">
        <v>195</v>
      </c>
      <c r="E143" s="211" t="s">
        <v>399</v>
      </c>
      <c r="F143" s="212" t="s">
        <v>400</v>
      </c>
      <c r="G143" s="213" t="s">
        <v>269</v>
      </c>
      <c r="H143" s="214">
        <v>7.7952000000000004</v>
      </c>
      <c r="I143" s="132"/>
      <c r="J143" s="228">
        <f>ROUND(I143*H143,2)</f>
        <v>0</v>
      </c>
      <c r="K143" s="212" t="s">
        <v>270</v>
      </c>
      <c r="L143" s="29"/>
      <c r="M143" s="133" t="s">
        <v>1</v>
      </c>
      <c r="N143" s="134" t="s">
        <v>38</v>
      </c>
      <c r="P143" s="135">
        <f>O143*H143</f>
        <v>0</v>
      </c>
      <c r="Q143" s="135">
        <v>0.57499999999999996</v>
      </c>
      <c r="R143" s="135">
        <f>Q143*H143</f>
        <v>4.48224</v>
      </c>
      <c r="S143" s="135">
        <v>0</v>
      </c>
      <c r="T143" s="136">
        <f>S143*H143</f>
        <v>0</v>
      </c>
      <c r="AR143" s="137" t="s">
        <v>193</v>
      </c>
      <c r="AT143" s="137" t="s">
        <v>195</v>
      </c>
      <c r="AU143" s="137" t="s">
        <v>80</v>
      </c>
      <c r="AY143" s="14" t="s">
        <v>194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14" t="s">
        <v>80</v>
      </c>
      <c r="BK143" s="138">
        <f>ROUND(I143*H143,2)</f>
        <v>0</v>
      </c>
      <c r="BL143" s="14" t="s">
        <v>193</v>
      </c>
      <c r="BM143" s="137" t="s">
        <v>401</v>
      </c>
    </row>
    <row r="144" spans="2:65" s="1" customFormat="1" ht="11.25">
      <c r="B144" s="29"/>
      <c r="C144" s="215"/>
      <c r="D144" s="216" t="s">
        <v>201</v>
      </c>
      <c r="E144" s="215"/>
      <c r="F144" s="217" t="s">
        <v>400</v>
      </c>
      <c r="G144" s="215"/>
      <c r="H144" s="215"/>
      <c r="I144" s="140"/>
      <c r="J144" s="215"/>
      <c r="K144" s="215"/>
      <c r="L144" s="29"/>
      <c r="M144" s="141"/>
      <c r="T144" s="53"/>
      <c r="AT144" s="14" t="s">
        <v>201</v>
      </c>
      <c r="AU144" s="14" t="s">
        <v>80</v>
      </c>
    </row>
    <row r="145" spans="2:65" s="1" customFormat="1" ht="16.5" customHeight="1">
      <c r="B145" s="128"/>
      <c r="C145" s="210" t="s">
        <v>233</v>
      </c>
      <c r="D145" s="210" t="s">
        <v>195</v>
      </c>
      <c r="E145" s="211" t="s">
        <v>402</v>
      </c>
      <c r="F145" s="212" t="s">
        <v>403</v>
      </c>
      <c r="G145" s="213" t="s">
        <v>236</v>
      </c>
      <c r="H145" s="214">
        <v>5.6</v>
      </c>
      <c r="I145" s="132"/>
      <c r="J145" s="228">
        <f>ROUND(I145*H145,2)</f>
        <v>0</v>
      </c>
      <c r="K145" s="212" t="s">
        <v>199</v>
      </c>
      <c r="L145" s="29"/>
      <c r="M145" s="133" t="s">
        <v>1</v>
      </c>
      <c r="N145" s="134" t="s">
        <v>38</v>
      </c>
      <c r="P145" s="135">
        <f>O145*H145</f>
        <v>0</v>
      </c>
      <c r="Q145" s="135">
        <v>2.63E-3</v>
      </c>
      <c r="R145" s="135">
        <f>Q145*H145</f>
        <v>1.4727999999999998E-2</v>
      </c>
      <c r="S145" s="135">
        <v>0</v>
      </c>
      <c r="T145" s="136">
        <f>S145*H145</f>
        <v>0</v>
      </c>
      <c r="AR145" s="137" t="s">
        <v>193</v>
      </c>
      <c r="AT145" s="137" t="s">
        <v>195</v>
      </c>
      <c r="AU145" s="137" t="s">
        <v>80</v>
      </c>
      <c r="AY145" s="14" t="s">
        <v>194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4" t="s">
        <v>80</v>
      </c>
      <c r="BK145" s="138">
        <f>ROUND(I145*H145,2)</f>
        <v>0</v>
      </c>
      <c r="BL145" s="14" t="s">
        <v>193</v>
      </c>
      <c r="BM145" s="137" t="s">
        <v>404</v>
      </c>
    </row>
    <row r="146" spans="2:65" s="1" customFormat="1" ht="11.25">
      <c r="B146" s="29"/>
      <c r="C146" s="215"/>
      <c r="D146" s="216" t="s">
        <v>201</v>
      </c>
      <c r="E146" s="215"/>
      <c r="F146" s="217" t="s">
        <v>405</v>
      </c>
      <c r="G146" s="215"/>
      <c r="H146" s="215"/>
      <c r="I146" s="140"/>
      <c r="J146" s="215"/>
      <c r="K146" s="215"/>
      <c r="L146" s="29"/>
      <c r="M146" s="141"/>
      <c r="T146" s="53"/>
      <c r="AT146" s="14" t="s">
        <v>201</v>
      </c>
      <c r="AU146" s="14" t="s">
        <v>80</v>
      </c>
    </row>
    <row r="147" spans="2:65" s="10" customFormat="1" ht="25.9" customHeight="1">
      <c r="B147" s="118"/>
      <c r="C147" s="225"/>
      <c r="D147" s="226" t="s">
        <v>72</v>
      </c>
      <c r="E147" s="227" t="s">
        <v>406</v>
      </c>
      <c r="F147" s="227" t="s">
        <v>407</v>
      </c>
      <c r="G147" s="225"/>
      <c r="H147" s="225"/>
      <c r="I147" s="121"/>
      <c r="J147" s="229">
        <f>BK147</f>
        <v>0</v>
      </c>
      <c r="K147" s="225"/>
      <c r="L147" s="118"/>
      <c r="M147" s="123"/>
      <c r="P147" s="124">
        <f>SUM(P148:P181)</f>
        <v>0</v>
      </c>
      <c r="R147" s="124">
        <f>SUM(R148:R181)</f>
        <v>414.035798</v>
      </c>
      <c r="T147" s="125">
        <f>SUM(T148:T181)</f>
        <v>0</v>
      </c>
      <c r="AR147" s="119" t="s">
        <v>193</v>
      </c>
      <c r="AT147" s="126" t="s">
        <v>72</v>
      </c>
      <c r="AU147" s="126" t="s">
        <v>73</v>
      </c>
      <c r="AY147" s="119" t="s">
        <v>194</v>
      </c>
      <c r="BK147" s="127">
        <f>SUM(BK148:BK181)</f>
        <v>0</v>
      </c>
    </row>
    <row r="148" spans="2:65" s="1" customFormat="1" ht="16.5" customHeight="1">
      <c r="B148" s="128"/>
      <c r="C148" s="210" t="s">
        <v>240</v>
      </c>
      <c r="D148" s="210" t="s">
        <v>195</v>
      </c>
      <c r="E148" s="211" t="s">
        <v>278</v>
      </c>
      <c r="F148" s="212" t="s">
        <v>279</v>
      </c>
      <c r="G148" s="213" t="s">
        <v>280</v>
      </c>
      <c r="H148" s="214">
        <v>145.80000000000001</v>
      </c>
      <c r="I148" s="132"/>
      <c r="J148" s="228">
        <f>ROUND(I148*H148,2)</f>
        <v>0</v>
      </c>
      <c r="K148" s="212" t="s">
        <v>270</v>
      </c>
      <c r="L148" s="29"/>
      <c r="M148" s="133" t="s">
        <v>1</v>
      </c>
      <c r="N148" s="134" t="s">
        <v>38</v>
      </c>
      <c r="P148" s="135">
        <f>O148*H148</f>
        <v>0</v>
      </c>
      <c r="Q148" s="135">
        <v>0</v>
      </c>
      <c r="R148" s="135">
        <f>Q148*H148</f>
        <v>0</v>
      </c>
      <c r="S148" s="135">
        <v>0</v>
      </c>
      <c r="T148" s="136">
        <f>S148*H148</f>
        <v>0</v>
      </c>
      <c r="AR148" s="137" t="s">
        <v>193</v>
      </c>
      <c r="AT148" s="137" t="s">
        <v>195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408</v>
      </c>
    </row>
    <row r="149" spans="2:65" s="1" customFormat="1" ht="11.25">
      <c r="B149" s="29"/>
      <c r="C149" s="215"/>
      <c r="D149" s="216" t="s">
        <v>201</v>
      </c>
      <c r="E149" s="215"/>
      <c r="F149" s="217" t="s">
        <v>279</v>
      </c>
      <c r="G149" s="215"/>
      <c r="H149" s="215"/>
      <c r="I149" s="140"/>
      <c r="J149" s="215"/>
      <c r="K149" s="215"/>
      <c r="L149" s="29"/>
      <c r="M149" s="141"/>
      <c r="T149" s="53"/>
      <c r="AT149" s="14" t="s">
        <v>201</v>
      </c>
      <c r="AU149" s="14" t="s">
        <v>80</v>
      </c>
    </row>
    <row r="150" spans="2:65" s="1" customFormat="1" ht="16.5" customHeight="1">
      <c r="B150" s="128"/>
      <c r="C150" s="210" t="s">
        <v>246</v>
      </c>
      <c r="D150" s="210" t="s">
        <v>195</v>
      </c>
      <c r="E150" s="211" t="s">
        <v>409</v>
      </c>
      <c r="F150" s="212" t="s">
        <v>410</v>
      </c>
      <c r="G150" s="213" t="s">
        <v>280</v>
      </c>
      <c r="H150" s="214">
        <v>5.43</v>
      </c>
      <c r="I150" s="132"/>
      <c r="J150" s="228">
        <f>ROUND(I150*H150,2)</f>
        <v>0</v>
      </c>
      <c r="K150" s="212" t="s">
        <v>270</v>
      </c>
      <c r="L150" s="29"/>
      <c r="M150" s="133" t="s">
        <v>1</v>
      </c>
      <c r="N150" s="134" t="s">
        <v>38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R150" s="137" t="s">
        <v>193</v>
      </c>
      <c r="AT150" s="137" t="s">
        <v>195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411</v>
      </c>
    </row>
    <row r="151" spans="2:65" s="1" customFormat="1" ht="11.25">
      <c r="B151" s="29"/>
      <c r="C151" s="215"/>
      <c r="D151" s="216" t="s">
        <v>201</v>
      </c>
      <c r="E151" s="215"/>
      <c r="F151" s="217" t="s">
        <v>410</v>
      </c>
      <c r="G151" s="215"/>
      <c r="H151" s="215"/>
      <c r="I151" s="140"/>
      <c r="J151" s="215"/>
      <c r="K151" s="215"/>
      <c r="L151" s="29"/>
      <c r="M151" s="141"/>
      <c r="T151" s="53"/>
      <c r="AT151" s="14" t="s">
        <v>201</v>
      </c>
      <c r="AU151" s="14" t="s">
        <v>80</v>
      </c>
    </row>
    <row r="152" spans="2:65" s="1" customFormat="1" ht="16.5" customHeight="1">
      <c r="B152" s="128"/>
      <c r="C152" s="210" t="s">
        <v>251</v>
      </c>
      <c r="D152" s="210" t="s">
        <v>195</v>
      </c>
      <c r="E152" s="211" t="s">
        <v>282</v>
      </c>
      <c r="F152" s="212" t="s">
        <v>283</v>
      </c>
      <c r="G152" s="213" t="s">
        <v>280</v>
      </c>
      <c r="H152" s="214">
        <v>151.22999999999999</v>
      </c>
      <c r="I152" s="132"/>
      <c r="J152" s="228">
        <f>ROUND(I152*H152,2)</f>
        <v>0</v>
      </c>
      <c r="K152" s="212" t="s">
        <v>270</v>
      </c>
      <c r="L152" s="29"/>
      <c r="M152" s="133" t="s">
        <v>1</v>
      </c>
      <c r="N152" s="134" t="s">
        <v>38</v>
      </c>
      <c r="P152" s="135">
        <f>O152*H152</f>
        <v>0</v>
      </c>
      <c r="Q152" s="135">
        <v>0</v>
      </c>
      <c r="R152" s="135">
        <f>Q152*H152</f>
        <v>0</v>
      </c>
      <c r="S152" s="135">
        <v>0</v>
      </c>
      <c r="T152" s="136">
        <f>S152*H152</f>
        <v>0</v>
      </c>
      <c r="AR152" s="137" t="s">
        <v>193</v>
      </c>
      <c r="AT152" s="137" t="s">
        <v>195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412</v>
      </c>
    </row>
    <row r="153" spans="2:65" s="1" customFormat="1" ht="11.25">
      <c r="B153" s="29"/>
      <c r="C153" s="215"/>
      <c r="D153" s="216" t="s">
        <v>201</v>
      </c>
      <c r="E153" s="215"/>
      <c r="F153" s="217" t="s">
        <v>283</v>
      </c>
      <c r="G153" s="215"/>
      <c r="H153" s="215"/>
      <c r="I153" s="140"/>
      <c r="J153" s="215"/>
      <c r="K153" s="215"/>
      <c r="L153" s="29"/>
      <c r="M153" s="141"/>
      <c r="T153" s="53"/>
      <c r="AT153" s="14" t="s">
        <v>201</v>
      </c>
      <c r="AU153" s="14" t="s">
        <v>80</v>
      </c>
    </row>
    <row r="154" spans="2:65" s="1" customFormat="1" ht="16.5" customHeight="1">
      <c r="B154" s="128"/>
      <c r="C154" s="210" t="s">
        <v>256</v>
      </c>
      <c r="D154" s="210" t="s">
        <v>195</v>
      </c>
      <c r="E154" s="211" t="s">
        <v>294</v>
      </c>
      <c r="F154" s="212" t="s">
        <v>295</v>
      </c>
      <c r="G154" s="213" t="s">
        <v>269</v>
      </c>
      <c r="H154" s="214">
        <v>90.48</v>
      </c>
      <c r="I154" s="132"/>
      <c r="J154" s="228">
        <f>ROUND(I154*H154,2)</f>
        <v>0</v>
      </c>
      <c r="K154" s="212" t="s">
        <v>270</v>
      </c>
      <c r="L154" s="29"/>
      <c r="M154" s="133" t="s">
        <v>1</v>
      </c>
      <c r="N154" s="134" t="s">
        <v>38</v>
      </c>
      <c r="P154" s="135">
        <f>O154*H154</f>
        <v>0</v>
      </c>
      <c r="Q154" s="135">
        <v>0</v>
      </c>
      <c r="R154" s="135">
        <f>Q154*H154</f>
        <v>0</v>
      </c>
      <c r="S154" s="135">
        <v>0</v>
      </c>
      <c r="T154" s="136">
        <f>S154*H154</f>
        <v>0</v>
      </c>
      <c r="AR154" s="137" t="s">
        <v>193</v>
      </c>
      <c r="AT154" s="137" t="s">
        <v>195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413</v>
      </c>
    </row>
    <row r="155" spans="2:65" s="1" customFormat="1" ht="11.25">
      <c r="B155" s="29"/>
      <c r="C155" s="215"/>
      <c r="D155" s="216" t="s">
        <v>201</v>
      </c>
      <c r="E155" s="215"/>
      <c r="F155" s="217" t="s">
        <v>295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" customFormat="1" ht="16.5" customHeight="1">
      <c r="B156" s="128"/>
      <c r="C156" s="210" t="s">
        <v>308</v>
      </c>
      <c r="D156" s="210" t="s">
        <v>195</v>
      </c>
      <c r="E156" s="211" t="s">
        <v>391</v>
      </c>
      <c r="F156" s="212" t="s">
        <v>392</v>
      </c>
      <c r="G156" s="213" t="s">
        <v>269</v>
      </c>
      <c r="H156" s="214">
        <v>486</v>
      </c>
      <c r="I156" s="132"/>
      <c r="J156" s="228">
        <f>ROUND(I156*H156,2)</f>
        <v>0</v>
      </c>
      <c r="K156" s="212" t="s">
        <v>270</v>
      </c>
      <c r="L156" s="29"/>
      <c r="M156" s="133" t="s">
        <v>1</v>
      </c>
      <c r="N156" s="134" t="s">
        <v>38</v>
      </c>
      <c r="P156" s="135">
        <f>O156*H156</f>
        <v>0</v>
      </c>
      <c r="Q156" s="135">
        <v>0</v>
      </c>
      <c r="R156" s="135">
        <f>Q156*H156</f>
        <v>0</v>
      </c>
      <c r="S156" s="135">
        <v>0</v>
      </c>
      <c r="T156" s="136">
        <f>S156*H156</f>
        <v>0</v>
      </c>
      <c r="AR156" s="137" t="s">
        <v>193</v>
      </c>
      <c r="AT156" s="137" t="s">
        <v>195</v>
      </c>
      <c r="AU156" s="137" t="s">
        <v>80</v>
      </c>
      <c r="AY156" s="14" t="s">
        <v>194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4" t="s">
        <v>80</v>
      </c>
      <c r="BK156" s="138">
        <f>ROUND(I156*H156,2)</f>
        <v>0</v>
      </c>
      <c r="BL156" s="14" t="s">
        <v>193</v>
      </c>
      <c r="BM156" s="137" t="s">
        <v>414</v>
      </c>
    </row>
    <row r="157" spans="2:65" s="1" customFormat="1" ht="11.25">
      <c r="B157" s="29"/>
      <c r="C157" s="215"/>
      <c r="D157" s="216" t="s">
        <v>201</v>
      </c>
      <c r="E157" s="215"/>
      <c r="F157" s="217" t="s">
        <v>392</v>
      </c>
      <c r="G157" s="215"/>
      <c r="H157" s="215"/>
      <c r="I157" s="140"/>
      <c r="J157" s="215"/>
      <c r="K157" s="215"/>
      <c r="L157" s="29"/>
      <c r="M157" s="141"/>
      <c r="T157" s="53"/>
      <c r="AT157" s="14" t="s">
        <v>201</v>
      </c>
      <c r="AU157" s="14" t="s">
        <v>80</v>
      </c>
    </row>
    <row r="158" spans="2:65" s="1" customFormat="1" ht="16.5" customHeight="1">
      <c r="B158" s="128"/>
      <c r="C158" s="210" t="s">
        <v>312</v>
      </c>
      <c r="D158" s="210" t="s">
        <v>195</v>
      </c>
      <c r="E158" s="211" t="s">
        <v>301</v>
      </c>
      <c r="F158" s="212" t="s">
        <v>302</v>
      </c>
      <c r="G158" s="213" t="s">
        <v>269</v>
      </c>
      <c r="H158" s="214">
        <v>486</v>
      </c>
      <c r="I158" s="132"/>
      <c r="J158" s="228">
        <f>ROUND(I158*H158,2)</f>
        <v>0</v>
      </c>
      <c r="K158" s="212" t="s">
        <v>270</v>
      </c>
      <c r="L158" s="29"/>
      <c r="M158" s="133" t="s">
        <v>1</v>
      </c>
      <c r="N158" s="134" t="s">
        <v>38</v>
      </c>
      <c r="P158" s="135">
        <f>O158*H158</f>
        <v>0</v>
      </c>
      <c r="Q158" s="135">
        <v>0</v>
      </c>
      <c r="R158" s="135">
        <f>Q158*H158</f>
        <v>0</v>
      </c>
      <c r="S158" s="135">
        <v>0</v>
      </c>
      <c r="T158" s="136">
        <f>S158*H158</f>
        <v>0</v>
      </c>
      <c r="AR158" s="137" t="s">
        <v>193</v>
      </c>
      <c r="AT158" s="137" t="s">
        <v>195</v>
      </c>
      <c r="AU158" s="137" t="s">
        <v>80</v>
      </c>
      <c r="AY158" s="14" t="s">
        <v>194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4" t="s">
        <v>80</v>
      </c>
      <c r="BK158" s="138">
        <f>ROUND(I158*H158,2)</f>
        <v>0</v>
      </c>
      <c r="BL158" s="14" t="s">
        <v>193</v>
      </c>
      <c r="BM158" s="137" t="s">
        <v>415</v>
      </c>
    </row>
    <row r="159" spans="2:65" s="1" customFormat="1" ht="11.25">
      <c r="B159" s="29"/>
      <c r="C159" s="215"/>
      <c r="D159" s="216" t="s">
        <v>201</v>
      </c>
      <c r="E159" s="215"/>
      <c r="F159" s="217" t="s">
        <v>302</v>
      </c>
      <c r="G159" s="215"/>
      <c r="H159" s="215"/>
      <c r="I159" s="140"/>
      <c r="J159" s="215"/>
      <c r="K159" s="215"/>
      <c r="L159" s="29"/>
      <c r="M159" s="141"/>
      <c r="T159" s="53"/>
      <c r="AT159" s="14" t="s">
        <v>201</v>
      </c>
      <c r="AU159" s="14" t="s">
        <v>80</v>
      </c>
    </row>
    <row r="160" spans="2:65" s="1" customFormat="1" ht="16.5" customHeight="1">
      <c r="B160" s="128"/>
      <c r="C160" s="210" t="s">
        <v>8</v>
      </c>
      <c r="D160" s="210" t="s">
        <v>195</v>
      </c>
      <c r="E160" s="211" t="s">
        <v>416</v>
      </c>
      <c r="F160" s="212" t="s">
        <v>417</v>
      </c>
      <c r="G160" s="213" t="s">
        <v>269</v>
      </c>
      <c r="H160" s="214">
        <v>486</v>
      </c>
      <c r="I160" s="132"/>
      <c r="J160" s="228">
        <f>ROUND(I160*H160,2)</f>
        <v>0</v>
      </c>
      <c r="K160" s="212" t="s">
        <v>270</v>
      </c>
      <c r="L160" s="29"/>
      <c r="M160" s="133" t="s">
        <v>1</v>
      </c>
      <c r="N160" s="134" t="s">
        <v>38</v>
      </c>
      <c r="P160" s="135">
        <f>O160*H160</f>
        <v>0</v>
      </c>
      <c r="Q160" s="135">
        <v>0</v>
      </c>
      <c r="R160" s="135">
        <f>Q160*H160</f>
        <v>0</v>
      </c>
      <c r="S160" s="135">
        <v>0</v>
      </c>
      <c r="T160" s="136">
        <f>S160*H160</f>
        <v>0</v>
      </c>
      <c r="AR160" s="137" t="s">
        <v>193</v>
      </c>
      <c r="AT160" s="137" t="s">
        <v>195</v>
      </c>
      <c r="AU160" s="137" t="s">
        <v>80</v>
      </c>
      <c r="AY160" s="14" t="s">
        <v>194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4" t="s">
        <v>80</v>
      </c>
      <c r="BK160" s="138">
        <f>ROUND(I160*H160,2)</f>
        <v>0</v>
      </c>
      <c r="BL160" s="14" t="s">
        <v>193</v>
      </c>
      <c r="BM160" s="137" t="s">
        <v>418</v>
      </c>
    </row>
    <row r="161" spans="2:65" s="1" customFormat="1" ht="11.25">
      <c r="B161" s="29"/>
      <c r="C161" s="215"/>
      <c r="D161" s="216" t="s">
        <v>201</v>
      </c>
      <c r="E161" s="215"/>
      <c r="F161" s="217" t="s">
        <v>417</v>
      </c>
      <c r="G161" s="215"/>
      <c r="H161" s="215"/>
      <c r="I161" s="140"/>
      <c r="J161" s="215"/>
      <c r="K161" s="215"/>
      <c r="L161" s="29"/>
      <c r="M161" s="141"/>
      <c r="T161" s="53"/>
      <c r="AT161" s="14" t="s">
        <v>201</v>
      </c>
      <c r="AU161" s="14" t="s">
        <v>80</v>
      </c>
    </row>
    <row r="162" spans="2:65" s="1" customFormat="1" ht="16.5" customHeight="1">
      <c r="B162" s="128"/>
      <c r="C162" s="210" t="s">
        <v>320</v>
      </c>
      <c r="D162" s="210" t="s">
        <v>195</v>
      </c>
      <c r="E162" s="211" t="s">
        <v>304</v>
      </c>
      <c r="F162" s="212" t="s">
        <v>305</v>
      </c>
      <c r="G162" s="213" t="s">
        <v>280</v>
      </c>
      <c r="H162" s="214">
        <v>151.22999999999999</v>
      </c>
      <c r="I162" s="132"/>
      <c r="J162" s="228">
        <f>ROUND(I162*H162,2)</f>
        <v>0</v>
      </c>
      <c r="K162" s="212" t="s">
        <v>270</v>
      </c>
      <c r="L162" s="29"/>
      <c r="M162" s="133" t="s">
        <v>1</v>
      </c>
      <c r="N162" s="134" t="s">
        <v>38</v>
      </c>
      <c r="P162" s="135">
        <f>O162*H162</f>
        <v>0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R162" s="137" t="s">
        <v>193</v>
      </c>
      <c r="AT162" s="137" t="s">
        <v>195</v>
      </c>
      <c r="AU162" s="137" t="s">
        <v>80</v>
      </c>
      <c r="AY162" s="14" t="s">
        <v>194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4" t="s">
        <v>80</v>
      </c>
      <c r="BK162" s="138">
        <f>ROUND(I162*H162,2)</f>
        <v>0</v>
      </c>
      <c r="BL162" s="14" t="s">
        <v>193</v>
      </c>
      <c r="BM162" s="137" t="s">
        <v>419</v>
      </c>
    </row>
    <row r="163" spans="2:65" s="1" customFormat="1" ht="11.25">
      <c r="B163" s="29"/>
      <c r="C163" s="215"/>
      <c r="D163" s="216" t="s">
        <v>201</v>
      </c>
      <c r="E163" s="215"/>
      <c r="F163" s="217" t="s">
        <v>307</v>
      </c>
      <c r="G163" s="215"/>
      <c r="H163" s="215"/>
      <c r="I163" s="140"/>
      <c r="J163" s="215"/>
      <c r="K163" s="215"/>
      <c r="L163" s="29"/>
      <c r="M163" s="141"/>
      <c r="T163" s="53"/>
      <c r="AT163" s="14" t="s">
        <v>201</v>
      </c>
      <c r="AU163" s="14" t="s">
        <v>80</v>
      </c>
    </row>
    <row r="164" spans="2:65" s="1" customFormat="1" ht="16.5" customHeight="1">
      <c r="B164" s="128"/>
      <c r="C164" s="210" t="s">
        <v>328</v>
      </c>
      <c r="D164" s="210" t="s">
        <v>195</v>
      </c>
      <c r="E164" s="211" t="s">
        <v>420</v>
      </c>
      <c r="F164" s="212" t="s">
        <v>421</v>
      </c>
      <c r="G164" s="213" t="s">
        <v>280</v>
      </c>
      <c r="H164" s="214">
        <v>5.43</v>
      </c>
      <c r="I164" s="132"/>
      <c r="J164" s="228">
        <f>ROUND(I164*H164,2)</f>
        <v>0</v>
      </c>
      <c r="K164" s="212" t="s">
        <v>270</v>
      </c>
      <c r="L164" s="29"/>
      <c r="M164" s="133" t="s">
        <v>1</v>
      </c>
      <c r="N164" s="134" t="s">
        <v>38</v>
      </c>
      <c r="P164" s="135">
        <f>O164*H164</f>
        <v>0</v>
      </c>
      <c r="Q164" s="135">
        <v>2.5249999999999999</v>
      </c>
      <c r="R164" s="135">
        <f>Q164*H164</f>
        <v>13.710749999999999</v>
      </c>
      <c r="S164" s="135">
        <v>0</v>
      </c>
      <c r="T164" s="136">
        <f>S164*H164</f>
        <v>0</v>
      </c>
      <c r="AR164" s="137" t="s">
        <v>193</v>
      </c>
      <c r="AT164" s="137" t="s">
        <v>195</v>
      </c>
      <c r="AU164" s="137" t="s">
        <v>80</v>
      </c>
      <c r="AY164" s="14" t="s">
        <v>194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4" t="s">
        <v>80</v>
      </c>
      <c r="BK164" s="138">
        <f>ROUND(I164*H164,2)</f>
        <v>0</v>
      </c>
      <c r="BL164" s="14" t="s">
        <v>193</v>
      </c>
      <c r="BM164" s="137" t="s">
        <v>422</v>
      </c>
    </row>
    <row r="165" spans="2:65" s="1" customFormat="1" ht="11.25">
      <c r="B165" s="29"/>
      <c r="C165" s="215"/>
      <c r="D165" s="216" t="s">
        <v>201</v>
      </c>
      <c r="E165" s="215"/>
      <c r="F165" s="217" t="s">
        <v>421</v>
      </c>
      <c r="G165" s="215"/>
      <c r="H165" s="215"/>
      <c r="I165" s="140"/>
      <c r="J165" s="215"/>
      <c r="K165" s="215"/>
      <c r="L165" s="29"/>
      <c r="M165" s="141"/>
      <c r="T165" s="53"/>
      <c r="AT165" s="14" t="s">
        <v>201</v>
      </c>
      <c r="AU165" s="14" t="s">
        <v>80</v>
      </c>
    </row>
    <row r="166" spans="2:65" s="1" customFormat="1" ht="16.5" customHeight="1">
      <c r="B166" s="128"/>
      <c r="C166" s="210" t="s">
        <v>333</v>
      </c>
      <c r="D166" s="210" t="s">
        <v>195</v>
      </c>
      <c r="E166" s="211" t="s">
        <v>423</v>
      </c>
      <c r="F166" s="212" t="s">
        <v>424</v>
      </c>
      <c r="G166" s="213" t="s">
        <v>269</v>
      </c>
      <c r="H166" s="214">
        <v>486</v>
      </c>
      <c r="I166" s="132"/>
      <c r="J166" s="228">
        <f>ROUND(I166*H166,2)</f>
        <v>0</v>
      </c>
      <c r="K166" s="212" t="s">
        <v>270</v>
      </c>
      <c r="L166" s="29"/>
      <c r="M166" s="133" t="s">
        <v>1</v>
      </c>
      <c r="N166" s="134" t="s">
        <v>38</v>
      </c>
      <c r="P166" s="135">
        <f>O166*H166</f>
        <v>0</v>
      </c>
      <c r="Q166" s="135">
        <v>6.9000000000000006E-2</v>
      </c>
      <c r="R166" s="135">
        <f>Q166*H166</f>
        <v>33.534000000000006</v>
      </c>
      <c r="S166" s="135">
        <v>0</v>
      </c>
      <c r="T166" s="136">
        <f>S166*H166</f>
        <v>0</v>
      </c>
      <c r="AR166" s="137" t="s">
        <v>193</v>
      </c>
      <c r="AT166" s="137" t="s">
        <v>195</v>
      </c>
      <c r="AU166" s="137" t="s">
        <v>80</v>
      </c>
      <c r="AY166" s="14" t="s">
        <v>194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4" t="s">
        <v>80</v>
      </c>
      <c r="BK166" s="138">
        <f>ROUND(I166*H166,2)</f>
        <v>0</v>
      </c>
      <c r="BL166" s="14" t="s">
        <v>193</v>
      </c>
      <c r="BM166" s="137" t="s">
        <v>425</v>
      </c>
    </row>
    <row r="167" spans="2:65" s="1" customFormat="1" ht="11.25">
      <c r="B167" s="29"/>
      <c r="C167" s="215"/>
      <c r="D167" s="216" t="s">
        <v>201</v>
      </c>
      <c r="E167" s="215"/>
      <c r="F167" s="217" t="s">
        <v>424</v>
      </c>
      <c r="G167" s="215"/>
      <c r="H167" s="215"/>
      <c r="I167" s="140"/>
      <c r="J167" s="215"/>
      <c r="K167" s="215"/>
      <c r="L167" s="29"/>
      <c r="M167" s="141"/>
      <c r="T167" s="53"/>
      <c r="AT167" s="14" t="s">
        <v>201</v>
      </c>
      <c r="AU167" s="14" t="s">
        <v>80</v>
      </c>
    </row>
    <row r="168" spans="2:65" s="1" customFormat="1" ht="16.5" customHeight="1">
      <c r="B168" s="128"/>
      <c r="C168" s="210" t="s">
        <v>338</v>
      </c>
      <c r="D168" s="210" t="s">
        <v>195</v>
      </c>
      <c r="E168" s="211" t="s">
        <v>426</v>
      </c>
      <c r="F168" s="212" t="s">
        <v>427</v>
      </c>
      <c r="G168" s="213" t="s">
        <v>269</v>
      </c>
      <c r="H168" s="214">
        <v>486</v>
      </c>
      <c r="I168" s="132"/>
      <c r="J168" s="228">
        <f>ROUND(I168*H168,2)</f>
        <v>0</v>
      </c>
      <c r="K168" s="212" t="s">
        <v>270</v>
      </c>
      <c r="L168" s="29"/>
      <c r="M168" s="133" t="s">
        <v>1</v>
      </c>
      <c r="N168" s="134" t="s">
        <v>38</v>
      </c>
      <c r="P168" s="135">
        <f>O168*H168</f>
        <v>0</v>
      </c>
      <c r="Q168" s="135">
        <v>0.39100000000000001</v>
      </c>
      <c r="R168" s="135">
        <f>Q168*H168</f>
        <v>190.02600000000001</v>
      </c>
      <c r="S168" s="135">
        <v>0</v>
      </c>
      <c r="T168" s="136">
        <f>S168*H168</f>
        <v>0</v>
      </c>
      <c r="AR168" s="137" t="s">
        <v>193</v>
      </c>
      <c r="AT168" s="137" t="s">
        <v>195</v>
      </c>
      <c r="AU168" s="137" t="s">
        <v>80</v>
      </c>
      <c r="AY168" s="14" t="s">
        <v>194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4" t="s">
        <v>80</v>
      </c>
      <c r="BK168" s="138">
        <f>ROUND(I168*H168,2)</f>
        <v>0</v>
      </c>
      <c r="BL168" s="14" t="s">
        <v>193</v>
      </c>
      <c r="BM168" s="137" t="s">
        <v>428</v>
      </c>
    </row>
    <row r="169" spans="2:65" s="1" customFormat="1" ht="11.25">
      <c r="B169" s="29"/>
      <c r="C169" s="215"/>
      <c r="D169" s="216" t="s">
        <v>201</v>
      </c>
      <c r="E169" s="215"/>
      <c r="F169" s="217" t="s">
        <v>427</v>
      </c>
      <c r="G169" s="215"/>
      <c r="H169" s="215"/>
      <c r="I169" s="140"/>
      <c r="J169" s="215"/>
      <c r="K169" s="215"/>
      <c r="L169" s="29"/>
      <c r="M169" s="141"/>
      <c r="T169" s="53"/>
      <c r="AT169" s="14" t="s">
        <v>201</v>
      </c>
      <c r="AU169" s="14" t="s">
        <v>80</v>
      </c>
    </row>
    <row r="170" spans="2:65" s="1" customFormat="1" ht="16.5" customHeight="1">
      <c r="B170" s="128"/>
      <c r="C170" s="210" t="s">
        <v>343</v>
      </c>
      <c r="D170" s="210" t="s">
        <v>195</v>
      </c>
      <c r="E170" s="211" t="s">
        <v>429</v>
      </c>
      <c r="F170" s="212" t="s">
        <v>430</v>
      </c>
      <c r="G170" s="213" t="s">
        <v>269</v>
      </c>
      <c r="H170" s="214">
        <v>486</v>
      </c>
      <c r="I170" s="132"/>
      <c r="J170" s="228">
        <f>ROUND(I170*H170,2)</f>
        <v>0</v>
      </c>
      <c r="K170" s="212" t="s">
        <v>270</v>
      </c>
      <c r="L170" s="29"/>
      <c r="M170" s="133" t="s">
        <v>1</v>
      </c>
      <c r="N170" s="134" t="s">
        <v>38</v>
      </c>
      <c r="P170" s="135">
        <f>O170*H170</f>
        <v>0</v>
      </c>
      <c r="Q170" s="135">
        <v>0.25094</v>
      </c>
      <c r="R170" s="135">
        <f>Q170*H170</f>
        <v>121.95684</v>
      </c>
      <c r="S170" s="135">
        <v>0</v>
      </c>
      <c r="T170" s="136">
        <f>S170*H170</f>
        <v>0</v>
      </c>
      <c r="AR170" s="137" t="s">
        <v>193</v>
      </c>
      <c r="AT170" s="137" t="s">
        <v>195</v>
      </c>
      <c r="AU170" s="137" t="s">
        <v>80</v>
      </c>
      <c r="AY170" s="14" t="s">
        <v>194</v>
      </c>
      <c r="BE170" s="138">
        <f>IF(N170="základní",J170,0)</f>
        <v>0</v>
      </c>
      <c r="BF170" s="138">
        <f>IF(N170="snížená",J170,0)</f>
        <v>0</v>
      </c>
      <c r="BG170" s="138">
        <f>IF(N170="zákl. přenesená",J170,0)</f>
        <v>0</v>
      </c>
      <c r="BH170" s="138">
        <f>IF(N170="sníž. přenesená",J170,0)</f>
        <v>0</v>
      </c>
      <c r="BI170" s="138">
        <f>IF(N170="nulová",J170,0)</f>
        <v>0</v>
      </c>
      <c r="BJ170" s="14" t="s">
        <v>80</v>
      </c>
      <c r="BK170" s="138">
        <f>ROUND(I170*H170,2)</f>
        <v>0</v>
      </c>
      <c r="BL170" s="14" t="s">
        <v>193</v>
      </c>
      <c r="BM170" s="137" t="s">
        <v>431</v>
      </c>
    </row>
    <row r="171" spans="2:65" s="1" customFormat="1" ht="11.25">
      <c r="B171" s="29"/>
      <c r="C171" s="215"/>
      <c r="D171" s="216" t="s">
        <v>201</v>
      </c>
      <c r="E171" s="215"/>
      <c r="F171" s="217" t="s">
        <v>430</v>
      </c>
      <c r="G171" s="215"/>
      <c r="H171" s="215"/>
      <c r="I171" s="140"/>
      <c r="J171" s="215"/>
      <c r="K171" s="215"/>
      <c r="L171" s="29"/>
      <c r="M171" s="141"/>
      <c r="T171" s="53"/>
      <c r="AT171" s="14" t="s">
        <v>201</v>
      </c>
      <c r="AU171" s="14" t="s">
        <v>80</v>
      </c>
    </row>
    <row r="172" spans="2:65" s="1" customFormat="1" ht="16.5" customHeight="1">
      <c r="B172" s="128"/>
      <c r="C172" s="210" t="s">
        <v>7</v>
      </c>
      <c r="D172" s="210" t="s">
        <v>195</v>
      </c>
      <c r="E172" s="211" t="s">
        <v>313</v>
      </c>
      <c r="F172" s="212" t="s">
        <v>314</v>
      </c>
      <c r="G172" s="213" t="s">
        <v>280</v>
      </c>
      <c r="H172" s="214">
        <v>27.14</v>
      </c>
      <c r="I172" s="132"/>
      <c r="J172" s="228">
        <f>ROUND(I172*H172,2)</f>
        <v>0</v>
      </c>
      <c r="K172" s="212" t="s">
        <v>199</v>
      </c>
      <c r="L172" s="29"/>
      <c r="M172" s="133" t="s">
        <v>1</v>
      </c>
      <c r="N172" s="134" t="s">
        <v>38</v>
      </c>
      <c r="P172" s="135">
        <f>O172*H172</f>
        <v>0</v>
      </c>
      <c r="Q172" s="135">
        <v>0</v>
      </c>
      <c r="R172" s="135">
        <f>Q172*H172</f>
        <v>0</v>
      </c>
      <c r="S172" s="135">
        <v>0</v>
      </c>
      <c r="T172" s="136">
        <f>S172*H172</f>
        <v>0</v>
      </c>
      <c r="AR172" s="137" t="s">
        <v>193</v>
      </c>
      <c r="AT172" s="137" t="s">
        <v>195</v>
      </c>
      <c r="AU172" s="137" t="s">
        <v>80</v>
      </c>
      <c r="AY172" s="14" t="s">
        <v>194</v>
      </c>
      <c r="BE172" s="138">
        <f>IF(N172="základní",J172,0)</f>
        <v>0</v>
      </c>
      <c r="BF172" s="138">
        <f>IF(N172="snížená",J172,0)</f>
        <v>0</v>
      </c>
      <c r="BG172" s="138">
        <f>IF(N172="zákl. přenesená",J172,0)</f>
        <v>0</v>
      </c>
      <c r="BH172" s="138">
        <f>IF(N172="sníž. přenesená",J172,0)</f>
        <v>0</v>
      </c>
      <c r="BI172" s="138">
        <f>IF(N172="nulová",J172,0)</f>
        <v>0</v>
      </c>
      <c r="BJ172" s="14" t="s">
        <v>80</v>
      </c>
      <c r="BK172" s="138">
        <f>ROUND(I172*H172,2)</f>
        <v>0</v>
      </c>
      <c r="BL172" s="14" t="s">
        <v>193</v>
      </c>
      <c r="BM172" s="137" t="s">
        <v>432</v>
      </c>
    </row>
    <row r="173" spans="2:65" s="1" customFormat="1" ht="39">
      <c r="B173" s="29"/>
      <c r="C173" s="215"/>
      <c r="D173" s="216" t="s">
        <v>201</v>
      </c>
      <c r="E173" s="215"/>
      <c r="F173" s="217" t="s">
        <v>316</v>
      </c>
      <c r="G173" s="215"/>
      <c r="H173" s="215"/>
      <c r="I173" s="140"/>
      <c r="J173" s="215"/>
      <c r="K173" s="215"/>
      <c r="L173" s="29"/>
      <c r="M173" s="141"/>
      <c r="T173" s="53"/>
      <c r="AT173" s="14" t="s">
        <v>201</v>
      </c>
      <c r="AU173" s="14" t="s">
        <v>80</v>
      </c>
    </row>
    <row r="174" spans="2:65" s="1" customFormat="1" ht="16.5" customHeight="1">
      <c r="B174" s="128"/>
      <c r="C174" s="210" t="s">
        <v>350</v>
      </c>
      <c r="D174" s="210" t="s">
        <v>195</v>
      </c>
      <c r="E174" s="211" t="s">
        <v>433</v>
      </c>
      <c r="F174" s="212" t="s">
        <v>434</v>
      </c>
      <c r="G174" s="213" t="s">
        <v>236</v>
      </c>
      <c r="H174" s="214">
        <v>301.60000000000002</v>
      </c>
      <c r="I174" s="132"/>
      <c r="J174" s="228">
        <f>ROUND(I174*H174,2)</f>
        <v>0</v>
      </c>
      <c r="K174" s="212" t="s">
        <v>199</v>
      </c>
      <c r="L174" s="29"/>
      <c r="M174" s="133" t="s">
        <v>1</v>
      </c>
      <c r="N174" s="134" t="s">
        <v>38</v>
      </c>
      <c r="P174" s="135">
        <f>O174*H174</f>
        <v>0</v>
      </c>
      <c r="Q174" s="135">
        <v>2.63E-3</v>
      </c>
      <c r="R174" s="135">
        <f>Q174*H174</f>
        <v>0.79320800000000002</v>
      </c>
      <c r="S174" s="135">
        <v>0</v>
      </c>
      <c r="T174" s="136">
        <f>S174*H174</f>
        <v>0</v>
      </c>
      <c r="AR174" s="137" t="s">
        <v>193</v>
      </c>
      <c r="AT174" s="137" t="s">
        <v>195</v>
      </c>
      <c r="AU174" s="137" t="s">
        <v>80</v>
      </c>
      <c r="AY174" s="14" t="s">
        <v>194</v>
      </c>
      <c r="BE174" s="138">
        <f>IF(N174="základní",J174,0)</f>
        <v>0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4" t="s">
        <v>80</v>
      </c>
      <c r="BK174" s="138">
        <f>ROUND(I174*H174,2)</f>
        <v>0</v>
      </c>
      <c r="BL174" s="14" t="s">
        <v>193</v>
      </c>
      <c r="BM174" s="137" t="s">
        <v>435</v>
      </c>
    </row>
    <row r="175" spans="2:65" s="1" customFormat="1" ht="29.25">
      <c r="B175" s="29"/>
      <c r="C175" s="215"/>
      <c r="D175" s="216" t="s">
        <v>201</v>
      </c>
      <c r="E175" s="215"/>
      <c r="F175" s="217" t="s">
        <v>436</v>
      </c>
      <c r="G175" s="215"/>
      <c r="H175" s="215"/>
      <c r="I175" s="140"/>
      <c r="J175" s="215"/>
      <c r="K175" s="215"/>
      <c r="L175" s="29"/>
      <c r="M175" s="141"/>
      <c r="T175" s="53"/>
      <c r="AT175" s="14" t="s">
        <v>201</v>
      </c>
      <c r="AU175" s="14" t="s">
        <v>80</v>
      </c>
    </row>
    <row r="176" spans="2:65" s="1" customFormat="1" ht="16.5" customHeight="1">
      <c r="B176" s="128"/>
      <c r="C176" s="230" t="s">
        <v>356</v>
      </c>
      <c r="D176" s="230" t="s">
        <v>321</v>
      </c>
      <c r="E176" s="231" t="s">
        <v>322</v>
      </c>
      <c r="F176" s="232" t="s">
        <v>323</v>
      </c>
      <c r="G176" s="233" t="s">
        <v>324</v>
      </c>
      <c r="H176" s="234">
        <v>36.639000000000003</v>
      </c>
      <c r="I176" s="158"/>
      <c r="J176" s="235">
        <f>ROUND(I176*H176,2)</f>
        <v>0</v>
      </c>
      <c r="K176" s="232" t="s">
        <v>199</v>
      </c>
      <c r="L176" s="159"/>
      <c r="M176" s="160" t="s">
        <v>1</v>
      </c>
      <c r="N176" s="161" t="s">
        <v>38</v>
      </c>
      <c r="P176" s="135">
        <f>O176*H176</f>
        <v>0</v>
      </c>
      <c r="Q176" s="135">
        <v>1</v>
      </c>
      <c r="R176" s="135">
        <f>Q176*H176</f>
        <v>36.639000000000003</v>
      </c>
      <c r="S176" s="135">
        <v>0</v>
      </c>
      <c r="T176" s="136">
        <f>S176*H176</f>
        <v>0</v>
      </c>
      <c r="AR176" s="137" t="s">
        <v>233</v>
      </c>
      <c r="AT176" s="137" t="s">
        <v>321</v>
      </c>
      <c r="AU176" s="137" t="s">
        <v>80</v>
      </c>
      <c r="AY176" s="14" t="s">
        <v>194</v>
      </c>
      <c r="BE176" s="138">
        <f>IF(N176="základní",J176,0)</f>
        <v>0</v>
      </c>
      <c r="BF176" s="138">
        <f>IF(N176="snížená",J176,0)</f>
        <v>0</v>
      </c>
      <c r="BG176" s="138">
        <f>IF(N176="zákl. přenesená",J176,0)</f>
        <v>0</v>
      </c>
      <c r="BH176" s="138">
        <f>IF(N176="sníž. přenesená",J176,0)</f>
        <v>0</v>
      </c>
      <c r="BI176" s="138">
        <f>IF(N176="nulová",J176,0)</f>
        <v>0</v>
      </c>
      <c r="BJ176" s="14" t="s">
        <v>80</v>
      </c>
      <c r="BK176" s="138">
        <f>ROUND(I176*H176,2)</f>
        <v>0</v>
      </c>
      <c r="BL176" s="14" t="s">
        <v>193</v>
      </c>
      <c r="BM176" s="137" t="s">
        <v>437</v>
      </c>
    </row>
    <row r="177" spans="2:65" s="1" customFormat="1" ht="11.25">
      <c r="B177" s="29"/>
      <c r="C177" s="215"/>
      <c r="D177" s="216" t="s">
        <v>201</v>
      </c>
      <c r="E177" s="215"/>
      <c r="F177" s="217" t="s">
        <v>323</v>
      </c>
      <c r="G177" s="215"/>
      <c r="H177" s="215"/>
      <c r="I177" s="140"/>
      <c r="J177" s="215"/>
      <c r="K177" s="215"/>
      <c r="L177" s="29"/>
      <c r="M177" s="141"/>
      <c r="T177" s="53"/>
      <c r="AT177" s="14" t="s">
        <v>201</v>
      </c>
      <c r="AU177" s="14" t="s">
        <v>80</v>
      </c>
    </row>
    <row r="178" spans="2:65" s="1" customFormat="1" ht="16.5" customHeight="1">
      <c r="B178" s="128"/>
      <c r="C178" s="230" t="s">
        <v>361</v>
      </c>
      <c r="D178" s="230" t="s">
        <v>321</v>
      </c>
      <c r="E178" s="231" t="s">
        <v>438</v>
      </c>
      <c r="F178" s="232" t="s">
        <v>439</v>
      </c>
      <c r="G178" s="233" t="s">
        <v>324</v>
      </c>
      <c r="H178" s="234">
        <v>17.376000000000001</v>
      </c>
      <c r="I178" s="158"/>
      <c r="J178" s="235">
        <f>ROUND(I178*H178,2)</f>
        <v>0</v>
      </c>
      <c r="K178" s="232" t="s">
        <v>199</v>
      </c>
      <c r="L178" s="159"/>
      <c r="M178" s="160" t="s">
        <v>1</v>
      </c>
      <c r="N178" s="161" t="s">
        <v>38</v>
      </c>
      <c r="P178" s="135">
        <f>O178*H178</f>
        <v>0</v>
      </c>
      <c r="Q178" s="135">
        <v>1</v>
      </c>
      <c r="R178" s="135">
        <f>Q178*H178</f>
        <v>17.376000000000001</v>
      </c>
      <c r="S178" s="135">
        <v>0</v>
      </c>
      <c r="T178" s="136">
        <f>S178*H178</f>
        <v>0</v>
      </c>
      <c r="AR178" s="137" t="s">
        <v>233</v>
      </c>
      <c r="AT178" s="137" t="s">
        <v>321</v>
      </c>
      <c r="AU178" s="137" t="s">
        <v>80</v>
      </c>
      <c r="AY178" s="14" t="s">
        <v>194</v>
      </c>
      <c r="BE178" s="138">
        <f>IF(N178="základní",J178,0)</f>
        <v>0</v>
      </c>
      <c r="BF178" s="138">
        <f>IF(N178="snížená",J178,0)</f>
        <v>0</v>
      </c>
      <c r="BG178" s="138">
        <f>IF(N178="zákl. přenesená",J178,0)</f>
        <v>0</v>
      </c>
      <c r="BH178" s="138">
        <f>IF(N178="sníž. přenesená",J178,0)</f>
        <v>0</v>
      </c>
      <c r="BI178" s="138">
        <f>IF(N178="nulová",J178,0)</f>
        <v>0</v>
      </c>
      <c r="BJ178" s="14" t="s">
        <v>80</v>
      </c>
      <c r="BK178" s="138">
        <f>ROUND(I178*H178,2)</f>
        <v>0</v>
      </c>
      <c r="BL178" s="14" t="s">
        <v>193</v>
      </c>
      <c r="BM178" s="137" t="s">
        <v>440</v>
      </c>
    </row>
    <row r="179" spans="2:65" s="1" customFormat="1" ht="11.25">
      <c r="B179" s="29"/>
      <c r="C179" s="215"/>
      <c r="D179" s="216" t="s">
        <v>201</v>
      </c>
      <c r="E179" s="215"/>
      <c r="F179" s="217" t="s">
        <v>441</v>
      </c>
      <c r="G179" s="215"/>
      <c r="H179" s="215"/>
      <c r="I179" s="140"/>
      <c r="J179" s="215"/>
      <c r="K179" s="215"/>
      <c r="L179" s="29"/>
      <c r="M179" s="141"/>
      <c r="T179" s="53"/>
      <c r="AT179" s="14" t="s">
        <v>201</v>
      </c>
      <c r="AU179" s="14" t="s">
        <v>80</v>
      </c>
    </row>
    <row r="180" spans="2:65" s="11" customFormat="1" ht="11.25">
      <c r="B180" s="142"/>
      <c r="C180" s="218"/>
      <c r="D180" s="216" t="s">
        <v>231</v>
      </c>
      <c r="E180" s="219" t="s">
        <v>1</v>
      </c>
      <c r="F180" s="220" t="s">
        <v>442</v>
      </c>
      <c r="G180" s="218"/>
      <c r="H180" s="219" t="s">
        <v>1</v>
      </c>
      <c r="I180" s="144"/>
      <c r="J180" s="218"/>
      <c r="K180" s="218"/>
      <c r="L180" s="142"/>
      <c r="M180" s="145"/>
      <c r="T180" s="146"/>
      <c r="AT180" s="143" t="s">
        <v>231</v>
      </c>
      <c r="AU180" s="143" t="s">
        <v>80</v>
      </c>
      <c r="AV180" s="11" t="s">
        <v>80</v>
      </c>
      <c r="AW180" s="11" t="s">
        <v>30</v>
      </c>
      <c r="AX180" s="11" t="s">
        <v>73</v>
      </c>
      <c r="AY180" s="143" t="s">
        <v>194</v>
      </c>
    </row>
    <row r="181" spans="2:65" s="12" customFormat="1" ht="11.25">
      <c r="B181" s="147"/>
      <c r="C181" s="221"/>
      <c r="D181" s="216" t="s">
        <v>231</v>
      </c>
      <c r="E181" s="222" t="s">
        <v>1</v>
      </c>
      <c r="F181" s="223" t="s">
        <v>443</v>
      </c>
      <c r="G181" s="221"/>
      <c r="H181" s="224">
        <v>17.376000000000001</v>
      </c>
      <c r="I181" s="149"/>
      <c r="J181" s="221"/>
      <c r="K181" s="221"/>
      <c r="L181" s="147"/>
      <c r="M181" s="150"/>
      <c r="T181" s="151"/>
      <c r="AT181" s="148" t="s">
        <v>231</v>
      </c>
      <c r="AU181" s="148" t="s">
        <v>80</v>
      </c>
      <c r="AV181" s="12" t="s">
        <v>85</v>
      </c>
      <c r="AW181" s="12" t="s">
        <v>30</v>
      </c>
      <c r="AX181" s="12" t="s">
        <v>80</v>
      </c>
      <c r="AY181" s="148" t="s">
        <v>194</v>
      </c>
    </row>
    <row r="182" spans="2:65" s="10" customFormat="1" ht="25.9" customHeight="1">
      <c r="B182" s="118"/>
      <c r="C182" s="225"/>
      <c r="D182" s="226" t="s">
        <v>72</v>
      </c>
      <c r="E182" s="227" t="s">
        <v>444</v>
      </c>
      <c r="F182" s="227" t="s">
        <v>445</v>
      </c>
      <c r="G182" s="225"/>
      <c r="H182" s="225"/>
      <c r="I182" s="121"/>
      <c r="J182" s="229">
        <f>BK182</f>
        <v>0</v>
      </c>
      <c r="K182" s="225"/>
      <c r="L182" s="118"/>
      <c r="M182" s="123"/>
      <c r="P182" s="124">
        <f>SUM(P183:P216)</f>
        <v>0</v>
      </c>
      <c r="R182" s="124">
        <f>SUM(R183:R216)</f>
        <v>348.17192</v>
      </c>
      <c r="T182" s="125">
        <f>SUM(T183:T216)</f>
        <v>0</v>
      </c>
      <c r="AR182" s="119" t="s">
        <v>193</v>
      </c>
      <c r="AT182" s="126" t="s">
        <v>72</v>
      </c>
      <c r="AU182" s="126" t="s">
        <v>73</v>
      </c>
      <c r="AY182" s="119" t="s">
        <v>194</v>
      </c>
      <c r="BK182" s="127">
        <f>SUM(BK183:BK216)</f>
        <v>0</v>
      </c>
    </row>
    <row r="183" spans="2:65" s="1" customFormat="1" ht="16.5" customHeight="1">
      <c r="B183" s="128"/>
      <c r="C183" s="210" t="s">
        <v>365</v>
      </c>
      <c r="D183" s="210" t="s">
        <v>195</v>
      </c>
      <c r="E183" s="211" t="s">
        <v>278</v>
      </c>
      <c r="F183" s="212" t="s">
        <v>279</v>
      </c>
      <c r="G183" s="213" t="s">
        <v>280</v>
      </c>
      <c r="H183" s="214">
        <v>101.1</v>
      </c>
      <c r="I183" s="132"/>
      <c r="J183" s="228">
        <f>ROUND(I183*H183,2)</f>
        <v>0</v>
      </c>
      <c r="K183" s="212" t="s">
        <v>270</v>
      </c>
      <c r="L183" s="29"/>
      <c r="M183" s="133" t="s">
        <v>1</v>
      </c>
      <c r="N183" s="134" t="s">
        <v>38</v>
      </c>
      <c r="P183" s="135">
        <f>O183*H183</f>
        <v>0</v>
      </c>
      <c r="Q183" s="135">
        <v>0</v>
      </c>
      <c r="R183" s="135">
        <f>Q183*H183</f>
        <v>0</v>
      </c>
      <c r="S183" s="135">
        <v>0</v>
      </c>
      <c r="T183" s="136">
        <f>S183*H183</f>
        <v>0</v>
      </c>
      <c r="AR183" s="137" t="s">
        <v>193</v>
      </c>
      <c r="AT183" s="137" t="s">
        <v>195</v>
      </c>
      <c r="AU183" s="137" t="s">
        <v>80</v>
      </c>
      <c r="AY183" s="14" t="s">
        <v>194</v>
      </c>
      <c r="BE183" s="138">
        <f>IF(N183="základní",J183,0)</f>
        <v>0</v>
      </c>
      <c r="BF183" s="138">
        <f>IF(N183="snížená",J183,0)</f>
        <v>0</v>
      </c>
      <c r="BG183" s="138">
        <f>IF(N183="zákl. přenesená",J183,0)</f>
        <v>0</v>
      </c>
      <c r="BH183" s="138">
        <f>IF(N183="sníž. přenesená",J183,0)</f>
        <v>0</v>
      </c>
      <c r="BI183" s="138">
        <f>IF(N183="nulová",J183,0)</f>
        <v>0</v>
      </c>
      <c r="BJ183" s="14" t="s">
        <v>80</v>
      </c>
      <c r="BK183" s="138">
        <f>ROUND(I183*H183,2)</f>
        <v>0</v>
      </c>
      <c r="BL183" s="14" t="s">
        <v>193</v>
      </c>
      <c r="BM183" s="137" t="s">
        <v>446</v>
      </c>
    </row>
    <row r="184" spans="2:65" s="1" customFormat="1" ht="11.25">
      <c r="B184" s="29"/>
      <c r="C184" s="215"/>
      <c r="D184" s="216" t="s">
        <v>201</v>
      </c>
      <c r="E184" s="215"/>
      <c r="F184" s="217" t="s">
        <v>279</v>
      </c>
      <c r="G184" s="215"/>
      <c r="H184" s="215"/>
      <c r="I184" s="140"/>
      <c r="J184" s="215"/>
      <c r="K184" s="215"/>
      <c r="L184" s="29"/>
      <c r="M184" s="141"/>
      <c r="T184" s="53"/>
      <c r="AT184" s="14" t="s">
        <v>201</v>
      </c>
      <c r="AU184" s="14" t="s">
        <v>80</v>
      </c>
    </row>
    <row r="185" spans="2:65" s="1" customFormat="1" ht="16.5" customHeight="1">
      <c r="B185" s="128"/>
      <c r="C185" s="210" t="s">
        <v>370</v>
      </c>
      <c r="D185" s="210" t="s">
        <v>195</v>
      </c>
      <c r="E185" s="211" t="s">
        <v>409</v>
      </c>
      <c r="F185" s="212" t="s">
        <v>410</v>
      </c>
      <c r="G185" s="213" t="s">
        <v>280</v>
      </c>
      <c r="H185" s="214">
        <v>8.6</v>
      </c>
      <c r="I185" s="132"/>
      <c r="J185" s="228">
        <f>ROUND(I185*H185,2)</f>
        <v>0</v>
      </c>
      <c r="K185" s="212" t="s">
        <v>270</v>
      </c>
      <c r="L185" s="29"/>
      <c r="M185" s="133" t="s">
        <v>1</v>
      </c>
      <c r="N185" s="134" t="s">
        <v>38</v>
      </c>
      <c r="P185" s="135">
        <f>O185*H185</f>
        <v>0</v>
      </c>
      <c r="Q185" s="135">
        <v>0</v>
      </c>
      <c r="R185" s="135">
        <f>Q185*H185</f>
        <v>0</v>
      </c>
      <c r="S185" s="135">
        <v>0</v>
      </c>
      <c r="T185" s="136">
        <f>S185*H185</f>
        <v>0</v>
      </c>
      <c r="AR185" s="137" t="s">
        <v>193</v>
      </c>
      <c r="AT185" s="137" t="s">
        <v>195</v>
      </c>
      <c r="AU185" s="137" t="s">
        <v>80</v>
      </c>
      <c r="AY185" s="14" t="s">
        <v>194</v>
      </c>
      <c r="BE185" s="138">
        <f>IF(N185="základní",J185,0)</f>
        <v>0</v>
      </c>
      <c r="BF185" s="138">
        <f>IF(N185="snížená",J185,0)</f>
        <v>0</v>
      </c>
      <c r="BG185" s="138">
        <f>IF(N185="zákl. přenesená",J185,0)</f>
        <v>0</v>
      </c>
      <c r="BH185" s="138">
        <f>IF(N185="sníž. přenesená",J185,0)</f>
        <v>0</v>
      </c>
      <c r="BI185" s="138">
        <f>IF(N185="nulová",J185,0)</f>
        <v>0</v>
      </c>
      <c r="BJ185" s="14" t="s">
        <v>80</v>
      </c>
      <c r="BK185" s="138">
        <f>ROUND(I185*H185,2)</f>
        <v>0</v>
      </c>
      <c r="BL185" s="14" t="s">
        <v>193</v>
      </c>
      <c r="BM185" s="137" t="s">
        <v>447</v>
      </c>
    </row>
    <row r="186" spans="2:65" s="1" customFormat="1" ht="11.25">
      <c r="B186" s="29"/>
      <c r="C186" s="215"/>
      <c r="D186" s="216" t="s">
        <v>201</v>
      </c>
      <c r="E186" s="215"/>
      <c r="F186" s="217" t="s">
        <v>410</v>
      </c>
      <c r="G186" s="215"/>
      <c r="H186" s="215"/>
      <c r="I186" s="140"/>
      <c r="J186" s="215"/>
      <c r="K186" s="215"/>
      <c r="L186" s="29"/>
      <c r="M186" s="141"/>
      <c r="T186" s="53"/>
      <c r="AT186" s="14" t="s">
        <v>201</v>
      </c>
      <c r="AU186" s="14" t="s">
        <v>80</v>
      </c>
    </row>
    <row r="187" spans="2:65" s="1" customFormat="1" ht="16.5" customHeight="1">
      <c r="B187" s="128"/>
      <c r="C187" s="210" t="s">
        <v>448</v>
      </c>
      <c r="D187" s="210" t="s">
        <v>195</v>
      </c>
      <c r="E187" s="211" t="s">
        <v>282</v>
      </c>
      <c r="F187" s="212" t="s">
        <v>283</v>
      </c>
      <c r="G187" s="213" t="s">
        <v>280</v>
      </c>
      <c r="H187" s="214">
        <v>109.7</v>
      </c>
      <c r="I187" s="132"/>
      <c r="J187" s="228">
        <f>ROUND(I187*H187,2)</f>
        <v>0</v>
      </c>
      <c r="K187" s="212" t="s">
        <v>270</v>
      </c>
      <c r="L187" s="29"/>
      <c r="M187" s="133" t="s">
        <v>1</v>
      </c>
      <c r="N187" s="134" t="s">
        <v>38</v>
      </c>
      <c r="P187" s="135">
        <f>O187*H187</f>
        <v>0</v>
      </c>
      <c r="Q187" s="135">
        <v>0</v>
      </c>
      <c r="R187" s="135">
        <f>Q187*H187</f>
        <v>0</v>
      </c>
      <c r="S187" s="135">
        <v>0</v>
      </c>
      <c r="T187" s="136">
        <f>S187*H187</f>
        <v>0</v>
      </c>
      <c r="AR187" s="137" t="s">
        <v>193</v>
      </c>
      <c r="AT187" s="137" t="s">
        <v>195</v>
      </c>
      <c r="AU187" s="137" t="s">
        <v>80</v>
      </c>
      <c r="AY187" s="14" t="s">
        <v>194</v>
      </c>
      <c r="BE187" s="138">
        <f>IF(N187="základní",J187,0)</f>
        <v>0</v>
      </c>
      <c r="BF187" s="138">
        <f>IF(N187="snížená",J187,0)</f>
        <v>0</v>
      </c>
      <c r="BG187" s="138">
        <f>IF(N187="zákl. přenesená",J187,0)</f>
        <v>0</v>
      </c>
      <c r="BH187" s="138">
        <f>IF(N187="sníž. přenesená",J187,0)</f>
        <v>0</v>
      </c>
      <c r="BI187" s="138">
        <f>IF(N187="nulová",J187,0)</f>
        <v>0</v>
      </c>
      <c r="BJ187" s="14" t="s">
        <v>80</v>
      </c>
      <c r="BK187" s="138">
        <f>ROUND(I187*H187,2)</f>
        <v>0</v>
      </c>
      <c r="BL187" s="14" t="s">
        <v>193</v>
      </c>
      <c r="BM187" s="137" t="s">
        <v>449</v>
      </c>
    </row>
    <row r="188" spans="2:65" s="1" customFormat="1" ht="11.25">
      <c r="B188" s="29"/>
      <c r="C188" s="215"/>
      <c r="D188" s="216" t="s">
        <v>201</v>
      </c>
      <c r="E188" s="215"/>
      <c r="F188" s="217" t="s">
        <v>283</v>
      </c>
      <c r="G188" s="215"/>
      <c r="H188" s="215"/>
      <c r="I188" s="140"/>
      <c r="J188" s="215"/>
      <c r="K188" s="215"/>
      <c r="L188" s="29"/>
      <c r="M188" s="141"/>
      <c r="T188" s="53"/>
      <c r="AT188" s="14" t="s">
        <v>201</v>
      </c>
      <c r="AU188" s="14" t="s">
        <v>80</v>
      </c>
    </row>
    <row r="189" spans="2:65" s="1" customFormat="1" ht="16.5" customHeight="1">
      <c r="B189" s="128"/>
      <c r="C189" s="210" t="s">
        <v>450</v>
      </c>
      <c r="D189" s="210" t="s">
        <v>195</v>
      </c>
      <c r="E189" s="211" t="s">
        <v>294</v>
      </c>
      <c r="F189" s="212" t="s">
        <v>295</v>
      </c>
      <c r="G189" s="213" t="s">
        <v>269</v>
      </c>
      <c r="H189" s="214">
        <v>143.4</v>
      </c>
      <c r="I189" s="132"/>
      <c r="J189" s="228">
        <f>ROUND(I189*H189,2)</f>
        <v>0</v>
      </c>
      <c r="K189" s="212" t="s">
        <v>270</v>
      </c>
      <c r="L189" s="29"/>
      <c r="M189" s="133" t="s">
        <v>1</v>
      </c>
      <c r="N189" s="134" t="s">
        <v>38</v>
      </c>
      <c r="P189" s="135">
        <f>O189*H189</f>
        <v>0</v>
      </c>
      <c r="Q189" s="135">
        <v>0</v>
      </c>
      <c r="R189" s="135">
        <f>Q189*H189</f>
        <v>0</v>
      </c>
      <c r="S189" s="135">
        <v>0</v>
      </c>
      <c r="T189" s="136">
        <f>S189*H189</f>
        <v>0</v>
      </c>
      <c r="AR189" s="137" t="s">
        <v>193</v>
      </c>
      <c r="AT189" s="137" t="s">
        <v>195</v>
      </c>
      <c r="AU189" s="137" t="s">
        <v>80</v>
      </c>
      <c r="AY189" s="14" t="s">
        <v>194</v>
      </c>
      <c r="BE189" s="138">
        <f>IF(N189="základní",J189,0)</f>
        <v>0</v>
      </c>
      <c r="BF189" s="138">
        <f>IF(N189="snížená",J189,0)</f>
        <v>0</v>
      </c>
      <c r="BG189" s="138">
        <f>IF(N189="zákl. přenesená",J189,0)</f>
        <v>0</v>
      </c>
      <c r="BH189" s="138">
        <f>IF(N189="sníž. přenesená",J189,0)</f>
        <v>0</v>
      </c>
      <c r="BI189" s="138">
        <f>IF(N189="nulová",J189,0)</f>
        <v>0</v>
      </c>
      <c r="BJ189" s="14" t="s">
        <v>80</v>
      </c>
      <c r="BK189" s="138">
        <f>ROUND(I189*H189,2)</f>
        <v>0</v>
      </c>
      <c r="BL189" s="14" t="s">
        <v>193</v>
      </c>
      <c r="BM189" s="137" t="s">
        <v>451</v>
      </c>
    </row>
    <row r="190" spans="2:65" s="1" customFormat="1" ht="11.25">
      <c r="B190" s="29"/>
      <c r="C190" s="215"/>
      <c r="D190" s="216" t="s">
        <v>201</v>
      </c>
      <c r="E190" s="215"/>
      <c r="F190" s="217" t="s">
        <v>295</v>
      </c>
      <c r="G190" s="215"/>
      <c r="H190" s="215"/>
      <c r="I190" s="140"/>
      <c r="J190" s="215"/>
      <c r="K190" s="215"/>
      <c r="L190" s="29"/>
      <c r="M190" s="141"/>
      <c r="T190" s="53"/>
      <c r="AT190" s="14" t="s">
        <v>201</v>
      </c>
      <c r="AU190" s="14" t="s">
        <v>80</v>
      </c>
    </row>
    <row r="191" spans="2:65" s="1" customFormat="1" ht="16.5" customHeight="1">
      <c r="B191" s="128"/>
      <c r="C191" s="210" t="s">
        <v>452</v>
      </c>
      <c r="D191" s="210" t="s">
        <v>195</v>
      </c>
      <c r="E191" s="211" t="s">
        <v>391</v>
      </c>
      <c r="F191" s="212" t="s">
        <v>392</v>
      </c>
      <c r="G191" s="213" t="s">
        <v>269</v>
      </c>
      <c r="H191" s="214">
        <v>337</v>
      </c>
      <c r="I191" s="132"/>
      <c r="J191" s="228">
        <f>ROUND(I191*H191,2)</f>
        <v>0</v>
      </c>
      <c r="K191" s="212" t="s">
        <v>270</v>
      </c>
      <c r="L191" s="29"/>
      <c r="M191" s="133" t="s">
        <v>1</v>
      </c>
      <c r="N191" s="134" t="s">
        <v>38</v>
      </c>
      <c r="P191" s="135">
        <f>O191*H191</f>
        <v>0</v>
      </c>
      <c r="Q191" s="135">
        <v>0</v>
      </c>
      <c r="R191" s="135">
        <f>Q191*H191</f>
        <v>0</v>
      </c>
      <c r="S191" s="135">
        <v>0</v>
      </c>
      <c r="T191" s="136">
        <f>S191*H191</f>
        <v>0</v>
      </c>
      <c r="AR191" s="137" t="s">
        <v>193</v>
      </c>
      <c r="AT191" s="137" t="s">
        <v>195</v>
      </c>
      <c r="AU191" s="137" t="s">
        <v>80</v>
      </c>
      <c r="AY191" s="14" t="s">
        <v>194</v>
      </c>
      <c r="BE191" s="138">
        <f>IF(N191="základní",J191,0)</f>
        <v>0</v>
      </c>
      <c r="BF191" s="138">
        <f>IF(N191="snížená",J191,0)</f>
        <v>0</v>
      </c>
      <c r="BG191" s="138">
        <f>IF(N191="zákl. přenesená",J191,0)</f>
        <v>0</v>
      </c>
      <c r="BH191" s="138">
        <f>IF(N191="sníž. přenesená",J191,0)</f>
        <v>0</v>
      </c>
      <c r="BI191" s="138">
        <f>IF(N191="nulová",J191,0)</f>
        <v>0</v>
      </c>
      <c r="BJ191" s="14" t="s">
        <v>80</v>
      </c>
      <c r="BK191" s="138">
        <f>ROUND(I191*H191,2)</f>
        <v>0</v>
      </c>
      <c r="BL191" s="14" t="s">
        <v>193</v>
      </c>
      <c r="BM191" s="137" t="s">
        <v>453</v>
      </c>
    </row>
    <row r="192" spans="2:65" s="1" customFormat="1" ht="11.25">
      <c r="B192" s="29"/>
      <c r="C192" s="215"/>
      <c r="D192" s="216" t="s">
        <v>201</v>
      </c>
      <c r="E192" s="215"/>
      <c r="F192" s="217" t="s">
        <v>392</v>
      </c>
      <c r="G192" s="215"/>
      <c r="H192" s="215"/>
      <c r="I192" s="140"/>
      <c r="J192" s="215"/>
      <c r="K192" s="215"/>
      <c r="L192" s="29"/>
      <c r="M192" s="141"/>
      <c r="T192" s="53"/>
      <c r="AT192" s="14" t="s">
        <v>201</v>
      </c>
      <c r="AU192" s="14" t="s">
        <v>80</v>
      </c>
    </row>
    <row r="193" spans="2:65" s="1" customFormat="1" ht="16.5" customHeight="1">
      <c r="B193" s="128"/>
      <c r="C193" s="210" t="s">
        <v>454</v>
      </c>
      <c r="D193" s="210" t="s">
        <v>195</v>
      </c>
      <c r="E193" s="211" t="s">
        <v>301</v>
      </c>
      <c r="F193" s="212" t="s">
        <v>302</v>
      </c>
      <c r="G193" s="213" t="s">
        <v>269</v>
      </c>
      <c r="H193" s="214">
        <v>337</v>
      </c>
      <c r="I193" s="132"/>
      <c r="J193" s="228">
        <f>ROUND(I193*H193,2)</f>
        <v>0</v>
      </c>
      <c r="K193" s="212" t="s">
        <v>270</v>
      </c>
      <c r="L193" s="29"/>
      <c r="M193" s="133" t="s">
        <v>1</v>
      </c>
      <c r="N193" s="134" t="s">
        <v>38</v>
      </c>
      <c r="P193" s="135">
        <f>O193*H193</f>
        <v>0</v>
      </c>
      <c r="Q193" s="135">
        <v>0</v>
      </c>
      <c r="R193" s="135">
        <f>Q193*H193</f>
        <v>0</v>
      </c>
      <c r="S193" s="135">
        <v>0</v>
      </c>
      <c r="T193" s="136">
        <f>S193*H193</f>
        <v>0</v>
      </c>
      <c r="AR193" s="137" t="s">
        <v>193</v>
      </c>
      <c r="AT193" s="137" t="s">
        <v>195</v>
      </c>
      <c r="AU193" s="137" t="s">
        <v>80</v>
      </c>
      <c r="AY193" s="14" t="s">
        <v>194</v>
      </c>
      <c r="BE193" s="138">
        <f>IF(N193="základní",J193,0)</f>
        <v>0</v>
      </c>
      <c r="BF193" s="138">
        <f>IF(N193="snížená",J193,0)</f>
        <v>0</v>
      </c>
      <c r="BG193" s="138">
        <f>IF(N193="zákl. přenesená",J193,0)</f>
        <v>0</v>
      </c>
      <c r="BH193" s="138">
        <f>IF(N193="sníž. přenesená",J193,0)</f>
        <v>0</v>
      </c>
      <c r="BI193" s="138">
        <f>IF(N193="nulová",J193,0)</f>
        <v>0</v>
      </c>
      <c r="BJ193" s="14" t="s">
        <v>80</v>
      </c>
      <c r="BK193" s="138">
        <f>ROUND(I193*H193,2)</f>
        <v>0</v>
      </c>
      <c r="BL193" s="14" t="s">
        <v>193</v>
      </c>
      <c r="BM193" s="137" t="s">
        <v>455</v>
      </c>
    </row>
    <row r="194" spans="2:65" s="1" customFormat="1" ht="11.25">
      <c r="B194" s="29"/>
      <c r="C194" s="215"/>
      <c r="D194" s="216" t="s">
        <v>201</v>
      </c>
      <c r="E194" s="215"/>
      <c r="F194" s="217" t="s">
        <v>302</v>
      </c>
      <c r="G194" s="215"/>
      <c r="H194" s="215"/>
      <c r="I194" s="140"/>
      <c r="J194" s="215"/>
      <c r="K194" s="215"/>
      <c r="L194" s="29"/>
      <c r="M194" s="141"/>
      <c r="T194" s="53"/>
      <c r="AT194" s="14" t="s">
        <v>201</v>
      </c>
      <c r="AU194" s="14" t="s">
        <v>80</v>
      </c>
    </row>
    <row r="195" spans="2:65" s="1" customFormat="1" ht="16.5" customHeight="1">
      <c r="B195" s="128"/>
      <c r="C195" s="210" t="s">
        <v>456</v>
      </c>
      <c r="D195" s="210" t="s">
        <v>195</v>
      </c>
      <c r="E195" s="211" t="s">
        <v>416</v>
      </c>
      <c r="F195" s="212" t="s">
        <v>417</v>
      </c>
      <c r="G195" s="213" t="s">
        <v>269</v>
      </c>
      <c r="H195" s="214">
        <v>337</v>
      </c>
      <c r="I195" s="132"/>
      <c r="J195" s="228">
        <f>ROUND(I195*H195,2)</f>
        <v>0</v>
      </c>
      <c r="K195" s="212" t="s">
        <v>270</v>
      </c>
      <c r="L195" s="29"/>
      <c r="M195" s="133" t="s">
        <v>1</v>
      </c>
      <c r="N195" s="134" t="s">
        <v>38</v>
      </c>
      <c r="P195" s="135">
        <f>O195*H195</f>
        <v>0</v>
      </c>
      <c r="Q195" s="135">
        <v>0</v>
      </c>
      <c r="R195" s="135">
        <f>Q195*H195</f>
        <v>0</v>
      </c>
      <c r="S195" s="135">
        <v>0</v>
      </c>
      <c r="T195" s="136">
        <f>S195*H195</f>
        <v>0</v>
      </c>
      <c r="AR195" s="137" t="s">
        <v>193</v>
      </c>
      <c r="AT195" s="137" t="s">
        <v>195</v>
      </c>
      <c r="AU195" s="137" t="s">
        <v>80</v>
      </c>
      <c r="AY195" s="14" t="s">
        <v>194</v>
      </c>
      <c r="BE195" s="138">
        <f>IF(N195="základní",J195,0)</f>
        <v>0</v>
      </c>
      <c r="BF195" s="138">
        <f>IF(N195="snížená",J195,0)</f>
        <v>0</v>
      </c>
      <c r="BG195" s="138">
        <f>IF(N195="zákl. přenesená",J195,0)</f>
        <v>0</v>
      </c>
      <c r="BH195" s="138">
        <f>IF(N195="sníž. přenesená",J195,0)</f>
        <v>0</v>
      </c>
      <c r="BI195" s="138">
        <f>IF(N195="nulová",J195,0)</f>
        <v>0</v>
      </c>
      <c r="BJ195" s="14" t="s">
        <v>80</v>
      </c>
      <c r="BK195" s="138">
        <f>ROUND(I195*H195,2)</f>
        <v>0</v>
      </c>
      <c r="BL195" s="14" t="s">
        <v>193</v>
      </c>
      <c r="BM195" s="137" t="s">
        <v>457</v>
      </c>
    </row>
    <row r="196" spans="2:65" s="1" customFormat="1" ht="11.25">
      <c r="B196" s="29"/>
      <c r="C196" s="215"/>
      <c r="D196" s="216" t="s">
        <v>201</v>
      </c>
      <c r="E196" s="215"/>
      <c r="F196" s="217" t="s">
        <v>417</v>
      </c>
      <c r="G196" s="215"/>
      <c r="H196" s="215"/>
      <c r="I196" s="140"/>
      <c r="J196" s="215"/>
      <c r="K196" s="215"/>
      <c r="L196" s="29"/>
      <c r="M196" s="141"/>
      <c r="T196" s="53"/>
      <c r="AT196" s="14" t="s">
        <v>201</v>
      </c>
      <c r="AU196" s="14" t="s">
        <v>80</v>
      </c>
    </row>
    <row r="197" spans="2:65" s="1" customFormat="1" ht="16.5" customHeight="1">
      <c r="B197" s="128"/>
      <c r="C197" s="210" t="s">
        <v>458</v>
      </c>
      <c r="D197" s="210" t="s">
        <v>195</v>
      </c>
      <c r="E197" s="211" t="s">
        <v>304</v>
      </c>
      <c r="F197" s="212" t="s">
        <v>305</v>
      </c>
      <c r="G197" s="213" t="s">
        <v>280</v>
      </c>
      <c r="H197" s="214">
        <v>109.7</v>
      </c>
      <c r="I197" s="132"/>
      <c r="J197" s="228">
        <f>ROUND(I197*H197,2)</f>
        <v>0</v>
      </c>
      <c r="K197" s="212" t="s">
        <v>270</v>
      </c>
      <c r="L197" s="29"/>
      <c r="M197" s="133" t="s">
        <v>1</v>
      </c>
      <c r="N197" s="134" t="s">
        <v>38</v>
      </c>
      <c r="P197" s="135">
        <f>O197*H197</f>
        <v>0</v>
      </c>
      <c r="Q197" s="135">
        <v>0</v>
      </c>
      <c r="R197" s="135">
        <f>Q197*H197</f>
        <v>0</v>
      </c>
      <c r="S197" s="135">
        <v>0</v>
      </c>
      <c r="T197" s="136">
        <f>S197*H197</f>
        <v>0</v>
      </c>
      <c r="AR197" s="137" t="s">
        <v>193</v>
      </c>
      <c r="AT197" s="137" t="s">
        <v>195</v>
      </c>
      <c r="AU197" s="137" t="s">
        <v>80</v>
      </c>
      <c r="AY197" s="14" t="s">
        <v>194</v>
      </c>
      <c r="BE197" s="138">
        <f>IF(N197="základní",J197,0)</f>
        <v>0</v>
      </c>
      <c r="BF197" s="138">
        <f>IF(N197="snížená",J197,0)</f>
        <v>0</v>
      </c>
      <c r="BG197" s="138">
        <f>IF(N197="zákl. přenesená",J197,0)</f>
        <v>0</v>
      </c>
      <c r="BH197" s="138">
        <f>IF(N197="sníž. přenesená",J197,0)</f>
        <v>0</v>
      </c>
      <c r="BI197" s="138">
        <f>IF(N197="nulová",J197,0)</f>
        <v>0</v>
      </c>
      <c r="BJ197" s="14" t="s">
        <v>80</v>
      </c>
      <c r="BK197" s="138">
        <f>ROUND(I197*H197,2)</f>
        <v>0</v>
      </c>
      <c r="BL197" s="14" t="s">
        <v>193</v>
      </c>
      <c r="BM197" s="137" t="s">
        <v>459</v>
      </c>
    </row>
    <row r="198" spans="2:65" s="1" customFormat="1" ht="11.25">
      <c r="B198" s="29"/>
      <c r="C198" s="215"/>
      <c r="D198" s="216" t="s">
        <v>201</v>
      </c>
      <c r="E198" s="215"/>
      <c r="F198" s="217" t="s">
        <v>307</v>
      </c>
      <c r="G198" s="215"/>
      <c r="H198" s="215"/>
      <c r="I198" s="140"/>
      <c r="J198" s="215"/>
      <c r="K198" s="215"/>
      <c r="L198" s="29"/>
      <c r="M198" s="141"/>
      <c r="T198" s="53"/>
      <c r="AT198" s="14" t="s">
        <v>201</v>
      </c>
      <c r="AU198" s="14" t="s">
        <v>80</v>
      </c>
    </row>
    <row r="199" spans="2:65" s="1" customFormat="1" ht="16.5" customHeight="1">
      <c r="B199" s="128"/>
      <c r="C199" s="210" t="s">
        <v>460</v>
      </c>
      <c r="D199" s="210" t="s">
        <v>195</v>
      </c>
      <c r="E199" s="211" t="s">
        <v>420</v>
      </c>
      <c r="F199" s="212" t="s">
        <v>421</v>
      </c>
      <c r="G199" s="213" t="s">
        <v>280</v>
      </c>
      <c r="H199" s="214">
        <v>8.6</v>
      </c>
      <c r="I199" s="132"/>
      <c r="J199" s="228">
        <f>ROUND(I199*H199,2)</f>
        <v>0</v>
      </c>
      <c r="K199" s="212" t="s">
        <v>270</v>
      </c>
      <c r="L199" s="29"/>
      <c r="M199" s="133" t="s">
        <v>1</v>
      </c>
      <c r="N199" s="134" t="s">
        <v>38</v>
      </c>
      <c r="P199" s="135">
        <f>O199*H199</f>
        <v>0</v>
      </c>
      <c r="Q199" s="135">
        <v>2.5249999999999999</v>
      </c>
      <c r="R199" s="135">
        <f>Q199*H199</f>
        <v>21.715</v>
      </c>
      <c r="S199" s="135">
        <v>0</v>
      </c>
      <c r="T199" s="136">
        <f>S199*H199</f>
        <v>0</v>
      </c>
      <c r="AR199" s="137" t="s">
        <v>193</v>
      </c>
      <c r="AT199" s="137" t="s">
        <v>195</v>
      </c>
      <c r="AU199" s="137" t="s">
        <v>80</v>
      </c>
      <c r="AY199" s="14" t="s">
        <v>194</v>
      </c>
      <c r="BE199" s="138">
        <f>IF(N199="základní",J199,0)</f>
        <v>0</v>
      </c>
      <c r="BF199" s="138">
        <f>IF(N199="snížená",J199,0)</f>
        <v>0</v>
      </c>
      <c r="BG199" s="138">
        <f>IF(N199="zákl. přenesená",J199,0)</f>
        <v>0</v>
      </c>
      <c r="BH199" s="138">
        <f>IF(N199="sníž. přenesená",J199,0)</f>
        <v>0</v>
      </c>
      <c r="BI199" s="138">
        <f>IF(N199="nulová",J199,0)</f>
        <v>0</v>
      </c>
      <c r="BJ199" s="14" t="s">
        <v>80</v>
      </c>
      <c r="BK199" s="138">
        <f>ROUND(I199*H199,2)</f>
        <v>0</v>
      </c>
      <c r="BL199" s="14" t="s">
        <v>193</v>
      </c>
      <c r="BM199" s="137" t="s">
        <v>461</v>
      </c>
    </row>
    <row r="200" spans="2:65" s="1" customFormat="1" ht="11.25">
      <c r="B200" s="29"/>
      <c r="C200" s="215"/>
      <c r="D200" s="216" t="s">
        <v>201</v>
      </c>
      <c r="E200" s="215"/>
      <c r="F200" s="217" t="s">
        <v>421</v>
      </c>
      <c r="G200" s="215"/>
      <c r="H200" s="215"/>
      <c r="I200" s="140"/>
      <c r="J200" s="215"/>
      <c r="K200" s="215"/>
      <c r="L200" s="29"/>
      <c r="M200" s="141"/>
      <c r="T200" s="53"/>
      <c r="AT200" s="14" t="s">
        <v>201</v>
      </c>
      <c r="AU200" s="14" t="s">
        <v>80</v>
      </c>
    </row>
    <row r="201" spans="2:65" s="1" customFormat="1" ht="16.5" customHeight="1">
      <c r="B201" s="128"/>
      <c r="C201" s="210" t="s">
        <v>462</v>
      </c>
      <c r="D201" s="210" t="s">
        <v>195</v>
      </c>
      <c r="E201" s="211" t="s">
        <v>423</v>
      </c>
      <c r="F201" s="212" t="s">
        <v>424</v>
      </c>
      <c r="G201" s="213" t="s">
        <v>269</v>
      </c>
      <c r="H201" s="214">
        <v>337</v>
      </c>
      <c r="I201" s="132"/>
      <c r="J201" s="228">
        <f>ROUND(I201*H201,2)</f>
        <v>0</v>
      </c>
      <c r="K201" s="212" t="s">
        <v>270</v>
      </c>
      <c r="L201" s="29"/>
      <c r="M201" s="133" t="s">
        <v>1</v>
      </c>
      <c r="N201" s="134" t="s">
        <v>38</v>
      </c>
      <c r="P201" s="135">
        <f>O201*H201</f>
        <v>0</v>
      </c>
      <c r="Q201" s="135">
        <v>6.9000000000000006E-2</v>
      </c>
      <c r="R201" s="135">
        <f>Q201*H201</f>
        <v>23.253000000000004</v>
      </c>
      <c r="S201" s="135">
        <v>0</v>
      </c>
      <c r="T201" s="136">
        <f>S201*H201</f>
        <v>0</v>
      </c>
      <c r="AR201" s="137" t="s">
        <v>193</v>
      </c>
      <c r="AT201" s="137" t="s">
        <v>195</v>
      </c>
      <c r="AU201" s="137" t="s">
        <v>80</v>
      </c>
      <c r="AY201" s="14" t="s">
        <v>194</v>
      </c>
      <c r="BE201" s="138">
        <f>IF(N201="základní",J201,0)</f>
        <v>0</v>
      </c>
      <c r="BF201" s="138">
        <f>IF(N201="snížená",J201,0)</f>
        <v>0</v>
      </c>
      <c r="BG201" s="138">
        <f>IF(N201="zákl. přenesená",J201,0)</f>
        <v>0</v>
      </c>
      <c r="BH201" s="138">
        <f>IF(N201="sníž. přenesená",J201,0)</f>
        <v>0</v>
      </c>
      <c r="BI201" s="138">
        <f>IF(N201="nulová",J201,0)</f>
        <v>0</v>
      </c>
      <c r="BJ201" s="14" t="s">
        <v>80</v>
      </c>
      <c r="BK201" s="138">
        <f>ROUND(I201*H201,2)</f>
        <v>0</v>
      </c>
      <c r="BL201" s="14" t="s">
        <v>193</v>
      </c>
      <c r="BM201" s="137" t="s">
        <v>463</v>
      </c>
    </row>
    <row r="202" spans="2:65" s="1" customFormat="1" ht="11.25">
      <c r="B202" s="29"/>
      <c r="C202" s="215"/>
      <c r="D202" s="216" t="s">
        <v>201</v>
      </c>
      <c r="E202" s="215"/>
      <c r="F202" s="217" t="s">
        <v>424</v>
      </c>
      <c r="G202" s="215"/>
      <c r="H202" s="215"/>
      <c r="I202" s="140"/>
      <c r="J202" s="215"/>
      <c r="K202" s="215"/>
      <c r="L202" s="29"/>
      <c r="M202" s="141"/>
      <c r="T202" s="53"/>
      <c r="AT202" s="14" t="s">
        <v>201</v>
      </c>
      <c r="AU202" s="14" t="s">
        <v>80</v>
      </c>
    </row>
    <row r="203" spans="2:65" s="1" customFormat="1" ht="16.5" customHeight="1">
      <c r="B203" s="128"/>
      <c r="C203" s="210" t="s">
        <v>464</v>
      </c>
      <c r="D203" s="210" t="s">
        <v>195</v>
      </c>
      <c r="E203" s="211" t="s">
        <v>426</v>
      </c>
      <c r="F203" s="212" t="s">
        <v>427</v>
      </c>
      <c r="G203" s="213" t="s">
        <v>269</v>
      </c>
      <c r="H203" s="214">
        <v>337</v>
      </c>
      <c r="I203" s="132"/>
      <c r="J203" s="228">
        <f>ROUND(I203*H203,2)</f>
        <v>0</v>
      </c>
      <c r="K203" s="212" t="s">
        <v>270</v>
      </c>
      <c r="L203" s="29"/>
      <c r="M203" s="133" t="s">
        <v>1</v>
      </c>
      <c r="N203" s="134" t="s">
        <v>38</v>
      </c>
      <c r="P203" s="135">
        <f>O203*H203</f>
        <v>0</v>
      </c>
      <c r="Q203" s="135">
        <v>0.39100000000000001</v>
      </c>
      <c r="R203" s="135">
        <f>Q203*H203</f>
        <v>131.767</v>
      </c>
      <c r="S203" s="135">
        <v>0</v>
      </c>
      <c r="T203" s="136">
        <f>S203*H203</f>
        <v>0</v>
      </c>
      <c r="AR203" s="137" t="s">
        <v>193</v>
      </c>
      <c r="AT203" s="137" t="s">
        <v>195</v>
      </c>
      <c r="AU203" s="137" t="s">
        <v>80</v>
      </c>
      <c r="AY203" s="14" t="s">
        <v>194</v>
      </c>
      <c r="BE203" s="138">
        <f>IF(N203="základní",J203,0)</f>
        <v>0</v>
      </c>
      <c r="BF203" s="138">
        <f>IF(N203="snížená",J203,0)</f>
        <v>0</v>
      </c>
      <c r="BG203" s="138">
        <f>IF(N203="zákl. přenesená",J203,0)</f>
        <v>0</v>
      </c>
      <c r="BH203" s="138">
        <f>IF(N203="sníž. přenesená",J203,0)</f>
        <v>0</v>
      </c>
      <c r="BI203" s="138">
        <f>IF(N203="nulová",J203,0)</f>
        <v>0</v>
      </c>
      <c r="BJ203" s="14" t="s">
        <v>80</v>
      </c>
      <c r="BK203" s="138">
        <f>ROUND(I203*H203,2)</f>
        <v>0</v>
      </c>
      <c r="BL203" s="14" t="s">
        <v>193</v>
      </c>
      <c r="BM203" s="137" t="s">
        <v>465</v>
      </c>
    </row>
    <row r="204" spans="2:65" s="1" customFormat="1" ht="11.25">
      <c r="B204" s="29"/>
      <c r="C204" s="215"/>
      <c r="D204" s="216" t="s">
        <v>201</v>
      </c>
      <c r="E204" s="215"/>
      <c r="F204" s="217" t="s">
        <v>427</v>
      </c>
      <c r="G204" s="215"/>
      <c r="H204" s="215"/>
      <c r="I204" s="140"/>
      <c r="J204" s="215"/>
      <c r="K204" s="215"/>
      <c r="L204" s="29"/>
      <c r="M204" s="141"/>
      <c r="T204" s="53"/>
      <c r="AT204" s="14" t="s">
        <v>201</v>
      </c>
      <c r="AU204" s="14" t="s">
        <v>80</v>
      </c>
    </row>
    <row r="205" spans="2:65" s="1" customFormat="1" ht="16.5" customHeight="1">
      <c r="B205" s="128"/>
      <c r="C205" s="210" t="s">
        <v>466</v>
      </c>
      <c r="D205" s="210" t="s">
        <v>195</v>
      </c>
      <c r="E205" s="211" t="s">
        <v>429</v>
      </c>
      <c r="F205" s="212" t="s">
        <v>430</v>
      </c>
      <c r="G205" s="213" t="s">
        <v>269</v>
      </c>
      <c r="H205" s="214">
        <v>337</v>
      </c>
      <c r="I205" s="132"/>
      <c r="J205" s="228">
        <f>ROUND(I205*H205,2)</f>
        <v>0</v>
      </c>
      <c r="K205" s="212" t="s">
        <v>270</v>
      </c>
      <c r="L205" s="29"/>
      <c r="M205" s="133" t="s">
        <v>1</v>
      </c>
      <c r="N205" s="134" t="s">
        <v>38</v>
      </c>
      <c r="P205" s="135">
        <f>O205*H205</f>
        <v>0</v>
      </c>
      <c r="Q205" s="135">
        <v>0.25094</v>
      </c>
      <c r="R205" s="135">
        <f>Q205*H205</f>
        <v>84.566779999999994</v>
      </c>
      <c r="S205" s="135">
        <v>0</v>
      </c>
      <c r="T205" s="136">
        <f>S205*H205</f>
        <v>0</v>
      </c>
      <c r="AR205" s="137" t="s">
        <v>193</v>
      </c>
      <c r="AT205" s="137" t="s">
        <v>195</v>
      </c>
      <c r="AU205" s="137" t="s">
        <v>80</v>
      </c>
      <c r="AY205" s="14" t="s">
        <v>194</v>
      </c>
      <c r="BE205" s="138">
        <f>IF(N205="základní",J205,0)</f>
        <v>0</v>
      </c>
      <c r="BF205" s="138">
        <f>IF(N205="snížená",J205,0)</f>
        <v>0</v>
      </c>
      <c r="BG205" s="138">
        <f>IF(N205="zákl. přenesená",J205,0)</f>
        <v>0</v>
      </c>
      <c r="BH205" s="138">
        <f>IF(N205="sníž. přenesená",J205,0)</f>
        <v>0</v>
      </c>
      <c r="BI205" s="138">
        <f>IF(N205="nulová",J205,0)</f>
        <v>0</v>
      </c>
      <c r="BJ205" s="14" t="s">
        <v>80</v>
      </c>
      <c r="BK205" s="138">
        <f>ROUND(I205*H205,2)</f>
        <v>0</v>
      </c>
      <c r="BL205" s="14" t="s">
        <v>193</v>
      </c>
      <c r="BM205" s="137" t="s">
        <v>467</v>
      </c>
    </row>
    <row r="206" spans="2:65" s="1" customFormat="1" ht="11.25">
      <c r="B206" s="29"/>
      <c r="C206" s="215"/>
      <c r="D206" s="216" t="s">
        <v>201</v>
      </c>
      <c r="E206" s="215"/>
      <c r="F206" s="217" t="s">
        <v>430</v>
      </c>
      <c r="G206" s="215"/>
      <c r="H206" s="215"/>
      <c r="I206" s="140"/>
      <c r="J206" s="215"/>
      <c r="K206" s="215"/>
      <c r="L206" s="29"/>
      <c r="M206" s="141"/>
      <c r="T206" s="53"/>
      <c r="AT206" s="14" t="s">
        <v>201</v>
      </c>
      <c r="AU206" s="14" t="s">
        <v>80</v>
      </c>
    </row>
    <row r="207" spans="2:65" s="1" customFormat="1" ht="16.5" customHeight="1">
      <c r="B207" s="128"/>
      <c r="C207" s="210" t="s">
        <v>468</v>
      </c>
      <c r="D207" s="210" t="s">
        <v>195</v>
      </c>
      <c r="E207" s="211" t="s">
        <v>313</v>
      </c>
      <c r="F207" s="212" t="s">
        <v>314</v>
      </c>
      <c r="G207" s="213" t="s">
        <v>280</v>
      </c>
      <c r="H207" s="214">
        <v>43.02</v>
      </c>
      <c r="I207" s="132"/>
      <c r="J207" s="228">
        <f>ROUND(I207*H207,2)</f>
        <v>0</v>
      </c>
      <c r="K207" s="212" t="s">
        <v>199</v>
      </c>
      <c r="L207" s="29"/>
      <c r="M207" s="133" t="s">
        <v>1</v>
      </c>
      <c r="N207" s="134" t="s">
        <v>38</v>
      </c>
      <c r="P207" s="135">
        <f>O207*H207</f>
        <v>0</v>
      </c>
      <c r="Q207" s="135">
        <v>0</v>
      </c>
      <c r="R207" s="135">
        <f>Q207*H207</f>
        <v>0</v>
      </c>
      <c r="S207" s="135">
        <v>0</v>
      </c>
      <c r="T207" s="136">
        <f>S207*H207</f>
        <v>0</v>
      </c>
      <c r="AR207" s="137" t="s">
        <v>193</v>
      </c>
      <c r="AT207" s="137" t="s">
        <v>195</v>
      </c>
      <c r="AU207" s="137" t="s">
        <v>80</v>
      </c>
      <c r="AY207" s="14" t="s">
        <v>194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14" t="s">
        <v>80</v>
      </c>
      <c r="BK207" s="138">
        <f>ROUND(I207*H207,2)</f>
        <v>0</v>
      </c>
      <c r="BL207" s="14" t="s">
        <v>193</v>
      </c>
      <c r="BM207" s="137" t="s">
        <v>469</v>
      </c>
    </row>
    <row r="208" spans="2:65" s="1" customFormat="1" ht="39">
      <c r="B208" s="29"/>
      <c r="C208" s="215"/>
      <c r="D208" s="216" t="s">
        <v>201</v>
      </c>
      <c r="E208" s="215"/>
      <c r="F208" s="217" t="s">
        <v>316</v>
      </c>
      <c r="G208" s="215"/>
      <c r="H208" s="215"/>
      <c r="I208" s="140"/>
      <c r="J208" s="215"/>
      <c r="K208" s="215"/>
      <c r="L208" s="29"/>
      <c r="M208" s="141"/>
      <c r="T208" s="53"/>
      <c r="AT208" s="14" t="s">
        <v>201</v>
      </c>
      <c r="AU208" s="14" t="s">
        <v>80</v>
      </c>
    </row>
    <row r="209" spans="2:65" s="1" customFormat="1" ht="16.5" customHeight="1">
      <c r="B209" s="128"/>
      <c r="C209" s="210" t="s">
        <v>470</v>
      </c>
      <c r="D209" s="210" t="s">
        <v>195</v>
      </c>
      <c r="E209" s="211" t="s">
        <v>433</v>
      </c>
      <c r="F209" s="212" t="s">
        <v>434</v>
      </c>
      <c r="G209" s="213" t="s">
        <v>236</v>
      </c>
      <c r="H209" s="214">
        <v>478</v>
      </c>
      <c r="I209" s="132"/>
      <c r="J209" s="228">
        <f>ROUND(I209*H209,2)</f>
        <v>0</v>
      </c>
      <c r="K209" s="212" t="s">
        <v>199</v>
      </c>
      <c r="L209" s="29"/>
      <c r="M209" s="133" t="s">
        <v>1</v>
      </c>
      <c r="N209" s="134" t="s">
        <v>38</v>
      </c>
      <c r="P209" s="135">
        <f>O209*H209</f>
        <v>0</v>
      </c>
      <c r="Q209" s="135">
        <v>2.63E-3</v>
      </c>
      <c r="R209" s="135">
        <f>Q209*H209</f>
        <v>1.2571399999999999</v>
      </c>
      <c r="S209" s="135">
        <v>0</v>
      </c>
      <c r="T209" s="136">
        <f>S209*H209</f>
        <v>0</v>
      </c>
      <c r="AR209" s="137" t="s">
        <v>193</v>
      </c>
      <c r="AT209" s="137" t="s">
        <v>195</v>
      </c>
      <c r="AU209" s="137" t="s">
        <v>80</v>
      </c>
      <c r="AY209" s="14" t="s">
        <v>194</v>
      </c>
      <c r="BE209" s="138">
        <f>IF(N209="základní",J209,0)</f>
        <v>0</v>
      </c>
      <c r="BF209" s="138">
        <f>IF(N209="snížená",J209,0)</f>
        <v>0</v>
      </c>
      <c r="BG209" s="138">
        <f>IF(N209="zákl. přenesená",J209,0)</f>
        <v>0</v>
      </c>
      <c r="BH209" s="138">
        <f>IF(N209="sníž. přenesená",J209,0)</f>
        <v>0</v>
      </c>
      <c r="BI209" s="138">
        <f>IF(N209="nulová",J209,0)</f>
        <v>0</v>
      </c>
      <c r="BJ209" s="14" t="s">
        <v>80</v>
      </c>
      <c r="BK209" s="138">
        <f>ROUND(I209*H209,2)</f>
        <v>0</v>
      </c>
      <c r="BL209" s="14" t="s">
        <v>193</v>
      </c>
      <c r="BM209" s="137" t="s">
        <v>471</v>
      </c>
    </row>
    <row r="210" spans="2:65" s="1" customFormat="1" ht="29.25">
      <c r="B210" s="29"/>
      <c r="C210" s="215"/>
      <c r="D210" s="216" t="s">
        <v>201</v>
      </c>
      <c r="E210" s="215"/>
      <c r="F210" s="217" t="s">
        <v>436</v>
      </c>
      <c r="G210" s="215"/>
      <c r="H210" s="215"/>
      <c r="I210" s="140"/>
      <c r="J210" s="215"/>
      <c r="K210" s="215"/>
      <c r="L210" s="29"/>
      <c r="M210" s="141"/>
      <c r="T210" s="53"/>
      <c r="AT210" s="14" t="s">
        <v>201</v>
      </c>
      <c r="AU210" s="14" t="s">
        <v>80</v>
      </c>
    </row>
    <row r="211" spans="2:65" s="1" customFormat="1" ht="16.5" customHeight="1">
      <c r="B211" s="128"/>
      <c r="C211" s="230" t="s">
        <v>472</v>
      </c>
      <c r="D211" s="230" t="s">
        <v>321</v>
      </c>
      <c r="E211" s="231" t="s">
        <v>322</v>
      </c>
      <c r="F211" s="232" t="s">
        <v>323</v>
      </c>
      <c r="G211" s="233" t="s">
        <v>324</v>
      </c>
      <c r="H211" s="234">
        <v>58.076999999999998</v>
      </c>
      <c r="I211" s="158"/>
      <c r="J211" s="235">
        <f>ROUND(I211*H211,2)</f>
        <v>0</v>
      </c>
      <c r="K211" s="232" t="s">
        <v>199</v>
      </c>
      <c r="L211" s="159"/>
      <c r="M211" s="160" t="s">
        <v>1</v>
      </c>
      <c r="N211" s="161" t="s">
        <v>38</v>
      </c>
      <c r="P211" s="135">
        <f>O211*H211</f>
        <v>0</v>
      </c>
      <c r="Q211" s="135">
        <v>1</v>
      </c>
      <c r="R211" s="135">
        <f>Q211*H211</f>
        <v>58.076999999999998</v>
      </c>
      <c r="S211" s="135">
        <v>0</v>
      </c>
      <c r="T211" s="136">
        <f>S211*H211</f>
        <v>0</v>
      </c>
      <c r="AR211" s="137" t="s">
        <v>233</v>
      </c>
      <c r="AT211" s="137" t="s">
        <v>321</v>
      </c>
      <c r="AU211" s="137" t="s">
        <v>80</v>
      </c>
      <c r="AY211" s="14" t="s">
        <v>194</v>
      </c>
      <c r="BE211" s="138">
        <f>IF(N211="základní",J211,0)</f>
        <v>0</v>
      </c>
      <c r="BF211" s="138">
        <f>IF(N211="snížená",J211,0)</f>
        <v>0</v>
      </c>
      <c r="BG211" s="138">
        <f>IF(N211="zákl. přenesená",J211,0)</f>
        <v>0</v>
      </c>
      <c r="BH211" s="138">
        <f>IF(N211="sníž. přenesená",J211,0)</f>
        <v>0</v>
      </c>
      <c r="BI211" s="138">
        <f>IF(N211="nulová",J211,0)</f>
        <v>0</v>
      </c>
      <c r="BJ211" s="14" t="s">
        <v>80</v>
      </c>
      <c r="BK211" s="138">
        <f>ROUND(I211*H211,2)</f>
        <v>0</v>
      </c>
      <c r="BL211" s="14" t="s">
        <v>193</v>
      </c>
      <c r="BM211" s="137" t="s">
        <v>473</v>
      </c>
    </row>
    <row r="212" spans="2:65" s="1" customFormat="1" ht="11.25">
      <c r="B212" s="29"/>
      <c r="C212" s="215"/>
      <c r="D212" s="216" t="s">
        <v>201</v>
      </c>
      <c r="E212" s="215"/>
      <c r="F212" s="217" t="s">
        <v>323</v>
      </c>
      <c r="G212" s="215"/>
      <c r="H212" s="215"/>
      <c r="I212" s="140"/>
      <c r="J212" s="215"/>
      <c r="K212" s="215"/>
      <c r="L212" s="29"/>
      <c r="M212" s="141"/>
      <c r="T212" s="53"/>
      <c r="AT212" s="14" t="s">
        <v>201</v>
      </c>
      <c r="AU212" s="14" t="s">
        <v>80</v>
      </c>
    </row>
    <row r="213" spans="2:65" s="1" customFormat="1" ht="16.5" customHeight="1">
      <c r="B213" s="128"/>
      <c r="C213" s="230" t="s">
        <v>474</v>
      </c>
      <c r="D213" s="230" t="s">
        <v>321</v>
      </c>
      <c r="E213" s="231" t="s">
        <v>475</v>
      </c>
      <c r="F213" s="232" t="s">
        <v>476</v>
      </c>
      <c r="G213" s="233" t="s">
        <v>324</v>
      </c>
      <c r="H213" s="234">
        <v>27.536000000000001</v>
      </c>
      <c r="I213" s="158"/>
      <c r="J213" s="235">
        <f>ROUND(I213*H213,2)</f>
        <v>0</v>
      </c>
      <c r="K213" s="232" t="s">
        <v>199</v>
      </c>
      <c r="L213" s="159"/>
      <c r="M213" s="160" t="s">
        <v>1</v>
      </c>
      <c r="N213" s="161" t="s">
        <v>38</v>
      </c>
      <c r="P213" s="135">
        <f>O213*H213</f>
        <v>0</v>
      </c>
      <c r="Q213" s="135">
        <v>1</v>
      </c>
      <c r="R213" s="135">
        <f>Q213*H213</f>
        <v>27.536000000000001</v>
      </c>
      <c r="S213" s="135">
        <v>0</v>
      </c>
      <c r="T213" s="136">
        <f>S213*H213</f>
        <v>0</v>
      </c>
      <c r="AR213" s="137" t="s">
        <v>233</v>
      </c>
      <c r="AT213" s="137" t="s">
        <v>321</v>
      </c>
      <c r="AU213" s="137" t="s">
        <v>80</v>
      </c>
      <c r="AY213" s="14" t="s">
        <v>194</v>
      </c>
      <c r="BE213" s="138">
        <f>IF(N213="základní",J213,0)</f>
        <v>0</v>
      </c>
      <c r="BF213" s="138">
        <f>IF(N213="snížená",J213,0)</f>
        <v>0</v>
      </c>
      <c r="BG213" s="138">
        <f>IF(N213="zákl. přenesená",J213,0)</f>
        <v>0</v>
      </c>
      <c r="BH213" s="138">
        <f>IF(N213="sníž. přenesená",J213,0)</f>
        <v>0</v>
      </c>
      <c r="BI213" s="138">
        <f>IF(N213="nulová",J213,0)</f>
        <v>0</v>
      </c>
      <c r="BJ213" s="14" t="s">
        <v>80</v>
      </c>
      <c r="BK213" s="138">
        <f>ROUND(I213*H213,2)</f>
        <v>0</v>
      </c>
      <c r="BL213" s="14" t="s">
        <v>193</v>
      </c>
      <c r="BM213" s="137" t="s">
        <v>477</v>
      </c>
    </row>
    <row r="214" spans="2:65" s="1" customFormat="1" ht="11.25">
      <c r="B214" s="29"/>
      <c r="C214" s="215"/>
      <c r="D214" s="216" t="s">
        <v>201</v>
      </c>
      <c r="E214" s="215"/>
      <c r="F214" s="217" t="s">
        <v>441</v>
      </c>
      <c r="G214" s="215"/>
      <c r="H214" s="215"/>
      <c r="I214" s="140"/>
      <c r="J214" s="215"/>
      <c r="K214" s="215"/>
      <c r="L214" s="29"/>
      <c r="M214" s="141"/>
      <c r="T214" s="53"/>
      <c r="AT214" s="14" t="s">
        <v>201</v>
      </c>
      <c r="AU214" s="14" t="s">
        <v>80</v>
      </c>
    </row>
    <row r="215" spans="2:65" s="11" customFormat="1" ht="11.25">
      <c r="B215" s="142"/>
      <c r="C215" s="218"/>
      <c r="D215" s="216" t="s">
        <v>231</v>
      </c>
      <c r="E215" s="219" t="s">
        <v>1</v>
      </c>
      <c r="F215" s="220" t="s">
        <v>442</v>
      </c>
      <c r="G215" s="218"/>
      <c r="H215" s="219" t="s">
        <v>1</v>
      </c>
      <c r="I215" s="144"/>
      <c r="J215" s="218"/>
      <c r="K215" s="218"/>
      <c r="L215" s="142"/>
      <c r="M215" s="145"/>
      <c r="T215" s="146"/>
      <c r="AT215" s="143" t="s">
        <v>231</v>
      </c>
      <c r="AU215" s="143" t="s">
        <v>80</v>
      </c>
      <c r="AV215" s="11" t="s">
        <v>80</v>
      </c>
      <c r="AW215" s="11" t="s">
        <v>30</v>
      </c>
      <c r="AX215" s="11" t="s">
        <v>73</v>
      </c>
      <c r="AY215" s="143" t="s">
        <v>194</v>
      </c>
    </row>
    <row r="216" spans="2:65" s="12" customFormat="1" ht="11.25">
      <c r="B216" s="147"/>
      <c r="C216" s="221"/>
      <c r="D216" s="216" t="s">
        <v>231</v>
      </c>
      <c r="E216" s="222" t="s">
        <v>1</v>
      </c>
      <c r="F216" s="223" t="s">
        <v>478</v>
      </c>
      <c r="G216" s="221"/>
      <c r="H216" s="224">
        <v>27.536000000000001</v>
      </c>
      <c r="I216" s="149"/>
      <c r="J216" s="221"/>
      <c r="K216" s="221"/>
      <c r="L216" s="147"/>
      <c r="M216" s="150"/>
      <c r="T216" s="151"/>
      <c r="AT216" s="148" t="s">
        <v>231</v>
      </c>
      <c r="AU216" s="148" t="s">
        <v>80</v>
      </c>
      <c r="AV216" s="12" t="s">
        <v>85</v>
      </c>
      <c r="AW216" s="12" t="s">
        <v>30</v>
      </c>
      <c r="AX216" s="12" t="s">
        <v>80</v>
      </c>
      <c r="AY216" s="148" t="s">
        <v>194</v>
      </c>
    </row>
    <row r="217" spans="2:65" s="10" customFormat="1" ht="25.9" customHeight="1">
      <c r="B217" s="118"/>
      <c r="C217" s="225"/>
      <c r="D217" s="226" t="s">
        <v>72</v>
      </c>
      <c r="E217" s="227" t="s">
        <v>479</v>
      </c>
      <c r="F217" s="227" t="s">
        <v>480</v>
      </c>
      <c r="G217" s="225"/>
      <c r="H217" s="225"/>
      <c r="I217" s="121"/>
      <c r="J217" s="229">
        <f>BK217</f>
        <v>0</v>
      </c>
      <c r="K217" s="225"/>
      <c r="L217" s="118"/>
      <c r="M217" s="123"/>
      <c r="P217" s="124">
        <f>SUM(P218:P233)</f>
        <v>0</v>
      </c>
      <c r="R217" s="124">
        <f>SUM(R218:R233)</f>
        <v>17.877383999999999</v>
      </c>
      <c r="T217" s="125">
        <f>SUM(T218:T233)</f>
        <v>0</v>
      </c>
      <c r="AR217" s="119" t="s">
        <v>193</v>
      </c>
      <c r="AT217" s="126" t="s">
        <v>72</v>
      </c>
      <c r="AU217" s="126" t="s">
        <v>73</v>
      </c>
      <c r="AY217" s="119" t="s">
        <v>194</v>
      </c>
      <c r="BK217" s="127">
        <f>SUM(BK218:BK233)</f>
        <v>0</v>
      </c>
    </row>
    <row r="218" spans="2:65" s="1" customFormat="1" ht="16.5" customHeight="1">
      <c r="B218" s="128"/>
      <c r="C218" s="210" t="s">
        <v>481</v>
      </c>
      <c r="D218" s="210" t="s">
        <v>195</v>
      </c>
      <c r="E218" s="211" t="s">
        <v>387</v>
      </c>
      <c r="F218" s="212" t="s">
        <v>388</v>
      </c>
      <c r="G218" s="213" t="s">
        <v>280</v>
      </c>
      <c r="H218" s="214">
        <v>7.14</v>
      </c>
      <c r="I218" s="132"/>
      <c r="J218" s="228">
        <f>ROUND(I218*H218,2)</f>
        <v>0</v>
      </c>
      <c r="K218" s="212" t="s">
        <v>270</v>
      </c>
      <c r="L218" s="29"/>
      <c r="M218" s="133" t="s">
        <v>1</v>
      </c>
      <c r="N218" s="134" t="s">
        <v>38</v>
      </c>
      <c r="P218" s="135">
        <f>O218*H218</f>
        <v>0</v>
      </c>
      <c r="Q218" s="135">
        <v>0</v>
      </c>
      <c r="R218" s="135">
        <f>Q218*H218</f>
        <v>0</v>
      </c>
      <c r="S218" s="135">
        <v>0</v>
      </c>
      <c r="T218" s="136">
        <f>S218*H218</f>
        <v>0</v>
      </c>
      <c r="AR218" s="137" t="s">
        <v>193</v>
      </c>
      <c r="AT218" s="137" t="s">
        <v>195</v>
      </c>
      <c r="AU218" s="137" t="s">
        <v>80</v>
      </c>
      <c r="AY218" s="14" t="s">
        <v>194</v>
      </c>
      <c r="BE218" s="138">
        <f>IF(N218="základní",J218,0)</f>
        <v>0</v>
      </c>
      <c r="BF218" s="138">
        <f>IF(N218="snížená",J218,0)</f>
        <v>0</v>
      </c>
      <c r="BG218" s="138">
        <f>IF(N218="zákl. přenesená",J218,0)</f>
        <v>0</v>
      </c>
      <c r="BH218" s="138">
        <f>IF(N218="sníž. přenesená",J218,0)</f>
        <v>0</v>
      </c>
      <c r="BI218" s="138">
        <f>IF(N218="nulová",J218,0)</f>
        <v>0</v>
      </c>
      <c r="BJ218" s="14" t="s">
        <v>80</v>
      </c>
      <c r="BK218" s="138">
        <f>ROUND(I218*H218,2)</f>
        <v>0</v>
      </c>
      <c r="BL218" s="14" t="s">
        <v>193</v>
      </c>
      <c r="BM218" s="137" t="s">
        <v>482</v>
      </c>
    </row>
    <row r="219" spans="2:65" s="1" customFormat="1" ht="11.25">
      <c r="B219" s="29"/>
      <c r="C219" s="215"/>
      <c r="D219" s="216" t="s">
        <v>201</v>
      </c>
      <c r="E219" s="215"/>
      <c r="F219" s="217" t="s">
        <v>388</v>
      </c>
      <c r="G219" s="215"/>
      <c r="H219" s="215"/>
      <c r="I219" s="140"/>
      <c r="J219" s="215"/>
      <c r="K219" s="215"/>
      <c r="L219" s="29"/>
      <c r="M219" s="141"/>
      <c r="T219" s="53"/>
      <c r="AT219" s="14" t="s">
        <v>201</v>
      </c>
      <c r="AU219" s="14" t="s">
        <v>80</v>
      </c>
    </row>
    <row r="220" spans="2:65" s="1" customFormat="1" ht="16.5" customHeight="1">
      <c r="B220" s="128"/>
      <c r="C220" s="210" t="s">
        <v>483</v>
      </c>
      <c r="D220" s="210" t="s">
        <v>195</v>
      </c>
      <c r="E220" s="211" t="s">
        <v>282</v>
      </c>
      <c r="F220" s="212" t="s">
        <v>283</v>
      </c>
      <c r="G220" s="213" t="s">
        <v>280</v>
      </c>
      <c r="H220" s="214">
        <v>7.14</v>
      </c>
      <c r="I220" s="132"/>
      <c r="J220" s="228">
        <f>ROUND(I220*H220,2)</f>
        <v>0</v>
      </c>
      <c r="K220" s="212" t="s">
        <v>270</v>
      </c>
      <c r="L220" s="29"/>
      <c r="M220" s="133" t="s">
        <v>1</v>
      </c>
      <c r="N220" s="134" t="s">
        <v>38</v>
      </c>
      <c r="P220" s="135">
        <f>O220*H220</f>
        <v>0</v>
      </c>
      <c r="Q220" s="135">
        <v>0</v>
      </c>
      <c r="R220" s="135">
        <f>Q220*H220</f>
        <v>0</v>
      </c>
      <c r="S220" s="135">
        <v>0</v>
      </c>
      <c r="T220" s="136">
        <f>S220*H220</f>
        <v>0</v>
      </c>
      <c r="AR220" s="137" t="s">
        <v>193</v>
      </c>
      <c r="AT220" s="137" t="s">
        <v>195</v>
      </c>
      <c r="AU220" s="137" t="s">
        <v>80</v>
      </c>
      <c r="AY220" s="14" t="s">
        <v>194</v>
      </c>
      <c r="BE220" s="138">
        <f>IF(N220="základní",J220,0)</f>
        <v>0</v>
      </c>
      <c r="BF220" s="138">
        <f>IF(N220="snížená",J220,0)</f>
        <v>0</v>
      </c>
      <c r="BG220" s="138">
        <f>IF(N220="zákl. přenesená",J220,0)</f>
        <v>0</v>
      </c>
      <c r="BH220" s="138">
        <f>IF(N220="sníž. přenesená",J220,0)</f>
        <v>0</v>
      </c>
      <c r="BI220" s="138">
        <f>IF(N220="nulová",J220,0)</f>
        <v>0</v>
      </c>
      <c r="BJ220" s="14" t="s">
        <v>80</v>
      </c>
      <c r="BK220" s="138">
        <f>ROUND(I220*H220,2)</f>
        <v>0</v>
      </c>
      <c r="BL220" s="14" t="s">
        <v>193</v>
      </c>
      <c r="BM220" s="137" t="s">
        <v>484</v>
      </c>
    </row>
    <row r="221" spans="2:65" s="1" customFormat="1" ht="11.25">
      <c r="B221" s="29"/>
      <c r="C221" s="215"/>
      <c r="D221" s="216" t="s">
        <v>201</v>
      </c>
      <c r="E221" s="215"/>
      <c r="F221" s="217" t="s">
        <v>283</v>
      </c>
      <c r="G221" s="215"/>
      <c r="H221" s="215"/>
      <c r="I221" s="140"/>
      <c r="J221" s="215"/>
      <c r="K221" s="215"/>
      <c r="L221" s="29"/>
      <c r="M221" s="141"/>
      <c r="T221" s="53"/>
      <c r="AT221" s="14" t="s">
        <v>201</v>
      </c>
      <c r="AU221" s="14" t="s">
        <v>80</v>
      </c>
    </row>
    <row r="222" spans="2:65" s="1" customFormat="1" ht="16.5" customHeight="1">
      <c r="B222" s="128"/>
      <c r="C222" s="210" t="s">
        <v>485</v>
      </c>
      <c r="D222" s="210" t="s">
        <v>195</v>
      </c>
      <c r="E222" s="211" t="s">
        <v>391</v>
      </c>
      <c r="F222" s="212" t="s">
        <v>392</v>
      </c>
      <c r="G222" s="213" t="s">
        <v>269</v>
      </c>
      <c r="H222" s="214">
        <v>28.56</v>
      </c>
      <c r="I222" s="132"/>
      <c r="J222" s="228">
        <f>ROUND(I222*H222,2)</f>
        <v>0</v>
      </c>
      <c r="K222" s="212" t="s">
        <v>270</v>
      </c>
      <c r="L222" s="29"/>
      <c r="M222" s="133" t="s">
        <v>1</v>
      </c>
      <c r="N222" s="134" t="s">
        <v>38</v>
      </c>
      <c r="P222" s="135">
        <f>O222*H222</f>
        <v>0</v>
      </c>
      <c r="Q222" s="135">
        <v>0</v>
      </c>
      <c r="R222" s="135">
        <f>Q222*H222</f>
        <v>0</v>
      </c>
      <c r="S222" s="135">
        <v>0</v>
      </c>
      <c r="T222" s="136">
        <f>S222*H222</f>
        <v>0</v>
      </c>
      <c r="AR222" s="137" t="s">
        <v>193</v>
      </c>
      <c r="AT222" s="137" t="s">
        <v>195</v>
      </c>
      <c r="AU222" s="137" t="s">
        <v>80</v>
      </c>
      <c r="AY222" s="14" t="s">
        <v>194</v>
      </c>
      <c r="BE222" s="138">
        <f>IF(N222="základní",J222,0)</f>
        <v>0</v>
      </c>
      <c r="BF222" s="138">
        <f>IF(N222="snížená",J222,0)</f>
        <v>0</v>
      </c>
      <c r="BG222" s="138">
        <f>IF(N222="zákl. přenesená",J222,0)</f>
        <v>0</v>
      </c>
      <c r="BH222" s="138">
        <f>IF(N222="sníž. přenesená",J222,0)</f>
        <v>0</v>
      </c>
      <c r="BI222" s="138">
        <f>IF(N222="nulová",J222,0)</f>
        <v>0</v>
      </c>
      <c r="BJ222" s="14" t="s">
        <v>80</v>
      </c>
      <c r="BK222" s="138">
        <f>ROUND(I222*H222,2)</f>
        <v>0</v>
      </c>
      <c r="BL222" s="14" t="s">
        <v>193</v>
      </c>
      <c r="BM222" s="137" t="s">
        <v>486</v>
      </c>
    </row>
    <row r="223" spans="2:65" s="1" customFormat="1" ht="11.25">
      <c r="B223" s="29"/>
      <c r="C223" s="215"/>
      <c r="D223" s="216" t="s">
        <v>201</v>
      </c>
      <c r="E223" s="215"/>
      <c r="F223" s="217" t="s">
        <v>392</v>
      </c>
      <c r="G223" s="215"/>
      <c r="H223" s="215"/>
      <c r="I223" s="140"/>
      <c r="J223" s="215"/>
      <c r="K223" s="215"/>
      <c r="L223" s="29"/>
      <c r="M223" s="141"/>
      <c r="T223" s="53"/>
      <c r="AT223" s="14" t="s">
        <v>201</v>
      </c>
      <c r="AU223" s="14" t="s">
        <v>80</v>
      </c>
    </row>
    <row r="224" spans="2:65" s="1" customFormat="1" ht="16.5" customHeight="1">
      <c r="B224" s="128"/>
      <c r="C224" s="210" t="s">
        <v>487</v>
      </c>
      <c r="D224" s="210" t="s">
        <v>195</v>
      </c>
      <c r="E224" s="211" t="s">
        <v>301</v>
      </c>
      <c r="F224" s="212" t="s">
        <v>302</v>
      </c>
      <c r="G224" s="213" t="s">
        <v>269</v>
      </c>
      <c r="H224" s="214">
        <v>28.56</v>
      </c>
      <c r="I224" s="132"/>
      <c r="J224" s="228">
        <f>ROUND(I224*H224,2)</f>
        <v>0</v>
      </c>
      <c r="K224" s="212" t="s">
        <v>270</v>
      </c>
      <c r="L224" s="29"/>
      <c r="M224" s="133" t="s">
        <v>1</v>
      </c>
      <c r="N224" s="134" t="s">
        <v>38</v>
      </c>
      <c r="P224" s="135">
        <f>O224*H224</f>
        <v>0</v>
      </c>
      <c r="Q224" s="135">
        <v>0</v>
      </c>
      <c r="R224" s="135">
        <f>Q224*H224</f>
        <v>0</v>
      </c>
      <c r="S224" s="135">
        <v>0</v>
      </c>
      <c r="T224" s="136">
        <f>S224*H224</f>
        <v>0</v>
      </c>
      <c r="AR224" s="137" t="s">
        <v>193</v>
      </c>
      <c r="AT224" s="137" t="s">
        <v>195</v>
      </c>
      <c r="AU224" s="137" t="s">
        <v>80</v>
      </c>
      <c r="AY224" s="14" t="s">
        <v>194</v>
      </c>
      <c r="BE224" s="138">
        <f>IF(N224="základní",J224,0)</f>
        <v>0</v>
      </c>
      <c r="BF224" s="138">
        <f>IF(N224="snížená",J224,0)</f>
        <v>0</v>
      </c>
      <c r="BG224" s="138">
        <f>IF(N224="zákl. přenesená",J224,0)</f>
        <v>0</v>
      </c>
      <c r="BH224" s="138">
        <f>IF(N224="sníž. přenesená",J224,0)</f>
        <v>0</v>
      </c>
      <c r="BI224" s="138">
        <f>IF(N224="nulová",J224,0)</f>
        <v>0</v>
      </c>
      <c r="BJ224" s="14" t="s">
        <v>80</v>
      </c>
      <c r="BK224" s="138">
        <f>ROUND(I224*H224,2)</f>
        <v>0</v>
      </c>
      <c r="BL224" s="14" t="s">
        <v>193</v>
      </c>
      <c r="BM224" s="137" t="s">
        <v>488</v>
      </c>
    </row>
    <row r="225" spans="2:65" s="1" customFormat="1" ht="11.25">
      <c r="B225" s="29"/>
      <c r="C225" s="215"/>
      <c r="D225" s="216" t="s">
        <v>201</v>
      </c>
      <c r="E225" s="215"/>
      <c r="F225" s="217" t="s">
        <v>302</v>
      </c>
      <c r="G225" s="215"/>
      <c r="H225" s="215"/>
      <c r="I225" s="140"/>
      <c r="J225" s="215"/>
      <c r="K225" s="215"/>
      <c r="L225" s="29"/>
      <c r="M225" s="141"/>
      <c r="T225" s="53"/>
      <c r="AT225" s="14" t="s">
        <v>201</v>
      </c>
      <c r="AU225" s="14" t="s">
        <v>80</v>
      </c>
    </row>
    <row r="226" spans="2:65" s="1" customFormat="1" ht="16.5" customHeight="1">
      <c r="B226" s="128"/>
      <c r="C226" s="210" t="s">
        <v>489</v>
      </c>
      <c r="D226" s="210" t="s">
        <v>195</v>
      </c>
      <c r="E226" s="211" t="s">
        <v>304</v>
      </c>
      <c r="F226" s="212" t="s">
        <v>305</v>
      </c>
      <c r="G226" s="213" t="s">
        <v>280</v>
      </c>
      <c r="H226" s="214">
        <v>7.14</v>
      </c>
      <c r="I226" s="132"/>
      <c r="J226" s="228">
        <f>ROUND(I226*H226,2)</f>
        <v>0</v>
      </c>
      <c r="K226" s="212" t="s">
        <v>270</v>
      </c>
      <c r="L226" s="29"/>
      <c r="M226" s="133" t="s">
        <v>1</v>
      </c>
      <c r="N226" s="134" t="s">
        <v>38</v>
      </c>
      <c r="P226" s="135">
        <f>O226*H226</f>
        <v>0</v>
      </c>
      <c r="Q226" s="135">
        <v>0</v>
      </c>
      <c r="R226" s="135">
        <f>Q226*H226</f>
        <v>0</v>
      </c>
      <c r="S226" s="135">
        <v>0</v>
      </c>
      <c r="T226" s="136">
        <f>S226*H226</f>
        <v>0</v>
      </c>
      <c r="AR226" s="137" t="s">
        <v>193</v>
      </c>
      <c r="AT226" s="137" t="s">
        <v>195</v>
      </c>
      <c r="AU226" s="137" t="s">
        <v>80</v>
      </c>
      <c r="AY226" s="14" t="s">
        <v>194</v>
      </c>
      <c r="BE226" s="138">
        <f>IF(N226="základní",J226,0)</f>
        <v>0</v>
      </c>
      <c r="BF226" s="138">
        <f>IF(N226="snížená",J226,0)</f>
        <v>0</v>
      </c>
      <c r="BG226" s="138">
        <f>IF(N226="zákl. přenesená",J226,0)</f>
        <v>0</v>
      </c>
      <c r="BH226" s="138">
        <f>IF(N226="sníž. přenesená",J226,0)</f>
        <v>0</v>
      </c>
      <c r="BI226" s="138">
        <f>IF(N226="nulová",J226,0)</f>
        <v>0</v>
      </c>
      <c r="BJ226" s="14" t="s">
        <v>80</v>
      </c>
      <c r="BK226" s="138">
        <f>ROUND(I226*H226,2)</f>
        <v>0</v>
      </c>
      <c r="BL226" s="14" t="s">
        <v>193</v>
      </c>
      <c r="BM226" s="137" t="s">
        <v>490</v>
      </c>
    </row>
    <row r="227" spans="2:65" s="1" customFormat="1" ht="11.25">
      <c r="B227" s="29"/>
      <c r="C227" s="215"/>
      <c r="D227" s="216" t="s">
        <v>201</v>
      </c>
      <c r="E227" s="215"/>
      <c r="F227" s="217" t="s">
        <v>307</v>
      </c>
      <c r="G227" s="215"/>
      <c r="H227" s="215"/>
      <c r="I227" s="140"/>
      <c r="J227" s="215"/>
      <c r="K227" s="215"/>
      <c r="L227" s="29"/>
      <c r="M227" s="141"/>
      <c r="T227" s="53"/>
      <c r="AT227" s="14" t="s">
        <v>201</v>
      </c>
      <c r="AU227" s="14" t="s">
        <v>80</v>
      </c>
    </row>
    <row r="228" spans="2:65" s="1" customFormat="1" ht="16.5" customHeight="1">
      <c r="B228" s="128"/>
      <c r="C228" s="210" t="s">
        <v>491</v>
      </c>
      <c r="D228" s="210" t="s">
        <v>195</v>
      </c>
      <c r="E228" s="211" t="s">
        <v>396</v>
      </c>
      <c r="F228" s="212" t="s">
        <v>397</v>
      </c>
      <c r="G228" s="213" t="s">
        <v>280</v>
      </c>
      <c r="H228" s="214">
        <v>0.67200000000000004</v>
      </c>
      <c r="I228" s="132"/>
      <c r="J228" s="228">
        <f>ROUND(I228*H228,2)</f>
        <v>0</v>
      </c>
      <c r="K228" s="212" t="s">
        <v>270</v>
      </c>
      <c r="L228" s="29"/>
      <c r="M228" s="133" t="s">
        <v>1</v>
      </c>
      <c r="N228" s="134" t="s">
        <v>38</v>
      </c>
      <c r="P228" s="135">
        <f>O228*H228</f>
        <v>0</v>
      </c>
      <c r="Q228" s="135">
        <v>2.1</v>
      </c>
      <c r="R228" s="135">
        <f>Q228*H228</f>
        <v>1.4112000000000002</v>
      </c>
      <c r="S228" s="135">
        <v>0</v>
      </c>
      <c r="T228" s="136">
        <f>S228*H228</f>
        <v>0</v>
      </c>
      <c r="AR228" s="137" t="s">
        <v>193</v>
      </c>
      <c r="AT228" s="137" t="s">
        <v>195</v>
      </c>
      <c r="AU228" s="137" t="s">
        <v>80</v>
      </c>
      <c r="AY228" s="14" t="s">
        <v>194</v>
      </c>
      <c r="BE228" s="138">
        <f>IF(N228="základní",J228,0)</f>
        <v>0</v>
      </c>
      <c r="BF228" s="138">
        <f>IF(N228="snížená",J228,0)</f>
        <v>0</v>
      </c>
      <c r="BG228" s="138">
        <f>IF(N228="zákl. přenesená",J228,0)</f>
        <v>0</v>
      </c>
      <c r="BH228" s="138">
        <f>IF(N228="sníž. přenesená",J228,0)</f>
        <v>0</v>
      </c>
      <c r="BI228" s="138">
        <f>IF(N228="nulová",J228,0)</f>
        <v>0</v>
      </c>
      <c r="BJ228" s="14" t="s">
        <v>80</v>
      </c>
      <c r="BK228" s="138">
        <f>ROUND(I228*H228,2)</f>
        <v>0</v>
      </c>
      <c r="BL228" s="14" t="s">
        <v>193</v>
      </c>
      <c r="BM228" s="137" t="s">
        <v>492</v>
      </c>
    </row>
    <row r="229" spans="2:65" s="1" customFormat="1" ht="11.25">
      <c r="B229" s="29"/>
      <c r="C229" s="215"/>
      <c r="D229" s="216" t="s">
        <v>201</v>
      </c>
      <c r="E229" s="215"/>
      <c r="F229" s="217" t="s">
        <v>397</v>
      </c>
      <c r="G229" s="215"/>
      <c r="H229" s="215"/>
      <c r="I229" s="140"/>
      <c r="J229" s="215"/>
      <c r="K229" s="215"/>
      <c r="L229" s="29"/>
      <c r="M229" s="141"/>
      <c r="T229" s="53"/>
      <c r="AT229" s="14" t="s">
        <v>201</v>
      </c>
      <c r="AU229" s="14" t="s">
        <v>80</v>
      </c>
    </row>
    <row r="230" spans="2:65" s="1" customFormat="1" ht="16.5" customHeight="1">
      <c r="B230" s="128"/>
      <c r="C230" s="210" t="s">
        <v>493</v>
      </c>
      <c r="D230" s="210" t="s">
        <v>195</v>
      </c>
      <c r="E230" s="211" t="s">
        <v>399</v>
      </c>
      <c r="F230" s="212" t="s">
        <v>400</v>
      </c>
      <c r="G230" s="213" t="s">
        <v>269</v>
      </c>
      <c r="H230" s="214">
        <v>28.56</v>
      </c>
      <c r="I230" s="132"/>
      <c r="J230" s="228">
        <f>ROUND(I230*H230,2)</f>
        <v>0</v>
      </c>
      <c r="K230" s="212" t="s">
        <v>270</v>
      </c>
      <c r="L230" s="29"/>
      <c r="M230" s="133" t="s">
        <v>1</v>
      </c>
      <c r="N230" s="134" t="s">
        <v>38</v>
      </c>
      <c r="P230" s="135">
        <f>O230*H230</f>
        <v>0</v>
      </c>
      <c r="Q230" s="135">
        <v>0.57499999999999996</v>
      </c>
      <c r="R230" s="135">
        <f>Q230*H230</f>
        <v>16.421999999999997</v>
      </c>
      <c r="S230" s="135">
        <v>0</v>
      </c>
      <c r="T230" s="136">
        <f>S230*H230</f>
        <v>0</v>
      </c>
      <c r="AR230" s="137" t="s">
        <v>193</v>
      </c>
      <c r="AT230" s="137" t="s">
        <v>195</v>
      </c>
      <c r="AU230" s="137" t="s">
        <v>80</v>
      </c>
      <c r="AY230" s="14" t="s">
        <v>194</v>
      </c>
      <c r="BE230" s="138">
        <f>IF(N230="základní",J230,0)</f>
        <v>0</v>
      </c>
      <c r="BF230" s="138">
        <f>IF(N230="snížená",J230,0)</f>
        <v>0</v>
      </c>
      <c r="BG230" s="138">
        <f>IF(N230="zákl. přenesená",J230,0)</f>
        <v>0</v>
      </c>
      <c r="BH230" s="138">
        <f>IF(N230="sníž. přenesená",J230,0)</f>
        <v>0</v>
      </c>
      <c r="BI230" s="138">
        <f>IF(N230="nulová",J230,0)</f>
        <v>0</v>
      </c>
      <c r="BJ230" s="14" t="s">
        <v>80</v>
      </c>
      <c r="BK230" s="138">
        <f>ROUND(I230*H230,2)</f>
        <v>0</v>
      </c>
      <c r="BL230" s="14" t="s">
        <v>193</v>
      </c>
      <c r="BM230" s="137" t="s">
        <v>494</v>
      </c>
    </row>
    <row r="231" spans="2:65" s="1" customFormat="1" ht="11.25">
      <c r="B231" s="29"/>
      <c r="C231" s="215"/>
      <c r="D231" s="216" t="s">
        <v>201</v>
      </c>
      <c r="E231" s="215"/>
      <c r="F231" s="217" t="s">
        <v>400</v>
      </c>
      <c r="G231" s="215"/>
      <c r="H231" s="215"/>
      <c r="I231" s="140"/>
      <c r="J231" s="215"/>
      <c r="K231" s="215"/>
      <c r="L231" s="29"/>
      <c r="M231" s="141"/>
      <c r="T231" s="53"/>
      <c r="AT231" s="14" t="s">
        <v>201</v>
      </c>
      <c r="AU231" s="14" t="s">
        <v>80</v>
      </c>
    </row>
    <row r="232" spans="2:65" s="1" customFormat="1" ht="16.5" customHeight="1">
      <c r="B232" s="128"/>
      <c r="C232" s="210" t="s">
        <v>495</v>
      </c>
      <c r="D232" s="210" t="s">
        <v>195</v>
      </c>
      <c r="E232" s="211" t="s">
        <v>402</v>
      </c>
      <c r="F232" s="212" t="s">
        <v>403</v>
      </c>
      <c r="G232" s="213" t="s">
        <v>236</v>
      </c>
      <c r="H232" s="214">
        <v>16.8</v>
      </c>
      <c r="I232" s="132"/>
      <c r="J232" s="228">
        <f>ROUND(I232*H232,2)</f>
        <v>0</v>
      </c>
      <c r="K232" s="212" t="s">
        <v>199</v>
      </c>
      <c r="L232" s="29"/>
      <c r="M232" s="133" t="s">
        <v>1</v>
      </c>
      <c r="N232" s="134" t="s">
        <v>38</v>
      </c>
      <c r="P232" s="135">
        <f>O232*H232</f>
        <v>0</v>
      </c>
      <c r="Q232" s="135">
        <v>2.63E-3</v>
      </c>
      <c r="R232" s="135">
        <f>Q232*H232</f>
        <v>4.4184000000000001E-2</v>
      </c>
      <c r="S232" s="135">
        <v>0</v>
      </c>
      <c r="T232" s="136">
        <f>S232*H232</f>
        <v>0</v>
      </c>
      <c r="AR232" s="137" t="s">
        <v>193</v>
      </c>
      <c r="AT232" s="137" t="s">
        <v>195</v>
      </c>
      <c r="AU232" s="137" t="s">
        <v>80</v>
      </c>
      <c r="AY232" s="14" t="s">
        <v>194</v>
      </c>
      <c r="BE232" s="138">
        <f>IF(N232="základní",J232,0)</f>
        <v>0</v>
      </c>
      <c r="BF232" s="138">
        <f>IF(N232="snížená",J232,0)</f>
        <v>0</v>
      </c>
      <c r="BG232" s="138">
        <f>IF(N232="zákl. přenesená",J232,0)</f>
        <v>0</v>
      </c>
      <c r="BH232" s="138">
        <f>IF(N232="sníž. přenesená",J232,0)</f>
        <v>0</v>
      </c>
      <c r="BI232" s="138">
        <f>IF(N232="nulová",J232,0)</f>
        <v>0</v>
      </c>
      <c r="BJ232" s="14" t="s">
        <v>80</v>
      </c>
      <c r="BK232" s="138">
        <f>ROUND(I232*H232,2)</f>
        <v>0</v>
      </c>
      <c r="BL232" s="14" t="s">
        <v>193</v>
      </c>
      <c r="BM232" s="137" t="s">
        <v>496</v>
      </c>
    </row>
    <row r="233" spans="2:65" s="1" customFormat="1" ht="11.25">
      <c r="B233" s="29"/>
      <c r="C233" s="215"/>
      <c r="D233" s="216" t="s">
        <v>201</v>
      </c>
      <c r="E233" s="215"/>
      <c r="F233" s="217" t="s">
        <v>405</v>
      </c>
      <c r="G233" s="215"/>
      <c r="H233" s="215"/>
      <c r="I233" s="140"/>
      <c r="J233" s="215"/>
      <c r="K233" s="215"/>
      <c r="L233" s="29"/>
      <c r="M233" s="141"/>
      <c r="T233" s="53"/>
      <c r="AT233" s="14" t="s">
        <v>201</v>
      </c>
      <c r="AU233" s="14" t="s">
        <v>80</v>
      </c>
    </row>
    <row r="234" spans="2:65" s="10" customFormat="1" ht="25.9" customHeight="1">
      <c r="B234" s="118"/>
      <c r="C234" s="225"/>
      <c r="D234" s="226" t="s">
        <v>72</v>
      </c>
      <c r="E234" s="227" t="s">
        <v>497</v>
      </c>
      <c r="F234" s="227" t="s">
        <v>498</v>
      </c>
      <c r="G234" s="225"/>
      <c r="H234" s="225"/>
      <c r="I234" s="121"/>
      <c r="J234" s="229">
        <f>BK234</f>
        <v>0</v>
      </c>
      <c r="K234" s="225"/>
      <c r="L234" s="118"/>
      <c r="M234" s="123"/>
      <c r="P234" s="124">
        <f>SUM(P235:P250)</f>
        <v>0</v>
      </c>
      <c r="R234" s="124">
        <f>SUM(R235:R250)</f>
        <v>2.4862799999999998</v>
      </c>
      <c r="T234" s="125">
        <f>SUM(T235:T250)</f>
        <v>0</v>
      </c>
      <c r="AR234" s="119" t="s">
        <v>193</v>
      </c>
      <c r="AT234" s="126" t="s">
        <v>72</v>
      </c>
      <c r="AU234" s="126" t="s">
        <v>73</v>
      </c>
      <c r="AY234" s="119" t="s">
        <v>194</v>
      </c>
      <c r="BK234" s="127">
        <f>SUM(BK235:BK250)</f>
        <v>0</v>
      </c>
    </row>
    <row r="235" spans="2:65" s="1" customFormat="1" ht="16.5" customHeight="1">
      <c r="B235" s="128"/>
      <c r="C235" s="210" t="s">
        <v>499</v>
      </c>
      <c r="D235" s="210" t="s">
        <v>195</v>
      </c>
      <c r="E235" s="211" t="s">
        <v>387</v>
      </c>
      <c r="F235" s="212" t="s">
        <v>388</v>
      </c>
      <c r="G235" s="213" t="s">
        <v>280</v>
      </c>
      <c r="H235" s="214">
        <v>0.85499999999999998</v>
      </c>
      <c r="I235" s="132"/>
      <c r="J235" s="228">
        <f>ROUND(I235*H235,2)</f>
        <v>0</v>
      </c>
      <c r="K235" s="212" t="s">
        <v>270</v>
      </c>
      <c r="L235" s="29"/>
      <c r="M235" s="133" t="s">
        <v>1</v>
      </c>
      <c r="N235" s="134" t="s">
        <v>38</v>
      </c>
      <c r="P235" s="135">
        <f>O235*H235</f>
        <v>0</v>
      </c>
      <c r="Q235" s="135">
        <v>0</v>
      </c>
      <c r="R235" s="135">
        <f>Q235*H235</f>
        <v>0</v>
      </c>
      <c r="S235" s="135">
        <v>0</v>
      </c>
      <c r="T235" s="136">
        <f>S235*H235</f>
        <v>0</v>
      </c>
      <c r="AR235" s="137" t="s">
        <v>193</v>
      </c>
      <c r="AT235" s="137" t="s">
        <v>195</v>
      </c>
      <c r="AU235" s="137" t="s">
        <v>80</v>
      </c>
      <c r="AY235" s="14" t="s">
        <v>194</v>
      </c>
      <c r="BE235" s="138">
        <f>IF(N235="základní",J235,0)</f>
        <v>0</v>
      </c>
      <c r="BF235" s="138">
        <f>IF(N235="snížená",J235,0)</f>
        <v>0</v>
      </c>
      <c r="BG235" s="138">
        <f>IF(N235="zákl. přenesená",J235,0)</f>
        <v>0</v>
      </c>
      <c r="BH235" s="138">
        <f>IF(N235="sníž. přenesená",J235,0)</f>
        <v>0</v>
      </c>
      <c r="BI235" s="138">
        <f>IF(N235="nulová",J235,0)</f>
        <v>0</v>
      </c>
      <c r="BJ235" s="14" t="s">
        <v>80</v>
      </c>
      <c r="BK235" s="138">
        <f>ROUND(I235*H235,2)</f>
        <v>0</v>
      </c>
      <c r="BL235" s="14" t="s">
        <v>193</v>
      </c>
      <c r="BM235" s="137" t="s">
        <v>500</v>
      </c>
    </row>
    <row r="236" spans="2:65" s="1" customFormat="1" ht="11.25">
      <c r="B236" s="29"/>
      <c r="C236" s="215"/>
      <c r="D236" s="216" t="s">
        <v>201</v>
      </c>
      <c r="E236" s="215"/>
      <c r="F236" s="217" t="s">
        <v>388</v>
      </c>
      <c r="G236" s="215"/>
      <c r="H236" s="215"/>
      <c r="I236" s="140"/>
      <c r="J236" s="215"/>
      <c r="K236" s="215"/>
      <c r="L236" s="29"/>
      <c r="M236" s="141"/>
      <c r="T236" s="53"/>
      <c r="AT236" s="14" t="s">
        <v>201</v>
      </c>
      <c r="AU236" s="14" t="s">
        <v>80</v>
      </c>
    </row>
    <row r="237" spans="2:65" s="1" customFormat="1" ht="16.5" customHeight="1">
      <c r="B237" s="128"/>
      <c r="C237" s="210" t="s">
        <v>501</v>
      </c>
      <c r="D237" s="210" t="s">
        <v>195</v>
      </c>
      <c r="E237" s="211" t="s">
        <v>282</v>
      </c>
      <c r="F237" s="212" t="s">
        <v>283</v>
      </c>
      <c r="G237" s="213" t="s">
        <v>280</v>
      </c>
      <c r="H237" s="214">
        <v>0.85499999999999998</v>
      </c>
      <c r="I237" s="132"/>
      <c r="J237" s="228">
        <f>ROUND(I237*H237,2)</f>
        <v>0</v>
      </c>
      <c r="K237" s="212" t="s">
        <v>270</v>
      </c>
      <c r="L237" s="29"/>
      <c r="M237" s="133" t="s">
        <v>1</v>
      </c>
      <c r="N237" s="134" t="s">
        <v>38</v>
      </c>
      <c r="P237" s="135">
        <f>O237*H237</f>
        <v>0</v>
      </c>
      <c r="Q237" s="135">
        <v>0</v>
      </c>
      <c r="R237" s="135">
        <f>Q237*H237</f>
        <v>0</v>
      </c>
      <c r="S237" s="135">
        <v>0</v>
      </c>
      <c r="T237" s="136">
        <f>S237*H237</f>
        <v>0</v>
      </c>
      <c r="AR237" s="137" t="s">
        <v>193</v>
      </c>
      <c r="AT237" s="137" t="s">
        <v>195</v>
      </c>
      <c r="AU237" s="137" t="s">
        <v>80</v>
      </c>
      <c r="AY237" s="14" t="s">
        <v>194</v>
      </c>
      <c r="BE237" s="138">
        <f>IF(N237="základní",J237,0)</f>
        <v>0</v>
      </c>
      <c r="BF237" s="138">
        <f>IF(N237="snížená",J237,0)</f>
        <v>0</v>
      </c>
      <c r="BG237" s="138">
        <f>IF(N237="zákl. přenesená",J237,0)</f>
        <v>0</v>
      </c>
      <c r="BH237" s="138">
        <f>IF(N237="sníž. přenesená",J237,0)</f>
        <v>0</v>
      </c>
      <c r="BI237" s="138">
        <f>IF(N237="nulová",J237,0)</f>
        <v>0</v>
      </c>
      <c r="BJ237" s="14" t="s">
        <v>80</v>
      </c>
      <c r="BK237" s="138">
        <f>ROUND(I237*H237,2)</f>
        <v>0</v>
      </c>
      <c r="BL237" s="14" t="s">
        <v>193</v>
      </c>
      <c r="BM237" s="137" t="s">
        <v>502</v>
      </c>
    </row>
    <row r="238" spans="2:65" s="1" customFormat="1" ht="11.25">
      <c r="B238" s="29"/>
      <c r="C238" s="215"/>
      <c r="D238" s="216" t="s">
        <v>201</v>
      </c>
      <c r="E238" s="215"/>
      <c r="F238" s="217" t="s">
        <v>283</v>
      </c>
      <c r="G238" s="215"/>
      <c r="H238" s="215"/>
      <c r="I238" s="140"/>
      <c r="J238" s="215"/>
      <c r="K238" s="215"/>
      <c r="L238" s="29"/>
      <c r="M238" s="141"/>
      <c r="T238" s="53"/>
      <c r="AT238" s="14" t="s">
        <v>201</v>
      </c>
      <c r="AU238" s="14" t="s">
        <v>80</v>
      </c>
    </row>
    <row r="239" spans="2:65" s="1" customFormat="1" ht="16.5" customHeight="1">
      <c r="B239" s="128"/>
      <c r="C239" s="210" t="s">
        <v>503</v>
      </c>
      <c r="D239" s="210" t="s">
        <v>195</v>
      </c>
      <c r="E239" s="211" t="s">
        <v>391</v>
      </c>
      <c r="F239" s="212" t="s">
        <v>392</v>
      </c>
      <c r="G239" s="213" t="s">
        <v>269</v>
      </c>
      <c r="H239" s="214">
        <v>3.42</v>
      </c>
      <c r="I239" s="132"/>
      <c r="J239" s="228">
        <f>ROUND(I239*H239,2)</f>
        <v>0</v>
      </c>
      <c r="K239" s="212" t="s">
        <v>270</v>
      </c>
      <c r="L239" s="29"/>
      <c r="M239" s="133" t="s">
        <v>1</v>
      </c>
      <c r="N239" s="134" t="s">
        <v>38</v>
      </c>
      <c r="P239" s="135">
        <f>O239*H239</f>
        <v>0</v>
      </c>
      <c r="Q239" s="135">
        <v>0</v>
      </c>
      <c r="R239" s="135">
        <f>Q239*H239</f>
        <v>0</v>
      </c>
      <c r="S239" s="135">
        <v>0</v>
      </c>
      <c r="T239" s="136">
        <f>S239*H239</f>
        <v>0</v>
      </c>
      <c r="AR239" s="137" t="s">
        <v>193</v>
      </c>
      <c r="AT239" s="137" t="s">
        <v>195</v>
      </c>
      <c r="AU239" s="137" t="s">
        <v>80</v>
      </c>
      <c r="AY239" s="14" t="s">
        <v>194</v>
      </c>
      <c r="BE239" s="138">
        <f>IF(N239="základní",J239,0)</f>
        <v>0</v>
      </c>
      <c r="BF239" s="138">
        <f>IF(N239="snížená",J239,0)</f>
        <v>0</v>
      </c>
      <c r="BG239" s="138">
        <f>IF(N239="zákl. přenesená",J239,0)</f>
        <v>0</v>
      </c>
      <c r="BH239" s="138">
        <f>IF(N239="sníž. přenesená",J239,0)</f>
        <v>0</v>
      </c>
      <c r="BI239" s="138">
        <f>IF(N239="nulová",J239,0)</f>
        <v>0</v>
      </c>
      <c r="BJ239" s="14" t="s">
        <v>80</v>
      </c>
      <c r="BK239" s="138">
        <f>ROUND(I239*H239,2)</f>
        <v>0</v>
      </c>
      <c r="BL239" s="14" t="s">
        <v>193</v>
      </c>
      <c r="BM239" s="137" t="s">
        <v>504</v>
      </c>
    </row>
    <row r="240" spans="2:65" s="1" customFormat="1" ht="11.25">
      <c r="B240" s="29"/>
      <c r="C240" s="215"/>
      <c r="D240" s="216" t="s">
        <v>201</v>
      </c>
      <c r="E240" s="215"/>
      <c r="F240" s="217" t="s">
        <v>392</v>
      </c>
      <c r="G240" s="215"/>
      <c r="H240" s="215"/>
      <c r="I240" s="140"/>
      <c r="J240" s="215"/>
      <c r="K240" s="215"/>
      <c r="L240" s="29"/>
      <c r="M240" s="141"/>
      <c r="T240" s="53"/>
      <c r="AT240" s="14" t="s">
        <v>201</v>
      </c>
      <c r="AU240" s="14" t="s">
        <v>80</v>
      </c>
    </row>
    <row r="241" spans="2:65" s="1" customFormat="1" ht="16.5" customHeight="1">
      <c r="B241" s="128"/>
      <c r="C241" s="210" t="s">
        <v>505</v>
      </c>
      <c r="D241" s="210" t="s">
        <v>195</v>
      </c>
      <c r="E241" s="211" t="s">
        <v>301</v>
      </c>
      <c r="F241" s="212" t="s">
        <v>302</v>
      </c>
      <c r="G241" s="213" t="s">
        <v>269</v>
      </c>
      <c r="H241" s="214">
        <v>3.42</v>
      </c>
      <c r="I241" s="132"/>
      <c r="J241" s="228">
        <f>ROUND(I241*H241,2)</f>
        <v>0</v>
      </c>
      <c r="K241" s="212" t="s">
        <v>270</v>
      </c>
      <c r="L241" s="29"/>
      <c r="M241" s="133" t="s">
        <v>1</v>
      </c>
      <c r="N241" s="134" t="s">
        <v>38</v>
      </c>
      <c r="P241" s="135">
        <f>O241*H241</f>
        <v>0</v>
      </c>
      <c r="Q241" s="135">
        <v>0</v>
      </c>
      <c r="R241" s="135">
        <f>Q241*H241</f>
        <v>0</v>
      </c>
      <c r="S241" s="135">
        <v>0</v>
      </c>
      <c r="T241" s="136">
        <f>S241*H241</f>
        <v>0</v>
      </c>
      <c r="AR241" s="137" t="s">
        <v>193</v>
      </c>
      <c r="AT241" s="137" t="s">
        <v>195</v>
      </c>
      <c r="AU241" s="137" t="s">
        <v>80</v>
      </c>
      <c r="AY241" s="14" t="s">
        <v>194</v>
      </c>
      <c r="BE241" s="138">
        <f>IF(N241="základní",J241,0)</f>
        <v>0</v>
      </c>
      <c r="BF241" s="138">
        <f>IF(N241="snížená",J241,0)</f>
        <v>0</v>
      </c>
      <c r="BG241" s="138">
        <f>IF(N241="zákl. přenesená",J241,0)</f>
        <v>0</v>
      </c>
      <c r="BH241" s="138">
        <f>IF(N241="sníž. přenesená",J241,0)</f>
        <v>0</v>
      </c>
      <c r="BI241" s="138">
        <f>IF(N241="nulová",J241,0)</f>
        <v>0</v>
      </c>
      <c r="BJ241" s="14" t="s">
        <v>80</v>
      </c>
      <c r="BK241" s="138">
        <f>ROUND(I241*H241,2)</f>
        <v>0</v>
      </c>
      <c r="BL241" s="14" t="s">
        <v>193</v>
      </c>
      <c r="BM241" s="137" t="s">
        <v>506</v>
      </c>
    </row>
    <row r="242" spans="2:65" s="1" customFormat="1" ht="11.25">
      <c r="B242" s="29"/>
      <c r="C242" s="215"/>
      <c r="D242" s="216" t="s">
        <v>201</v>
      </c>
      <c r="E242" s="215"/>
      <c r="F242" s="217" t="s">
        <v>302</v>
      </c>
      <c r="G242" s="215"/>
      <c r="H242" s="215"/>
      <c r="I242" s="140"/>
      <c r="J242" s="215"/>
      <c r="K242" s="215"/>
      <c r="L242" s="29"/>
      <c r="M242" s="141"/>
      <c r="T242" s="53"/>
      <c r="AT242" s="14" t="s">
        <v>201</v>
      </c>
      <c r="AU242" s="14" t="s">
        <v>80</v>
      </c>
    </row>
    <row r="243" spans="2:65" s="1" customFormat="1" ht="16.5" customHeight="1">
      <c r="B243" s="128"/>
      <c r="C243" s="210" t="s">
        <v>507</v>
      </c>
      <c r="D243" s="210" t="s">
        <v>195</v>
      </c>
      <c r="E243" s="211" t="s">
        <v>304</v>
      </c>
      <c r="F243" s="212" t="s">
        <v>305</v>
      </c>
      <c r="G243" s="213" t="s">
        <v>280</v>
      </c>
      <c r="H243" s="214">
        <v>0.85499999999999998</v>
      </c>
      <c r="I243" s="132"/>
      <c r="J243" s="228">
        <f>ROUND(I243*H243,2)</f>
        <v>0</v>
      </c>
      <c r="K243" s="212" t="s">
        <v>270</v>
      </c>
      <c r="L243" s="29"/>
      <c r="M243" s="133" t="s">
        <v>1</v>
      </c>
      <c r="N243" s="134" t="s">
        <v>38</v>
      </c>
      <c r="P243" s="135">
        <f>O243*H243</f>
        <v>0</v>
      </c>
      <c r="Q243" s="135">
        <v>0</v>
      </c>
      <c r="R243" s="135">
        <f>Q243*H243</f>
        <v>0</v>
      </c>
      <c r="S243" s="135">
        <v>0</v>
      </c>
      <c r="T243" s="136">
        <f>S243*H243</f>
        <v>0</v>
      </c>
      <c r="AR243" s="137" t="s">
        <v>193</v>
      </c>
      <c r="AT243" s="137" t="s">
        <v>195</v>
      </c>
      <c r="AU243" s="137" t="s">
        <v>80</v>
      </c>
      <c r="AY243" s="14" t="s">
        <v>194</v>
      </c>
      <c r="BE243" s="138">
        <f>IF(N243="základní",J243,0)</f>
        <v>0</v>
      </c>
      <c r="BF243" s="138">
        <f>IF(N243="snížená",J243,0)</f>
        <v>0</v>
      </c>
      <c r="BG243" s="138">
        <f>IF(N243="zákl. přenesená",J243,0)</f>
        <v>0</v>
      </c>
      <c r="BH243" s="138">
        <f>IF(N243="sníž. přenesená",J243,0)</f>
        <v>0</v>
      </c>
      <c r="BI243" s="138">
        <f>IF(N243="nulová",J243,0)</f>
        <v>0</v>
      </c>
      <c r="BJ243" s="14" t="s">
        <v>80</v>
      </c>
      <c r="BK243" s="138">
        <f>ROUND(I243*H243,2)</f>
        <v>0</v>
      </c>
      <c r="BL243" s="14" t="s">
        <v>193</v>
      </c>
      <c r="BM243" s="137" t="s">
        <v>508</v>
      </c>
    </row>
    <row r="244" spans="2:65" s="1" customFormat="1" ht="11.25">
      <c r="B244" s="29"/>
      <c r="C244" s="215"/>
      <c r="D244" s="216" t="s">
        <v>201</v>
      </c>
      <c r="E244" s="215"/>
      <c r="F244" s="217" t="s">
        <v>307</v>
      </c>
      <c r="G244" s="215"/>
      <c r="H244" s="215"/>
      <c r="I244" s="140"/>
      <c r="J244" s="215"/>
      <c r="K244" s="215"/>
      <c r="L244" s="29"/>
      <c r="M244" s="141"/>
      <c r="T244" s="53"/>
      <c r="AT244" s="14" t="s">
        <v>201</v>
      </c>
      <c r="AU244" s="14" t="s">
        <v>80</v>
      </c>
    </row>
    <row r="245" spans="2:65" s="1" customFormat="1" ht="16.5" customHeight="1">
      <c r="B245" s="128"/>
      <c r="C245" s="210" t="s">
        <v>509</v>
      </c>
      <c r="D245" s="210" t="s">
        <v>195</v>
      </c>
      <c r="E245" s="211" t="s">
        <v>396</v>
      </c>
      <c r="F245" s="212" t="s">
        <v>397</v>
      </c>
      <c r="G245" s="213" t="s">
        <v>280</v>
      </c>
      <c r="H245" s="214">
        <v>0.24</v>
      </c>
      <c r="I245" s="132"/>
      <c r="J245" s="228">
        <f>ROUND(I245*H245,2)</f>
        <v>0</v>
      </c>
      <c r="K245" s="212" t="s">
        <v>270</v>
      </c>
      <c r="L245" s="29"/>
      <c r="M245" s="133" t="s">
        <v>1</v>
      </c>
      <c r="N245" s="134" t="s">
        <v>38</v>
      </c>
      <c r="P245" s="135">
        <f>O245*H245</f>
        <v>0</v>
      </c>
      <c r="Q245" s="135">
        <v>2.1</v>
      </c>
      <c r="R245" s="135">
        <f>Q245*H245</f>
        <v>0.504</v>
      </c>
      <c r="S245" s="135">
        <v>0</v>
      </c>
      <c r="T245" s="136">
        <f>S245*H245</f>
        <v>0</v>
      </c>
      <c r="AR245" s="137" t="s">
        <v>193</v>
      </c>
      <c r="AT245" s="137" t="s">
        <v>195</v>
      </c>
      <c r="AU245" s="137" t="s">
        <v>80</v>
      </c>
      <c r="AY245" s="14" t="s">
        <v>194</v>
      </c>
      <c r="BE245" s="138">
        <f>IF(N245="základní",J245,0)</f>
        <v>0</v>
      </c>
      <c r="BF245" s="138">
        <f>IF(N245="snížená",J245,0)</f>
        <v>0</v>
      </c>
      <c r="BG245" s="138">
        <f>IF(N245="zákl. přenesená",J245,0)</f>
        <v>0</v>
      </c>
      <c r="BH245" s="138">
        <f>IF(N245="sníž. přenesená",J245,0)</f>
        <v>0</v>
      </c>
      <c r="BI245" s="138">
        <f>IF(N245="nulová",J245,0)</f>
        <v>0</v>
      </c>
      <c r="BJ245" s="14" t="s">
        <v>80</v>
      </c>
      <c r="BK245" s="138">
        <f>ROUND(I245*H245,2)</f>
        <v>0</v>
      </c>
      <c r="BL245" s="14" t="s">
        <v>193</v>
      </c>
      <c r="BM245" s="137" t="s">
        <v>510</v>
      </c>
    </row>
    <row r="246" spans="2:65" s="1" customFormat="1" ht="11.25">
      <c r="B246" s="29"/>
      <c r="C246" s="215"/>
      <c r="D246" s="216" t="s">
        <v>201</v>
      </c>
      <c r="E246" s="215"/>
      <c r="F246" s="217" t="s">
        <v>397</v>
      </c>
      <c r="G246" s="215"/>
      <c r="H246" s="215"/>
      <c r="I246" s="140"/>
      <c r="J246" s="215"/>
      <c r="K246" s="215"/>
      <c r="L246" s="29"/>
      <c r="M246" s="141"/>
      <c r="T246" s="53"/>
      <c r="AT246" s="14" t="s">
        <v>201</v>
      </c>
      <c r="AU246" s="14" t="s">
        <v>80</v>
      </c>
    </row>
    <row r="247" spans="2:65" s="1" customFormat="1" ht="16.5" customHeight="1">
      <c r="B247" s="128"/>
      <c r="C247" s="210" t="s">
        <v>511</v>
      </c>
      <c r="D247" s="210" t="s">
        <v>195</v>
      </c>
      <c r="E247" s="211" t="s">
        <v>399</v>
      </c>
      <c r="F247" s="212" t="s">
        <v>400</v>
      </c>
      <c r="G247" s="213" t="s">
        <v>269</v>
      </c>
      <c r="H247" s="214">
        <v>3.42</v>
      </c>
      <c r="I247" s="132"/>
      <c r="J247" s="228">
        <f>ROUND(I247*H247,2)</f>
        <v>0</v>
      </c>
      <c r="K247" s="212" t="s">
        <v>270</v>
      </c>
      <c r="L247" s="29"/>
      <c r="M247" s="133" t="s">
        <v>1</v>
      </c>
      <c r="N247" s="134" t="s">
        <v>38</v>
      </c>
      <c r="P247" s="135">
        <f>O247*H247</f>
        <v>0</v>
      </c>
      <c r="Q247" s="135">
        <v>0.57499999999999996</v>
      </c>
      <c r="R247" s="135">
        <f>Q247*H247</f>
        <v>1.9664999999999999</v>
      </c>
      <c r="S247" s="135">
        <v>0</v>
      </c>
      <c r="T247" s="136">
        <f>S247*H247</f>
        <v>0</v>
      </c>
      <c r="AR247" s="137" t="s">
        <v>193</v>
      </c>
      <c r="AT247" s="137" t="s">
        <v>195</v>
      </c>
      <c r="AU247" s="137" t="s">
        <v>80</v>
      </c>
      <c r="AY247" s="14" t="s">
        <v>194</v>
      </c>
      <c r="BE247" s="138">
        <f>IF(N247="základní",J247,0)</f>
        <v>0</v>
      </c>
      <c r="BF247" s="138">
        <f>IF(N247="snížená",J247,0)</f>
        <v>0</v>
      </c>
      <c r="BG247" s="138">
        <f>IF(N247="zákl. přenesená",J247,0)</f>
        <v>0</v>
      </c>
      <c r="BH247" s="138">
        <f>IF(N247="sníž. přenesená",J247,0)</f>
        <v>0</v>
      </c>
      <c r="BI247" s="138">
        <f>IF(N247="nulová",J247,0)</f>
        <v>0</v>
      </c>
      <c r="BJ247" s="14" t="s">
        <v>80</v>
      </c>
      <c r="BK247" s="138">
        <f>ROUND(I247*H247,2)</f>
        <v>0</v>
      </c>
      <c r="BL247" s="14" t="s">
        <v>193</v>
      </c>
      <c r="BM247" s="137" t="s">
        <v>512</v>
      </c>
    </row>
    <row r="248" spans="2:65" s="1" customFormat="1" ht="11.25">
      <c r="B248" s="29"/>
      <c r="C248" s="215"/>
      <c r="D248" s="216" t="s">
        <v>201</v>
      </c>
      <c r="E248" s="215"/>
      <c r="F248" s="217" t="s">
        <v>400</v>
      </c>
      <c r="G248" s="215"/>
      <c r="H248" s="215"/>
      <c r="I248" s="140"/>
      <c r="J248" s="215"/>
      <c r="K248" s="215"/>
      <c r="L248" s="29"/>
      <c r="M248" s="141"/>
      <c r="T248" s="53"/>
      <c r="AT248" s="14" t="s">
        <v>201</v>
      </c>
      <c r="AU248" s="14" t="s">
        <v>80</v>
      </c>
    </row>
    <row r="249" spans="2:65" s="1" customFormat="1" ht="16.5" customHeight="1">
      <c r="B249" s="128"/>
      <c r="C249" s="210" t="s">
        <v>513</v>
      </c>
      <c r="D249" s="210" t="s">
        <v>195</v>
      </c>
      <c r="E249" s="211" t="s">
        <v>402</v>
      </c>
      <c r="F249" s="212" t="s">
        <v>403</v>
      </c>
      <c r="G249" s="213" t="s">
        <v>236</v>
      </c>
      <c r="H249" s="214">
        <v>6</v>
      </c>
      <c r="I249" s="132"/>
      <c r="J249" s="228">
        <f>ROUND(I249*H249,2)</f>
        <v>0</v>
      </c>
      <c r="K249" s="212" t="s">
        <v>199</v>
      </c>
      <c r="L249" s="29"/>
      <c r="M249" s="133" t="s">
        <v>1</v>
      </c>
      <c r="N249" s="134" t="s">
        <v>38</v>
      </c>
      <c r="P249" s="135">
        <f>O249*H249</f>
        <v>0</v>
      </c>
      <c r="Q249" s="135">
        <v>2.63E-3</v>
      </c>
      <c r="R249" s="135">
        <f>Q249*H249</f>
        <v>1.5779999999999999E-2</v>
      </c>
      <c r="S249" s="135">
        <v>0</v>
      </c>
      <c r="T249" s="136">
        <f>S249*H249</f>
        <v>0</v>
      </c>
      <c r="AR249" s="137" t="s">
        <v>193</v>
      </c>
      <c r="AT249" s="137" t="s">
        <v>195</v>
      </c>
      <c r="AU249" s="137" t="s">
        <v>80</v>
      </c>
      <c r="AY249" s="14" t="s">
        <v>194</v>
      </c>
      <c r="BE249" s="138">
        <f>IF(N249="základní",J249,0)</f>
        <v>0</v>
      </c>
      <c r="BF249" s="138">
        <f>IF(N249="snížená",J249,0)</f>
        <v>0</v>
      </c>
      <c r="BG249" s="138">
        <f>IF(N249="zákl. přenesená",J249,0)</f>
        <v>0</v>
      </c>
      <c r="BH249" s="138">
        <f>IF(N249="sníž. přenesená",J249,0)</f>
        <v>0</v>
      </c>
      <c r="BI249" s="138">
        <f>IF(N249="nulová",J249,0)</f>
        <v>0</v>
      </c>
      <c r="BJ249" s="14" t="s">
        <v>80</v>
      </c>
      <c r="BK249" s="138">
        <f>ROUND(I249*H249,2)</f>
        <v>0</v>
      </c>
      <c r="BL249" s="14" t="s">
        <v>193</v>
      </c>
      <c r="BM249" s="137" t="s">
        <v>514</v>
      </c>
    </row>
    <row r="250" spans="2:65" s="1" customFormat="1" ht="11.25">
      <c r="B250" s="29"/>
      <c r="C250" s="215"/>
      <c r="D250" s="216" t="s">
        <v>201</v>
      </c>
      <c r="E250" s="215"/>
      <c r="F250" s="217" t="s">
        <v>405</v>
      </c>
      <c r="G250" s="215"/>
      <c r="H250" s="215"/>
      <c r="I250" s="140"/>
      <c r="J250" s="215"/>
      <c r="K250" s="215"/>
      <c r="L250" s="29"/>
      <c r="M250" s="141"/>
      <c r="T250" s="53"/>
      <c r="AT250" s="14" t="s">
        <v>201</v>
      </c>
      <c r="AU250" s="14" t="s">
        <v>80</v>
      </c>
    </row>
    <row r="251" spans="2:65" s="10" customFormat="1" ht="25.9" customHeight="1">
      <c r="B251" s="118"/>
      <c r="C251" s="225"/>
      <c r="D251" s="226" t="s">
        <v>72</v>
      </c>
      <c r="E251" s="227" t="s">
        <v>515</v>
      </c>
      <c r="F251" s="227" t="s">
        <v>516</v>
      </c>
      <c r="G251" s="225"/>
      <c r="H251" s="225"/>
      <c r="I251" s="121"/>
      <c r="J251" s="229">
        <f>BK251</f>
        <v>0</v>
      </c>
      <c r="K251" s="225"/>
      <c r="L251" s="118"/>
      <c r="M251" s="123"/>
      <c r="P251" s="124">
        <f>SUM(P252:P259)</f>
        <v>0</v>
      </c>
      <c r="R251" s="124">
        <f>SUM(R252:R259)</f>
        <v>13.600000000000001</v>
      </c>
      <c r="T251" s="125">
        <f>SUM(T252:T259)</f>
        <v>0</v>
      </c>
      <c r="AR251" s="119" t="s">
        <v>193</v>
      </c>
      <c r="AT251" s="126" t="s">
        <v>72</v>
      </c>
      <c r="AU251" s="126" t="s">
        <v>73</v>
      </c>
      <c r="AY251" s="119" t="s">
        <v>194</v>
      </c>
      <c r="BK251" s="127">
        <f>SUM(BK252:BK259)</f>
        <v>0</v>
      </c>
    </row>
    <row r="252" spans="2:65" s="1" customFormat="1" ht="16.5" customHeight="1">
      <c r="B252" s="128"/>
      <c r="C252" s="210" t="s">
        <v>385</v>
      </c>
      <c r="D252" s="210" t="s">
        <v>195</v>
      </c>
      <c r="E252" s="211" t="s">
        <v>391</v>
      </c>
      <c r="F252" s="212" t="s">
        <v>392</v>
      </c>
      <c r="G252" s="213" t="s">
        <v>269</v>
      </c>
      <c r="H252" s="214">
        <v>40</v>
      </c>
      <c r="I252" s="132"/>
      <c r="J252" s="228">
        <f>ROUND(I252*H252,2)</f>
        <v>0</v>
      </c>
      <c r="K252" s="212" t="s">
        <v>270</v>
      </c>
      <c r="L252" s="29"/>
      <c r="M252" s="133" t="s">
        <v>1</v>
      </c>
      <c r="N252" s="134" t="s">
        <v>38</v>
      </c>
      <c r="P252" s="135">
        <f>O252*H252</f>
        <v>0</v>
      </c>
      <c r="Q252" s="135">
        <v>0</v>
      </c>
      <c r="R252" s="135">
        <f>Q252*H252</f>
        <v>0</v>
      </c>
      <c r="S252" s="135">
        <v>0</v>
      </c>
      <c r="T252" s="136">
        <f>S252*H252</f>
        <v>0</v>
      </c>
      <c r="AR252" s="137" t="s">
        <v>193</v>
      </c>
      <c r="AT252" s="137" t="s">
        <v>195</v>
      </c>
      <c r="AU252" s="137" t="s">
        <v>80</v>
      </c>
      <c r="AY252" s="14" t="s">
        <v>194</v>
      </c>
      <c r="BE252" s="138">
        <f>IF(N252="základní",J252,0)</f>
        <v>0</v>
      </c>
      <c r="BF252" s="138">
        <f>IF(N252="snížená",J252,0)</f>
        <v>0</v>
      </c>
      <c r="BG252" s="138">
        <f>IF(N252="zákl. přenesená",J252,0)</f>
        <v>0</v>
      </c>
      <c r="BH252" s="138">
        <f>IF(N252="sníž. přenesená",J252,0)</f>
        <v>0</v>
      </c>
      <c r="BI252" s="138">
        <f>IF(N252="nulová",J252,0)</f>
        <v>0</v>
      </c>
      <c r="BJ252" s="14" t="s">
        <v>80</v>
      </c>
      <c r="BK252" s="138">
        <f>ROUND(I252*H252,2)</f>
        <v>0</v>
      </c>
      <c r="BL252" s="14" t="s">
        <v>193</v>
      </c>
      <c r="BM252" s="137" t="s">
        <v>517</v>
      </c>
    </row>
    <row r="253" spans="2:65" s="1" customFormat="1" ht="11.25">
      <c r="B253" s="29"/>
      <c r="C253" s="215"/>
      <c r="D253" s="216" t="s">
        <v>201</v>
      </c>
      <c r="E253" s="215"/>
      <c r="F253" s="217" t="s">
        <v>392</v>
      </c>
      <c r="G253" s="215"/>
      <c r="H253" s="215"/>
      <c r="I253" s="140"/>
      <c r="J253" s="215"/>
      <c r="K253" s="215"/>
      <c r="L253" s="29"/>
      <c r="M253" s="141"/>
      <c r="T253" s="53"/>
      <c r="AT253" s="14" t="s">
        <v>201</v>
      </c>
      <c r="AU253" s="14" t="s">
        <v>80</v>
      </c>
    </row>
    <row r="254" spans="2:65" s="1" customFormat="1" ht="16.5" customHeight="1">
      <c r="B254" s="128"/>
      <c r="C254" s="210" t="s">
        <v>518</v>
      </c>
      <c r="D254" s="210" t="s">
        <v>195</v>
      </c>
      <c r="E254" s="211" t="s">
        <v>301</v>
      </c>
      <c r="F254" s="212" t="s">
        <v>302</v>
      </c>
      <c r="G254" s="213" t="s">
        <v>269</v>
      </c>
      <c r="H254" s="214">
        <v>40</v>
      </c>
      <c r="I254" s="132"/>
      <c r="J254" s="228">
        <f>ROUND(I254*H254,2)</f>
        <v>0</v>
      </c>
      <c r="K254" s="212" t="s">
        <v>270</v>
      </c>
      <c r="L254" s="29"/>
      <c r="M254" s="133" t="s">
        <v>1</v>
      </c>
      <c r="N254" s="134" t="s">
        <v>38</v>
      </c>
      <c r="P254" s="135">
        <f>O254*H254</f>
        <v>0</v>
      </c>
      <c r="Q254" s="135">
        <v>0</v>
      </c>
      <c r="R254" s="135">
        <f>Q254*H254</f>
        <v>0</v>
      </c>
      <c r="S254" s="135">
        <v>0</v>
      </c>
      <c r="T254" s="136">
        <f>S254*H254</f>
        <v>0</v>
      </c>
      <c r="AR254" s="137" t="s">
        <v>193</v>
      </c>
      <c r="AT254" s="137" t="s">
        <v>195</v>
      </c>
      <c r="AU254" s="137" t="s">
        <v>80</v>
      </c>
      <c r="AY254" s="14" t="s">
        <v>194</v>
      </c>
      <c r="BE254" s="138">
        <f>IF(N254="základní",J254,0)</f>
        <v>0</v>
      </c>
      <c r="BF254" s="138">
        <f>IF(N254="snížená",J254,0)</f>
        <v>0</v>
      </c>
      <c r="BG254" s="138">
        <f>IF(N254="zákl. přenesená",J254,0)</f>
        <v>0</v>
      </c>
      <c r="BH254" s="138">
        <f>IF(N254="sníž. přenesená",J254,0)</f>
        <v>0</v>
      </c>
      <c r="BI254" s="138">
        <f>IF(N254="nulová",J254,0)</f>
        <v>0</v>
      </c>
      <c r="BJ254" s="14" t="s">
        <v>80</v>
      </c>
      <c r="BK254" s="138">
        <f>ROUND(I254*H254,2)</f>
        <v>0</v>
      </c>
      <c r="BL254" s="14" t="s">
        <v>193</v>
      </c>
      <c r="BM254" s="137" t="s">
        <v>519</v>
      </c>
    </row>
    <row r="255" spans="2:65" s="1" customFormat="1" ht="11.25">
      <c r="B255" s="29"/>
      <c r="C255" s="215"/>
      <c r="D255" s="216" t="s">
        <v>201</v>
      </c>
      <c r="E255" s="215"/>
      <c r="F255" s="217" t="s">
        <v>302</v>
      </c>
      <c r="G255" s="215"/>
      <c r="H255" s="215"/>
      <c r="I255" s="140"/>
      <c r="J255" s="215"/>
      <c r="K255" s="215"/>
      <c r="L255" s="29"/>
      <c r="M255" s="141"/>
      <c r="T255" s="53"/>
      <c r="AT255" s="14" t="s">
        <v>201</v>
      </c>
      <c r="AU255" s="14" t="s">
        <v>80</v>
      </c>
    </row>
    <row r="256" spans="2:65" s="1" customFormat="1" ht="16.5" customHeight="1">
      <c r="B256" s="128"/>
      <c r="C256" s="210" t="s">
        <v>520</v>
      </c>
      <c r="D256" s="210" t="s">
        <v>195</v>
      </c>
      <c r="E256" s="211" t="s">
        <v>521</v>
      </c>
      <c r="F256" s="212" t="s">
        <v>522</v>
      </c>
      <c r="G256" s="213" t="s">
        <v>269</v>
      </c>
      <c r="H256" s="214">
        <v>40</v>
      </c>
      <c r="I256" s="132"/>
      <c r="J256" s="228">
        <f>ROUND(I256*H256,2)</f>
        <v>0</v>
      </c>
      <c r="K256" s="212" t="s">
        <v>270</v>
      </c>
      <c r="L256" s="29"/>
      <c r="M256" s="133" t="s">
        <v>1</v>
      </c>
      <c r="N256" s="134" t="s">
        <v>38</v>
      </c>
      <c r="P256" s="135">
        <f>O256*H256</f>
        <v>0</v>
      </c>
      <c r="Q256" s="135">
        <v>0.11</v>
      </c>
      <c r="R256" s="135">
        <f>Q256*H256</f>
        <v>4.4000000000000004</v>
      </c>
      <c r="S256" s="135">
        <v>0</v>
      </c>
      <c r="T256" s="136">
        <f>S256*H256</f>
        <v>0</v>
      </c>
      <c r="AR256" s="137" t="s">
        <v>193</v>
      </c>
      <c r="AT256" s="137" t="s">
        <v>195</v>
      </c>
      <c r="AU256" s="137" t="s">
        <v>80</v>
      </c>
      <c r="AY256" s="14" t="s">
        <v>194</v>
      </c>
      <c r="BE256" s="138">
        <f>IF(N256="základní",J256,0)</f>
        <v>0</v>
      </c>
      <c r="BF256" s="138">
        <f>IF(N256="snížená",J256,0)</f>
        <v>0</v>
      </c>
      <c r="BG256" s="138">
        <f>IF(N256="zákl. přenesená",J256,0)</f>
        <v>0</v>
      </c>
      <c r="BH256" s="138">
        <f>IF(N256="sníž. přenesená",J256,0)</f>
        <v>0</v>
      </c>
      <c r="BI256" s="138">
        <f>IF(N256="nulová",J256,0)</f>
        <v>0</v>
      </c>
      <c r="BJ256" s="14" t="s">
        <v>80</v>
      </c>
      <c r="BK256" s="138">
        <f>ROUND(I256*H256,2)</f>
        <v>0</v>
      </c>
      <c r="BL256" s="14" t="s">
        <v>193</v>
      </c>
      <c r="BM256" s="137" t="s">
        <v>523</v>
      </c>
    </row>
    <row r="257" spans="2:65" s="1" customFormat="1" ht="11.25">
      <c r="B257" s="29"/>
      <c r="C257" s="215"/>
      <c r="D257" s="216" t="s">
        <v>201</v>
      </c>
      <c r="E257" s="215"/>
      <c r="F257" s="217" t="s">
        <v>522</v>
      </c>
      <c r="G257" s="215"/>
      <c r="H257" s="215"/>
      <c r="I257" s="140"/>
      <c r="J257" s="215"/>
      <c r="K257" s="215"/>
      <c r="L257" s="29"/>
      <c r="M257" s="141"/>
      <c r="T257" s="53"/>
      <c r="AT257" s="14" t="s">
        <v>201</v>
      </c>
      <c r="AU257" s="14" t="s">
        <v>80</v>
      </c>
    </row>
    <row r="258" spans="2:65" s="1" customFormat="1" ht="16.5" customHeight="1">
      <c r="B258" s="128"/>
      <c r="C258" s="230" t="s">
        <v>524</v>
      </c>
      <c r="D258" s="230" t="s">
        <v>321</v>
      </c>
      <c r="E258" s="231" t="s">
        <v>525</v>
      </c>
      <c r="F258" s="232" t="s">
        <v>526</v>
      </c>
      <c r="G258" s="233" t="s">
        <v>269</v>
      </c>
      <c r="H258" s="234">
        <v>46</v>
      </c>
      <c r="I258" s="158"/>
      <c r="J258" s="235">
        <f>ROUND(I258*H258,2)</f>
        <v>0</v>
      </c>
      <c r="K258" s="232" t="s">
        <v>270</v>
      </c>
      <c r="L258" s="159"/>
      <c r="M258" s="160" t="s">
        <v>1</v>
      </c>
      <c r="N258" s="161" t="s">
        <v>38</v>
      </c>
      <c r="P258" s="135">
        <f>O258*H258</f>
        <v>0</v>
      </c>
      <c r="Q258" s="135">
        <v>0.2</v>
      </c>
      <c r="R258" s="135">
        <f>Q258*H258</f>
        <v>9.2000000000000011</v>
      </c>
      <c r="S258" s="135">
        <v>0</v>
      </c>
      <c r="T258" s="136">
        <f>S258*H258</f>
        <v>0</v>
      </c>
      <c r="AR258" s="137" t="s">
        <v>233</v>
      </c>
      <c r="AT258" s="137" t="s">
        <v>321</v>
      </c>
      <c r="AU258" s="137" t="s">
        <v>80</v>
      </c>
      <c r="AY258" s="14" t="s">
        <v>194</v>
      </c>
      <c r="BE258" s="138">
        <f>IF(N258="základní",J258,0)</f>
        <v>0</v>
      </c>
      <c r="BF258" s="138">
        <f>IF(N258="snížená",J258,0)</f>
        <v>0</v>
      </c>
      <c r="BG258" s="138">
        <f>IF(N258="zákl. přenesená",J258,0)</f>
        <v>0</v>
      </c>
      <c r="BH258" s="138">
        <f>IF(N258="sníž. přenesená",J258,0)</f>
        <v>0</v>
      </c>
      <c r="BI258" s="138">
        <f>IF(N258="nulová",J258,0)</f>
        <v>0</v>
      </c>
      <c r="BJ258" s="14" t="s">
        <v>80</v>
      </c>
      <c r="BK258" s="138">
        <f>ROUND(I258*H258,2)</f>
        <v>0</v>
      </c>
      <c r="BL258" s="14" t="s">
        <v>193</v>
      </c>
      <c r="BM258" s="137" t="s">
        <v>527</v>
      </c>
    </row>
    <row r="259" spans="2:65" s="1" customFormat="1" ht="11.25">
      <c r="B259" s="29"/>
      <c r="C259" s="215"/>
      <c r="D259" s="216" t="s">
        <v>201</v>
      </c>
      <c r="E259" s="215"/>
      <c r="F259" s="217" t="s">
        <v>526</v>
      </c>
      <c r="G259" s="215"/>
      <c r="H259" s="215"/>
      <c r="I259" s="140"/>
      <c r="J259" s="215"/>
      <c r="K259" s="215"/>
      <c r="L259" s="29"/>
      <c r="M259" s="141"/>
      <c r="T259" s="53"/>
      <c r="AT259" s="14" t="s">
        <v>201</v>
      </c>
      <c r="AU259" s="14" t="s">
        <v>80</v>
      </c>
    </row>
    <row r="260" spans="2:65" s="10" customFormat="1" ht="25.9" customHeight="1">
      <c r="B260" s="118"/>
      <c r="C260" s="225"/>
      <c r="D260" s="226" t="s">
        <v>72</v>
      </c>
      <c r="E260" s="227" t="s">
        <v>528</v>
      </c>
      <c r="F260" s="227" t="s">
        <v>529</v>
      </c>
      <c r="G260" s="225"/>
      <c r="H260" s="225"/>
      <c r="I260" s="121"/>
      <c r="J260" s="229">
        <f>BK260</f>
        <v>0</v>
      </c>
      <c r="K260" s="225"/>
      <c r="L260" s="118"/>
      <c r="M260" s="123"/>
      <c r="P260" s="124">
        <f>SUM(P261:P276)</f>
        <v>0</v>
      </c>
      <c r="R260" s="124">
        <f>SUM(R261:R276)</f>
        <v>13.295867999999999</v>
      </c>
      <c r="T260" s="125">
        <f>SUM(T261:T276)</f>
        <v>0</v>
      </c>
      <c r="AR260" s="119" t="s">
        <v>193</v>
      </c>
      <c r="AT260" s="126" t="s">
        <v>72</v>
      </c>
      <c r="AU260" s="126" t="s">
        <v>73</v>
      </c>
      <c r="AY260" s="119" t="s">
        <v>194</v>
      </c>
      <c r="BK260" s="127">
        <f>SUM(BK261:BK276)</f>
        <v>0</v>
      </c>
    </row>
    <row r="261" spans="2:65" s="1" customFormat="1" ht="16.5" customHeight="1">
      <c r="B261" s="128"/>
      <c r="C261" s="210" t="s">
        <v>530</v>
      </c>
      <c r="D261" s="210" t="s">
        <v>195</v>
      </c>
      <c r="E261" s="211" t="s">
        <v>409</v>
      </c>
      <c r="F261" s="212" t="s">
        <v>410</v>
      </c>
      <c r="G261" s="213" t="s">
        <v>280</v>
      </c>
      <c r="H261" s="214">
        <v>1.05</v>
      </c>
      <c r="I261" s="132"/>
      <c r="J261" s="228">
        <f>ROUND(I261*H261,2)</f>
        <v>0</v>
      </c>
      <c r="K261" s="212" t="s">
        <v>270</v>
      </c>
      <c r="L261" s="29"/>
      <c r="M261" s="133" t="s">
        <v>1</v>
      </c>
      <c r="N261" s="134" t="s">
        <v>38</v>
      </c>
      <c r="P261" s="135">
        <f>O261*H261</f>
        <v>0</v>
      </c>
      <c r="Q261" s="135">
        <v>0</v>
      </c>
      <c r="R261" s="135">
        <f>Q261*H261</f>
        <v>0</v>
      </c>
      <c r="S261" s="135">
        <v>0</v>
      </c>
      <c r="T261" s="136">
        <f>S261*H261</f>
        <v>0</v>
      </c>
      <c r="AR261" s="137" t="s">
        <v>193</v>
      </c>
      <c r="AT261" s="137" t="s">
        <v>195</v>
      </c>
      <c r="AU261" s="137" t="s">
        <v>80</v>
      </c>
      <c r="AY261" s="14" t="s">
        <v>194</v>
      </c>
      <c r="BE261" s="138">
        <f>IF(N261="základní",J261,0)</f>
        <v>0</v>
      </c>
      <c r="BF261" s="138">
        <f>IF(N261="snížená",J261,0)</f>
        <v>0</v>
      </c>
      <c r="BG261" s="138">
        <f>IF(N261="zákl. přenesená",J261,0)</f>
        <v>0</v>
      </c>
      <c r="BH261" s="138">
        <f>IF(N261="sníž. přenesená",J261,0)</f>
        <v>0</v>
      </c>
      <c r="BI261" s="138">
        <f>IF(N261="nulová",J261,0)</f>
        <v>0</v>
      </c>
      <c r="BJ261" s="14" t="s">
        <v>80</v>
      </c>
      <c r="BK261" s="138">
        <f>ROUND(I261*H261,2)</f>
        <v>0</v>
      </c>
      <c r="BL261" s="14" t="s">
        <v>193</v>
      </c>
      <c r="BM261" s="137" t="s">
        <v>531</v>
      </c>
    </row>
    <row r="262" spans="2:65" s="1" customFormat="1" ht="11.25">
      <c r="B262" s="29"/>
      <c r="C262" s="215"/>
      <c r="D262" s="216" t="s">
        <v>201</v>
      </c>
      <c r="E262" s="215"/>
      <c r="F262" s="217" t="s">
        <v>410</v>
      </c>
      <c r="G262" s="215"/>
      <c r="H262" s="215"/>
      <c r="I262" s="140"/>
      <c r="J262" s="215"/>
      <c r="K262" s="215"/>
      <c r="L262" s="29"/>
      <c r="M262" s="141"/>
      <c r="T262" s="53"/>
      <c r="AT262" s="14" t="s">
        <v>201</v>
      </c>
      <c r="AU262" s="14" t="s">
        <v>80</v>
      </c>
    </row>
    <row r="263" spans="2:65" s="1" customFormat="1" ht="16.5" customHeight="1">
      <c r="B263" s="128"/>
      <c r="C263" s="210" t="s">
        <v>532</v>
      </c>
      <c r="D263" s="210" t="s">
        <v>195</v>
      </c>
      <c r="E263" s="211" t="s">
        <v>282</v>
      </c>
      <c r="F263" s="212" t="s">
        <v>283</v>
      </c>
      <c r="G263" s="213" t="s">
        <v>280</v>
      </c>
      <c r="H263" s="214">
        <v>1.05</v>
      </c>
      <c r="I263" s="132"/>
      <c r="J263" s="228">
        <f>ROUND(I263*H263,2)</f>
        <v>0</v>
      </c>
      <c r="K263" s="212" t="s">
        <v>270</v>
      </c>
      <c r="L263" s="29"/>
      <c r="M263" s="133" t="s">
        <v>1</v>
      </c>
      <c r="N263" s="134" t="s">
        <v>38</v>
      </c>
      <c r="P263" s="135">
        <f>O263*H263</f>
        <v>0</v>
      </c>
      <c r="Q263" s="135">
        <v>0</v>
      </c>
      <c r="R263" s="135">
        <f>Q263*H263</f>
        <v>0</v>
      </c>
      <c r="S263" s="135">
        <v>0</v>
      </c>
      <c r="T263" s="136">
        <f>S263*H263</f>
        <v>0</v>
      </c>
      <c r="AR263" s="137" t="s">
        <v>193</v>
      </c>
      <c r="AT263" s="137" t="s">
        <v>195</v>
      </c>
      <c r="AU263" s="137" t="s">
        <v>80</v>
      </c>
      <c r="AY263" s="14" t="s">
        <v>194</v>
      </c>
      <c r="BE263" s="138">
        <f>IF(N263="základní",J263,0)</f>
        <v>0</v>
      </c>
      <c r="BF263" s="138">
        <f>IF(N263="snížená",J263,0)</f>
        <v>0</v>
      </c>
      <c r="BG263" s="138">
        <f>IF(N263="zákl. přenesená",J263,0)</f>
        <v>0</v>
      </c>
      <c r="BH263" s="138">
        <f>IF(N263="sníž. přenesená",J263,0)</f>
        <v>0</v>
      </c>
      <c r="BI263" s="138">
        <f>IF(N263="nulová",J263,0)</f>
        <v>0</v>
      </c>
      <c r="BJ263" s="14" t="s">
        <v>80</v>
      </c>
      <c r="BK263" s="138">
        <f>ROUND(I263*H263,2)</f>
        <v>0</v>
      </c>
      <c r="BL263" s="14" t="s">
        <v>193</v>
      </c>
      <c r="BM263" s="137" t="s">
        <v>533</v>
      </c>
    </row>
    <row r="264" spans="2:65" s="1" customFormat="1" ht="11.25">
      <c r="B264" s="29"/>
      <c r="C264" s="215"/>
      <c r="D264" s="216" t="s">
        <v>201</v>
      </c>
      <c r="E264" s="215"/>
      <c r="F264" s="217" t="s">
        <v>283</v>
      </c>
      <c r="G264" s="215"/>
      <c r="H264" s="215"/>
      <c r="I264" s="140"/>
      <c r="J264" s="215"/>
      <c r="K264" s="215"/>
      <c r="L264" s="29"/>
      <c r="M264" s="141"/>
      <c r="T264" s="53"/>
      <c r="AT264" s="14" t="s">
        <v>201</v>
      </c>
      <c r="AU264" s="14" t="s">
        <v>80</v>
      </c>
    </row>
    <row r="265" spans="2:65" s="1" customFormat="1" ht="16.5" customHeight="1">
      <c r="B265" s="128"/>
      <c r="C265" s="210" t="s">
        <v>534</v>
      </c>
      <c r="D265" s="210" t="s">
        <v>195</v>
      </c>
      <c r="E265" s="211" t="s">
        <v>294</v>
      </c>
      <c r="F265" s="212" t="s">
        <v>295</v>
      </c>
      <c r="G265" s="213" t="s">
        <v>269</v>
      </c>
      <c r="H265" s="214">
        <v>17.579999999999998</v>
      </c>
      <c r="I265" s="132"/>
      <c r="J265" s="228">
        <f>ROUND(I265*H265,2)</f>
        <v>0</v>
      </c>
      <c r="K265" s="212" t="s">
        <v>270</v>
      </c>
      <c r="L265" s="29"/>
      <c r="M265" s="133" t="s">
        <v>1</v>
      </c>
      <c r="N265" s="134" t="s">
        <v>38</v>
      </c>
      <c r="P265" s="135">
        <f>O265*H265</f>
        <v>0</v>
      </c>
      <c r="Q265" s="135">
        <v>0</v>
      </c>
      <c r="R265" s="135">
        <f>Q265*H265</f>
        <v>0</v>
      </c>
      <c r="S265" s="135">
        <v>0</v>
      </c>
      <c r="T265" s="136">
        <f>S265*H265</f>
        <v>0</v>
      </c>
      <c r="AR265" s="137" t="s">
        <v>193</v>
      </c>
      <c r="AT265" s="137" t="s">
        <v>195</v>
      </c>
      <c r="AU265" s="137" t="s">
        <v>80</v>
      </c>
      <c r="AY265" s="14" t="s">
        <v>194</v>
      </c>
      <c r="BE265" s="138">
        <f>IF(N265="základní",J265,0)</f>
        <v>0</v>
      </c>
      <c r="BF265" s="138">
        <f>IF(N265="snížená",J265,0)</f>
        <v>0</v>
      </c>
      <c r="BG265" s="138">
        <f>IF(N265="zákl. přenesená",J265,0)</f>
        <v>0</v>
      </c>
      <c r="BH265" s="138">
        <f>IF(N265="sníž. přenesená",J265,0)</f>
        <v>0</v>
      </c>
      <c r="BI265" s="138">
        <f>IF(N265="nulová",J265,0)</f>
        <v>0</v>
      </c>
      <c r="BJ265" s="14" t="s">
        <v>80</v>
      </c>
      <c r="BK265" s="138">
        <f>ROUND(I265*H265,2)</f>
        <v>0</v>
      </c>
      <c r="BL265" s="14" t="s">
        <v>193</v>
      </c>
      <c r="BM265" s="137" t="s">
        <v>535</v>
      </c>
    </row>
    <row r="266" spans="2:65" s="1" customFormat="1" ht="11.25">
      <c r="B266" s="29"/>
      <c r="C266" s="215"/>
      <c r="D266" s="216" t="s">
        <v>201</v>
      </c>
      <c r="E266" s="215"/>
      <c r="F266" s="217" t="s">
        <v>295</v>
      </c>
      <c r="G266" s="215"/>
      <c r="H266" s="215"/>
      <c r="I266" s="140"/>
      <c r="J266" s="215"/>
      <c r="K266" s="215"/>
      <c r="L266" s="29"/>
      <c r="M266" s="141"/>
      <c r="T266" s="53"/>
      <c r="AT266" s="14" t="s">
        <v>201</v>
      </c>
      <c r="AU266" s="14" t="s">
        <v>80</v>
      </c>
    </row>
    <row r="267" spans="2:65" s="1" customFormat="1" ht="16.5" customHeight="1">
      <c r="B267" s="128"/>
      <c r="C267" s="210" t="s">
        <v>536</v>
      </c>
      <c r="D267" s="210" t="s">
        <v>195</v>
      </c>
      <c r="E267" s="211" t="s">
        <v>420</v>
      </c>
      <c r="F267" s="212" t="s">
        <v>421</v>
      </c>
      <c r="G267" s="213" t="s">
        <v>280</v>
      </c>
      <c r="H267" s="214">
        <v>1.05</v>
      </c>
      <c r="I267" s="132"/>
      <c r="J267" s="228">
        <f>ROUND(I267*H267,2)</f>
        <v>0</v>
      </c>
      <c r="K267" s="212" t="s">
        <v>270</v>
      </c>
      <c r="L267" s="29"/>
      <c r="M267" s="133" t="s">
        <v>1</v>
      </c>
      <c r="N267" s="134" t="s">
        <v>38</v>
      </c>
      <c r="P267" s="135">
        <f>O267*H267</f>
        <v>0</v>
      </c>
      <c r="Q267" s="135">
        <v>2.5249999999999999</v>
      </c>
      <c r="R267" s="135">
        <f>Q267*H267</f>
        <v>2.6512500000000001</v>
      </c>
      <c r="S267" s="135">
        <v>0</v>
      </c>
      <c r="T267" s="136">
        <f>S267*H267</f>
        <v>0</v>
      </c>
      <c r="AR267" s="137" t="s">
        <v>193</v>
      </c>
      <c r="AT267" s="137" t="s">
        <v>195</v>
      </c>
      <c r="AU267" s="137" t="s">
        <v>80</v>
      </c>
      <c r="AY267" s="14" t="s">
        <v>194</v>
      </c>
      <c r="BE267" s="138">
        <f>IF(N267="základní",J267,0)</f>
        <v>0</v>
      </c>
      <c r="BF267" s="138">
        <f>IF(N267="snížená",J267,0)</f>
        <v>0</v>
      </c>
      <c r="BG267" s="138">
        <f>IF(N267="zákl. přenesená",J267,0)</f>
        <v>0</v>
      </c>
      <c r="BH267" s="138">
        <f>IF(N267="sníž. přenesená",J267,0)</f>
        <v>0</v>
      </c>
      <c r="BI267" s="138">
        <f>IF(N267="nulová",J267,0)</f>
        <v>0</v>
      </c>
      <c r="BJ267" s="14" t="s">
        <v>80</v>
      </c>
      <c r="BK267" s="138">
        <f>ROUND(I267*H267,2)</f>
        <v>0</v>
      </c>
      <c r="BL267" s="14" t="s">
        <v>193</v>
      </c>
      <c r="BM267" s="137" t="s">
        <v>537</v>
      </c>
    </row>
    <row r="268" spans="2:65" s="1" customFormat="1" ht="11.25">
      <c r="B268" s="29"/>
      <c r="C268" s="215"/>
      <c r="D268" s="216" t="s">
        <v>201</v>
      </c>
      <c r="E268" s="215"/>
      <c r="F268" s="217" t="s">
        <v>421</v>
      </c>
      <c r="G268" s="215"/>
      <c r="H268" s="215"/>
      <c r="I268" s="140"/>
      <c r="J268" s="215"/>
      <c r="K268" s="215"/>
      <c r="L268" s="29"/>
      <c r="M268" s="141"/>
      <c r="T268" s="53"/>
      <c r="AT268" s="14" t="s">
        <v>201</v>
      </c>
      <c r="AU268" s="14" t="s">
        <v>80</v>
      </c>
    </row>
    <row r="269" spans="2:65" s="1" customFormat="1" ht="16.5" customHeight="1">
      <c r="B269" s="128"/>
      <c r="C269" s="210" t="s">
        <v>538</v>
      </c>
      <c r="D269" s="210" t="s">
        <v>195</v>
      </c>
      <c r="E269" s="211" t="s">
        <v>313</v>
      </c>
      <c r="F269" s="212" t="s">
        <v>314</v>
      </c>
      <c r="G269" s="213" t="s">
        <v>280</v>
      </c>
      <c r="H269" s="214">
        <v>5.27</v>
      </c>
      <c r="I269" s="132"/>
      <c r="J269" s="228">
        <f>ROUND(I269*H269,2)</f>
        <v>0</v>
      </c>
      <c r="K269" s="212" t="s">
        <v>199</v>
      </c>
      <c r="L269" s="29"/>
      <c r="M269" s="133" t="s">
        <v>1</v>
      </c>
      <c r="N269" s="134" t="s">
        <v>38</v>
      </c>
      <c r="P269" s="135">
        <f>O269*H269</f>
        <v>0</v>
      </c>
      <c r="Q269" s="135">
        <v>0</v>
      </c>
      <c r="R269" s="135">
        <f>Q269*H269</f>
        <v>0</v>
      </c>
      <c r="S269" s="135">
        <v>0</v>
      </c>
      <c r="T269" s="136">
        <f>S269*H269</f>
        <v>0</v>
      </c>
      <c r="AR269" s="137" t="s">
        <v>193</v>
      </c>
      <c r="AT269" s="137" t="s">
        <v>195</v>
      </c>
      <c r="AU269" s="137" t="s">
        <v>80</v>
      </c>
      <c r="AY269" s="14" t="s">
        <v>194</v>
      </c>
      <c r="BE269" s="138">
        <f>IF(N269="základní",J269,0)</f>
        <v>0</v>
      </c>
      <c r="BF269" s="138">
        <f>IF(N269="snížená",J269,0)</f>
        <v>0</v>
      </c>
      <c r="BG269" s="138">
        <f>IF(N269="zákl. přenesená",J269,0)</f>
        <v>0</v>
      </c>
      <c r="BH269" s="138">
        <f>IF(N269="sníž. přenesená",J269,0)</f>
        <v>0</v>
      </c>
      <c r="BI269" s="138">
        <f>IF(N269="nulová",J269,0)</f>
        <v>0</v>
      </c>
      <c r="BJ269" s="14" t="s">
        <v>80</v>
      </c>
      <c r="BK269" s="138">
        <f>ROUND(I269*H269,2)</f>
        <v>0</v>
      </c>
      <c r="BL269" s="14" t="s">
        <v>193</v>
      </c>
      <c r="BM269" s="137" t="s">
        <v>539</v>
      </c>
    </row>
    <row r="270" spans="2:65" s="1" customFormat="1" ht="39">
      <c r="B270" s="29"/>
      <c r="C270" s="215"/>
      <c r="D270" s="216" t="s">
        <v>201</v>
      </c>
      <c r="E270" s="215"/>
      <c r="F270" s="217" t="s">
        <v>316</v>
      </c>
      <c r="G270" s="215"/>
      <c r="H270" s="215"/>
      <c r="I270" s="140"/>
      <c r="J270" s="215"/>
      <c r="K270" s="215"/>
      <c r="L270" s="29"/>
      <c r="M270" s="141"/>
      <c r="T270" s="53"/>
      <c r="AT270" s="14" t="s">
        <v>201</v>
      </c>
      <c r="AU270" s="14" t="s">
        <v>80</v>
      </c>
    </row>
    <row r="271" spans="2:65" s="1" customFormat="1" ht="16.5" customHeight="1">
      <c r="B271" s="128"/>
      <c r="C271" s="210" t="s">
        <v>540</v>
      </c>
      <c r="D271" s="210" t="s">
        <v>195</v>
      </c>
      <c r="E271" s="211" t="s">
        <v>433</v>
      </c>
      <c r="F271" s="212" t="s">
        <v>434</v>
      </c>
      <c r="G271" s="213" t="s">
        <v>236</v>
      </c>
      <c r="H271" s="214">
        <v>58.6</v>
      </c>
      <c r="I271" s="132"/>
      <c r="J271" s="228">
        <f>ROUND(I271*H271,2)</f>
        <v>0</v>
      </c>
      <c r="K271" s="212" t="s">
        <v>199</v>
      </c>
      <c r="L271" s="29"/>
      <c r="M271" s="133" t="s">
        <v>1</v>
      </c>
      <c r="N271" s="134" t="s">
        <v>38</v>
      </c>
      <c r="P271" s="135">
        <f>O271*H271</f>
        <v>0</v>
      </c>
      <c r="Q271" s="135">
        <v>2.63E-3</v>
      </c>
      <c r="R271" s="135">
        <f>Q271*H271</f>
        <v>0.154118</v>
      </c>
      <c r="S271" s="135">
        <v>0</v>
      </c>
      <c r="T271" s="136">
        <f>S271*H271</f>
        <v>0</v>
      </c>
      <c r="AR271" s="137" t="s">
        <v>193</v>
      </c>
      <c r="AT271" s="137" t="s">
        <v>195</v>
      </c>
      <c r="AU271" s="137" t="s">
        <v>80</v>
      </c>
      <c r="AY271" s="14" t="s">
        <v>194</v>
      </c>
      <c r="BE271" s="138">
        <f>IF(N271="základní",J271,0)</f>
        <v>0</v>
      </c>
      <c r="BF271" s="138">
        <f>IF(N271="snížená",J271,0)</f>
        <v>0</v>
      </c>
      <c r="BG271" s="138">
        <f>IF(N271="zákl. přenesená",J271,0)</f>
        <v>0</v>
      </c>
      <c r="BH271" s="138">
        <f>IF(N271="sníž. přenesená",J271,0)</f>
        <v>0</v>
      </c>
      <c r="BI271" s="138">
        <f>IF(N271="nulová",J271,0)</f>
        <v>0</v>
      </c>
      <c r="BJ271" s="14" t="s">
        <v>80</v>
      </c>
      <c r="BK271" s="138">
        <f>ROUND(I271*H271,2)</f>
        <v>0</v>
      </c>
      <c r="BL271" s="14" t="s">
        <v>193</v>
      </c>
      <c r="BM271" s="137" t="s">
        <v>541</v>
      </c>
    </row>
    <row r="272" spans="2:65" s="1" customFormat="1" ht="29.25">
      <c r="B272" s="29"/>
      <c r="C272" s="215"/>
      <c r="D272" s="216" t="s">
        <v>201</v>
      </c>
      <c r="E272" s="215"/>
      <c r="F272" s="217" t="s">
        <v>436</v>
      </c>
      <c r="G272" s="215"/>
      <c r="H272" s="215"/>
      <c r="I272" s="140"/>
      <c r="J272" s="215"/>
      <c r="K272" s="215"/>
      <c r="L272" s="29"/>
      <c r="M272" s="141"/>
      <c r="T272" s="53"/>
      <c r="AT272" s="14" t="s">
        <v>201</v>
      </c>
      <c r="AU272" s="14" t="s">
        <v>80</v>
      </c>
    </row>
    <row r="273" spans="2:65" s="1" customFormat="1" ht="16.5" customHeight="1">
      <c r="B273" s="128"/>
      <c r="C273" s="230" t="s">
        <v>542</v>
      </c>
      <c r="D273" s="230" t="s">
        <v>321</v>
      </c>
      <c r="E273" s="231" t="s">
        <v>322</v>
      </c>
      <c r="F273" s="232" t="s">
        <v>323</v>
      </c>
      <c r="G273" s="233" t="s">
        <v>324</v>
      </c>
      <c r="H273" s="234">
        <v>7.1144999999999996</v>
      </c>
      <c r="I273" s="158"/>
      <c r="J273" s="235">
        <f>ROUND(I273*H273,2)</f>
        <v>0</v>
      </c>
      <c r="K273" s="232" t="s">
        <v>199</v>
      </c>
      <c r="L273" s="159"/>
      <c r="M273" s="160" t="s">
        <v>1</v>
      </c>
      <c r="N273" s="161" t="s">
        <v>38</v>
      </c>
      <c r="P273" s="135">
        <f>O273*H273</f>
        <v>0</v>
      </c>
      <c r="Q273" s="135">
        <v>1</v>
      </c>
      <c r="R273" s="135">
        <f>Q273*H273</f>
        <v>7.1144999999999996</v>
      </c>
      <c r="S273" s="135">
        <v>0</v>
      </c>
      <c r="T273" s="136">
        <f>S273*H273</f>
        <v>0</v>
      </c>
      <c r="AR273" s="137" t="s">
        <v>233</v>
      </c>
      <c r="AT273" s="137" t="s">
        <v>321</v>
      </c>
      <c r="AU273" s="137" t="s">
        <v>80</v>
      </c>
      <c r="AY273" s="14" t="s">
        <v>194</v>
      </c>
      <c r="BE273" s="138">
        <f>IF(N273="základní",J273,0)</f>
        <v>0</v>
      </c>
      <c r="BF273" s="138">
        <f>IF(N273="snížená",J273,0)</f>
        <v>0</v>
      </c>
      <c r="BG273" s="138">
        <f>IF(N273="zákl. přenesená",J273,0)</f>
        <v>0</v>
      </c>
      <c r="BH273" s="138">
        <f>IF(N273="sníž. přenesená",J273,0)</f>
        <v>0</v>
      </c>
      <c r="BI273" s="138">
        <f>IF(N273="nulová",J273,0)</f>
        <v>0</v>
      </c>
      <c r="BJ273" s="14" t="s">
        <v>80</v>
      </c>
      <c r="BK273" s="138">
        <f>ROUND(I273*H273,2)</f>
        <v>0</v>
      </c>
      <c r="BL273" s="14" t="s">
        <v>193</v>
      </c>
      <c r="BM273" s="137" t="s">
        <v>543</v>
      </c>
    </row>
    <row r="274" spans="2:65" s="1" customFormat="1" ht="11.25">
      <c r="B274" s="29"/>
      <c r="C274" s="215"/>
      <c r="D274" s="216" t="s">
        <v>201</v>
      </c>
      <c r="E274" s="215"/>
      <c r="F274" s="217" t="s">
        <v>323</v>
      </c>
      <c r="G274" s="215"/>
      <c r="H274" s="215"/>
      <c r="I274" s="140"/>
      <c r="J274" s="215"/>
      <c r="K274" s="215"/>
      <c r="L274" s="29"/>
      <c r="M274" s="141"/>
      <c r="T274" s="53"/>
      <c r="AT274" s="14" t="s">
        <v>201</v>
      </c>
      <c r="AU274" s="14" t="s">
        <v>80</v>
      </c>
    </row>
    <row r="275" spans="2:65" s="1" customFormat="1" ht="16.5" customHeight="1">
      <c r="B275" s="128"/>
      <c r="C275" s="230" t="s">
        <v>544</v>
      </c>
      <c r="D275" s="230" t="s">
        <v>321</v>
      </c>
      <c r="E275" s="231" t="s">
        <v>438</v>
      </c>
      <c r="F275" s="232" t="s">
        <v>439</v>
      </c>
      <c r="G275" s="233" t="s">
        <v>324</v>
      </c>
      <c r="H275" s="234">
        <v>3.3759999999999999</v>
      </c>
      <c r="I275" s="158"/>
      <c r="J275" s="235">
        <f>ROUND(I275*H275,2)</f>
        <v>0</v>
      </c>
      <c r="K275" s="232" t="s">
        <v>199</v>
      </c>
      <c r="L275" s="159"/>
      <c r="M275" s="160" t="s">
        <v>1</v>
      </c>
      <c r="N275" s="161" t="s">
        <v>38</v>
      </c>
      <c r="P275" s="135">
        <f>O275*H275</f>
        <v>0</v>
      </c>
      <c r="Q275" s="135">
        <v>1</v>
      </c>
      <c r="R275" s="135">
        <f>Q275*H275</f>
        <v>3.3759999999999999</v>
      </c>
      <c r="S275" s="135">
        <v>0</v>
      </c>
      <c r="T275" s="136">
        <f>S275*H275</f>
        <v>0</v>
      </c>
      <c r="AR275" s="137" t="s">
        <v>233</v>
      </c>
      <c r="AT275" s="137" t="s">
        <v>321</v>
      </c>
      <c r="AU275" s="137" t="s">
        <v>80</v>
      </c>
      <c r="AY275" s="14" t="s">
        <v>194</v>
      </c>
      <c r="BE275" s="138">
        <f>IF(N275="základní",J275,0)</f>
        <v>0</v>
      </c>
      <c r="BF275" s="138">
        <f>IF(N275="snížená",J275,0)</f>
        <v>0</v>
      </c>
      <c r="BG275" s="138">
        <f>IF(N275="zákl. přenesená",J275,0)</f>
        <v>0</v>
      </c>
      <c r="BH275" s="138">
        <f>IF(N275="sníž. přenesená",J275,0)</f>
        <v>0</v>
      </c>
      <c r="BI275" s="138">
        <f>IF(N275="nulová",J275,0)</f>
        <v>0</v>
      </c>
      <c r="BJ275" s="14" t="s">
        <v>80</v>
      </c>
      <c r="BK275" s="138">
        <f>ROUND(I275*H275,2)</f>
        <v>0</v>
      </c>
      <c r="BL275" s="14" t="s">
        <v>193</v>
      </c>
      <c r="BM275" s="137" t="s">
        <v>545</v>
      </c>
    </row>
    <row r="276" spans="2:65" s="1" customFormat="1" ht="11.25">
      <c r="B276" s="29"/>
      <c r="C276" s="215"/>
      <c r="D276" s="216" t="s">
        <v>201</v>
      </c>
      <c r="E276" s="215"/>
      <c r="F276" s="217" t="s">
        <v>441</v>
      </c>
      <c r="G276" s="215"/>
      <c r="H276" s="215"/>
      <c r="I276" s="140"/>
      <c r="J276" s="215"/>
      <c r="K276" s="215"/>
      <c r="L276" s="29"/>
      <c r="M276" s="141"/>
      <c r="T276" s="53"/>
      <c r="AT276" s="14" t="s">
        <v>201</v>
      </c>
      <c r="AU276" s="14" t="s">
        <v>80</v>
      </c>
    </row>
    <row r="277" spans="2:65" s="10" customFormat="1" ht="25.9" customHeight="1">
      <c r="B277" s="118"/>
      <c r="C277" s="225"/>
      <c r="D277" s="226" t="s">
        <v>72</v>
      </c>
      <c r="E277" s="227" t="s">
        <v>546</v>
      </c>
      <c r="F277" s="227" t="s">
        <v>547</v>
      </c>
      <c r="G277" s="225"/>
      <c r="H277" s="225"/>
      <c r="I277" s="121"/>
      <c r="J277" s="229">
        <f>BK277</f>
        <v>0</v>
      </c>
      <c r="K277" s="225"/>
      <c r="L277" s="118"/>
      <c r="M277" s="123"/>
      <c r="P277" s="124">
        <f>SUM(P278:P299)</f>
        <v>0</v>
      </c>
      <c r="R277" s="124">
        <f>SUM(R278:R299)</f>
        <v>8.7883549999999993</v>
      </c>
      <c r="T277" s="125">
        <f>SUM(T278:T299)</f>
        <v>0</v>
      </c>
      <c r="AR277" s="119" t="s">
        <v>193</v>
      </c>
      <c r="AT277" s="126" t="s">
        <v>72</v>
      </c>
      <c r="AU277" s="126" t="s">
        <v>73</v>
      </c>
      <c r="AY277" s="119" t="s">
        <v>194</v>
      </c>
      <c r="BK277" s="127">
        <f>SUM(BK278:BK299)</f>
        <v>0</v>
      </c>
    </row>
    <row r="278" spans="2:65" s="1" customFormat="1" ht="16.5" customHeight="1">
      <c r="B278" s="128"/>
      <c r="C278" s="210" t="s">
        <v>548</v>
      </c>
      <c r="D278" s="210" t="s">
        <v>195</v>
      </c>
      <c r="E278" s="211" t="s">
        <v>549</v>
      </c>
      <c r="F278" s="212" t="s">
        <v>550</v>
      </c>
      <c r="G278" s="213" t="s">
        <v>280</v>
      </c>
      <c r="H278" s="214">
        <v>4</v>
      </c>
      <c r="I278" s="132"/>
      <c r="J278" s="228">
        <f>ROUND(I278*H278,2)</f>
        <v>0</v>
      </c>
      <c r="K278" s="212" t="s">
        <v>270</v>
      </c>
      <c r="L278" s="29"/>
      <c r="M278" s="133" t="s">
        <v>1</v>
      </c>
      <c r="N278" s="134" t="s">
        <v>38</v>
      </c>
      <c r="P278" s="135">
        <f>O278*H278</f>
        <v>0</v>
      </c>
      <c r="Q278" s="135">
        <v>0</v>
      </c>
      <c r="R278" s="135">
        <f>Q278*H278</f>
        <v>0</v>
      </c>
      <c r="S278" s="135">
        <v>0</v>
      </c>
      <c r="T278" s="136">
        <f>S278*H278</f>
        <v>0</v>
      </c>
      <c r="AR278" s="137" t="s">
        <v>193</v>
      </c>
      <c r="AT278" s="137" t="s">
        <v>195</v>
      </c>
      <c r="AU278" s="137" t="s">
        <v>80</v>
      </c>
      <c r="AY278" s="14" t="s">
        <v>194</v>
      </c>
      <c r="BE278" s="138">
        <f>IF(N278="základní",J278,0)</f>
        <v>0</v>
      </c>
      <c r="BF278" s="138">
        <f>IF(N278="snížená",J278,0)</f>
        <v>0</v>
      </c>
      <c r="BG278" s="138">
        <f>IF(N278="zákl. přenesená",J278,0)</f>
        <v>0</v>
      </c>
      <c r="BH278" s="138">
        <f>IF(N278="sníž. přenesená",J278,0)</f>
        <v>0</v>
      </c>
      <c r="BI278" s="138">
        <f>IF(N278="nulová",J278,0)</f>
        <v>0</v>
      </c>
      <c r="BJ278" s="14" t="s">
        <v>80</v>
      </c>
      <c r="BK278" s="138">
        <f>ROUND(I278*H278,2)</f>
        <v>0</v>
      </c>
      <c r="BL278" s="14" t="s">
        <v>193</v>
      </c>
      <c r="BM278" s="137" t="s">
        <v>551</v>
      </c>
    </row>
    <row r="279" spans="2:65" s="1" customFormat="1" ht="11.25">
      <c r="B279" s="29"/>
      <c r="C279" s="215"/>
      <c r="D279" s="216" t="s">
        <v>201</v>
      </c>
      <c r="E279" s="215"/>
      <c r="F279" s="217" t="s">
        <v>550</v>
      </c>
      <c r="G279" s="215"/>
      <c r="H279" s="215"/>
      <c r="I279" s="140"/>
      <c r="J279" s="215"/>
      <c r="K279" s="215"/>
      <c r="L279" s="29"/>
      <c r="M279" s="141"/>
      <c r="T279" s="53"/>
      <c r="AT279" s="14" t="s">
        <v>201</v>
      </c>
      <c r="AU279" s="14" t="s">
        <v>80</v>
      </c>
    </row>
    <row r="280" spans="2:65" s="1" customFormat="1" ht="16.5" customHeight="1">
      <c r="B280" s="128"/>
      <c r="C280" s="210" t="s">
        <v>552</v>
      </c>
      <c r="D280" s="210" t="s">
        <v>195</v>
      </c>
      <c r="E280" s="211" t="s">
        <v>409</v>
      </c>
      <c r="F280" s="212" t="s">
        <v>410</v>
      </c>
      <c r="G280" s="213" t="s">
        <v>280</v>
      </c>
      <c r="H280" s="214">
        <v>1</v>
      </c>
      <c r="I280" s="132"/>
      <c r="J280" s="228">
        <f>ROUND(I280*H280,2)</f>
        <v>0</v>
      </c>
      <c r="K280" s="212" t="s">
        <v>270</v>
      </c>
      <c r="L280" s="29"/>
      <c r="M280" s="133" t="s">
        <v>1</v>
      </c>
      <c r="N280" s="134" t="s">
        <v>38</v>
      </c>
      <c r="P280" s="135">
        <f>O280*H280</f>
        <v>0</v>
      </c>
      <c r="Q280" s="135">
        <v>0</v>
      </c>
      <c r="R280" s="135">
        <f>Q280*H280</f>
        <v>0</v>
      </c>
      <c r="S280" s="135">
        <v>0</v>
      </c>
      <c r="T280" s="136">
        <f>S280*H280</f>
        <v>0</v>
      </c>
      <c r="AR280" s="137" t="s">
        <v>193</v>
      </c>
      <c r="AT280" s="137" t="s">
        <v>195</v>
      </c>
      <c r="AU280" s="137" t="s">
        <v>80</v>
      </c>
      <c r="AY280" s="14" t="s">
        <v>194</v>
      </c>
      <c r="BE280" s="138">
        <f>IF(N280="základní",J280,0)</f>
        <v>0</v>
      </c>
      <c r="BF280" s="138">
        <f>IF(N280="snížená",J280,0)</f>
        <v>0</v>
      </c>
      <c r="BG280" s="138">
        <f>IF(N280="zákl. přenesená",J280,0)</f>
        <v>0</v>
      </c>
      <c r="BH280" s="138">
        <f>IF(N280="sníž. přenesená",J280,0)</f>
        <v>0</v>
      </c>
      <c r="BI280" s="138">
        <f>IF(N280="nulová",J280,0)</f>
        <v>0</v>
      </c>
      <c r="BJ280" s="14" t="s">
        <v>80</v>
      </c>
      <c r="BK280" s="138">
        <f>ROUND(I280*H280,2)</f>
        <v>0</v>
      </c>
      <c r="BL280" s="14" t="s">
        <v>193</v>
      </c>
      <c r="BM280" s="137" t="s">
        <v>553</v>
      </c>
    </row>
    <row r="281" spans="2:65" s="1" customFormat="1" ht="11.25">
      <c r="B281" s="29"/>
      <c r="C281" s="215"/>
      <c r="D281" s="216" t="s">
        <v>201</v>
      </c>
      <c r="E281" s="215"/>
      <c r="F281" s="217" t="s">
        <v>410</v>
      </c>
      <c r="G281" s="215"/>
      <c r="H281" s="215"/>
      <c r="I281" s="140"/>
      <c r="J281" s="215"/>
      <c r="K281" s="215"/>
      <c r="L281" s="29"/>
      <c r="M281" s="141"/>
      <c r="T281" s="53"/>
      <c r="AT281" s="14" t="s">
        <v>201</v>
      </c>
      <c r="AU281" s="14" t="s">
        <v>80</v>
      </c>
    </row>
    <row r="282" spans="2:65" s="1" customFormat="1" ht="16.5" customHeight="1">
      <c r="B282" s="128"/>
      <c r="C282" s="210" t="s">
        <v>554</v>
      </c>
      <c r="D282" s="210" t="s">
        <v>195</v>
      </c>
      <c r="E282" s="211" t="s">
        <v>282</v>
      </c>
      <c r="F282" s="212" t="s">
        <v>283</v>
      </c>
      <c r="G282" s="213" t="s">
        <v>280</v>
      </c>
      <c r="H282" s="214">
        <v>5</v>
      </c>
      <c r="I282" s="132"/>
      <c r="J282" s="228">
        <f>ROUND(I282*H282,2)</f>
        <v>0</v>
      </c>
      <c r="K282" s="212" t="s">
        <v>270</v>
      </c>
      <c r="L282" s="29"/>
      <c r="M282" s="133" t="s">
        <v>1</v>
      </c>
      <c r="N282" s="134" t="s">
        <v>38</v>
      </c>
      <c r="P282" s="135">
        <f>O282*H282</f>
        <v>0</v>
      </c>
      <c r="Q282" s="135">
        <v>0</v>
      </c>
      <c r="R282" s="135">
        <f>Q282*H282</f>
        <v>0</v>
      </c>
      <c r="S282" s="135">
        <v>0</v>
      </c>
      <c r="T282" s="136">
        <f>S282*H282</f>
        <v>0</v>
      </c>
      <c r="AR282" s="137" t="s">
        <v>193</v>
      </c>
      <c r="AT282" s="137" t="s">
        <v>195</v>
      </c>
      <c r="AU282" s="137" t="s">
        <v>80</v>
      </c>
      <c r="AY282" s="14" t="s">
        <v>194</v>
      </c>
      <c r="BE282" s="138">
        <f>IF(N282="základní",J282,0)</f>
        <v>0</v>
      </c>
      <c r="BF282" s="138">
        <f>IF(N282="snížená",J282,0)</f>
        <v>0</v>
      </c>
      <c r="BG282" s="138">
        <f>IF(N282="zákl. přenesená",J282,0)</f>
        <v>0</v>
      </c>
      <c r="BH282" s="138">
        <f>IF(N282="sníž. přenesená",J282,0)</f>
        <v>0</v>
      </c>
      <c r="BI282" s="138">
        <f>IF(N282="nulová",J282,0)</f>
        <v>0</v>
      </c>
      <c r="BJ282" s="14" t="s">
        <v>80</v>
      </c>
      <c r="BK282" s="138">
        <f>ROUND(I282*H282,2)</f>
        <v>0</v>
      </c>
      <c r="BL282" s="14" t="s">
        <v>193</v>
      </c>
      <c r="BM282" s="137" t="s">
        <v>555</v>
      </c>
    </row>
    <row r="283" spans="2:65" s="1" customFormat="1" ht="11.25">
      <c r="B283" s="29"/>
      <c r="C283" s="215"/>
      <c r="D283" s="216" t="s">
        <v>201</v>
      </c>
      <c r="E283" s="215"/>
      <c r="F283" s="217" t="s">
        <v>283</v>
      </c>
      <c r="G283" s="215"/>
      <c r="H283" s="215"/>
      <c r="I283" s="140"/>
      <c r="J283" s="215"/>
      <c r="K283" s="215"/>
      <c r="L283" s="29"/>
      <c r="M283" s="141"/>
      <c r="T283" s="53"/>
      <c r="AT283" s="14" t="s">
        <v>201</v>
      </c>
      <c r="AU283" s="14" t="s">
        <v>80</v>
      </c>
    </row>
    <row r="284" spans="2:65" s="1" customFormat="1" ht="16.5" customHeight="1">
      <c r="B284" s="128"/>
      <c r="C284" s="210" t="s">
        <v>556</v>
      </c>
      <c r="D284" s="210" t="s">
        <v>195</v>
      </c>
      <c r="E284" s="211" t="s">
        <v>557</v>
      </c>
      <c r="F284" s="212" t="s">
        <v>558</v>
      </c>
      <c r="G284" s="213" t="s">
        <v>280</v>
      </c>
      <c r="H284" s="214">
        <v>1</v>
      </c>
      <c r="I284" s="132"/>
      <c r="J284" s="228">
        <f>ROUND(I284*H284,2)</f>
        <v>0</v>
      </c>
      <c r="K284" s="212" t="s">
        <v>270</v>
      </c>
      <c r="L284" s="29"/>
      <c r="M284" s="133" t="s">
        <v>1</v>
      </c>
      <c r="N284" s="134" t="s">
        <v>38</v>
      </c>
      <c r="P284" s="135">
        <f>O284*H284</f>
        <v>0</v>
      </c>
      <c r="Q284" s="135">
        <v>0</v>
      </c>
      <c r="R284" s="135">
        <f>Q284*H284</f>
        <v>0</v>
      </c>
      <c r="S284" s="135">
        <v>0</v>
      </c>
      <c r="T284" s="136">
        <f>S284*H284</f>
        <v>0</v>
      </c>
      <c r="AR284" s="137" t="s">
        <v>193</v>
      </c>
      <c r="AT284" s="137" t="s">
        <v>195</v>
      </c>
      <c r="AU284" s="137" t="s">
        <v>80</v>
      </c>
      <c r="AY284" s="14" t="s">
        <v>194</v>
      </c>
      <c r="BE284" s="138">
        <f>IF(N284="základní",J284,0)</f>
        <v>0</v>
      </c>
      <c r="BF284" s="138">
        <f>IF(N284="snížená",J284,0)</f>
        <v>0</v>
      </c>
      <c r="BG284" s="138">
        <f>IF(N284="zákl. přenesená",J284,0)</f>
        <v>0</v>
      </c>
      <c r="BH284" s="138">
        <f>IF(N284="sníž. přenesená",J284,0)</f>
        <v>0</v>
      </c>
      <c r="BI284" s="138">
        <f>IF(N284="nulová",J284,0)</f>
        <v>0</v>
      </c>
      <c r="BJ284" s="14" t="s">
        <v>80</v>
      </c>
      <c r="BK284" s="138">
        <f>ROUND(I284*H284,2)</f>
        <v>0</v>
      </c>
      <c r="BL284" s="14" t="s">
        <v>193</v>
      </c>
      <c r="BM284" s="137" t="s">
        <v>559</v>
      </c>
    </row>
    <row r="285" spans="2:65" s="1" customFormat="1" ht="11.25">
      <c r="B285" s="29"/>
      <c r="C285" s="215"/>
      <c r="D285" s="216" t="s">
        <v>201</v>
      </c>
      <c r="E285" s="215"/>
      <c r="F285" s="217" t="s">
        <v>558</v>
      </c>
      <c r="G285" s="215"/>
      <c r="H285" s="215"/>
      <c r="I285" s="140"/>
      <c r="J285" s="215"/>
      <c r="K285" s="215"/>
      <c r="L285" s="29"/>
      <c r="M285" s="141"/>
      <c r="T285" s="53"/>
      <c r="AT285" s="14" t="s">
        <v>201</v>
      </c>
      <c r="AU285" s="14" t="s">
        <v>80</v>
      </c>
    </row>
    <row r="286" spans="2:65" s="1" customFormat="1" ht="16.5" customHeight="1">
      <c r="B286" s="128"/>
      <c r="C286" s="210" t="s">
        <v>560</v>
      </c>
      <c r="D286" s="210" t="s">
        <v>195</v>
      </c>
      <c r="E286" s="211" t="s">
        <v>561</v>
      </c>
      <c r="F286" s="212" t="s">
        <v>562</v>
      </c>
      <c r="G286" s="213" t="s">
        <v>280</v>
      </c>
      <c r="H286" s="214">
        <v>2.5</v>
      </c>
      <c r="I286" s="132"/>
      <c r="J286" s="228">
        <f>ROUND(I286*H286,2)</f>
        <v>0</v>
      </c>
      <c r="K286" s="212" t="s">
        <v>270</v>
      </c>
      <c r="L286" s="29"/>
      <c r="M286" s="133" t="s">
        <v>1</v>
      </c>
      <c r="N286" s="134" t="s">
        <v>38</v>
      </c>
      <c r="P286" s="135">
        <f>O286*H286</f>
        <v>0</v>
      </c>
      <c r="Q286" s="135">
        <v>1.7</v>
      </c>
      <c r="R286" s="135">
        <f>Q286*H286</f>
        <v>4.25</v>
      </c>
      <c r="S286" s="135">
        <v>0</v>
      </c>
      <c r="T286" s="136">
        <f>S286*H286</f>
        <v>0</v>
      </c>
      <c r="AR286" s="137" t="s">
        <v>193</v>
      </c>
      <c r="AT286" s="137" t="s">
        <v>195</v>
      </c>
      <c r="AU286" s="137" t="s">
        <v>80</v>
      </c>
      <c r="AY286" s="14" t="s">
        <v>194</v>
      </c>
      <c r="BE286" s="138">
        <f>IF(N286="základní",J286,0)</f>
        <v>0</v>
      </c>
      <c r="BF286" s="138">
        <f>IF(N286="snížená",J286,0)</f>
        <v>0</v>
      </c>
      <c r="BG286" s="138">
        <f>IF(N286="zákl. přenesená",J286,0)</f>
        <v>0</v>
      </c>
      <c r="BH286" s="138">
        <f>IF(N286="sníž. přenesená",J286,0)</f>
        <v>0</v>
      </c>
      <c r="BI286" s="138">
        <f>IF(N286="nulová",J286,0)</f>
        <v>0</v>
      </c>
      <c r="BJ286" s="14" t="s">
        <v>80</v>
      </c>
      <c r="BK286" s="138">
        <f>ROUND(I286*H286,2)</f>
        <v>0</v>
      </c>
      <c r="BL286" s="14" t="s">
        <v>193</v>
      </c>
      <c r="BM286" s="137" t="s">
        <v>563</v>
      </c>
    </row>
    <row r="287" spans="2:65" s="1" customFormat="1" ht="11.25">
      <c r="B287" s="29"/>
      <c r="C287" s="215"/>
      <c r="D287" s="216" t="s">
        <v>201</v>
      </c>
      <c r="E287" s="215"/>
      <c r="F287" s="217" t="s">
        <v>562</v>
      </c>
      <c r="G287" s="215"/>
      <c r="H287" s="215"/>
      <c r="I287" s="140"/>
      <c r="J287" s="215"/>
      <c r="K287" s="215"/>
      <c r="L287" s="29"/>
      <c r="M287" s="141"/>
      <c r="T287" s="53"/>
      <c r="AT287" s="14" t="s">
        <v>201</v>
      </c>
      <c r="AU287" s="14" t="s">
        <v>80</v>
      </c>
    </row>
    <row r="288" spans="2:65" s="1" customFormat="1" ht="16.5" customHeight="1">
      <c r="B288" s="128"/>
      <c r="C288" s="210" t="s">
        <v>564</v>
      </c>
      <c r="D288" s="210" t="s">
        <v>195</v>
      </c>
      <c r="E288" s="211" t="s">
        <v>304</v>
      </c>
      <c r="F288" s="212" t="s">
        <v>305</v>
      </c>
      <c r="G288" s="213" t="s">
        <v>280</v>
      </c>
      <c r="H288" s="214">
        <v>5</v>
      </c>
      <c r="I288" s="132"/>
      <c r="J288" s="228">
        <f>ROUND(I288*H288,2)</f>
        <v>0</v>
      </c>
      <c r="K288" s="212" t="s">
        <v>270</v>
      </c>
      <c r="L288" s="29"/>
      <c r="M288" s="133" t="s">
        <v>1</v>
      </c>
      <c r="N288" s="134" t="s">
        <v>38</v>
      </c>
      <c r="P288" s="135">
        <f>O288*H288</f>
        <v>0</v>
      </c>
      <c r="Q288" s="135">
        <v>0</v>
      </c>
      <c r="R288" s="135">
        <f>Q288*H288</f>
        <v>0</v>
      </c>
      <c r="S288" s="135">
        <v>0</v>
      </c>
      <c r="T288" s="136">
        <f>S288*H288</f>
        <v>0</v>
      </c>
      <c r="AR288" s="137" t="s">
        <v>193</v>
      </c>
      <c r="AT288" s="137" t="s">
        <v>195</v>
      </c>
      <c r="AU288" s="137" t="s">
        <v>80</v>
      </c>
      <c r="AY288" s="14" t="s">
        <v>194</v>
      </c>
      <c r="BE288" s="138">
        <f>IF(N288="základní",J288,0)</f>
        <v>0</v>
      </c>
      <c r="BF288" s="138">
        <f>IF(N288="snížená",J288,0)</f>
        <v>0</v>
      </c>
      <c r="BG288" s="138">
        <f>IF(N288="zákl. přenesená",J288,0)</f>
        <v>0</v>
      </c>
      <c r="BH288" s="138">
        <f>IF(N288="sníž. přenesená",J288,0)</f>
        <v>0</v>
      </c>
      <c r="BI288" s="138">
        <f>IF(N288="nulová",J288,0)</f>
        <v>0</v>
      </c>
      <c r="BJ288" s="14" t="s">
        <v>80</v>
      </c>
      <c r="BK288" s="138">
        <f>ROUND(I288*H288,2)</f>
        <v>0</v>
      </c>
      <c r="BL288" s="14" t="s">
        <v>193</v>
      </c>
      <c r="BM288" s="137" t="s">
        <v>565</v>
      </c>
    </row>
    <row r="289" spans="2:65" s="1" customFormat="1" ht="11.25">
      <c r="B289" s="29"/>
      <c r="C289" s="215"/>
      <c r="D289" s="216" t="s">
        <v>201</v>
      </c>
      <c r="E289" s="215"/>
      <c r="F289" s="217" t="s">
        <v>307</v>
      </c>
      <c r="G289" s="215"/>
      <c r="H289" s="215"/>
      <c r="I289" s="140"/>
      <c r="J289" s="215"/>
      <c r="K289" s="215"/>
      <c r="L289" s="29"/>
      <c r="M289" s="141"/>
      <c r="T289" s="53"/>
      <c r="AT289" s="14" t="s">
        <v>201</v>
      </c>
      <c r="AU289" s="14" t="s">
        <v>80</v>
      </c>
    </row>
    <row r="290" spans="2:65" s="1" customFormat="1" ht="16.5" customHeight="1">
      <c r="B290" s="128"/>
      <c r="C290" s="210" t="s">
        <v>566</v>
      </c>
      <c r="D290" s="210" t="s">
        <v>195</v>
      </c>
      <c r="E290" s="211" t="s">
        <v>567</v>
      </c>
      <c r="F290" s="212" t="s">
        <v>568</v>
      </c>
      <c r="G290" s="213" t="s">
        <v>280</v>
      </c>
      <c r="H290" s="214">
        <v>1.5</v>
      </c>
      <c r="I290" s="132"/>
      <c r="J290" s="228">
        <f>ROUND(I290*H290,2)</f>
        <v>0</v>
      </c>
      <c r="K290" s="212" t="s">
        <v>270</v>
      </c>
      <c r="L290" s="29"/>
      <c r="M290" s="133" t="s">
        <v>1</v>
      </c>
      <c r="N290" s="134" t="s">
        <v>38</v>
      </c>
      <c r="P290" s="135">
        <f>O290*H290</f>
        <v>0</v>
      </c>
      <c r="Q290" s="135">
        <v>1.8907700000000001</v>
      </c>
      <c r="R290" s="135">
        <f>Q290*H290</f>
        <v>2.8361550000000002</v>
      </c>
      <c r="S290" s="135">
        <v>0</v>
      </c>
      <c r="T290" s="136">
        <f>S290*H290</f>
        <v>0</v>
      </c>
      <c r="AR290" s="137" t="s">
        <v>193</v>
      </c>
      <c r="AT290" s="137" t="s">
        <v>195</v>
      </c>
      <c r="AU290" s="137" t="s">
        <v>80</v>
      </c>
      <c r="AY290" s="14" t="s">
        <v>194</v>
      </c>
      <c r="BE290" s="138">
        <f>IF(N290="základní",J290,0)</f>
        <v>0</v>
      </c>
      <c r="BF290" s="138">
        <f>IF(N290="snížená",J290,0)</f>
        <v>0</v>
      </c>
      <c r="BG290" s="138">
        <f>IF(N290="zákl. přenesená",J290,0)</f>
        <v>0</v>
      </c>
      <c r="BH290" s="138">
        <f>IF(N290="sníž. přenesená",J290,0)</f>
        <v>0</v>
      </c>
      <c r="BI290" s="138">
        <f>IF(N290="nulová",J290,0)</f>
        <v>0</v>
      </c>
      <c r="BJ290" s="14" t="s">
        <v>80</v>
      </c>
      <c r="BK290" s="138">
        <f>ROUND(I290*H290,2)</f>
        <v>0</v>
      </c>
      <c r="BL290" s="14" t="s">
        <v>193</v>
      </c>
      <c r="BM290" s="137" t="s">
        <v>569</v>
      </c>
    </row>
    <row r="291" spans="2:65" s="1" customFormat="1" ht="11.25">
      <c r="B291" s="29"/>
      <c r="C291" s="215"/>
      <c r="D291" s="216" t="s">
        <v>201</v>
      </c>
      <c r="E291" s="215"/>
      <c r="F291" s="217" t="s">
        <v>568</v>
      </c>
      <c r="G291" s="215"/>
      <c r="H291" s="215"/>
      <c r="I291" s="140"/>
      <c r="J291" s="215"/>
      <c r="K291" s="215"/>
      <c r="L291" s="29"/>
      <c r="M291" s="141"/>
      <c r="T291" s="53"/>
      <c r="AT291" s="14" t="s">
        <v>201</v>
      </c>
      <c r="AU291" s="14" t="s">
        <v>80</v>
      </c>
    </row>
    <row r="292" spans="2:65" s="1" customFormat="1" ht="16.5" customHeight="1">
      <c r="B292" s="128"/>
      <c r="C292" s="210" t="s">
        <v>570</v>
      </c>
      <c r="D292" s="210" t="s">
        <v>195</v>
      </c>
      <c r="E292" s="211" t="s">
        <v>571</v>
      </c>
      <c r="F292" s="212" t="s">
        <v>572</v>
      </c>
      <c r="G292" s="213" t="s">
        <v>236</v>
      </c>
      <c r="H292" s="214">
        <v>10</v>
      </c>
      <c r="I292" s="132"/>
      <c r="J292" s="228">
        <f>ROUND(I292*H292,2)</f>
        <v>0</v>
      </c>
      <c r="K292" s="212" t="s">
        <v>270</v>
      </c>
      <c r="L292" s="29"/>
      <c r="M292" s="133" t="s">
        <v>1</v>
      </c>
      <c r="N292" s="134" t="s">
        <v>38</v>
      </c>
      <c r="P292" s="135">
        <f>O292*H292</f>
        <v>0</v>
      </c>
      <c r="Q292" s="135">
        <v>2.5200000000000001E-3</v>
      </c>
      <c r="R292" s="135">
        <f>Q292*H292</f>
        <v>2.52E-2</v>
      </c>
      <c r="S292" s="135">
        <v>0</v>
      </c>
      <c r="T292" s="136">
        <f>S292*H292</f>
        <v>0</v>
      </c>
      <c r="AR292" s="137" t="s">
        <v>193</v>
      </c>
      <c r="AT292" s="137" t="s">
        <v>195</v>
      </c>
      <c r="AU292" s="137" t="s">
        <v>80</v>
      </c>
      <c r="AY292" s="14" t="s">
        <v>194</v>
      </c>
      <c r="BE292" s="138">
        <f>IF(N292="základní",J292,0)</f>
        <v>0</v>
      </c>
      <c r="BF292" s="138">
        <f>IF(N292="snížená",J292,0)</f>
        <v>0</v>
      </c>
      <c r="BG292" s="138">
        <f>IF(N292="zákl. přenesená",J292,0)</f>
        <v>0</v>
      </c>
      <c r="BH292" s="138">
        <f>IF(N292="sníž. přenesená",J292,0)</f>
        <v>0</v>
      </c>
      <c r="BI292" s="138">
        <f>IF(N292="nulová",J292,0)</f>
        <v>0</v>
      </c>
      <c r="BJ292" s="14" t="s">
        <v>80</v>
      </c>
      <c r="BK292" s="138">
        <f>ROUND(I292*H292,2)</f>
        <v>0</v>
      </c>
      <c r="BL292" s="14" t="s">
        <v>193</v>
      </c>
      <c r="BM292" s="137" t="s">
        <v>573</v>
      </c>
    </row>
    <row r="293" spans="2:65" s="1" customFormat="1" ht="11.25">
      <c r="B293" s="29"/>
      <c r="C293" s="215"/>
      <c r="D293" s="216" t="s">
        <v>201</v>
      </c>
      <c r="E293" s="215"/>
      <c r="F293" s="217" t="s">
        <v>574</v>
      </c>
      <c r="G293" s="215"/>
      <c r="H293" s="215"/>
      <c r="I293" s="140"/>
      <c r="J293" s="215"/>
      <c r="K293" s="215"/>
      <c r="L293" s="29"/>
      <c r="M293" s="141"/>
      <c r="T293" s="53"/>
      <c r="AT293" s="14" t="s">
        <v>201</v>
      </c>
      <c r="AU293" s="14" t="s">
        <v>80</v>
      </c>
    </row>
    <row r="294" spans="2:65" s="1" customFormat="1" ht="16.5" customHeight="1">
      <c r="B294" s="128"/>
      <c r="C294" s="210" t="s">
        <v>575</v>
      </c>
      <c r="D294" s="210" t="s">
        <v>195</v>
      </c>
      <c r="E294" s="211" t="s">
        <v>576</v>
      </c>
      <c r="F294" s="212" t="s">
        <v>577</v>
      </c>
      <c r="G294" s="213" t="s">
        <v>236</v>
      </c>
      <c r="H294" s="214">
        <v>2</v>
      </c>
      <c r="I294" s="132"/>
      <c r="J294" s="228">
        <f>ROUND(I294*H294,2)</f>
        <v>0</v>
      </c>
      <c r="K294" s="212" t="s">
        <v>270</v>
      </c>
      <c r="L294" s="29"/>
      <c r="M294" s="133" t="s">
        <v>1</v>
      </c>
      <c r="N294" s="134" t="s">
        <v>38</v>
      </c>
      <c r="P294" s="135">
        <f>O294*H294</f>
        <v>0</v>
      </c>
      <c r="Q294" s="135">
        <v>1.99E-3</v>
      </c>
      <c r="R294" s="135">
        <f>Q294*H294</f>
        <v>3.98E-3</v>
      </c>
      <c r="S294" s="135">
        <v>0</v>
      </c>
      <c r="T294" s="136">
        <f>S294*H294</f>
        <v>0</v>
      </c>
      <c r="AR294" s="137" t="s">
        <v>193</v>
      </c>
      <c r="AT294" s="137" t="s">
        <v>195</v>
      </c>
      <c r="AU294" s="137" t="s">
        <v>80</v>
      </c>
      <c r="AY294" s="14" t="s">
        <v>194</v>
      </c>
      <c r="BE294" s="138">
        <f>IF(N294="základní",J294,0)</f>
        <v>0</v>
      </c>
      <c r="BF294" s="138">
        <f>IF(N294="snížená",J294,0)</f>
        <v>0</v>
      </c>
      <c r="BG294" s="138">
        <f>IF(N294="zákl. přenesená",J294,0)</f>
        <v>0</v>
      </c>
      <c r="BH294" s="138">
        <f>IF(N294="sníž. přenesená",J294,0)</f>
        <v>0</v>
      </c>
      <c r="BI294" s="138">
        <f>IF(N294="nulová",J294,0)</f>
        <v>0</v>
      </c>
      <c r="BJ294" s="14" t="s">
        <v>80</v>
      </c>
      <c r="BK294" s="138">
        <f>ROUND(I294*H294,2)</f>
        <v>0</v>
      </c>
      <c r="BL294" s="14" t="s">
        <v>193</v>
      </c>
      <c r="BM294" s="137" t="s">
        <v>578</v>
      </c>
    </row>
    <row r="295" spans="2:65" s="1" customFormat="1" ht="19.5">
      <c r="B295" s="29"/>
      <c r="C295" s="215"/>
      <c r="D295" s="216" t="s">
        <v>201</v>
      </c>
      <c r="E295" s="215"/>
      <c r="F295" s="217" t="s">
        <v>579</v>
      </c>
      <c r="G295" s="215"/>
      <c r="H295" s="215"/>
      <c r="I295" s="140"/>
      <c r="J295" s="215"/>
      <c r="K295" s="215"/>
      <c r="L295" s="29"/>
      <c r="M295" s="141"/>
      <c r="T295" s="53"/>
      <c r="AT295" s="14" t="s">
        <v>201</v>
      </c>
      <c r="AU295" s="14" t="s">
        <v>80</v>
      </c>
    </row>
    <row r="296" spans="2:65" s="1" customFormat="1" ht="16.5" customHeight="1">
      <c r="B296" s="128"/>
      <c r="C296" s="210" t="s">
        <v>580</v>
      </c>
      <c r="D296" s="210" t="s">
        <v>195</v>
      </c>
      <c r="E296" s="211" t="s">
        <v>581</v>
      </c>
      <c r="F296" s="212" t="s">
        <v>582</v>
      </c>
      <c r="G296" s="213" t="s">
        <v>583</v>
      </c>
      <c r="H296" s="214">
        <v>2</v>
      </c>
      <c r="I296" s="132"/>
      <c r="J296" s="228">
        <f>ROUND(I296*H296,2)</f>
        <v>0</v>
      </c>
      <c r="K296" s="212" t="s">
        <v>199</v>
      </c>
      <c r="L296" s="29"/>
      <c r="M296" s="133" t="s">
        <v>1</v>
      </c>
      <c r="N296" s="134" t="s">
        <v>38</v>
      </c>
      <c r="P296" s="135">
        <f>O296*H296</f>
        <v>0</v>
      </c>
      <c r="Q296" s="135">
        <v>1.1509999999999999E-2</v>
      </c>
      <c r="R296" s="135">
        <f>Q296*H296</f>
        <v>2.3019999999999999E-2</v>
      </c>
      <c r="S296" s="135">
        <v>0</v>
      </c>
      <c r="T296" s="136">
        <f>S296*H296</f>
        <v>0</v>
      </c>
      <c r="AR296" s="137" t="s">
        <v>193</v>
      </c>
      <c r="AT296" s="137" t="s">
        <v>195</v>
      </c>
      <c r="AU296" s="137" t="s">
        <v>80</v>
      </c>
      <c r="AY296" s="14" t="s">
        <v>194</v>
      </c>
      <c r="BE296" s="138">
        <f>IF(N296="základní",J296,0)</f>
        <v>0</v>
      </c>
      <c r="BF296" s="138">
        <f>IF(N296="snížená",J296,0)</f>
        <v>0</v>
      </c>
      <c r="BG296" s="138">
        <f>IF(N296="zákl. přenesená",J296,0)</f>
        <v>0</v>
      </c>
      <c r="BH296" s="138">
        <f>IF(N296="sníž. přenesená",J296,0)</f>
        <v>0</v>
      </c>
      <c r="BI296" s="138">
        <f>IF(N296="nulová",J296,0)</f>
        <v>0</v>
      </c>
      <c r="BJ296" s="14" t="s">
        <v>80</v>
      </c>
      <c r="BK296" s="138">
        <f>ROUND(I296*H296,2)</f>
        <v>0</v>
      </c>
      <c r="BL296" s="14" t="s">
        <v>193</v>
      </c>
      <c r="BM296" s="137" t="s">
        <v>584</v>
      </c>
    </row>
    <row r="297" spans="2:65" s="1" customFormat="1" ht="11.25">
      <c r="B297" s="29"/>
      <c r="C297" s="215"/>
      <c r="D297" s="216" t="s">
        <v>201</v>
      </c>
      <c r="E297" s="215"/>
      <c r="F297" s="217" t="s">
        <v>582</v>
      </c>
      <c r="G297" s="215"/>
      <c r="H297" s="215"/>
      <c r="I297" s="140"/>
      <c r="J297" s="215"/>
      <c r="K297" s="215"/>
      <c r="L297" s="29"/>
      <c r="M297" s="141"/>
      <c r="T297" s="53"/>
      <c r="AT297" s="14" t="s">
        <v>201</v>
      </c>
      <c r="AU297" s="14" t="s">
        <v>80</v>
      </c>
    </row>
    <row r="298" spans="2:65" s="1" customFormat="1" ht="16.5" customHeight="1">
      <c r="B298" s="128"/>
      <c r="C298" s="230" t="s">
        <v>585</v>
      </c>
      <c r="D298" s="230" t="s">
        <v>321</v>
      </c>
      <c r="E298" s="231" t="s">
        <v>586</v>
      </c>
      <c r="F298" s="232" t="s">
        <v>587</v>
      </c>
      <c r="G298" s="233" t="s">
        <v>324</v>
      </c>
      <c r="H298" s="234">
        <v>1.65</v>
      </c>
      <c r="I298" s="158"/>
      <c r="J298" s="235">
        <f>ROUND(I298*H298,2)</f>
        <v>0</v>
      </c>
      <c r="K298" s="232" t="s">
        <v>199</v>
      </c>
      <c r="L298" s="159"/>
      <c r="M298" s="160" t="s">
        <v>1</v>
      </c>
      <c r="N298" s="161" t="s">
        <v>38</v>
      </c>
      <c r="P298" s="135">
        <f>O298*H298</f>
        <v>0</v>
      </c>
      <c r="Q298" s="135">
        <v>1</v>
      </c>
      <c r="R298" s="135">
        <f>Q298*H298</f>
        <v>1.65</v>
      </c>
      <c r="S298" s="135">
        <v>0</v>
      </c>
      <c r="T298" s="136">
        <f>S298*H298</f>
        <v>0</v>
      </c>
      <c r="AR298" s="137" t="s">
        <v>233</v>
      </c>
      <c r="AT298" s="137" t="s">
        <v>321</v>
      </c>
      <c r="AU298" s="137" t="s">
        <v>80</v>
      </c>
      <c r="AY298" s="14" t="s">
        <v>194</v>
      </c>
      <c r="BE298" s="138">
        <f>IF(N298="základní",J298,0)</f>
        <v>0</v>
      </c>
      <c r="BF298" s="138">
        <f>IF(N298="snížená",J298,0)</f>
        <v>0</v>
      </c>
      <c r="BG298" s="138">
        <f>IF(N298="zákl. přenesená",J298,0)</f>
        <v>0</v>
      </c>
      <c r="BH298" s="138">
        <f>IF(N298="sníž. přenesená",J298,0)</f>
        <v>0</v>
      </c>
      <c r="BI298" s="138">
        <f>IF(N298="nulová",J298,0)</f>
        <v>0</v>
      </c>
      <c r="BJ298" s="14" t="s">
        <v>80</v>
      </c>
      <c r="BK298" s="138">
        <f>ROUND(I298*H298,2)</f>
        <v>0</v>
      </c>
      <c r="BL298" s="14" t="s">
        <v>193</v>
      </c>
      <c r="BM298" s="137" t="s">
        <v>588</v>
      </c>
    </row>
    <row r="299" spans="2:65" s="1" customFormat="1" ht="11.25">
      <c r="B299" s="29"/>
      <c r="C299" s="215"/>
      <c r="D299" s="216" t="s">
        <v>201</v>
      </c>
      <c r="E299" s="215"/>
      <c r="F299" s="217" t="s">
        <v>587</v>
      </c>
      <c r="G299" s="215"/>
      <c r="H299" s="215"/>
      <c r="I299" s="140"/>
      <c r="J299" s="215"/>
      <c r="K299" s="215"/>
      <c r="L299" s="29"/>
      <c r="M299" s="141"/>
      <c r="T299" s="53"/>
      <c r="AT299" s="14" t="s">
        <v>201</v>
      </c>
      <c r="AU299" s="14" t="s">
        <v>80</v>
      </c>
    </row>
    <row r="300" spans="2:65" s="10" customFormat="1" ht="25.9" customHeight="1">
      <c r="B300" s="118"/>
      <c r="C300" s="225"/>
      <c r="D300" s="226" t="s">
        <v>72</v>
      </c>
      <c r="E300" s="227" t="s">
        <v>589</v>
      </c>
      <c r="F300" s="227" t="s">
        <v>590</v>
      </c>
      <c r="G300" s="225"/>
      <c r="H300" s="225"/>
      <c r="I300" s="121"/>
      <c r="J300" s="229">
        <f>BK300</f>
        <v>0</v>
      </c>
      <c r="K300" s="225"/>
      <c r="L300" s="118"/>
      <c r="M300" s="123"/>
      <c r="P300" s="124">
        <f>SUM(P301:P302)</f>
        <v>0</v>
      </c>
      <c r="R300" s="124">
        <f>SUM(R301:R302)</f>
        <v>0</v>
      </c>
      <c r="T300" s="125">
        <f>SUM(T301:T302)</f>
        <v>0</v>
      </c>
      <c r="AR300" s="119" t="s">
        <v>193</v>
      </c>
      <c r="AT300" s="126" t="s">
        <v>72</v>
      </c>
      <c r="AU300" s="126" t="s">
        <v>73</v>
      </c>
      <c r="AY300" s="119" t="s">
        <v>194</v>
      </c>
      <c r="BK300" s="127">
        <f>SUM(BK301:BK302)</f>
        <v>0</v>
      </c>
    </row>
    <row r="301" spans="2:65" s="1" customFormat="1" ht="16.5" customHeight="1">
      <c r="B301" s="128"/>
      <c r="C301" s="210" t="s">
        <v>591</v>
      </c>
      <c r="D301" s="210" t="s">
        <v>195</v>
      </c>
      <c r="E301" s="211" t="s">
        <v>592</v>
      </c>
      <c r="F301" s="212" t="s">
        <v>593</v>
      </c>
      <c r="G301" s="213" t="s">
        <v>324</v>
      </c>
      <c r="H301" s="214">
        <v>823.22297000000003</v>
      </c>
      <c r="I301" s="132"/>
      <c r="J301" s="228">
        <f>ROUND(I301*H301,2)</f>
        <v>0</v>
      </c>
      <c r="K301" s="212" t="s">
        <v>270</v>
      </c>
      <c r="L301" s="29"/>
      <c r="M301" s="133" t="s">
        <v>1</v>
      </c>
      <c r="N301" s="134" t="s">
        <v>38</v>
      </c>
      <c r="P301" s="135">
        <f>O301*H301</f>
        <v>0</v>
      </c>
      <c r="Q301" s="135">
        <v>0</v>
      </c>
      <c r="R301" s="135">
        <f>Q301*H301</f>
        <v>0</v>
      </c>
      <c r="S301" s="135">
        <v>0</v>
      </c>
      <c r="T301" s="136">
        <f>S301*H301</f>
        <v>0</v>
      </c>
      <c r="AR301" s="137" t="s">
        <v>193</v>
      </c>
      <c r="AT301" s="137" t="s">
        <v>195</v>
      </c>
      <c r="AU301" s="137" t="s">
        <v>80</v>
      </c>
      <c r="AY301" s="14" t="s">
        <v>194</v>
      </c>
      <c r="BE301" s="138">
        <f>IF(N301="základní",J301,0)</f>
        <v>0</v>
      </c>
      <c r="BF301" s="138">
        <f>IF(N301="snížená",J301,0)</f>
        <v>0</v>
      </c>
      <c r="BG301" s="138">
        <f>IF(N301="zákl. přenesená",J301,0)</f>
        <v>0</v>
      </c>
      <c r="BH301" s="138">
        <f>IF(N301="sníž. přenesená",J301,0)</f>
        <v>0</v>
      </c>
      <c r="BI301" s="138">
        <f>IF(N301="nulová",J301,0)</f>
        <v>0</v>
      </c>
      <c r="BJ301" s="14" t="s">
        <v>80</v>
      </c>
      <c r="BK301" s="138">
        <f>ROUND(I301*H301,2)</f>
        <v>0</v>
      </c>
      <c r="BL301" s="14" t="s">
        <v>193</v>
      </c>
      <c r="BM301" s="137" t="s">
        <v>594</v>
      </c>
    </row>
    <row r="302" spans="2:65" s="1" customFormat="1" ht="11.25">
      <c r="B302" s="29"/>
      <c r="C302" s="215"/>
      <c r="D302" s="216" t="s">
        <v>201</v>
      </c>
      <c r="E302" s="215"/>
      <c r="F302" s="217" t="s">
        <v>593</v>
      </c>
      <c r="G302" s="215"/>
      <c r="H302" s="215"/>
      <c r="I302" s="140"/>
      <c r="J302" s="215"/>
      <c r="K302" s="215"/>
      <c r="L302" s="29"/>
      <c r="M302" s="152"/>
      <c r="N302" s="153"/>
      <c r="O302" s="153"/>
      <c r="P302" s="153"/>
      <c r="Q302" s="153"/>
      <c r="R302" s="153"/>
      <c r="S302" s="153"/>
      <c r="T302" s="154"/>
      <c r="AT302" s="14" t="s">
        <v>201</v>
      </c>
      <c r="AU302" s="14" t="s">
        <v>80</v>
      </c>
    </row>
    <row r="303" spans="2:65" s="1" customFormat="1" ht="6.95" customHeight="1">
      <c r="B303" s="41"/>
      <c r="C303" s="42"/>
      <c r="D303" s="42"/>
      <c r="E303" s="42"/>
      <c r="F303" s="42"/>
      <c r="G303" s="42"/>
      <c r="H303" s="42"/>
      <c r="I303" s="42"/>
      <c r="J303" s="42"/>
      <c r="K303" s="42"/>
      <c r="L303" s="29"/>
    </row>
  </sheetData>
  <sheetProtection algorithmName="SHA-512" hashValue="6TKE8pkw/Ej6sw689Cb+BC5HjkvNzlSzqLJFMKt0c8+Hkm34DU0GQvPZ57rwHsXo8nexrQKE27eoEKUYYM2Nww==" saltValue="J54UBxYwsN08dci8HEuCeA==" spinCount="100000" sheet="1" objects="1" scenarios="1"/>
  <autoFilter ref="C128:K302" xr:uid="{00000000-0009-0000-0000-000003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33"/>
  <sheetViews>
    <sheetView showGridLines="0" workbookViewId="0">
      <selection activeCell="W9" sqref="W9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103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595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30" customHeight="1">
      <c r="B11" s="29"/>
      <c r="E11" s="170" t="s">
        <v>596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ROUND(J133,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ROUND((SUM(BE133:BE232)),  2)</f>
        <v>0</v>
      </c>
      <c r="I35" s="94">
        <v>0.21</v>
      </c>
      <c r="J35" s="84">
        <f>ROUND(((SUM(BE133:BE232))*I35),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ROUND((SUM(BF133:BF232)),  2)</f>
        <v>0</v>
      </c>
      <c r="I36" s="94">
        <v>0.15</v>
      </c>
      <c r="J36" s="84">
        <f>ROUND(((SUM(BF133:BF232))*I36),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ROUND((SUM(BG133:BG232)),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ROUND((SUM(BH133:BH232)),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ROUND((SUM(BI133:BI232)),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595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30" customHeight="1">
      <c r="B89" s="29"/>
      <c r="E89" s="170" t="str">
        <f>E11</f>
        <v>D.3.1 - D.3.2 - ARCHITEKTONICKO - STAVEBNÍ ŘEŠENÍ  + STAVEBNĚ - KONSTRUKČNÍ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J133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597</v>
      </c>
      <c r="E99" s="108"/>
      <c r="F99" s="108"/>
      <c r="G99" s="108"/>
      <c r="H99" s="108"/>
      <c r="I99" s="108"/>
      <c r="J99" s="109">
        <f>J134</f>
        <v>0</v>
      </c>
      <c r="L99" s="106"/>
    </row>
    <row r="100" spans="2:47" s="8" customFormat="1" ht="24.95" customHeight="1">
      <c r="B100" s="106"/>
      <c r="D100" s="107" t="s">
        <v>598</v>
      </c>
      <c r="E100" s="108"/>
      <c r="F100" s="108"/>
      <c r="G100" s="108"/>
      <c r="H100" s="108"/>
      <c r="I100" s="108"/>
      <c r="J100" s="109">
        <f>J149</f>
        <v>0</v>
      </c>
      <c r="L100" s="106"/>
    </row>
    <row r="101" spans="2:47" s="8" customFormat="1" ht="24.95" customHeight="1">
      <c r="B101" s="106"/>
      <c r="D101" s="107" t="s">
        <v>599</v>
      </c>
      <c r="E101" s="108"/>
      <c r="F101" s="108"/>
      <c r="G101" s="108"/>
      <c r="H101" s="108"/>
      <c r="I101" s="108"/>
      <c r="J101" s="109">
        <f>J156</f>
        <v>0</v>
      </c>
      <c r="L101" s="106"/>
    </row>
    <row r="102" spans="2:47" s="8" customFormat="1" ht="24.95" customHeight="1">
      <c r="B102" s="106"/>
      <c r="D102" s="107" t="s">
        <v>600</v>
      </c>
      <c r="E102" s="108"/>
      <c r="F102" s="108"/>
      <c r="G102" s="108"/>
      <c r="H102" s="108"/>
      <c r="I102" s="108"/>
      <c r="J102" s="109">
        <f>J175</f>
        <v>0</v>
      </c>
      <c r="L102" s="106"/>
    </row>
    <row r="103" spans="2:47" s="8" customFormat="1" ht="24.95" customHeight="1">
      <c r="B103" s="106"/>
      <c r="D103" s="107" t="s">
        <v>601</v>
      </c>
      <c r="E103" s="108"/>
      <c r="F103" s="108"/>
      <c r="G103" s="108"/>
      <c r="H103" s="108"/>
      <c r="I103" s="108"/>
      <c r="J103" s="109">
        <f>J178</f>
        <v>0</v>
      </c>
      <c r="L103" s="106"/>
    </row>
    <row r="104" spans="2:47" s="8" customFormat="1" ht="24.95" customHeight="1">
      <c r="B104" s="106"/>
      <c r="D104" s="107" t="s">
        <v>602</v>
      </c>
      <c r="E104" s="108"/>
      <c r="F104" s="108"/>
      <c r="G104" s="108"/>
      <c r="H104" s="108"/>
      <c r="I104" s="108"/>
      <c r="J104" s="109">
        <f>J183</f>
        <v>0</v>
      </c>
      <c r="L104" s="106"/>
    </row>
    <row r="105" spans="2:47" s="8" customFormat="1" ht="24.95" customHeight="1">
      <c r="B105" s="106"/>
      <c r="D105" s="107" t="s">
        <v>603</v>
      </c>
      <c r="E105" s="108"/>
      <c r="F105" s="108"/>
      <c r="G105" s="108"/>
      <c r="H105" s="108"/>
      <c r="I105" s="108"/>
      <c r="J105" s="109">
        <f>J200</f>
        <v>0</v>
      </c>
      <c r="L105" s="106"/>
    </row>
    <row r="106" spans="2:47" s="8" customFormat="1" ht="24.95" customHeight="1">
      <c r="B106" s="106"/>
      <c r="D106" s="107" t="s">
        <v>604</v>
      </c>
      <c r="E106" s="108"/>
      <c r="F106" s="108"/>
      <c r="G106" s="108"/>
      <c r="H106" s="108"/>
      <c r="I106" s="108"/>
      <c r="J106" s="109">
        <f>J211</f>
        <v>0</v>
      </c>
      <c r="L106" s="106"/>
    </row>
    <row r="107" spans="2:47" s="8" customFormat="1" ht="24.95" customHeight="1">
      <c r="B107" s="106"/>
      <c r="D107" s="107" t="s">
        <v>605</v>
      </c>
      <c r="E107" s="108"/>
      <c r="F107" s="108"/>
      <c r="G107" s="108"/>
      <c r="H107" s="108"/>
      <c r="I107" s="108"/>
      <c r="J107" s="109">
        <f>J216</f>
        <v>0</v>
      </c>
      <c r="L107" s="106"/>
    </row>
    <row r="108" spans="2:47" s="8" customFormat="1" ht="24.95" customHeight="1">
      <c r="B108" s="106"/>
      <c r="D108" s="107" t="s">
        <v>606</v>
      </c>
      <c r="E108" s="108"/>
      <c r="F108" s="108"/>
      <c r="G108" s="108"/>
      <c r="H108" s="108"/>
      <c r="I108" s="108"/>
      <c r="J108" s="109">
        <f>J221</f>
        <v>0</v>
      </c>
      <c r="L108" s="106"/>
    </row>
    <row r="109" spans="2:47" s="8" customFormat="1" ht="24.95" customHeight="1">
      <c r="B109" s="106"/>
      <c r="D109" s="107" t="s">
        <v>607</v>
      </c>
      <c r="E109" s="108"/>
      <c r="F109" s="108"/>
      <c r="G109" s="108"/>
      <c r="H109" s="108"/>
      <c r="I109" s="108"/>
      <c r="J109" s="109">
        <f>J224</f>
        <v>0</v>
      </c>
      <c r="L109" s="106"/>
    </row>
    <row r="110" spans="2:47" s="8" customFormat="1" ht="24.95" customHeight="1">
      <c r="B110" s="106"/>
      <c r="D110" s="107" t="s">
        <v>384</v>
      </c>
      <c r="E110" s="108"/>
      <c r="F110" s="108"/>
      <c r="G110" s="108"/>
      <c r="H110" s="108"/>
      <c r="I110" s="108"/>
      <c r="J110" s="109">
        <f>J227</f>
        <v>0</v>
      </c>
      <c r="L110" s="106"/>
    </row>
    <row r="111" spans="2:47" s="8" customFormat="1" ht="24.95" customHeight="1">
      <c r="B111" s="106"/>
      <c r="D111" s="107" t="s">
        <v>608</v>
      </c>
      <c r="E111" s="108"/>
      <c r="F111" s="108"/>
      <c r="G111" s="108"/>
      <c r="H111" s="108"/>
      <c r="I111" s="108"/>
      <c r="J111" s="109">
        <f>J230</f>
        <v>0</v>
      </c>
      <c r="L111" s="106"/>
    </row>
    <row r="112" spans="2:47" s="1" customFormat="1" ht="21.75" customHeight="1">
      <c r="B112" s="29"/>
      <c r="L112" s="29"/>
    </row>
    <row r="113" spans="2:12" s="1" customFormat="1" ht="6.95" customHeight="1"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29"/>
    </row>
    <row r="117" spans="2:12" s="1" customFormat="1" ht="6.95" customHeight="1"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29"/>
    </row>
    <row r="118" spans="2:12" s="1" customFormat="1" ht="24.95" customHeight="1">
      <c r="B118" s="29"/>
      <c r="C118" s="18" t="s">
        <v>178</v>
      </c>
      <c r="L118" s="29"/>
    </row>
    <row r="119" spans="2:12" s="1" customFormat="1" ht="6.95" customHeight="1">
      <c r="B119" s="29"/>
      <c r="L119" s="29"/>
    </row>
    <row r="120" spans="2:12" s="1" customFormat="1" ht="12" customHeight="1">
      <c r="B120" s="29"/>
      <c r="C120" s="24" t="s">
        <v>16</v>
      </c>
      <c r="L120" s="29"/>
    </row>
    <row r="121" spans="2:12" s="1" customFormat="1" ht="16.5" customHeight="1">
      <c r="B121" s="29"/>
      <c r="E121" s="206" t="str">
        <f>E7</f>
        <v>DOPLNĚNÍ VYBAVENOSTI V OKOLÍ VELKÉHO ŽĎÁRSKÉHO RYBNÍKU</v>
      </c>
      <c r="F121" s="207"/>
      <c r="G121" s="207"/>
      <c r="H121" s="207"/>
      <c r="L121" s="29"/>
    </row>
    <row r="122" spans="2:12" ht="12" customHeight="1">
      <c r="B122" s="17"/>
      <c r="C122" s="24" t="s">
        <v>169</v>
      </c>
      <c r="L122" s="17"/>
    </row>
    <row r="123" spans="2:12" s="1" customFormat="1" ht="16.5" customHeight="1">
      <c r="B123" s="29"/>
      <c r="E123" s="206" t="s">
        <v>595</v>
      </c>
      <c r="F123" s="208"/>
      <c r="G123" s="208"/>
      <c r="H123" s="208"/>
      <c r="L123" s="29"/>
    </row>
    <row r="124" spans="2:12" s="1" customFormat="1" ht="12" customHeight="1">
      <c r="B124" s="29"/>
      <c r="C124" s="24" t="s">
        <v>171</v>
      </c>
      <c r="L124" s="29"/>
    </row>
    <row r="125" spans="2:12" s="1" customFormat="1" ht="30" customHeight="1">
      <c r="B125" s="29"/>
      <c r="E125" s="170" t="str">
        <f>E11</f>
        <v>D.3.1 - D.3.2 - ARCHITEKTONICKO - STAVEBNÍ ŘEŠENÍ  + STAVEBNĚ - KONSTRUKČNÍ ŘEŠENÍ</v>
      </c>
      <c r="F125" s="208"/>
      <c r="G125" s="208"/>
      <c r="H125" s="208"/>
      <c r="L125" s="29"/>
    </row>
    <row r="126" spans="2:12" s="1" customFormat="1" ht="6.95" customHeight="1">
      <c r="B126" s="29"/>
      <c r="L126" s="29"/>
    </row>
    <row r="127" spans="2:12" s="1" customFormat="1" ht="12" customHeight="1">
      <c r="B127" s="29"/>
      <c r="C127" s="24" t="s">
        <v>20</v>
      </c>
      <c r="F127" s="22" t="str">
        <f>F14</f>
        <v xml:space="preserve"> </v>
      </c>
      <c r="I127" s="24" t="s">
        <v>22</v>
      </c>
      <c r="J127" s="49" t="str">
        <f>IF(J14="","",J14)</f>
        <v>26. 8. 2025</v>
      </c>
      <c r="L127" s="29"/>
    </row>
    <row r="128" spans="2:12" s="1" customFormat="1" ht="6.95" customHeight="1">
      <c r="B128" s="29"/>
      <c r="L128" s="29"/>
    </row>
    <row r="129" spans="2:65" s="1" customFormat="1" ht="15.2" customHeight="1">
      <c r="B129" s="29"/>
      <c r="C129" s="24" t="s">
        <v>24</v>
      </c>
      <c r="F129" s="22" t="str">
        <f>E17</f>
        <v xml:space="preserve"> </v>
      </c>
      <c r="I129" s="24" t="s">
        <v>29</v>
      </c>
      <c r="J129" s="27" t="str">
        <f>E23</f>
        <v xml:space="preserve"> </v>
      </c>
      <c r="L129" s="29"/>
    </row>
    <row r="130" spans="2:65" s="1" customFormat="1" ht="15.2" customHeight="1">
      <c r="B130" s="29"/>
      <c r="C130" s="24" t="s">
        <v>27</v>
      </c>
      <c r="F130" s="22" t="str">
        <f>IF(E20="","",E20)</f>
        <v>Vyplň údaj</v>
      </c>
      <c r="I130" s="24" t="s">
        <v>31</v>
      </c>
      <c r="J130" s="27" t="str">
        <f>E26</f>
        <v xml:space="preserve"> </v>
      </c>
      <c r="L130" s="29"/>
    </row>
    <row r="131" spans="2:65" s="1" customFormat="1" ht="10.35" customHeight="1">
      <c r="B131" s="29"/>
      <c r="L131" s="29"/>
    </row>
    <row r="132" spans="2:65" s="9" customFormat="1" ht="29.25" customHeight="1">
      <c r="B132" s="110"/>
      <c r="C132" s="111" t="s">
        <v>179</v>
      </c>
      <c r="D132" s="112" t="s">
        <v>58</v>
      </c>
      <c r="E132" s="112" t="s">
        <v>54</v>
      </c>
      <c r="F132" s="112" t="s">
        <v>55</v>
      </c>
      <c r="G132" s="112" t="s">
        <v>180</v>
      </c>
      <c r="H132" s="112" t="s">
        <v>181</v>
      </c>
      <c r="I132" s="112" t="s">
        <v>182</v>
      </c>
      <c r="J132" s="112" t="s">
        <v>174</v>
      </c>
      <c r="K132" s="113" t="s">
        <v>183</v>
      </c>
      <c r="L132" s="110"/>
      <c r="M132" s="56" t="s">
        <v>1</v>
      </c>
      <c r="N132" s="57" t="s">
        <v>37</v>
      </c>
      <c r="O132" s="57" t="s">
        <v>184</v>
      </c>
      <c r="P132" s="57" t="s">
        <v>185</v>
      </c>
      <c r="Q132" s="57" t="s">
        <v>186</v>
      </c>
      <c r="R132" s="57" t="s">
        <v>187</v>
      </c>
      <c r="S132" s="57" t="s">
        <v>188</v>
      </c>
      <c r="T132" s="58" t="s">
        <v>189</v>
      </c>
    </row>
    <row r="133" spans="2:65" s="1" customFormat="1" ht="22.9" customHeight="1">
      <c r="B133" s="29"/>
      <c r="C133" s="61" t="s">
        <v>190</v>
      </c>
      <c r="J133" s="114">
        <f>BK133</f>
        <v>0</v>
      </c>
      <c r="L133" s="29"/>
      <c r="M133" s="59"/>
      <c r="N133" s="50"/>
      <c r="O133" s="50"/>
      <c r="P133" s="115">
        <f>P134+P149+P156+P175+P178+P183+P200+P211+P216+P221+P224+P227+P230</f>
        <v>0</v>
      </c>
      <c r="Q133" s="50"/>
      <c r="R133" s="115">
        <f>R134+R149+R156+R175+R178+R183+R200+R211+R216+R221+R224+R227+R230</f>
        <v>57.703497758200001</v>
      </c>
      <c r="S133" s="50"/>
      <c r="T133" s="116">
        <f>T134+T149+T156+T175+T178+T183+T200+T211+T216+T221+T224+T227+T230</f>
        <v>0</v>
      </c>
      <c r="AT133" s="14" t="s">
        <v>72</v>
      </c>
      <c r="AU133" s="14" t="s">
        <v>82</v>
      </c>
      <c r="BK133" s="117">
        <f>BK134+BK149+BK156+BK175+BK178+BK183+BK200+BK211+BK216+BK221+BK224+BK227+BK230</f>
        <v>0</v>
      </c>
    </row>
    <row r="134" spans="2:65" s="10" customFormat="1" ht="25.9" customHeight="1">
      <c r="B134" s="118"/>
      <c r="D134" s="119" t="s">
        <v>72</v>
      </c>
      <c r="E134" s="120" t="s">
        <v>85</v>
      </c>
      <c r="F134" s="120" t="s">
        <v>609</v>
      </c>
      <c r="I134" s="121"/>
      <c r="J134" s="122">
        <f>BK134</f>
        <v>0</v>
      </c>
      <c r="L134" s="118"/>
      <c r="M134" s="123"/>
      <c r="P134" s="124">
        <f>SUM(P135:P148)</f>
        <v>0</v>
      </c>
      <c r="R134" s="124">
        <f>SUM(R135:R148)</f>
        <v>31.788399799999997</v>
      </c>
      <c r="T134" s="125">
        <f>SUM(T135:T148)</f>
        <v>0</v>
      </c>
      <c r="AR134" s="119" t="s">
        <v>193</v>
      </c>
      <c r="AT134" s="126" t="s">
        <v>72</v>
      </c>
      <c r="AU134" s="126" t="s">
        <v>73</v>
      </c>
      <c r="AY134" s="119" t="s">
        <v>194</v>
      </c>
      <c r="BK134" s="127">
        <f>SUM(BK135:BK148)</f>
        <v>0</v>
      </c>
    </row>
    <row r="135" spans="2:65" s="1" customFormat="1" ht="16.5" customHeight="1">
      <c r="B135" s="128"/>
      <c r="C135" s="210" t="s">
        <v>80</v>
      </c>
      <c r="D135" s="210" t="s">
        <v>195</v>
      </c>
      <c r="E135" s="211" t="s">
        <v>610</v>
      </c>
      <c r="F135" s="212" t="s">
        <v>611</v>
      </c>
      <c r="G135" s="213" t="s">
        <v>269</v>
      </c>
      <c r="H135" s="214">
        <v>20.16</v>
      </c>
      <c r="I135" s="132"/>
      <c r="J135" s="228">
        <f>ROUND(I135*H135,2)</f>
        <v>0</v>
      </c>
      <c r="K135" s="212" t="s">
        <v>270</v>
      </c>
      <c r="L135" s="29"/>
      <c r="M135" s="133" t="s">
        <v>1</v>
      </c>
      <c r="N135" s="134" t="s">
        <v>38</v>
      </c>
      <c r="P135" s="135">
        <f>O135*H135</f>
        <v>0</v>
      </c>
      <c r="Q135" s="135">
        <v>3.9149999999999997E-2</v>
      </c>
      <c r="R135" s="135">
        <f>Q135*H135</f>
        <v>0.78926399999999997</v>
      </c>
      <c r="S135" s="135">
        <v>0</v>
      </c>
      <c r="T135" s="136">
        <f>S135*H135</f>
        <v>0</v>
      </c>
      <c r="AR135" s="137" t="s">
        <v>193</v>
      </c>
      <c r="AT135" s="137" t="s">
        <v>195</v>
      </c>
      <c r="AU135" s="137" t="s">
        <v>80</v>
      </c>
      <c r="AY135" s="14" t="s">
        <v>194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4" t="s">
        <v>80</v>
      </c>
      <c r="BK135" s="138">
        <f>ROUND(I135*H135,2)</f>
        <v>0</v>
      </c>
      <c r="BL135" s="14" t="s">
        <v>193</v>
      </c>
      <c r="BM135" s="137" t="s">
        <v>612</v>
      </c>
    </row>
    <row r="136" spans="2:65" s="1" customFormat="1" ht="11.25">
      <c r="B136" s="29"/>
      <c r="C136" s="215"/>
      <c r="D136" s="216" t="s">
        <v>201</v>
      </c>
      <c r="E136" s="215"/>
      <c r="F136" s="217" t="s">
        <v>611</v>
      </c>
      <c r="G136" s="215"/>
      <c r="H136" s="215"/>
      <c r="I136" s="140"/>
      <c r="J136" s="215"/>
      <c r="K136" s="215"/>
      <c r="L136" s="29"/>
      <c r="M136" s="141"/>
      <c r="T136" s="53"/>
      <c r="AT136" s="14" t="s">
        <v>201</v>
      </c>
      <c r="AU136" s="14" t="s">
        <v>80</v>
      </c>
    </row>
    <row r="137" spans="2:65" s="1" customFormat="1" ht="16.5" customHeight="1">
      <c r="B137" s="128"/>
      <c r="C137" s="210" t="s">
        <v>85</v>
      </c>
      <c r="D137" s="210" t="s">
        <v>195</v>
      </c>
      <c r="E137" s="211" t="s">
        <v>613</v>
      </c>
      <c r="F137" s="212" t="s">
        <v>614</v>
      </c>
      <c r="G137" s="213" t="s">
        <v>269</v>
      </c>
      <c r="H137" s="214">
        <v>20.16</v>
      </c>
      <c r="I137" s="132"/>
      <c r="J137" s="228">
        <f>ROUND(I137*H137,2)</f>
        <v>0</v>
      </c>
      <c r="K137" s="212" t="s">
        <v>270</v>
      </c>
      <c r="L137" s="29"/>
      <c r="M137" s="133" t="s">
        <v>1</v>
      </c>
      <c r="N137" s="134" t="s">
        <v>38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193</v>
      </c>
      <c r="AT137" s="137" t="s">
        <v>195</v>
      </c>
      <c r="AU137" s="137" t="s">
        <v>80</v>
      </c>
      <c r="AY137" s="14" t="s">
        <v>194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4" t="s">
        <v>80</v>
      </c>
      <c r="BK137" s="138">
        <f>ROUND(I137*H137,2)</f>
        <v>0</v>
      </c>
      <c r="BL137" s="14" t="s">
        <v>193</v>
      </c>
      <c r="BM137" s="137" t="s">
        <v>615</v>
      </c>
    </row>
    <row r="138" spans="2:65" s="1" customFormat="1" ht="11.25">
      <c r="B138" s="29"/>
      <c r="C138" s="215"/>
      <c r="D138" s="216" t="s">
        <v>201</v>
      </c>
      <c r="E138" s="215"/>
      <c r="F138" s="217" t="s">
        <v>616</v>
      </c>
      <c r="G138" s="215"/>
      <c r="H138" s="215"/>
      <c r="I138" s="140"/>
      <c r="J138" s="215"/>
      <c r="K138" s="215"/>
      <c r="L138" s="29"/>
      <c r="M138" s="141"/>
      <c r="T138" s="53"/>
      <c r="AT138" s="14" t="s">
        <v>201</v>
      </c>
      <c r="AU138" s="14" t="s">
        <v>80</v>
      </c>
    </row>
    <row r="139" spans="2:65" s="1" customFormat="1" ht="16.5" customHeight="1">
      <c r="B139" s="128"/>
      <c r="C139" s="210" t="s">
        <v>207</v>
      </c>
      <c r="D139" s="210" t="s">
        <v>195</v>
      </c>
      <c r="E139" s="211" t="s">
        <v>617</v>
      </c>
      <c r="F139" s="212" t="s">
        <v>618</v>
      </c>
      <c r="G139" s="213" t="s">
        <v>269</v>
      </c>
      <c r="H139" s="214">
        <v>29.12</v>
      </c>
      <c r="I139" s="132"/>
      <c r="J139" s="228">
        <f>ROUND(I139*H139,2)</f>
        <v>0</v>
      </c>
      <c r="K139" s="212" t="s">
        <v>270</v>
      </c>
      <c r="L139" s="29"/>
      <c r="M139" s="133" t="s">
        <v>1</v>
      </c>
      <c r="N139" s="134" t="s">
        <v>38</v>
      </c>
      <c r="P139" s="135">
        <f>O139*H139</f>
        <v>0</v>
      </c>
      <c r="Q139" s="135">
        <v>3.9190000000000003E-2</v>
      </c>
      <c r="R139" s="135">
        <f>Q139*H139</f>
        <v>1.1412128000000001</v>
      </c>
      <c r="S139" s="135">
        <v>0</v>
      </c>
      <c r="T139" s="136">
        <f>S139*H139</f>
        <v>0</v>
      </c>
      <c r="AR139" s="137" t="s">
        <v>193</v>
      </c>
      <c r="AT139" s="137" t="s">
        <v>195</v>
      </c>
      <c r="AU139" s="137" t="s">
        <v>80</v>
      </c>
      <c r="AY139" s="14" t="s">
        <v>194</v>
      </c>
      <c r="BE139" s="138">
        <f>IF(N139="základní",J139,0)</f>
        <v>0</v>
      </c>
      <c r="BF139" s="138">
        <f>IF(N139="snížená",J139,0)</f>
        <v>0</v>
      </c>
      <c r="BG139" s="138">
        <f>IF(N139="zákl. přenesená",J139,0)</f>
        <v>0</v>
      </c>
      <c r="BH139" s="138">
        <f>IF(N139="sníž. přenesená",J139,0)</f>
        <v>0</v>
      </c>
      <c r="BI139" s="138">
        <f>IF(N139="nulová",J139,0)</f>
        <v>0</v>
      </c>
      <c r="BJ139" s="14" t="s">
        <v>80</v>
      </c>
      <c r="BK139" s="138">
        <f>ROUND(I139*H139,2)</f>
        <v>0</v>
      </c>
      <c r="BL139" s="14" t="s">
        <v>193</v>
      </c>
      <c r="BM139" s="137" t="s">
        <v>619</v>
      </c>
    </row>
    <row r="140" spans="2:65" s="1" customFormat="1" ht="11.25">
      <c r="B140" s="29"/>
      <c r="C140" s="215"/>
      <c r="D140" s="216" t="s">
        <v>201</v>
      </c>
      <c r="E140" s="215"/>
      <c r="F140" s="217" t="s">
        <v>618</v>
      </c>
      <c r="G140" s="215"/>
      <c r="H140" s="215"/>
      <c r="I140" s="140"/>
      <c r="J140" s="215"/>
      <c r="K140" s="215"/>
      <c r="L140" s="29"/>
      <c r="M140" s="141"/>
      <c r="T140" s="53"/>
      <c r="AT140" s="14" t="s">
        <v>201</v>
      </c>
      <c r="AU140" s="14" t="s">
        <v>80</v>
      </c>
    </row>
    <row r="141" spans="2:65" s="1" customFormat="1" ht="16.5" customHeight="1">
      <c r="B141" s="128"/>
      <c r="C141" s="210" t="s">
        <v>193</v>
      </c>
      <c r="D141" s="210" t="s">
        <v>195</v>
      </c>
      <c r="E141" s="211" t="s">
        <v>620</v>
      </c>
      <c r="F141" s="212" t="s">
        <v>621</v>
      </c>
      <c r="G141" s="213" t="s">
        <v>269</v>
      </c>
      <c r="H141" s="214">
        <v>29.12</v>
      </c>
      <c r="I141" s="132"/>
      <c r="J141" s="228">
        <f>ROUND(I141*H141,2)</f>
        <v>0</v>
      </c>
      <c r="K141" s="212" t="s">
        <v>270</v>
      </c>
      <c r="L141" s="29"/>
      <c r="M141" s="133" t="s">
        <v>1</v>
      </c>
      <c r="N141" s="134" t="s">
        <v>38</v>
      </c>
      <c r="P141" s="135">
        <f>O141*H141</f>
        <v>0</v>
      </c>
      <c r="Q141" s="135">
        <v>0</v>
      </c>
      <c r="R141" s="135">
        <f>Q141*H141</f>
        <v>0</v>
      </c>
      <c r="S141" s="135">
        <v>0</v>
      </c>
      <c r="T141" s="136">
        <f>S141*H141</f>
        <v>0</v>
      </c>
      <c r="AR141" s="137" t="s">
        <v>193</v>
      </c>
      <c r="AT141" s="137" t="s">
        <v>195</v>
      </c>
      <c r="AU141" s="137" t="s">
        <v>80</v>
      </c>
      <c r="AY141" s="14" t="s">
        <v>194</v>
      </c>
      <c r="BE141" s="138">
        <f>IF(N141="základní",J141,0)</f>
        <v>0</v>
      </c>
      <c r="BF141" s="138">
        <f>IF(N141="snížená",J141,0)</f>
        <v>0</v>
      </c>
      <c r="BG141" s="138">
        <f>IF(N141="zákl. přenesená",J141,0)</f>
        <v>0</v>
      </c>
      <c r="BH141" s="138">
        <f>IF(N141="sníž. přenesená",J141,0)</f>
        <v>0</v>
      </c>
      <c r="BI141" s="138">
        <f>IF(N141="nulová",J141,0)</f>
        <v>0</v>
      </c>
      <c r="BJ141" s="14" t="s">
        <v>80</v>
      </c>
      <c r="BK141" s="138">
        <f>ROUND(I141*H141,2)</f>
        <v>0</v>
      </c>
      <c r="BL141" s="14" t="s">
        <v>193</v>
      </c>
      <c r="BM141" s="137" t="s">
        <v>622</v>
      </c>
    </row>
    <row r="142" spans="2:65" s="1" customFormat="1" ht="11.25">
      <c r="B142" s="29"/>
      <c r="C142" s="215"/>
      <c r="D142" s="216" t="s">
        <v>201</v>
      </c>
      <c r="E142" s="215"/>
      <c r="F142" s="217" t="s">
        <v>623</v>
      </c>
      <c r="G142" s="215"/>
      <c r="H142" s="215"/>
      <c r="I142" s="140"/>
      <c r="J142" s="215"/>
      <c r="K142" s="215"/>
      <c r="L142" s="29"/>
      <c r="M142" s="141"/>
      <c r="T142" s="53"/>
      <c r="AT142" s="14" t="s">
        <v>201</v>
      </c>
      <c r="AU142" s="14" t="s">
        <v>80</v>
      </c>
    </row>
    <row r="143" spans="2:65" s="1" customFormat="1" ht="16.5" customHeight="1">
      <c r="B143" s="128"/>
      <c r="C143" s="210" t="s">
        <v>216</v>
      </c>
      <c r="D143" s="210" t="s">
        <v>195</v>
      </c>
      <c r="E143" s="211" t="s">
        <v>624</v>
      </c>
      <c r="F143" s="212" t="s">
        <v>625</v>
      </c>
      <c r="G143" s="213" t="s">
        <v>280</v>
      </c>
      <c r="H143" s="214">
        <v>0.79291999999999996</v>
      </c>
      <c r="I143" s="132"/>
      <c r="J143" s="228">
        <f>ROUND(I143*H143,2)</f>
        <v>0</v>
      </c>
      <c r="K143" s="212" t="s">
        <v>270</v>
      </c>
      <c r="L143" s="29"/>
      <c r="M143" s="133" t="s">
        <v>1</v>
      </c>
      <c r="N143" s="134" t="s">
        <v>38</v>
      </c>
      <c r="P143" s="135">
        <f>O143*H143</f>
        <v>0</v>
      </c>
      <c r="Q143" s="135">
        <v>2.5249999999999999</v>
      </c>
      <c r="R143" s="135">
        <f>Q143*H143</f>
        <v>2.0021229999999997</v>
      </c>
      <c r="S143" s="135">
        <v>0</v>
      </c>
      <c r="T143" s="136">
        <f>S143*H143</f>
        <v>0</v>
      </c>
      <c r="AR143" s="137" t="s">
        <v>193</v>
      </c>
      <c r="AT143" s="137" t="s">
        <v>195</v>
      </c>
      <c r="AU143" s="137" t="s">
        <v>80</v>
      </c>
      <c r="AY143" s="14" t="s">
        <v>194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14" t="s">
        <v>80</v>
      </c>
      <c r="BK143" s="138">
        <f>ROUND(I143*H143,2)</f>
        <v>0</v>
      </c>
      <c r="BL143" s="14" t="s">
        <v>193</v>
      </c>
      <c r="BM143" s="137" t="s">
        <v>626</v>
      </c>
    </row>
    <row r="144" spans="2:65" s="1" customFormat="1" ht="11.25">
      <c r="B144" s="29"/>
      <c r="C144" s="215"/>
      <c r="D144" s="216" t="s">
        <v>201</v>
      </c>
      <c r="E144" s="215"/>
      <c r="F144" s="217" t="s">
        <v>627</v>
      </c>
      <c r="G144" s="215"/>
      <c r="H144" s="215"/>
      <c r="I144" s="140"/>
      <c r="J144" s="215"/>
      <c r="K144" s="215"/>
      <c r="L144" s="29"/>
      <c r="M144" s="141"/>
      <c r="T144" s="53"/>
      <c r="AT144" s="14" t="s">
        <v>201</v>
      </c>
      <c r="AU144" s="14" t="s">
        <v>80</v>
      </c>
    </row>
    <row r="145" spans="2:65" s="1" customFormat="1" ht="16.5" customHeight="1">
      <c r="B145" s="128"/>
      <c r="C145" s="210" t="s">
        <v>222</v>
      </c>
      <c r="D145" s="210" t="s">
        <v>195</v>
      </c>
      <c r="E145" s="211" t="s">
        <v>628</v>
      </c>
      <c r="F145" s="212" t="s">
        <v>629</v>
      </c>
      <c r="G145" s="213" t="s">
        <v>280</v>
      </c>
      <c r="H145" s="214">
        <v>5.9359999999999999</v>
      </c>
      <c r="I145" s="132"/>
      <c r="J145" s="228">
        <f>ROUND(I145*H145,2)</f>
        <v>0</v>
      </c>
      <c r="K145" s="212" t="s">
        <v>199</v>
      </c>
      <c r="L145" s="29"/>
      <c r="M145" s="133" t="s">
        <v>1</v>
      </c>
      <c r="N145" s="134" t="s">
        <v>38</v>
      </c>
      <c r="P145" s="135">
        <f>O145*H145</f>
        <v>0</v>
      </c>
      <c r="Q145" s="135">
        <v>2.5249999999999999</v>
      </c>
      <c r="R145" s="135">
        <f>Q145*H145</f>
        <v>14.988399999999999</v>
      </c>
      <c r="S145" s="135">
        <v>0</v>
      </c>
      <c r="T145" s="136">
        <f>S145*H145</f>
        <v>0</v>
      </c>
      <c r="AR145" s="137" t="s">
        <v>193</v>
      </c>
      <c r="AT145" s="137" t="s">
        <v>195</v>
      </c>
      <c r="AU145" s="137" t="s">
        <v>80</v>
      </c>
      <c r="AY145" s="14" t="s">
        <v>194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4" t="s">
        <v>80</v>
      </c>
      <c r="BK145" s="138">
        <f>ROUND(I145*H145,2)</f>
        <v>0</v>
      </c>
      <c r="BL145" s="14" t="s">
        <v>193</v>
      </c>
      <c r="BM145" s="137" t="s">
        <v>630</v>
      </c>
    </row>
    <row r="146" spans="2:65" s="1" customFormat="1" ht="11.25">
      <c r="B146" s="29"/>
      <c r="C146" s="215"/>
      <c r="D146" s="216" t="s">
        <v>201</v>
      </c>
      <c r="E146" s="215"/>
      <c r="F146" s="217" t="s">
        <v>629</v>
      </c>
      <c r="G146" s="215"/>
      <c r="H146" s="215"/>
      <c r="I146" s="140"/>
      <c r="J146" s="215"/>
      <c r="K146" s="215"/>
      <c r="L146" s="29"/>
      <c r="M146" s="141"/>
      <c r="T146" s="53"/>
      <c r="AT146" s="14" t="s">
        <v>201</v>
      </c>
      <c r="AU146" s="14" t="s">
        <v>80</v>
      </c>
    </row>
    <row r="147" spans="2:65" s="1" customFormat="1" ht="16.5" customHeight="1">
      <c r="B147" s="128"/>
      <c r="C147" s="210" t="s">
        <v>227</v>
      </c>
      <c r="D147" s="210" t="s">
        <v>195</v>
      </c>
      <c r="E147" s="211" t="s">
        <v>631</v>
      </c>
      <c r="F147" s="212" t="s">
        <v>632</v>
      </c>
      <c r="G147" s="213" t="s">
        <v>280</v>
      </c>
      <c r="H147" s="214">
        <v>5.0960000000000001</v>
      </c>
      <c r="I147" s="132"/>
      <c r="J147" s="228">
        <f>ROUND(I147*H147,2)</f>
        <v>0</v>
      </c>
      <c r="K147" s="212" t="s">
        <v>199</v>
      </c>
      <c r="L147" s="29"/>
      <c r="M147" s="133" t="s">
        <v>1</v>
      </c>
      <c r="N147" s="134" t="s">
        <v>38</v>
      </c>
      <c r="P147" s="135">
        <f>O147*H147</f>
        <v>0</v>
      </c>
      <c r="Q147" s="135">
        <v>2.5249999999999999</v>
      </c>
      <c r="R147" s="135">
        <f>Q147*H147</f>
        <v>12.8674</v>
      </c>
      <c r="S147" s="135">
        <v>0</v>
      </c>
      <c r="T147" s="136">
        <f>S147*H147</f>
        <v>0</v>
      </c>
      <c r="AR147" s="137" t="s">
        <v>193</v>
      </c>
      <c r="AT147" s="137" t="s">
        <v>195</v>
      </c>
      <c r="AU147" s="137" t="s">
        <v>80</v>
      </c>
      <c r="AY147" s="14" t="s">
        <v>194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4" t="s">
        <v>80</v>
      </c>
      <c r="BK147" s="138">
        <f>ROUND(I147*H147,2)</f>
        <v>0</v>
      </c>
      <c r="BL147" s="14" t="s">
        <v>193</v>
      </c>
      <c r="BM147" s="137" t="s">
        <v>633</v>
      </c>
    </row>
    <row r="148" spans="2:65" s="1" customFormat="1" ht="11.25">
      <c r="B148" s="29"/>
      <c r="C148" s="215"/>
      <c r="D148" s="216" t="s">
        <v>201</v>
      </c>
      <c r="E148" s="215"/>
      <c r="F148" s="217" t="s">
        <v>632</v>
      </c>
      <c r="G148" s="215"/>
      <c r="H148" s="215"/>
      <c r="I148" s="140"/>
      <c r="J148" s="215"/>
      <c r="K148" s="215"/>
      <c r="L148" s="29"/>
      <c r="M148" s="141"/>
      <c r="T148" s="53"/>
      <c r="AT148" s="14" t="s">
        <v>201</v>
      </c>
      <c r="AU148" s="14" t="s">
        <v>80</v>
      </c>
    </row>
    <row r="149" spans="2:65" s="10" customFormat="1" ht="25.9" customHeight="1">
      <c r="B149" s="118"/>
      <c r="C149" s="225"/>
      <c r="D149" s="226" t="s">
        <v>72</v>
      </c>
      <c r="E149" s="227" t="s">
        <v>207</v>
      </c>
      <c r="F149" s="227" t="s">
        <v>634</v>
      </c>
      <c r="G149" s="225"/>
      <c r="H149" s="225"/>
      <c r="I149" s="121"/>
      <c r="J149" s="229">
        <f>BK149</f>
        <v>0</v>
      </c>
      <c r="K149" s="225"/>
      <c r="L149" s="118"/>
      <c r="M149" s="123"/>
      <c r="P149" s="124">
        <f>SUM(P150:P155)</f>
        <v>0</v>
      </c>
      <c r="R149" s="124">
        <f>SUM(R150:R155)</f>
        <v>18.374434762499998</v>
      </c>
      <c r="T149" s="125">
        <f>SUM(T150:T155)</f>
        <v>0</v>
      </c>
      <c r="AR149" s="119" t="s">
        <v>193</v>
      </c>
      <c r="AT149" s="126" t="s">
        <v>72</v>
      </c>
      <c r="AU149" s="126" t="s">
        <v>73</v>
      </c>
      <c r="AY149" s="119" t="s">
        <v>194</v>
      </c>
      <c r="BK149" s="127">
        <f>SUM(BK150:BK155)</f>
        <v>0</v>
      </c>
    </row>
    <row r="150" spans="2:65" s="1" customFormat="1" ht="16.5" customHeight="1">
      <c r="B150" s="128"/>
      <c r="C150" s="210" t="s">
        <v>233</v>
      </c>
      <c r="D150" s="210" t="s">
        <v>195</v>
      </c>
      <c r="E150" s="211" t="s">
        <v>635</v>
      </c>
      <c r="F150" s="212" t="s">
        <v>636</v>
      </c>
      <c r="G150" s="213" t="s">
        <v>280</v>
      </c>
      <c r="H150" s="214">
        <v>6.0382499999999997</v>
      </c>
      <c r="I150" s="132"/>
      <c r="J150" s="228">
        <f>ROUND(I150*H150,2)</f>
        <v>0</v>
      </c>
      <c r="K150" s="212" t="s">
        <v>270</v>
      </c>
      <c r="L150" s="29"/>
      <c r="M150" s="133" t="s">
        <v>1</v>
      </c>
      <c r="N150" s="134" t="s">
        <v>38</v>
      </c>
      <c r="P150" s="135">
        <f>O150*H150</f>
        <v>0</v>
      </c>
      <c r="Q150" s="135">
        <v>2.5298500000000002</v>
      </c>
      <c r="R150" s="135">
        <f>Q150*H150</f>
        <v>15.2758667625</v>
      </c>
      <c r="S150" s="135">
        <v>0</v>
      </c>
      <c r="T150" s="136">
        <f>S150*H150</f>
        <v>0</v>
      </c>
      <c r="AR150" s="137" t="s">
        <v>193</v>
      </c>
      <c r="AT150" s="137" t="s">
        <v>195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637</v>
      </c>
    </row>
    <row r="151" spans="2:65" s="1" customFormat="1" ht="11.25">
      <c r="B151" s="29"/>
      <c r="C151" s="215"/>
      <c r="D151" s="216" t="s">
        <v>201</v>
      </c>
      <c r="E151" s="215"/>
      <c r="F151" s="217" t="s">
        <v>638</v>
      </c>
      <c r="G151" s="215"/>
      <c r="H151" s="215"/>
      <c r="I151" s="140"/>
      <c r="J151" s="215"/>
      <c r="K151" s="215"/>
      <c r="L151" s="29"/>
      <c r="M151" s="141"/>
      <c r="T151" s="53"/>
      <c r="AT151" s="14" t="s">
        <v>201</v>
      </c>
      <c r="AU151" s="14" t="s">
        <v>80</v>
      </c>
    </row>
    <row r="152" spans="2:65" s="1" customFormat="1" ht="16.5" customHeight="1">
      <c r="B152" s="128"/>
      <c r="C152" s="210" t="s">
        <v>240</v>
      </c>
      <c r="D152" s="210" t="s">
        <v>195</v>
      </c>
      <c r="E152" s="211" t="s">
        <v>639</v>
      </c>
      <c r="F152" s="212" t="s">
        <v>640</v>
      </c>
      <c r="G152" s="213" t="s">
        <v>269</v>
      </c>
      <c r="H152" s="214">
        <v>51.216000000000001</v>
      </c>
      <c r="I152" s="132"/>
      <c r="J152" s="228">
        <f>ROUND(I152*H152,2)</f>
        <v>0</v>
      </c>
      <c r="K152" s="212" t="s">
        <v>270</v>
      </c>
      <c r="L152" s="29"/>
      <c r="M152" s="133" t="s">
        <v>1</v>
      </c>
      <c r="N152" s="134" t="s">
        <v>38</v>
      </c>
      <c r="P152" s="135">
        <f>O152*H152</f>
        <v>0</v>
      </c>
      <c r="Q152" s="135">
        <v>6.0499999999999998E-2</v>
      </c>
      <c r="R152" s="135">
        <f>Q152*H152</f>
        <v>3.0985679999999998</v>
      </c>
      <c r="S152" s="135">
        <v>0</v>
      </c>
      <c r="T152" s="136">
        <f>S152*H152</f>
        <v>0</v>
      </c>
      <c r="AR152" s="137" t="s">
        <v>193</v>
      </c>
      <c r="AT152" s="137" t="s">
        <v>195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641</v>
      </c>
    </row>
    <row r="153" spans="2:65" s="1" customFormat="1" ht="11.25">
      <c r="B153" s="29"/>
      <c r="C153" s="215"/>
      <c r="D153" s="216" t="s">
        <v>201</v>
      </c>
      <c r="E153" s="215"/>
      <c r="F153" s="217" t="s">
        <v>640</v>
      </c>
      <c r="G153" s="215"/>
      <c r="H153" s="215"/>
      <c r="I153" s="140"/>
      <c r="J153" s="215"/>
      <c r="K153" s="215"/>
      <c r="L153" s="29"/>
      <c r="M153" s="141"/>
      <c r="T153" s="53"/>
      <c r="AT153" s="14" t="s">
        <v>201</v>
      </c>
      <c r="AU153" s="14" t="s">
        <v>80</v>
      </c>
    </row>
    <row r="154" spans="2:65" s="1" customFormat="1" ht="16.5" customHeight="1">
      <c r="B154" s="128"/>
      <c r="C154" s="210" t="s">
        <v>246</v>
      </c>
      <c r="D154" s="210" t="s">
        <v>195</v>
      </c>
      <c r="E154" s="211" t="s">
        <v>642</v>
      </c>
      <c r="F154" s="212" t="s">
        <v>643</v>
      </c>
      <c r="G154" s="213" t="s">
        <v>269</v>
      </c>
      <c r="H154" s="214">
        <v>51.216000000000001</v>
      </c>
      <c r="I154" s="132"/>
      <c r="J154" s="228">
        <f>ROUND(I154*H154,2)</f>
        <v>0</v>
      </c>
      <c r="K154" s="212" t="s">
        <v>270</v>
      </c>
      <c r="L154" s="29"/>
      <c r="M154" s="133" t="s">
        <v>1</v>
      </c>
      <c r="N154" s="134" t="s">
        <v>38</v>
      </c>
      <c r="P154" s="135">
        <f>O154*H154</f>
        <v>0</v>
      </c>
      <c r="Q154" s="135">
        <v>0</v>
      </c>
      <c r="R154" s="135">
        <f>Q154*H154</f>
        <v>0</v>
      </c>
      <c r="S154" s="135">
        <v>0</v>
      </c>
      <c r="T154" s="136">
        <f>S154*H154</f>
        <v>0</v>
      </c>
      <c r="AR154" s="137" t="s">
        <v>193</v>
      </c>
      <c r="AT154" s="137" t="s">
        <v>195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644</v>
      </c>
    </row>
    <row r="155" spans="2:65" s="1" customFormat="1" ht="11.25">
      <c r="B155" s="29"/>
      <c r="C155" s="215"/>
      <c r="D155" s="216" t="s">
        <v>201</v>
      </c>
      <c r="E155" s="215"/>
      <c r="F155" s="217" t="s">
        <v>643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0" customFormat="1" ht="25.9" customHeight="1">
      <c r="B156" s="118"/>
      <c r="C156" s="225"/>
      <c r="D156" s="226" t="s">
        <v>72</v>
      </c>
      <c r="E156" s="227" t="s">
        <v>645</v>
      </c>
      <c r="F156" s="227" t="s">
        <v>646</v>
      </c>
      <c r="G156" s="225"/>
      <c r="H156" s="225"/>
      <c r="I156" s="121"/>
      <c r="J156" s="229">
        <f>BK156</f>
        <v>0</v>
      </c>
      <c r="K156" s="225"/>
      <c r="L156" s="118"/>
      <c r="M156" s="123"/>
      <c r="P156" s="124">
        <f>SUM(P157:P174)</f>
        <v>0</v>
      </c>
      <c r="R156" s="124">
        <f>SUM(R157:R174)</f>
        <v>0.90049120000000005</v>
      </c>
      <c r="T156" s="125">
        <f>SUM(T157:T174)</f>
        <v>0</v>
      </c>
      <c r="AR156" s="119" t="s">
        <v>193</v>
      </c>
      <c r="AT156" s="126" t="s">
        <v>72</v>
      </c>
      <c r="AU156" s="126" t="s">
        <v>73</v>
      </c>
      <c r="AY156" s="119" t="s">
        <v>194</v>
      </c>
      <c r="BK156" s="127">
        <f>SUM(BK157:BK174)</f>
        <v>0</v>
      </c>
    </row>
    <row r="157" spans="2:65" s="1" customFormat="1" ht="16.5" customHeight="1">
      <c r="B157" s="128"/>
      <c r="C157" s="210" t="s">
        <v>251</v>
      </c>
      <c r="D157" s="210" t="s">
        <v>195</v>
      </c>
      <c r="E157" s="211" t="s">
        <v>647</v>
      </c>
      <c r="F157" s="212" t="s">
        <v>648</v>
      </c>
      <c r="G157" s="213" t="s">
        <v>269</v>
      </c>
      <c r="H157" s="214">
        <v>78.44</v>
      </c>
      <c r="I157" s="132"/>
      <c r="J157" s="228">
        <f>ROUND(I157*H157,2)</f>
        <v>0</v>
      </c>
      <c r="K157" s="212" t="s">
        <v>270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649</v>
      </c>
    </row>
    <row r="158" spans="2:65" s="1" customFormat="1" ht="11.25">
      <c r="B158" s="29"/>
      <c r="C158" s="215"/>
      <c r="D158" s="216" t="s">
        <v>201</v>
      </c>
      <c r="E158" s="215"/>
      <c r="F158" s="217" t="s">
        <v>648</v>
      </c>
      <c r="G158" s="215"/>
      <c r="H158" s="215"/>
      <c r="I158" s="140"/>
      <c r="J158" s="215"/>
      <c r="K158" s="215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210" t="s">
        <v>256</v>
      </c>
      <c r="D159" s="210" t="s">
        <v>195</v>
      </c>
      <c r="E159" s="211" t="s">
        <v>650</v>
      </c>
      <c r="F159" s="212" t="s">
        <v>651</v>
      </c>
      <c r="G159" s="213" t="s">
        <v>269</v>
      </c>
      <c r="H159" s="214">
        <v>78.44</v>
      </c>
      <c r="I159" s="132"/>
      <c r="J159" s="228">
        <f>ROUND(I159*H159,2)</f>
        <v>0</v>
      </c>
      <c r="K159" s="212" t="s">
        <v>270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0</v>
      </c>
      <c r="R159" s="135">
        <f>Q159*H159</f>
        <v>0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652</v>
      </c>
    </row>
    <row r="160" spans="2:65" s="1" customFormat="1" ht="11.25">
      <c r="B160" s="29"/>
      <c r="C160" s="215"/>
      <c r="D160" s="216" t="s">
        <v>201</v>
      </c>
      <c r="E160" s="215"/>
      <c r="F160" s="217" t="s">
        <v>653</v>
      </c>
      <c r="G160" s="215"/>
      <c r="H160" s="215"/>
      <c r="I160" s="140"/>
      <c r="J160" s="215"/>
      <c r="K160" s="215"/>
      <c r="L160" s="29"/>
      <c r="M160" s="141"/>
      <c r="T160" s="53"/>
      <c r="AT160" s="14" t="s">
        <v>201</v>
      </c>
      <c r="AU160" s="14" t="s">
        <v>80</v>
      </c>
    </row>
    <row r="161" spans="2:65" s="11" customFormat="1" ht="11.25">
      <c r="B161" s="142"/>
      <c r="C161" s="218"/>
      <c r="D161" s="216" t="s">
        <v>231</v>
      </c>
      <c r="E161" s="219" t="s">
        <v>1</v>
      </c>
      <c r="F161" s="220" t="s">
        <v>654</v>
      </c>
      <c r="G161" s="218"/>
      <c r="H161" s="219" t="s">
        <v>1</v>
      </c>
      <c r="I161" s="144"/>
      <c r="J161" s="218"/>
      <c r="K161" s="218"/>
      <c r="L161" s="142"/>
      <c r="M161" s="145"/>
      <c r="T161" s="146"/>
      <c r="AT161" s="143" t="s">
        <v>231</v>
      </c>
      <c r="AU161" s="143" t="s">
        <v>80</v>
      </c>
      <c r="AV161" s="11" t="s">
        <v>80</v>
      </c>
      <c r="AW161" s="11" t="s">
        <v>30</v>
      </c>
      <c r="AX161" s="11" t="s">
        <v>73</v>
      </c>
      <c r="AY161" s="143" t="s">
        <v>194</v>
      </c>
    </row>
    <row r="162" spans="2:65" s="12" customFormat="1" ht="11.25">
      <c r="B162" s="147"/>
      <c r="C162" s="221"/>
      <c r="D162" s="216" t="s">
        <v>231</v>
      </c>
      <c r="E162" s="222" t="s">
        <v>1</v>
      </c>
      <c r="F162" s="223" t="s">
        <v>655</v>
      </c>
      <c r="G162" s="221"/>
      <c r="H162" s="224">
        <v>78.44</v>
      </c>
      <c r="I162" s="149"/>
      <c r="J162" s="221"/>
      <c r="K162" s="221"/>
      <c r="L162" s="147"/>
      <c r="M162" s="150"/>
      <c r="T162" s="151"/>
      <c r="AT162" s="148" t="s">
        <v>231</v>
      </c>
      <c r="AU162" s="148" t="s">
        <v>80</v>
      </c>
      <c r="AV162" s="12" t="s">
        <v>85</v>
      </c>
      <c r="AW162" s="12" t="s">
        <v>30</v>
      </c>
      <c r="AX162" s="12" t="s">
        <v>80</v>
      </c>
      <c r="AY162" s="148" t="s">
        <v>194</v>
      </c>
    </row>
    <row r="163" spans="2:65" s="1" customFormat="1" ht="16.5" customHeight="1">
      <c r="B163" s="128"/>
      <c r="C163" s="210" t="s">
        <v>308</v>
      </c>
      <c r="D163" s="210" t="s">
        <v>195</v>
      </c>
      <c r="E163" s="211" t="s">
        <v>656</v>
      </c>
      <c r="F163" s="212" t="s">
        <v>657</v>
      </c>
      <c r="G163" s="213" t="s">
        <v>269</v>
      </c>
      <c r="H163" s="214">
        <v>156.88</v>
      </c>
      <c r="I163" s="132"/>
      <c r="J163" s="228">
        <f>ROUND(I163*H163,2)</f>
        <v>0</v>
      </c>
      <c r="K163" s="212" t="s">
        <v>270</v>
      </c>
      <c r="L163" s="29"/>
      <c r="M163" s="133" t="s">
        <v>1</v>
      </c>
      <c r="N163" s="134" t="s">
        <v>38</v>
      </c>
      <c r="P163" s="135">
        <f>O163*H163</f>
        <v>0</v>
      </c>
      <c r="Q163" s="135">
        <v>3.0000000000000001E-5</v>
      </c>
      <c r="R163" s="135">
        <f>Q163*H163</f>
        <v>4.7064000000000003E-3</v>
      </c>
      <c r="S163" s="135">
        <v>0</v>
      </c>
      <c r="T163" s="136">
        <f>S163*H163</f>
        <v>0</v>
      </c>
      <c r="AR163" s="137" t="s">
        <v>193</v>
      </c>
      <c r="AT163" s="137" t="s">
        <v>195</v>
      </c>
      <c r="AU163" s="137" t="s">
        <v>80</v>
      </c>
      <c r="AY163" s="14" t="s">
        <v>194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4" t="s">
        <v>80</v>
      </c>
      <c r="BK163" s="138">
        <f>ROUND(I163*H163,2)</f>
        <v>0</v>
      </c>
      <c r="BL163" s="14" t="s">
        <v>193</v>
      </c>
      <c r="BM163" s="137" t="s">
        <v>658</v>
      </c>
    </row>
    <row r="164" spans="2:65" s="1" customFormat="1" ht="11.25">
      <c r="B164" s="29"/>
      <c r="C164" s="215"/>
      <c r="D164" s="216" t="s">
        <v>201</v>
      </c>
      <c r="E164" s="215"/>
      <c r="F164" s="217" t="s">
        <v>659</v>
      </c>
      <c r="G164" s="215"/>
      <c r="H164" s="215"/>
      <c r="I164" s="140"/>
      <c r="J164" s="215"/>
      <c r="K164" s="215"/>
      <c r="L164" s="29"/>
      <c r="M164" s="141"/>
      <c r="T164" s="53"/>
      <c r="AT164" s="14" t="s">
        <v>201</v>
      </c>
      <c r="AU164" s="14" t="s">
        <v>80</v>
      </c>
    </row>
    <row r="165" spans="2:65" s="11" customFormat="1" ht="11.25">
      <c r="B165" s="142"/>
      <c r="C165" s="218"/>
      <c r="D165" s="216" t="s">
        <v>231</v>
      </c>
      <c r="E165" s="219" t="s">
        <v>1</v>
      </c>
      <c r="F165" s="220" t="s">
        <v>654</v>
      </c>
      <c r="G165" s="218"/>
      <c r="H165" s="219" t="s">
        <v>1</v>
      </c>
      <c r="I165" s="144"/>
      <c r="J165" s="218"/>
      <c r="K165" s="218"/>
      <c r="L165" s="142"/>
      <c r="M165" s="145"/>
      <c r="T165" s="146"/>
      <c r="AT165" s="143" t="s">
        <v>231</v>
      </c>
      <c r="AU165" s="143" t="s">
        <v>80</v>
      </c>
      <c r="AV165" s="11" t="s">
        <v>80</v>
      </c>
      <c r="AW165" s="11" t="s">
        <v>30</v>
      </c>
      <c r="AX165" s="11" t="s">
        <v>73</v>
      </c>
      <c r="AY165" s="143" t="s">
        <v>194</v>
      </c>
    </row>
    <row r="166" spans="2:65" s="12" customFormat="1" ht="11.25">
      <c r="B166" s="147"/>
      <c r="C166" s="221"/>
      <c r="D166" s="216" t="s">
        <v>231</v>
      </c>
      <c r="E166" s="222" t="s">
        <v>1</v>
      </c>
      <c r="F166" s="223" t="s">
        <v>660</v>
      </c>
      <c r="G166" s="221"/>
      <c r="H166" s="224">
        <v>156.88</v>
      </c>
      <c r="I166" s="149"/>
      <c r="J166" s="221"/>
      <c r="K166" s="221"/>
      <c r="L166" s="147"/>
      <c r="M166" s="150"/>
      <c r="T166" s="151"/>
      <c r="AT166" s="148" t="s">
        <v>231</v>
      </c>
      <c r="AU166" s="148" t="s">
        <v>80</v>
      </c>
      <c r="AV166" s="12" t="s">
        <v>85</v>
      </c>
      <c r="AW166" s="12" t="s">
        <v>30</v>
      </c>
      <c r="AX166" s="12" t="s">
        <v>80</v>
      </c>
      <c r="AY166" s="148" t="s">
        <v>194</v>
      </c>
    </row>
    <row r="167" spans="2:65" s="1" customFormat="1" ht="16.5" customHeight="1">
      <c r="B167" s="128"/>
      <c r="C167" s="210" t="s">
        <v>312</v>
      </c>
      <c r="D167" s="210" t="s">
        <v>195</v>
      </c>
      <c r="E167" s="211" t="s">
        <v>661</v>
      </c>
      <c r="F167" s="212" t="s">
        <v>662</v>
      </c>
      <c r="G167" s="213" t="s">
        <v>269</v>
      </c>
      <c r="H167" s="214">
        <v>78.44</v>
      </c>
      <c r="I167" s="132"/>
      <c r="J167" s="228">
        <f>ROUND(I167*H167,2)</f>
        <v>0</v>
      </c>
      <c r="K167" s="212" t="s">
        <v>199</v>
      </c>
      <c r="L167" s="29"/>
      <c r="M167" s="133" t="s">
        <v>1</v>
      </c>
      <c r="N167" s="134" t="s">
        <v>38</v>
      </c>
      <c r="P167" s="135">
        <f>O167*H167</f>
        <v>0</v>
      </c>
      <c r="Q167" s="135">
        <v>4.9800000000000001E-3</v>
      </c>
      <c r="R167" s="135">
        <f>Q167*H167</f>
        <v>0.39063120000000001</v>
      </c>
      <c r="S167" s="135">
        <v>0</v>
      </c>
      <c r="T167" s="136">
        <f>S167*H167</f>
        <v>0</v>
      </c>
      <c r="AR167" s="137" t="s">
        <v>193</v>
      </c>
      <c r="AT167" s="137" t="s">
        <v>195</v>
      </c>
      <c r="AU167" s="137" t="s">
        <v>80</v>
      </c>
      <c r="AY167" s="14" t="s">
        <v>194</v>
      </c>
      <c r="BE167" s="138">
        <f>IF(N167="základní",J167,0)</f>
        <v>0</v>
      </c>
      <c r="BF167" s="138">
        <f>IF(N167="snížená",J167,0)</f>
        <v>0</v>
      </c>
      <c r="BG167" s="138">
        <f>IF(N167="zákl. přenesená",J167,0)</f>
        <v>0</v>
      </c>
      <c r="BH167" s="138">
        <f>IF(N167="sníž. přenesená",J167,0)</f>
        <v>0</v>
      </c>
      <c r="BI167" s="138">
        <f>IF(N167="nulová",J167,0)</f>
        <v>0</v>
      </c>
      <c r="BJ167" s="14" t="s">
        <v>80</v>
      </c>
      <c r="BK167" s="138">
        <f>ROUND(I167*H167,2)</f>
        <v>0</v>
      </c>
      <c r="BL167" s="14" t="s">
        <v>193</v>
      </c>
      <c r="BM167" s="137" t="s">
        <v>663</v>
      </c>
    </row>
    <row r="168" spans="2:65" s="1" customFormat="1" ht="11.25">
      <c r="B168" s="29"/>
      <c r="C168" s="215"/>
      <c r="D168" s="216" t="s">
        <v>201</v>
      </c>
      <c r="E168" s="215"/>
      <c r="F168" s="217" t="s">
        <v>662</v>
      </c>
      <c r="G168" s="215"/>
      <c r="H168" s="215"/>
      <c r="I168" s="140"/>
      <c r="J168" s="215"/>
      <c r="K168" s="215"/>
      <c r="L168" s="29"/>
      <c r="M168" s="141"/>
      <c r="T168" s="53"/>
      <c r="AT168" s="14" t="s">
        <v>201</v>
      </c>
      <c r="AU168" s="14" t="s">
        <v>80</v>
      </c>
    </row>
    <row r="169" spans="2:65" s="1" customFormat="1" ht="16.5" customHeight="1">
      <c r="B169" s="128"/>
      <c r="C169" s="230" t="s">
        <v>8</v>
      </c>
      <c r="D169" s="230" t="s">
        <v>321</v>
      </c>
      <c r="E169" s="231" t="s">
        <v>664</v>
      </c>
      <c r="F169" s="232" t="s">
        <v>665</v>
      </c>
      <c r="G169" s="233" t="s">
        <v>269</v>
      </c>
      <c r="H169" s="234">
        <v>90.206000000000003</v>
      </c>
      <c r="I169" s="158"/>
      <c r="J169" s="235">
        <f>ROUND(I169*H169,2)</f>
        <v>0</v>
      </c>
      <c r="K169" s="232" t="s">
        <v>199</v>
      </c>
      <c r="L169" s="159"/>
      <c r="M169" s="160" t="s">
        <v>1</v>
      </c>
      <c r="N169" s="161" t="s">
        <v>38</v>
      </c>
      <c r="P169" s="135">
        <f>O169*H169</f>
        <v>0</v>
      </c>
      <c r="Q169" s="135">
        <v>5.0000000000000001E-3</v>
      </c>
      <c r="R169" s="135">
        <f>Q169*H169</f>
        <v>0.45103000000000004</v>
      </c>
      <c r="S169" s="135">
        <v>0</v>
      </c>
      <c r="T169" s="136">
        <f>S169*H169</f>
        <v>0</v>
      </c>
      <c r="AR169" s="137" t="s">
        <v>233</v>
      </c>
      <c r="AT169" s="137" t="s">
        <v>321</v>
      </c>
      <c r="AU169" s="137" t="s">
        <v>80</v>
      </c>
      <c r="AY169" s="14" t="s">
        <v>194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4" t="s">
        <v>80</v>
      </c>
      <c r="BK169" s="138">
        <f>ROUND(I169*H169,2)</f>
        <v>0</v>
      </c>
      <c r="BL169" s="14" t="s">
        <v>193</v>
      </c>
      <c r="BM169" s="137" t="s">
        <v>666</v>
      </c>
    </row>
    <row r="170" spans="2:65" s="1" customFormat="1" ht="11.25">
      <c r="B170" s="29"/>
      <c r="C170" s="215"/>
      <c r="D170" s="216" t="s">
        <v>201</v>
      </c>
      <c r="E170" s="215"/>
      <c r="F170" s="217" t="s">
        <v>665</v>
      </c>
      <c r="G170" s="215"/>
      <c r="H170" s="215"/>
      <c r="I170" s="140"/>
      <c r="J170" s="215"/>
      <c r="K170" s="215"/>
      <c r="L170" s="29"/>
      <c r="M170" s="141"/>
      <c r="T170" s="53"/>
      <c r="AT170" s="14" t="s">
        <v>201</v>
      </c>
      <c r="AU170" s="14" t="s">
        <v>80</v>
      </c>
    </row>
    <row r="171" spans="2:65" s="1" customFormat="1" ht="16.5" customHeight="1">
      <c r="B171" s="128"/>
      <c r="C171" s="230" t="s">
        <v>320</v>
      </c>
      <c r="D171" s="230" t="s">
        <v>321</v>
      </c>
      <c r="E171" s="231" t="s">
        <v>667</v>
      </c>
      <c r="F171" s="232" t="s">
        <v>668</v>
      </c>
      <c r="G171" s="233" t="s">
        <v>269</v>
      </c>
      <c r="H171" s="234">
        <v>180.41200000000001</v>
      </c>
      <c r="I171" s="158"/>
      <c r="J171" s="235">
        <f>ROUND(I171*H171,2)</f>
        <v>0</v>
      </c>
      <c r="K171" s="232" t="s">
        <v>270</v>
      </c>
      <c r="L171" s="159"/>
      <c r="M171" s="160" t="s">
        <v>1</v>
      </c>
      <c r="N171" s="161" t="s">
        <v>38</v>
      </c>
      <c r="P171" s="135">
        <f>O171*H171</f>
        <v>0</v>
      </c>
      <c r="Q171" s="135">
        <v>2.9999999999999997E-4</v>
      </c>
      <c r="R171" s="135">
        <f>Q171*H171</f>
        <v>5.4123599999999994E-2</v>
      </c>
      <c r="S171" s="135">
        <v>0</v>
      </c>
      <c r="T171" s="136">
        <f>S171*H171</f>
        <v>0</v>
      </c>
      <c r="AR171" s="137" t="s">
        <v>233</v>
      </c>
      <c r="AT171" s="137" t="s">
        <v>321</v>
      </c>
      <c r="AU171" s="137" t="s">
        <v>80</v>
      </c>
      <c r="AY171" s="14" t="s">
        <v>194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4" t="s">
        <v>80</v>
      </c>
      <c r="BK171" s="138">
        <f>ROUND(I171*H171,2)</f>
        <v>0</v>
      </c>
      <c r="BL171" s="14" t="s">
        <v>193</v>
      </c>
      <c r="BM171" s="137" t="s">
        <v>669</v>
      </c>
    </row>
    <row r="172" spans="2:65" s="1" customFormat="1" ht="11.25">
      <c r="B172" s="29"/>
      <c r="C172" s="215"/>
      <c r="D172" s="216" t="s">
        <v>201</v>
      </c>
      <c r="E172" s="215"/>
      <c r="F172" s="217" t="s">
        <v>668</v>
      </c>
      <c r="G172" s="215"/>
      <c r="H172" s="215"/>
      <c r="I172" s="140"/>
      <c r="J172" s="215"/>
      <c r="K172" s="215"/>
      <c r="L172" s="29"/>
      <c r="M172" s="141"/>
      <c r="T172" s="53"/>
      <c r="AT172" s="14" t="s">
        <v>201</v>
      </c>
      <c r="AU172" s="14" t="s">
        <v>80</v>
      </c>
    </row>
    <row r="173" spans="2:65" s="1" customFormat="1" ht="16.5" customHeight="1">
      <c r="B173" s="128"/>
      <c r="C173" s="210" t="s">
        <v>328</v>
      </c>
      <c r="D173" s="210" t="s">
        <v>195</v>
      </c>
      <c r="E173" s="211" t="s">
        <v>670</v>
      </c>
      <c r="F173" s="212" t="s">
        <v>671</v>
      </c>
      <c r="G173" s="213" t="s">
        <v>672</v>
      </c>
      <c r="H173" s="162"/>
      <c r="I173" s="132"/>
      <c r="J173" s="228">
        <f>ROUND(I173*H173,2)</f>
        <v>0</v>
      </c>
      <c r="K173" s="212" t="s">
        <v>270</v>
      </c>
      <c r="L173" s="29"/>
      <c r="M173" s="133" t="s">
        <v>1</v>
      </c>
      <c r="N173" s="134" t="s">
        <v>38</v>
      </c>
      <c r="P173" s="135">
        <f>O173*H173</f>
        <v>0</v>
      </c>
      <c r="Q173" s="135">
        <v>0</v>
      </c>
      <c r="R173" s="135">
        <f>Q173*H173</f>
        <v>0</v>
      </c>
      <c r="S173" s="135">
        <v>0</v>
      </c>
      <c r="T173" s="136">
        <f>S173*H173</f>
        <v>0</v>
      </c>
      <c r="AR173" s="137" t="s">
        <v>193</v>
      </c>
      <c r="AT173" s="137" t="s">
        <v>195</v>
      </c>
      <c r="AU173" s="137" t="s">
        <v>80</v>
      </c>
      <c r="AY173" s="14" t="s">
        <v>194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4" t="s">
        <v>80</v>
      </c>
      <c r="BK173" s="138">
        <f>ROUND(I173*H173,2)</f>
        <v>0</v>
      </c>
      <c r="BL173" s="14" t="s">
        <v>193</v>
      </c>
      <c r="BM173" s="137" t="s">
        <v>673</v>
      </c>
    </row>
    <row r="174" spans="2:65" s="1" customFormat="1" ht="11.25">
      <c r="B174" s="29"/>
      <c r="C174" s="215"/>
      <c r="D174" s="216" t="s">
        <v>201</v>
      </c>
      <c r="E174" s="215"/>
      <c r="F174" s="217" t="s">
        <v>671</v>
      </c>
      <c r="G174" s="215"/>
      <c r="H174" s="215"/>
      <c r="I174" s="140"/>
      <c r="J174" s="215"/>
      <c r="K174" s="215"/>
      <c r="L174" s="29"/>
      <c r="M174" s="141"/>
      <c r="T174" s="53"/>
      <c r="AT174" s="14" t="s">
        <v>201</v>
      </c>
      <c r="AU174" s="14" t="s">
        <v>80</v>
      </c>
    </row>
    <row r="175" spans="2:65" s="10" customFormat="1" ht="25.9" customHeight="1">
      <c r="B175" s="118"/>
      <c r="C175" s="225"/>
      <c r="D175" s="226" t="s">
        <v>72</v>
      </c>
      <c r="E175" s="227" t="s">
        <v>674</v>
      </c>
      <c r="F175" s="227" t="s">
        <v>675</v>
      </c>
      <c r="G175" s="225"/>
      <c r="H175" s="225"/>
      <c r="I175" s="121"/>
      <c r="J175" s="229">
        <f>BK175</f>
        <v>0</v>
      </c>
      <c r="K175" s="225"/>
      <c r="L175" s="118"/>
      <c r="M175" s="123"/>
      <c r="P175" s="124">
        <f>SUM(P176:P177)</f>
        <v>0</v>
      </c>
      <c r="R175" s="124">
        <f>SUM(R176:R177)</f>
        <v>0.15326000000000001</v>
      </c>
      <c r="T175" s="125">
        <f>SUM(T176:T177)</f>
        <v>0</v>
      </c>
      <c r="AR175" s="119" t="s">
        <v>193</v>
      </c>
      <c r="AT175" s="126" t="s">
        <v>72</v>
      </c>
      <c r="AU175" s="126" t="s">
        <v>73</v>
      </c>
      <c r="AY175" s="119" t="s">
        <v>194</v>
      </c>
      <c r="BK175" s="127">
        <f>SUM(BK176:BK177)</f>
        <v>0</v>
      </c>
    </row>
    <row r="176" spans="2:65" s="1" customFormat="1" ht="16.5" customHeight="1">
      <c r="B176" s="128"/>
      <c r="C176" s="210" t="s">
        <v>333</v>
      </c>
      <c r="D176" s="210" t="s">
        <v>195</v>
      </c>
      <c r="E176" s="211" t="s">
        <v>676</v>
      </c>
      <c r="F176" s="212" t="s">
        <v>677</v>
      </c>
      <c r="G176" s="213" t="s">
        <v>583</v>
      </c>
      <c r="H176" s="214">
        <v>2</v>
      </c>
      <c r="I176" s="132"/>
      <c r="J176" s="228">
        <f>ROUND(I176*H176,2)</f>
        <v>0</v>
      </c>
      <c r="K176" s="212" t="s">
        <v>270</v>
      </c>
      <c r="L176" s="29"/>
      <c r="M176" s="133" t="s">
        <v>1</v>
      </c>
      <c r="N176" s="134" t="s">
        <v>38</v>
      </c>
      <c r="P176" s="135">
        <f>O176*H176</f>
        <v>0</v>
      </c>
      <c r="Q176" s="135">
        <v>7.6630000000000004E-2</v>
      </c>
      <c r="R176" s="135">
        <f>Q176*H176</f>
        <v>0.15326000000000001</v>
      </c>
      <c r="S176" s="135">
        <v>0</v>
      </c>
      <c r="T176" s="136">
        <f>S176*H176</f>
        <v>0</v>
      </c>
      <c r="AR176" s="137" t="s">
        <v>193</v>
      </c>
      <c r="AT176" s="137" t="s">
        <v>195</v>
      </c>
      <c r="AU176" s="137" t="s">
        <v>80</v>
      </c>
      <c r="AY176" s="14" t="s">
        <v>194</v>
      </c>
      <c r="BE176" s="138">
        <f>IF(N176="základní",J176,0)</f>
        <v>0</v>
      </c>
      <c r="BF176" s="138">
        <f>IF(N176="snížená",J176,0)</f>
        <v>0</v>
      </c>
      <c r="BG176" s="138">
        <f>IF(N176="zákl. přenesená",J176,0)</f>
        <v>0</v>
      </c>
      <c r="BH176" s="138">
        <f>IF(N176="sníž. přenesená",J176,0)</f>
        <v>0</v>
      </c>
      <c r="BI176" s="138">
        <f>IF(N176="nulová",J176,0)</f>
        <v>0</v>
      </c>
      <c r="BJ176" s="14" t="s">
        <v>80</v>
      </c>
      <c r="BK176" s="138">
        <f>ROUND(I176*H176,2)</f>
        <v>0</v>
      </c>
      <c r="BL176" s="14" t="s">
        <v>193</v>
      </c>
      <c r="BM176" s="137" t="s">
        <v>678</v>
      </c>
    </row>
    <row r="177" spans="2:65" s="1" customFormat="1" ht="11.25">
      <c r="B177" s="29"/>
      <c r="C177" s="215"/>
      <c r="D177" s="216" t="s">
        <v>201</v>
      </c>
      <c r="E177" s="215"/>
      <c r="F177" s="217" t="s">
        <v>677</v>
      </c>
      <c r="G177" s="215"/>
      <c r="H177" s="215"/>
      <c r="I177" s="140"/>
      <c r="J177" s="215"/>
      <c r="K177" s="215"/>
      <c r="L177" s="29"/>
      <c r="M177" s="141"/>
      <c r="T177" s="53"/>
      <c r="AT177" s="14" t="s">
        <v>201</v>
      </c>
      <c r="AU177" s="14" t="s">
        <v>80</v>
      </c>
    </row>
    <row r="178" spans="2:65" s="10" customFormat="1" ht="25.9" customHeight="1">
      <c r="B178" s="118"/>
      <c r="C178" s="225"/>
      <c r="D178" s="226" t="s">
        <v>72</v>
      </c>
      <c r="E178" s="227" t="s">
        <v>679</v>
      </c>
      <c r="F178" s="227" t="s">
        <v>680</v>
      </c>
      <c r="G178" s="225"/>
      <c r="H178" s="225"/>
      <c r="I178" s="121"/>
      <c r="J178" s="229">
        <f>BK178</f>
        <v>0</v>
      </c>
      <c r="K178" s="225"/>
      <c r="L178" s="118"/>
      <c r="M178" s="123"/>
      <c r="P178" s="124">
        <f>SUM(P179:P182)</f>
        <v>0</v>
      </c>
      <c r="R178" s="124">
        <f>SUM(R179:R182)</f>
        <v>0</v>
      </c>
      <c r="T178" s="125">
        <f>SUM(T179:T182)</f>
        <v>0</v>
      </c>
      <c r="AR178" s="119" t="s">
        <v>193</v>
      </c>
      <c r="AT178" s="126" t="s">
        <v>72</v>
      </c>
      <c r="AU178" s="126" t="s">
        <v>73</v>
      </c>
      <c r="AY178" s="119" t="s">
        <v>194</v>
      </c>
      <c r="BK178" s="127">
        <f>SUM(BK179:BK182)</f>
        <v>0</v>
      </c>
    </row>
    <row r="179" spans="2:65" s="1" customFormat="1" ht="21.75" customHeight="1">
      <c r="B179" s="128"/>
      <c r="C179" s="210" t="s">
        <v>338</v>
      </c>
      <c r="D179" s="210" t="s">
        <v>195</v>
      </c>
      <c r="E179" s="211" t="s">
        <v>681</v>
      </c>
      <c r="F179" s="212" t="s">
        <v>682</v>
      </c>
      <c r="G179" s="213" t="s">
        <v>683</v>
      </c>
      <c r="H179" s="214">
        <v>1702.6</v>
      </c>
      <c r="I179" s="132"/>
      <c r="J179" s="228">
        <f>ROUND(I179*H179,2)</f>
        <v>0</v>
      </c>
      <c r="K179" s="212" t="s">
        <v>199</v>
      </c>
      <c r="L179" s="29"/>
      <c r="M179" s="133" t="s">
        <v>1</v>
      </c>
      <c r="N179" s="134" t="s">
        <v>38</v>
      </c>
      <c r="P179" s="135">
        <f>O179*H179</f>
        <v>0</v>
      </c>
      <c r="Q179" s="135">
        <v>0</v>
      </c>
      <c r="R179" s="135">
        <f>Q179*H179</f>
        <v>0</v>
      </c>
      <c r="S179" s="135">
        <v>0</v>
      </c>
      <c r="T179" s="136">
        <f>S179*H179</f>
        <v>0</v>
      </c>
      <c r="AR179" s="137" t="s">
        <v>193</v>
      </c>
      <c r="AT179" s="137" t="s">
        <v>195</v>
      </c>
      <c r="AU179" s="137" t="s">
        <v>80</v>
      </c>
      <c r="AY179" s="14" t="s">
        <v>194</v>
      </c>
      <c r="BE179" s="138">
        <f>IF(N179="základní",J179,0)</f>
        <v>0</v>
      </c>
      <c r="BF179" s="138">
        <f>IF(N179="snížená",J179,0)</f>
        <v>0</v>
      </c>
      <c r="BG179" s="138">
        <f>IF(N179="zákl. přenesená",J179,0)</f>
        <v>0</v>
      </c>
      <c r="BH179" s="138">
        <f>IF(N179="sníž. přenesená",J179,0)</f>
        <v>0</v>
      </c>
      <c r="BI179" s="138">
        <f>IF(N179="nulová",J179,0)</f>
        <v>0</v>
      </c>
      <c r="BJ179" s="14" t="s">
        <v>80</v>
      </c>
      <c r="BK179" s="138">
        <f>ROUND(I179*H179,2)</f>
        <v>0</v>
      </c>
      <c r="BL179" s="14" t="s">
        <v>193</v>
      </c>
      <c r="BM179" s="137" t="s">
        <v>684</v>
      </c>
    </row>
    <row r="180" spans="2:65" s="1" customFormat="1" ht="11.25">
      <c r="B180" s="29"/>
      <c r="C180" s="215"/>
      <c r="D180" s="216" t="s">
        <v>201</v>
      </c>
      <c r="E180" s="215"/>
      <c r="F180" s="217" t="s">
        <v>682</v>
      </c>
      <c r="G180" s="215"/>
      <c r="H180" s="215"/>
      <c r="I180" s="140"/>
      <c r="J180" s="215"/>
      <c r="K180" s="215"/>
      <c r="L180" s="29"/>
      <c r="M180" s="141"/>
      <c r="T180" s="53"/>
      <c r="AT180" s="14" t="s">
        <v>201</v>
      </c>
      <c r="AU180" s="14" t="s">
        <v>80</v>
      </c>
    </row>
    <row r="181" spans="2:65" s="1" customFormat="1" ht="24.2" customHeight="1">
      <c r="B181" s="128"/>
      <c r="C181" s="210" t="s">
        <v>343</v>
      </c>
      <c r="D181" s="210" t="s">
        <v>195</v>
      </c>
      <c r="E181" s="211" t="s">
        <v>685</v>
      </c>
      <c r="F181" s="212" t="s">
        <v>686</v>
      </c>
      <c r="G181" s="213" t="s">
        <v>683</v>
      </c>
      <c r="H181" s="214">
        <v>1702.6</v>
      </c>
      <c r="I181" s="132"/>
      <c r="J181" s="228">
        <f>ROUND(I181*H181,2)</f>
        <v>0</v>
      </c>
      <c r="K181" s="212" t="s">
        <v>199</v>
      </c>
      <c r="L181" s="29"/>
      <c r="M181" s="133" t="s">
        <v>1</v>
      </c>
      <c r="N181" s="134" t="s">
        <v>38</v>
      </c>
      <c r="P181" s="135">
        <f>O181*H181</f>
        <v>0</v>
      </c>
      <c r="Q181" s="135">
        <v>0</v>
      </c>
      <c r="R181" s="135">
        <f>Q181*H181</f>
        <v>0</v>
      </c>
      <c r="S181" s="135">
        <v>0</v>
      </c>
      <c r="T181" s="136">
        <f>S181*H181</f>
        <v>0</v>
      </c>
      <c r="AR181" s="137" t="s">
        <v>193</v>
      </c>
      <c r="AT181" s="137" t="s">
        <v>195</v>
      </c>
      <c r="AU181" s="137" t="s">
        <v>80</v>
      </c>
      <c r="AY181" s="14" t="s">
        <v>194</v>
      </c>
      <c r="BE181" s="138">
        <f>IF(N181="základní",J181,0)</f>
        <v>0</v>
      </c>
      <c r="BF181" s="138">
        <f>IF(N181="snížená",J181,0)</f>
        <v>0</v>
      </c>
      <c r="BG181" s="138">
        <f>IF(N181="zákl. přenesená",J181,0)</f>
        <v>0</v>
      </c>
      <c r="BH181" s="138">
        <f>IF(N181="sníž. přenesená",J181,0)</f>
        <v>0</v>
      </c>
      <c r="BI181" s="138">
        <f>IF(N181="nulová",J181,0)</f>
        <v>0</v>
      </c>
      <c r="BJ181" s="14" t="s">
        <v>80</v>
      </c>
      <c r="BK181" s="138">
        <f>ROUND(I181*H181,2)</f>
        <v>0</v>
      </c>
      <c r="BL181" s="14" t="s">
        <v>193</v>
      </c>
      <c r="BM181" s="137" t="s">
        <v>687</v>
      </c>
    </row>
    <row r="182" spans="2:65" s="1" customFormat="1" ht="11.25">
      <c r="B182" s="29"/>
      <c r="C182" s="215"/>
      <c r="D182" s="216" t="s">
        <v>201</v>
      </c>
      <c r="E182" s="215"/>
      <c r="F182" s="217" t="s">
        <v>686</v>
      </c>
      <c r="G182" s="215"/>
      <c r="H182" s="215"/>
      <c r="I182" s="140"/>
      <c r="J182" s="215"/>
      <c r="K182" s="215"/>
      <c r="L182" s="29"/>
      <c r="M182" s="141"/>
      <c r="T182" s="53"/>
      <c r="AT182" s="14" t="s">
        <v>201</v>
      </c>
      <c r="AU182" s="14" t="s">
        <v>80</v>
      </c>
    </row>
    <row r="183" spans="2:65" s="10" customFormat="1" ht="25.9" customHeight="1">
      <c r="B183" s="118"/>
      <c r="C183" s="225"/>
      <c r="D183" s="226" t="s">
        <v>72</v>
      </c>
      <c r="E183" s="227" t="s">
        <v>688</v>
      </c>
      <c r="F183" s="227" t="s">
        <v>689</v>
      </c>
      <c r="G183" s="225"/>
      <c r="H183" s="225"/>
      <c r="I183" s="121"/>
      <c r="J183" s="229">
        <f>BK183</f>
        <v>0</v>
      </c>
      <c r="K183" s="225"/>
      <c r="L183" s="118"/>
      <c r="M183" s="123"/>
      <c r="P183" s="124">
        <f>SUM(P184:P199)</f>
        <v>0</v>
      </c>
      <c r="R183" s="124">
        <f>SUM(R184:R199)</f>
        <v>4.8257169656999999</v>
      </c>
      <c r="T183" s="125">
        <f>SUM(T184:T199)</f>
        <v>0</v>
      </c>
      <c r="AR183" s="119" t="s">
        <v>193</v>
      </c>
      <c r="AT183" s="126" t="s">
        <v>72</v>
      </c>
      <c r="AU183" s="126" t="s">
        <v>73</v>
      </c>
      <c r="AY183" s="119" t="s">
        <v>194</v>
      </c>
      <c r="BK183" s="127">
        <f>SUM(BK184:BK199)</f>
        <v>0</v>
      </c>
    </row>
    <row r="184" spans="2:65" s="1" customFormat="1" ht="16.5" customHeight="1">
      <c r="B184" s="128"/>
      <c r="C184" s="210" t="s">
        <v>7</v>
      </c>
      <c r="D184" s="210" t="s">
        <v>195</v>
      </c>
      <c r="E184" s="211" t="s">
        <v>690</v>
      </c>
      <c r="F184" s="212" t="s">
        <v>691</v>
      </c>
      <c r="G184" s="213" t="s">
        <v>280</v>
      </c>
      <c r="H184" s="214">
        <v>5.3468099999999996</v>
      </c>
      <c r="I184" s="132"/>
      <c r="J184" s="228">
        <f>ROUND(I184*H184,2)</f>
        <v>0</v>
      </c>
      <c r="K184" s="212" t="s">
        <v>270</v>
      </c>
      <c r="L184" s="29"/>
      <c r="M184" s="133" t="s">
        <v>1</v>
      </c>
      <c r="N184" s="134" t="s">
        <v>38</v>
      </c>
      <c r="P184" s="135">
        <f>O184*H184</f>
        <v>0</v>
      </c>
      <c r="Q184" s="135">
        <v>2.2970000000000001E-2</v>
      </c>
      <c r="R184" s="135">
        <f>Q184*H184</f>
        <v>0.12281622569999999</v>
      </c>
      <c r="S184" s="135">
        <v>0</v>
      </c>
      <c r="T184" s="136">
        <f>S184*H184</f>
        <v>0</v>
      </c>
      <c r="AR184" s="137" t="s">
        <v>193</v>
      </c>
      <c r="AT184" s="137" t="s">
        <v>195</v>
      </c>
      <c r="AU184" s="137" t="s">
        <v>80</v>
      </c>
      <c r="AY184" s="14" t="s">
        <v>194</v>
      </c>
      <c r="BE184" s="138">
        <f>IF(N184="základní",J184,0)</f>
        <v>0</v>
      </c>
      <c r="BF184" s="138">
        <f>IF(N184="snížená",J184,0)</f>
        <v>0</v>
      </c>
      <c r="BG184" s="138">
        <f>IF(N184="zákl. přenesená",J184,0)</f>
        <v>0</v>
      </c>
      <c r="BH184" s="138">
        <f>IF(N184="sníž. přenesená",J184,0)</f>
        <v>0</v>
      </c>
      <c r="BI184" s="138">
        <f>IF(N184="nulová",J184,0)</f>
        <v>0</v>
      </c>
      <c r="BJ184" s="14" t="s">
        <v>80</v>
      </c>
      <c r="BK184" s="138">
        <f>ROUND(I184*H184,2)</f>
        <v>0</v>
      </c>
      <c r="BL184" s="14" t="s">
        <v>193</v>
      </c>
      <c r="BM184" s="137" t="s">
        <v>692</v>
      </c>
    </row>
    <row r="185" spans="2:65" s="1" customFormat="1" ht="11.25">
      <c r="B185" s="29"/>
      <c r="C185" s="215"/>
      <c r="D185" s="216" t="s">
        <v>201</v>
      </c>
      <c r="E185" s="215"/>
      <c r="F185" s="217" t="s">
        <v>691</v>
      </c>
      <c r="G185" s="215"/>
      <c r="H185" s="215"/>
      <c r="I185" s="140"/>
      <c r="J185" s="215"/>
      <c r="K185" s="215"/>
      <c r="L185" s="29"/>
      <c r="M185" s="141"/>
      <c r="T185" s="53"/>
      <c r="AT185" s="14" t="s">
        <v>201</v>
      </c>
      <c r="AU185" s="14" t="s">
        <v>80</v>
      </c>
    </row>
    <row r="186" spans="2:65" s="1" customFormat="1" ht="16.5" customHeight="1">
      <c r="B186" s="128"/>
      <c r="C186" s="210" t="s">
        <v>350</v>
      </c>
      <c r="D186" s="210" t="s">
        <v>195</v>
      </c>
      <c r="E186" s="211" t="s">
        <v>693</v>
      </c>
      <c r="F186" s="212" t="s">
        <v>694</v>
      </c>
      <c r="G186" s="213" t="s">
        <v>236</v>
      </c>
      <c r="H186" s="214">
        <v>184.5</v>
      </c>
      <c r="I186" s="132"/>
      <c r="J186" s="228">
        <f>ROUND(I186*H186,2)</f>
        <v>0</v>
      </c>
      <c r="K186" s="212" t="s">
        <v>270</v>
      </c>
      <c r="L186" s="29"/>
      <c r="M186" s="133" t="s">
        <v>1</v>
      </c>
      <c r="N186" s="134" t="s">
        <v>38</v>
      </c>
      <c r="P186" s="135">
        <f>O186*H186</f>
        <v>0</v>
      </c>
      <c r="Q186" s="135">
        <v>2.5500000000000002E-3</v>
      </c>
      <c r="R186" s="135">
        <f>Q186*H186</f>
        <v>0.47047500000000003</v>
      </c>
      <c r="S186" s="135">
        <v>0</v>
      </c>
      <c r="T186" s="136">
        <f>S186*H186</f>
        <v>0</v>
      </c>
      <c r="AR186" s="137" t="s">
        <v>193</v>
      </c>
      <c r="AT186" s="137" t="s">
        <v>195</v>
      </c>
      <c r="AU186" s="137" t="s">
        <v>80</v>
      </c>
      <c r="AY186" s="14" t="s">
        <v>194</v>
      </c>
      <c r="BE186" s="138">
        <f>IF(N186="základní",J186,0)</f>
        <v>0</v>
      </c>
      <c r="BF186" s="138">
        <f>IF(N186="snížená",J186,0)</f>
        <v>0</v>
      </c>
      <c r="BG186" s="138">
        <f>IF(N186="zákl. přenesená",J186,0)</f>
        <v>0</v>
      </c>
      <c r="BH186" s="138">
        <f>IF(N186="sníž. přenesená",J186,0)</f>
        <v>0</v>
      </c>
      <c r="BI186" s="138">
        <f>IF(N186="nulová",J186,0)</f>
        <v>0</v>
      </c>
      <c r="BJ186" s="14" t="s">
        <v>80</v>
      </c>
      <c r="BK186" s="138">
        <f>ROUND(I186*H186,2)</f>
        <v>0</v>
      </c>
      <c r="BL186" s="14" t="s">
        <v>193</v>
      </c>
      <c r="BM186" s="137" t="s">
        <v>695</v>
      </c>
    </row>
    <row r="187" spans="2:65" s="1" customFormat="1" ht="11.25">
      <c r="B187" s="29"/>
      <c r="C187" s="215"/>
      <c r="D187" s="216" t="s">
        <v>201</v>
      </c>
      <c r="E187" s="215"/>
      <c r="F187" s="217" t="s">
        <v>694</v>
      </c>
      <c r="G187" s="215"/>
      <c r="H187" s="215"/>
      <c r="I187" s="140"/>
      <c r="J187" s="215"/>
      <c r="K187" s="215"/>
      <c r="L187" s="29"/>
      <c r="M187" s="141"/>
      <c r="T187" s="53"/>
      <c r="AT187" s="14" t="s">
        <v>201</v>
      </c>
      <c r="AU187" s="14" t="s">
        <v>80</v>
      </c>
    </row>
    <row r="188" spans="2:65" s="1" customFormat="1" ht="16.5" customHeight="1">
      <c r="B188" s="128"/>
      <c r="C188" s="210" t="s">
        <v>356</v>
      </c>
      <c r="D188" s="210" t="s">
        <v>195</v>
      </c>
      <c r="E188" s="211" t="s">
        <v>696</v>
      </c>
      <c r="F188" s="212" t="s">
        <v>697</v>
      </c>
      <c r="G188" s="213" t="s">
        <v>269</v>
      </c>
      <c r="H188" s="214">
        <v>88.56</v>
      </c>
      <c r="I188" s="132"/>
      <c r="J188" s="228">
        <f>ROUND(I188*H188,2)</f>
        <v>0</v>
      </c>
      <c r="K188" s="212" t="s">
        <v>270</v>
      </c>
      <c r="L188" s="29"/>
      <c r="M188" s="133" t="s">
        <v>1</v>
      </c>
      <c r="N188" s="134" t="s">
        <v>38</v>
      </c>
      <c r="P188" s="135">
        <f>O188*H188</f>
        <v>0</v>
      </c>
      <c r="Q188" s="135">
        <v>6.9999999999999994E-5</v>
      </c>
      <c r="R188" s="135">
        <f>Q188*H188</f>
        <v>6.1991999999999993E-3</v>
      </c>
      <c r="S188" s="135">
        <v>0</v>
      </c>
      <c r="T188" s="136">
        <f>S188*H188</f>
        <v>0</v>
      </c>
      <c r="AR188" s="137" t="s">
        <v>193</v>
      </c>
      <c r="AT188" s="137" t="s">
        <v>195</v>
      </c>
      <c r="AU188" s="137" t="s">
        <v>80</v>
      </c>
      <c r="AY188" s="14" t="s">
        <v>194</v>
      </c>
      <c r="BE188" s="138">
        <f>IF(N188="základní",J188,0)</f>
        <v>0</v>
      </c>
      <c r="BF188" s="138">
        <f>IF(N188="snížená",J188,0)</f>
        <v>0</v>
      </c>
      <c r="BG188" s="138">
        <f>IF(N188="zákl. přenesená",J188,0)</f>
        <v>0</v>
      </c>
      <c r="BH188" s="138">
        <f>IF(N188="sníž. přenesená",J188,0)</f>
        <v>0</v>
      </c>
      <c r="BI188" s="138">
        <f>IF(N188="nulová",J188,0)</f>
        <v>0</v>
      </c>
      <c r="BJ188" s="14" t="s">
        <v>80</v>
      </c>
      <c r="BK188" s="138">
        <f>ROUND(I188*H188,2)</f>
        <v>0</v>
      </c>
      <c r="BL188" s="14" t="s">
        <v>193</v>
      </c>
      <c r="BM188" s="137" t="s">
        <v>698</v>
      </c>
    </row>
    <row r="189" spans="2:65" s="1" customFormat="1" ht="11.25">
      <c r="B189" s="29"/>
      <c r="C189" s="215"/>
      <c r="D189" s="216" t="s">
        <v>201</v>
      </c>
      <c r="E189" s="215"/>
      <c r="F189" s="217" t="s">
        <v>697</v>
      </c>
      <c r="G189" s="215"/>
      <c r="H189" s="215"/>
      <c r="I189" s="140"/>
      <c r="J189" s="215"/>
      <c r="K189" s="215"/>
      <c r="L189" s="29"/>
      <c r="M189" s="141"/>
      <c r="T189" s="53"/>
      <c r="AT189" s="14" t="s">
        <v>201</v>
      </c>
      <c r="AU189" s="14" t="s">
        <v>80</v>
      </c>
    </row>
    <row r="190" spans="2:65" s="1" customFormat="1" ht="16.5" customHeight="1">
      <c r="B190" s="128"/>
      <c r="C190" s="210" t="s">
        <v>361</v>
      </c>
      <c r="D190" s="210" t="s">
        <v>195</v>
      </c>
      <c r="E190" s="211" t="s">
        <v>699</v>
      </c>
      <c r="F190" s="212" t="s">
        <v>700</v>
      </c>
      <c r="G190" s="213" t="s">
        <v>236</v>
      </c>
      <c r="H190" s="214">
        <v>29.9</v>
      </c>
      <c r="I190" s="132"/>
      <c r="J190" s="228">
        <f>ROUND(I190*H190,2)</f>
        <v>0</v>
      </c>
      <c r="K190" s="212" t="s">
        <v>199</v>
      </c>
      <c r="L190" s="29"/>
      <c r="M190" s="133" t="s">
        <v>1</v>
      </c>
      <c r="N190" s="134" t="s">
        <v>38</v>
      </c>
      <c r="P190" s="135">
        <f>O190*H190</f>
        <v>0</v>
      </c>
      <c r="Q190" s="135">
        <v>4.9800000000000001E-3</v>
      </c>
      <c r="R190" s="135">
        <f>Q190*H190</f>
        <v>0.14890200000000001</v>
      </c>
      <c r="S190" s="135">
        <v>0</v>
      </c>
      <c r="T190" s="136">
        <f>S190*H190</f>
        <v>0</v>
      </c>
      <c r="AR190" s="137" t="s">
        <v>193</v>
      </c>
      <c r="AT190" s="137" t="s">
        <v>195</v>
      </c>
      <c r="AU190" s="137" t="s">
        <v>80</v>
      </c>
      <c r="AY190" s="14" t="s">
        <v>194</v>
      </c>
      <c r="BE190" s="138">
        <f>IF(N190="základní",J190,0)</f>
        <v>0</v>
      </c>
      <c r="BF190" s="138">
        <f>IF(N190="snížená",J190,0)</f>
        <v>0</v>
      </c>
      <c r="BG190" s="138">
        <f>IF(N190="zákl. přenesená",J190,0)</f>
        <v>0</v>
      </c>
      <c r="BH190" s="138">
        <f>IF(N190="sníž. přenesená",J190,0)</f>
        <v>0</v>
      </c>
      <c r="BI190" s="138">
        <f>IF(N190="nulová",J190,0)</f>
        <v>0</v>
      </c>
      <c r="BJ190" s="14" t="s">
        <v>80</v>
      </c>
      <c r="BK190" s="138">
        <f>ROUND(I190*H190,2)</f>
        <v>0</v>
      </c>
      <c r="BL190" s="14" t="s">
        <v>193</v>
      </c>
      <c r="BM190" s="137" t="s">
        <v>701</v>
      </c>
    </row>
    <row r="191" spans="2:65" s="1" customFormat="1" ht="39">
      <c r="B191" s="29"/>
      <c r="C191" s="215"/>
      <c r="D191" s="216" t="s">
        <v>201</v>
      </c>
      <c r="E191" s="215"/>
      <c r="F191" s="217" t="s">
        <v>702</v>
      </c>
      <c r="G191" s="215"/>
      <c r="H191" s="215"/>
      <c r="I191" s="140"/>
      <c r="J191" s="215"/>
      <c r="K191" s="215"/>
      <c r="L191" s="29"/>
      <c r="M191" s="141"/>
      <c r="T191" s="53"/>
      <c r="AT191" s="14" t="s">
        <v>201</v>
      </c>
      <c r="AU191" s="14" t="s">
        <v>80</v>
      </c>
    </row>
    <row r="192" spans="2:65" s="1" customFormat="1" ht="16.5" customHeight="1">
      <c r="B192" s="128"/>
      <c r="C192" s="210" t="s">
        <v>365</v>
      </c>
      <c r="D192" s="210" t="s">
        <v>195</v>
      </c>
      <c r="E192" s="211" t="s">
        <v>703</v>
      </c>
      <c r="F192" s="212" t="s">
        <v>704</v>
      </c>
      <c r="G192" s="213" t="s">
        <v>269</v>
      </c>
      <c r="H192" s="214">
        <v>88.56</v>
      </c>
      <c r="I192" s="132"/>
      <c r="J192" s="228">
        <f>ROUND(I192*H192,2)</f>
        <v>0</v>
      </c>
      <c r="K192" s="212" t="s">
        <v>199</v>
      </c>
      <c r="L192" s="29"/>
      <c r="M192" s="133" t="s">
        <v>1</v>
      </c>
      <c r="N192" s="134" t="s">
        <v>38</v>
      </c>
      <c r="P192" s="135">
        <f>O192*H192</f>
        <v>0</v>
      </c>
      <c r="Q192" s="135">
        <v>0</v>
      </c>
      <c r="R192" s="135">
        <f>Q192*H192</f>
        <v>0</v>
      </c>
      <c r="S192" s="135">
        <v>0</v>
      </c>
      <c r="T192" s="136">
        <f>S192*H192</f>
        <v>0</v>
      </c>
      <c r="AR192" s="137" t="s">
        <v>193</v>
      </c>
      <c r="AT192" s="137" t="s">
        <v>195</v>
      </c>
      <c r="AU192" s="137" t="s">
        <v>80</v>
      </c>
      <c r="AY192" s="14" t="s">
        <v>194</v>
      </c>
      <c r="BE192" s="138">
        <f>IF(N192="základní",J192,0)</f>
        <v>0</v>
      </c>
      <c r="BF192" s="138">
        <f>IF(N192="snížená",J192,0)</f>
        <v>0</v>
      </c>
      <c r="BG192" s="138">
        <f>IF(N192="zákl. přenesená",J192,0)</f>
        <v>0</v>
      </c>
      <c r="BH192" s="138">
        <f>IF(N192="sníž. přenesená",J192,0)</f>
        <v>0</v>
      </c>
      <c r="BI192" s="138">
        <f>IF(N192="nulová",J192,0)</f>
        <v>0</v>
      </c>
      <c r="BJ192" s="14" t="s">
        <v>80</v>
      </c>
      <c r="BK192" s="138">
        <f>ROUND(I192*H192,2)</f>
        <v>0</v>
      </c>
      <c r="BL192" s="14" t="s">
        <v>193</v>
      </c>
      <c r="BM192" s="137" t="s">
        <v>705</v>
      </c>
    </row>
    <row r="193" spans="2:65" s="1" customFormat="1" ht="11.25">
      <c r="B193" s="29"/>
      <c r="C193" s="215"/>
      <c r="D193" s="216" t="s">
        <v>201</v>
      </c>
      <c r="E193" s="215"/>
      <c r="F193" s="217" t="s">
        <v>704</v>
      </c>
      <c r="G193" s="215"/>
      <c r="H193" s="215"/>
      <c r="I193" s="140"/>
      <c r="J193" s="215"/>
      <c r="K193" s="215"/>
      <c r="L193" s="29"/>
      <c r="M193" s="141"/>
      <c r="T193" s="53"/>
      <c r="AT193" s="14" t="s">
        <v>201</v>
      </c>
      <c r="AU193" s="14" t="s">
        <v>80</v>
      </c>
    </row>
    <row r="194" spans="2:65" s="1" customFormat="1" ht="16.5" customHeight="1">
      <c r="B194" s="128"/>
      <c r="C194" s="230" t="s">
        <v>370</v>
      </c>
      <c r="D194" s="230" t="s">
        <v>321</v>
      </c>
      <c r="E194" s="231" t="s">
        <v>706</v>
      </c>
      <c r="F194" s="232" t="s">
        <v>707</v>
      </c>
      <c r="G194" s="233" t="s">
        <v>280</v>
      </c>
      <c r="H194" s="234">
        <v>5.3468099999999996</v>
      </c>
      <c r="I194" s="158"/>
      <c r="J194" s="235">
        <f>ROUND(I194*H194,2)</f>
        <v>0</v>
      </c>
      <c r="K194" s="232" t="s">
        <v>199</v>
      </c>
      <c r="L194" s="159"/>
      <c r="M194" s="160" t="s">
        <v>1</v>
      </c>
      <c r="N194" s="161" t="s">
        <v>38</v>
      </c>
      <c r="P194" s="135">
        <f>O194*H194</f>
        <v>0</v>
      </c>
      <c r="Q194" s="135">
        <v>0.55000000000000004</v>
      </c>
      <c r="R194" s="135">
        <f>Q194*H194</f>
        <v>2.9407455000000002</v>
      </c>
      <c r="S194" s="135">
        <v>0</v>
      </c>
      <c r="T194" s="136">
        <f>S194*H194</f>
        <v>0</v>
      </c>
      <c r="AR194" s="137" t="s">
        <v>233</v>
      </c>
      <c r="AT194" s="137" t="s">
        <v>321</v>
      </c>
      <c r="AU194" s="137" t="s">
        <v>80</v>
      </c>
      <c r="AY194" s="14" t="s">
        <v>194</v>
      </c>
      <c r="BE194" s="138">
        <f>IF(N194="základní",J194,0)</f>
        <v>0</v>
      </c>
      <c r="BF194" s="138">
        <f>IF(N194="snížená",J194,0)</f>
        <v>0</v>
      </c>
      <c r="BG194" s="138">
        <f>IF(N194="zákl. přenesená",J194,0)</f>
        <v>0</v>
      </c>
      <c r="BH194" s="138">
        <f>IF(N194="sníž. přenesená",J194,0)</f>
        <v>0</v>
      </c>
      <c r="BI194" s="138">
        <f>IF(N194="nulová",J194,0)</f>
        <v>0</v>
      </c>
      <c r="BJ194" s="14" t="s">
        <v>80</v>
      </c>
      <c r="BK194" s="138">
        <f>ROUND(I194*H194,2)</f>
        <v>0</v>
      </c>
      <c r="BL194" s="14" t="s">
        <v>193</v>
      </c>
      <c r="BM194" s="137" t="s">
        <v>708</v>
      </c>
    </row>
    <row r="195" spans="2:65" s="1" customFormat="1" ht="11.25">
      <c r="B195" s="29"/>
      <c r="C195" s="215"/>
      <c r="D195" s="216" t="s">
        <v>201</v>
      </c>
      <c r="E195" s="215"/>
      <c r="F195" s="217" t="s">
        <v>707</v>
      </c>
      <c r="G195" s="215"/>
      <c r="H195" s="215"/>
      <c r="I195" s="140"/>
      <c r="J195" s="215"/>
      <c r="K195" s="215"/>
      <c r="L195" s="29"/>
      <c r="M195" s="141"/>
      <c r="T195" s="53"/>
      <c r="AT195" s="14" t="s">
        <v>201</v>
      </c>
      <c r="AU195" s="14" t="s">
        <v>80</v>
      </c>
    </row>
    <row r="196" spans="2:65" s="1" customFormat="1" ht="16.5" customHeight="1">
      <c r="B196" s="128"/>
      <c r="C196" s="230" t="s">
        <v>448</v>
      </c>
      <c r="D196" s="230" t="s">
        <v>321</v>
      </c>
      <c r="E196" s="231" t="s">
        <v>709</v>
      </c>
      <c r="F196" s="232" t="s">
        <v>710</v>
      </c>
      <c r="G196" s="233" t="s">
        <v>269</v>
      </c>
      <c r="H196" s="234">
        <v>101.84399999999999</v>
      </c>
      <c r="I196" s="158"/>
      <c r="J196" s="235">
        <f>ROUND(I196*H196,2)</f>
        <v>0</v>
      </c>
      <c r="K196" s="232" t="s">
        <v>270</v>
      </c>
      <c r="L196" s="159"/>
      <c r="M196" s="160" t="s">
        <v>1</v>
      </c>
      <c r="N196" s="161" t="s">
        <v>38</v>
      </c>
      <c r="P196" s="135">
        <f>O196*H196</f>
        <v>0</v>
      </c>
      <c r="Q196" s="135">
        <v>1.116E-2</v>
      </c>
      <c r="R196" s="135">
        <f>Q196*H196</f>
        <v>1.13657904</v>
      </c>
      <c r="S196" s="135">
        <v>0</v>
      </c>
      <c r="T196" s="136">
        <f>S196*H196</f>
        <v>0</v>
      </c>
      <c r="AR196" s="137" t="s">
        <v>233</v>
      </c>
      <c r="AT196" s="137" t="s">
        <v>321</v>
      </c>
      <c r="AU196" s="137" t="s">
        <v>80</v>
      </c>
      <c r="AY196" s="14" t="s">
        <v>194</v>
      </c>
      <c r="BE196" s="138">
        <f>IF(N196="základní",J196,0)</f>
        <v>0</v>
      </c>
      <c r="BF196" s="138">
        <f>IF(N196="snížená",J196,0)</f>
        <v>0</v>
      </c>
      <c r="BG196" s="138">
        <f>IF(N196="zákl. přenesená",J196,0)</f>
        <v>0</v>
      </c>
      <c r="BH196" s="138">
        <f>IF(N196="sníž. přenesená",J196,0)</f>
        <v>0</v>
      </c>
      <c r="BI196" s="138">
        <f>IF(N196="nulová",J196,0)</f>
        <v>0</v>
      </c>
      <c r="BJ196" s="14" t="s">
        <v>80</v>
      </c>
      <c r="BK196" s="138">
        <f>ROUND(I196*H196,2)</f>
        <v>0</v>
      </c>
      <c r="BL196" s="14" t="s">
        <v>193</v>
      </c>
      <c r="BM196" s="137" t="s">
        <v>711</v>
      </c>
    </row>
    <row r="197" spans="2:65" s="1" customFormat="1" ht="11.25">
      <c r="B197" s="29"/>
      <c r="C197" s="215"/>
      <c r="D197" s="216" t="s">
        <v>201</v>
      </c>
      <c r="E197" s="215"/>
      <c r="F197" s="217" t="s">
        <v>710</v>
      </c>
      <c r="G197" s="215"/>
      <c r="H197" s="215"/>
      <c r="I197" s="140"/>
      <c r="J197" s="215"/>
      <c r="K197" s="215"/>
      <c r="L197" s="29"/>
      <c r="M197" s="141"/>
      <c r="T197" s="53"/>
      <c r="AT197" s="14" t="s">
        <v>201</v>
      </c>
      <c r="AU197" s="14" t="s">
        <v>80</v>
      </c>
    </row>
    <row r="198" spans="2:65" s="1" customFormat="1" ht="16.5" customHeight="1">
      <c r="B198" s="128"/>
      <c r="C198" s="210" t="s">
        <v>450</v>
      </c>
      <c r="D198" s="210" t="s">
        <v>195</v>
      </c>
      <c r="E198" s="211" t="s">
        <v>712</v>
      </c>
      <c r="F198" s="212" t="s">
        <v>713</v>
      </c>
      <c r="G198" s="213" t="s">
        <v>672</v>
      </c>
      <c r="H198" s="162"/>
      <c r="I198" s="132"/>
      <c r="J198" s="228">
        <f>ROUND(I198*H198,2)</f>
        <v>0</v>
      </c>
      <c r="K198" s="212" t="s">
        <v>270</v>
      </c>
      <c r="L198" s="29"/>
      <c r="M198" s="133" t="s">
        <v>1</v>
      </c>
      <c r="N198" s="134" t="s">
        <v>38</v>
      </c>
      <c r="P198" s="135">
        <f>O198*H198</f>
        <v>0</v>
      </c>
      <c r="Q198" s="135">
        <v>0</v>
      </c>
      <c r="R198" s="135">
        <f>Q198*H198</f>
        <v>0</v>
      </c>
      <c r="S198" s="135">
        <v>0</v>
      </c>
      <c r="T198" s="136">
        <f>S198*H198</f>
        <v>0</v>
      </c>
      <c r="AR198" s="137" t="s">
        <v>193</v>
      </c>
      <c r="AT198" s="137" t="s">
        <v>195</v>
      </c>
      <c r="AU198" s="137" t="s">
        <v>80</v>
      </c>
      <c r="AY198" s="14" t="s">
        <v>194</v>
      </c>
      <c r="BE198" s="138">
        <f>IF(N198="základní",J198,0)</f>
        <v>0</v>
      </c>
      <c r="BF198" s="138">
        <f>IF(N198="snížená",J198,0)</f>
        <v>0</v>
      </c>
      <c r="BG198" s="138">
        <f>IF(N198="zákl. přenesená",J198,0)</f>
        <v>0</v>
      </c>
      <c r="BH198" s="138">
        <f>IF(N198="sníž. přenesená",J198,0)</f>
        <v>0</v>
      </c>
      <c r="BI198" s="138">
        <f>IF(N198="nulová",J198,0)</f>
        <v>0</v>
      </c>
      <c r="BJ198" s="14" t="s">
        <v>80</v>
      </c>
      <c r="BK198" s="138">
        <f>ROUND(I198*H198,2)</f>
        <v>0</v>
      </c>
      <c r="BL198" s="14" t="s">
        <v>193</v>
      </c>
      <c r="BM198" s="137" t="s">
        <v>714</v>
      </c>
    </row>
    <row r="199" spans="2:65" s="1" customFormat="1" ht="11.25">
      <c r="B199" s="29"/>
      <c r="C199" s="215"/>
      <c r="D199" s="216" t="s">
        <v>201</v>
      </c>
      <c r="E199" s="215"/>
      <c r="F199" s="217" t="s">
        <v>713</v>
      </c>
      <c r="G199" s="215"/>
      <c r="H199" s="215"/>
      <c r="I199" s="140"/>
      <c r="J199" s="215"/>
      <c r="K199" s="215"/>
      <c r="L199" s="29"/>
      <c r="M199" s="141"/>
      <c r="T199" s="53"/>
      <c r="AT199" s="14" t="s">
        <v>201</v>
      </c>
      <c r="AU199" s="14" t="s">
        <v>80</v>
      </c>
    </row>
    <row r="200" spans="2:65" s="10" customFormat="1" ht="25.9" customHeight="1">
      <c r="B200" s="118"/>
      <c r="C200" s="225"/>
      <c r="D200" s="226" t="s">
        <v>72</v>
      </c>
      <c r="E200" s="227" t="s">
        <v>715</v>
      </c>
      <c r="F200" s="227" t="s">
        <v>716</v>
      </c>
      <c r="G200" s="225"/>
      <c r="H200" s="225"/>
      <c r="I200" s="121"/>
      <c r="J200" s="229">
        <f>BK200</f>
        <v>0</v>
      </c>
      <c r="K200" s="225"/>
      <c r="L200" s="118"/>
      <c r="M200" s="123"/>
      <c r="P200" s="124">
        <f>SUM(P201:P210)</f>
        <v>0</v>
      </c>
      <c r="R200" s="124">
        <f>SUM(R201:R210)</f>
        <v>0.344692</v>
      </c>
      <c r="T200" s="125">
        <f>SUM(T201:T210)</f>
        <v>0</v>
      </c>
      <c r="AR200" s="119" t="s">
        <v>193</v>
      </c>
      <c r="AT200" s="126" t="s">
        <v>72</v>
      </c>
      <c r="AU200" s="126" t="s">
        <v>73</v>
      </c>
      <c r="AY200" s="119" t="s">
        <v>194</v>
      </c>
      <c r="BK200" s="127">
        <f>SUM(BK201:BK210)</f>
        <v>0</v>
      </c>
    </row>
    <row r="201" spans="2:65" s="1" customFormat="1" ht="16.5" customHeight="1">
      <c r="B201" s="128"/>
      <c r="C201" s="210" t="s">
        <v>452</v>
      </c>
      <c r="D201" s="210" t="s">
        <v>195</v>
      </c>
      <c r="E201" s="211" t="s">
        <v>717</v>
      </c>
      <c r="F201" s="212" t="s">
        <v>718</v>
      </c>
      <c r="G201" s="213" t="s">
        <v>583</v>
      </c>
      <c r="H201" s="214">
        <v>2</v>
      </c>
      <c r="I201" s="132"/>
      <c r="J201" s="228">
        <f>ROUND(I201*H201,2)</f>
        <v>0</v>
      </c>
      <c r="K201" s="212" t="s">
        <v>270</v>
      </c>
      <c r="L201" s="29"/>
      <c r="M201" s="133" t="s">
        <v>1</v>
      </c>
      <c r="N201" s="134" t="s">
        <v>38</v>
      </c>
      <c r="P201" s="135">
        <f>O201*H201</f>
        <v>0</v>
      </c>
      <c r="Q201" s="135">
        <v>4.0699999999999998E-3</v>
      </c>
      <c r="R201" s="135">
        <f>Q201*H201</f>
        <v>8.1399999999999997E-3</v>
      </c>
      <c r="S201" s="135">
        <v>0</v>
      </c>
      <c r="T201" s="136">
        <f>S201*H201</f>
        <v>0</v>
      </c>
      <c r="AR201" s="137" t="s">
        <v>193</v>
      </c>
      <c r="AT201" s="137" t="s">
        <v>195</v>
      </c>
      <c r="AU201" s="137" t="s">
        <v>80</v>
      </c>
      <c r="AY201" s="14" t="s">
        <v>194</v>
      </c>
      <c r="BE201" s="138">
        <f>IF(N201="základní",J201,0)</f>
        <v>0</v>
      </c>
      <c r="BF201" s="138">
        <f>IF(N201="snížená",J201,0)</f>
        <v>0</v>
      </c>
      <c r="BG201" s="138">
        <f>IF(N201="zákl. přenesená",J201,0)</f>
        <v>0</v>
      </c>
      <c r="BH201" s="138">
        <f>IF(N201="sníž. přenesená",J201,0)</f>
        <v>0</v>
      </c>
      <c r="BI201" s="138">
        <f>IF(N201="nulová",J201,0)</f>
        <v>0</v>
      </c>
      <c r="BJ201" s="14" t="s">
        <v>80</v>
      </c>
      <c r="BK201" s="138">
        <f>ROUND(I201*H201,2)</f>
        <v>0</v>
      </c>
      <c r="BL201" s="14" t="s">
        <v>193</v>
      </c>
      <c r="BM201" s="137" t="s">
        <v>719</v>
      </c>
    </row>
    <row r="202" spans="2:65" s="1" customFormat="1" ht="11.25">
      <c r="B202" s="29"/>
      <c r="C202" s="215"/>
      <c r="D202" s="216" t="s">
        <v>201</v>
      </c>
      <c r="E202" s="215"/>
      <c r="F202" s="217" t="s">
        <v>718</v>
      </c>
      <c r="G202" s="215"/>
      <c r="H202" s="215"/>
      <c r="I202" s="140"/>
      <c r="J202" s="215"/>
      <c r="K202" s="215"/>
      <c r="L202" s="29"/>
      <c r="M202" s="141"/>
      <c r="T202" s="53"/>
      <c r="AT202" s="14" t="s">
        <v>201</v>
      </c>
      <c r="AU202" s="14" t="s">
        <v>80</v>
      </c>
    </row>
    <row r="203" spans="2:65" s="1" customFormat="1" ht="16.5" customHeight="1">
      <c r="B203" s="128"/>
      <c r="C203" s="210" t="s">
        <v>454</v>
      </c>
      <c r="D203" s="210" t="s">
        <v>195</v>
      </c>
      <c r="E203" s="211" t="s">
        <v>720</v>
      </c>
      <c r="F203" s="212" t="s">
        <v>721</v>
      </c>
      <c r="G203" s="213" t="s">
        <v>236</v>
      </c>
      <c r="H203" s="214">
        <v>51.4</v>
      </c>
      <c r="I203" s="132"/>
      <c r="J203" s="228">
        <f>ROUND(I203*H203,2)</f>
        <v>0</v>
      </c>
      <c r="K203" s="212" t="s">
        <v>199</v>
      </c>
      <c r="L203" s="29"/>
      <c r="M203" s="133" t="s">
        <v>1</v>
      </c>
      <c r="N203" s="134" t="s">
        <v>38</v>
      </c>
      <c r="P203" s="135">
        <f>O203*H203</f>
        <v>0</v>
      </c>
      <c r="Q203" s="135">
        <v>4.9800000000000001E-3</v>
      </c>
      <c r="R203" s="135">
        <f>Q203*H203</f>
        <v>0.25597199999999998</v>
      </c>
      <c r="S203" s="135">
        <v>0</v>
      </c>
      <c r="T203" s="136">
        <f>S203*H203</f>
        <v>0</v>
      </c>
      <c r="AR203" s="137" t="s">
        <v>193</v>
      </c>
      <c r="AT203" s="137" t="s">
        <v>195</v>
      </c>
      <c r="AU203" s="137" t="s">
        <v>80</v>
      </c>
      <c r="AY203" s="14" t="s">
        <v>194</v>
      </c>
      <c r="BE203" s="138">
        <f>IF(N203="základní",J203,0)</f>
        <v>0</v>
      </c>
      <c r="BF203" s="138">
        <f>IF(N203="snížená",J203,0)</f>
        <v>0</v>
      </c>
      <c r="BG203" s="138">
        <f>IF(N203="zákl. přenesená",J203,0)</f>
        <v>0</v>
      </c>
      <c r="BH203" s="138">
        <f>IF(N203="sníž. přenesená",J203,0)</f>
        <v>0</v>
      </c>
      <c r="BI203" s="138">
        <f>IF(N203="nulová",J203,0)</f>
        <v>0</v>
      </c>
      <c r="BJ203" s="14" t="s">
        <v>80</v>
      </c>
      <c r="BK203" s="138">
        <f>ROUND(I203*H203,2)</f>
        <v>0</v>
      </c>
      <c r="BL203" s="14" t="s">
        <v>193</v>
      </c>
      <c r="BM203" s="137" t="s">
        <v>722</v>
      </c>
    </row>
    <row r="204" spans="2:65" s="1" customFormat="1" ht="11.25">
      <c r="B204" s="29"/>
      <c r="C204" s="215"/>
      <c r="D204" s="216" t="s">
        <v>201</v>
      </c>
      <c r="E204" s="215"/>
      <c r="F204" s="217" t="s">
        <v>723</v>
      </c>
      <c r="G204" s="215"/>
      <c r="H204" s="215"/>
      <c r="I204" s="140"/>
      <c r="J204" s="215"/>
      <c r="K204" s="215"/>
      <c r="L204" s="29"/>
      <c r="M204" s="141"/>
      <c r="T204" s="53"/>
      <c r="AT204" s="14" t="s">
        <v>201</v>
      </c>
      <c r="AU204" s="14" t="s">
        <v>80</v>
      </c>
    </row>
    <row r="205" spans="2:65" s="1" customFormat="1" ht="16.5" customHeight="1">
      <c r="B205" s="128"/>
      <c r="C205" s="210" t="s">
        <v>456</v>
      </c>
      <c r="D205" s="210" t="s">
        <v>195</v>
      </c>
      <c r="E205" s="211" t="s">
        <v>724</v>
      </c>
      <c r="F205" s="212" t="s">
        <v>725</v>
      </c>
      <c r="G205" s="213" t="s">
        <v>236</v>
      </c>
      <c r="H205" s="214">
        <v>21.6</v>
      </c>
      <c r="I205" s="132"/>
      <c r="J205" s="228">
        <f>ROUND(I205*H205,2)</f>
        <v>0</v>
      </c>
      <c r="K205" s="212" t="s">
        <v>199</v>
      </c>
      <c r="L205" s="29"/>
      <c r="M205" s="133" t="s">
        <v>1</v>
      </c>
      <c r="N205" s="134" t="s">
        <v>38</v>
      </c>
      <c r="P205" s="135">
        <f>O205*H205</f>
        <v>0</v>
      </c>
      <c r="Q205" s="135">
        <v>3.0000000000000001E-3</v>
      </c>
      <c r="R205" s="135">
        <f>Q205*H205</f>
        <v>6.480000000000001E-2</v>
      </c>
      <c r="S205" s="135">
        <v>0</v>
      </c>
      <c r="T205" s="136">
        <f>S205*H205</f>
        <v>0</v>
      </c>
      <c r="AR205" s="137" t="s">
        <v>193</v>
      </c>
      <c r="AT205" s="137" t="s">
        <v>195</v>
      </c>
      <c r="AU205" s="137" t="s">
        <v>80</v>
      </c>
      <c r="AY205" s="14" t="s">
        <v>194</v>
      </c>
      <c r="BE205" s="138">
        <f>IF(N205="základní",J205,0)</f>
        <v>0</v>
      </c>
      <c r="BF205" s="138">
        <f>IF(N205="snížená",J205,0)</f>
        <v>0</v>
      </c>
      <c r="BG205" s="138">
        <f>IF(N205="zákl. přenesená",J205,0)</f>
        <v>0</v>
      </c>
      <c r="BH205" s="138">
        <f>IF(N205="sníž. přenesená",J205,0)</f>
        <v>0</v>
      </c>
      <c r="BI205" s="138">
        <f>IF(N205="nulová",J205,0)</f>
        <v>0</v>
      </c>
      <c r="BJ205" s="14" t="s">
        <v>80</v>
      </c>
      <c r="BK205" s="138">
        <f>ROUND(I205*H205,2)</f>
        <v>0</v>
      </c>
      <c r="BL205" s="14" t="s">
        <v>193</v>
      </c>
      <c r="BM205" s="137" t="s">
        <v>726</v>
      </c>
    </row>
    <row r="206" spans="2:65" s="1" customFormat="1" ht="11.25">
      <c r="B206" s="29"/>
      <c r="C206" s="215"/>
      <c r="D206" s="216" t="s">
        <v>201</v>
      </c>
      <c r="E206" s="215"/>
      <c r="F206" s="217" t="s">
        <v>725</v>
      </c>
      <c r="G206" s="215"/>
      <c r="H206" s="215"/>
      <c r="I206" s="140"/>
      <c r="J206" s="215"/>
      <c r="K206" s="215"/>
      <c r="L206" s="29"/>
      <c r="M206" s="141"/>
      <c r="T206" s="53"/>
      <c r="AT206" s="14" t="s">
        <v>201</v>
      </c>
      <c r="AU206" s="14" t="s">
        <v>80</v>
      </c>
    </row>
    <row r="207" spans="2:65" s="1" customFormat="1" ht="16.5" customHeight="1">
      <c r="B207" s="128"/>
      <c r="C207" s="210" t="s">
        <v>458</v>
      </c>
      <c r="D207" s="210" t="s">
        <v>195</v>
      </c>
      <c r="E207" s="211" t="s">
        <v>727</v>
      </c>
      <c r="F207" s="212" t="s">
        <v>728</v>
      </c>
      <c r="G207" s="213" t="s">
        <v>236</v>
      </c>
      <c r="H207" s="214">
        <v>6</v>
      </c>
      <c r="I207" s="132"/>
      <c r="J207" s="228">
        <f>ROUND(I207*H207,2)</f>
        <v>0</v>
      </c>
      <c r="K207" s="212" t="s">
        <v>199</v>
      </c>
      <c r="L207" s="29"/>
      <c r="M207" s="133" t="s">
        <v>1</v>
      </c>
      <c r="N207" s="134" t="s">
        <v>38</v>
      </c>
      <c r="P207" s="135">
        <f>O207*H207</f>
        <v>0</v>
      </c>
      <c r="Q207" s="135">
        <v>2.63E-3</v>
      </c>
      <c r="R207" s="135">
        <f>Q207*H207</f>
        <v>1.5779999999999999E-2</v>
      </c>
      <c r="S207" s="135">
        <v>0</v>
      </c>
      <c r="T207" s="136">
        <f>S207*H207</f>
        <v>0</v>
      </c>
      <c r="AR207" s="137" t="s">
        <v>193</v>
      </c>
      <c r="AT207" s="137" t="s">
        <v>195</v>
      </c>
      <c r="AU207" s="137" t="s">
        <v>80</v>
      </c>
      <c r="AY207" s="14" t="s">
        <v>194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14" t="s">
        <v>80</v>
      </c>
      <c r="BK207" s="138">
        <f>ROUND(I207*H207,2)</f>
        <v>0</v>
      </c>
      <c r="BL207" s="14" t="s">
        <v>193</v>
      </c>
      <c r="BM207" s="137" t="s">
        <v>729</v>
      </c>
    </row>
    <row r="208" spans="2:65" s="1" customFormat="1" ht="11.25">
      <c r="B208" s="29"/>
      <c r="C208" s="215"/>
      <c r="D208" s="216" t="s">
        <v>201</v>
      </c>
      <c r="E208" s="215"/>
      <c r="F208" s="217" t="s">
        <v>728</v>
      </c>
      <c r="G208" s="215"/>
      <c r="H208" s="215"/>
      <c r="I208" s="140"/>
      <c r="J208" s="215"/>
      <c r="K208" s="215"/>
      <c r="L208" s="29"/>
      <c r="M208" s="141"/>
      <c r="T208" s="53"/>
      <c r="AT208" s="14" t="s">
        <v>201</v>
      </c>
      <c r="AU208" s="14" t="s">
        <v>80</v>
      </c>
    </row>
    <row r="209" spans="2:65" s="1" customFormat="1" ht="16.5" customHeight="1">
      <c r="B209" s="128"/>
      <c r="C209" s="210" t="s">
        <v>460</v>
      </c>
      <c r="D209" s="210" t="s">
        <v>195</v>
      </c>
      <c r="E209" s="211" t="s">
        <v>730</v>
      </c>
      <c r="F209" s="212" t="s">
        <v>731</v>
      </c>
      <c r="G209" s="213" t="s">
        <v>672</v>
      </c>
      <c r="H209" s="162"/>
      <c r="I209" s="132"/>
      <c r="J209" s="228">
        <f>ROUND(I209*H209,2)</f>
        <v>0</v>
      </c>
      <c r="K209" s="212" t="s">
        <v>270</v>
      </c>
      <c r="L209" s="29"/>
      <c r="M209" s="133" t="s">
        <v>1</v>
      </c>
      <c r="N209" s="134" t="s">
        <v>38</v>
      </c>
      <c r="P209" s="135">
        <f>O209*H209</f>
        <v>0</v>
      </c>
      <c r="Q209" s="135">
        <v>0</v>
      </c>
      <c r="R209" s="135">
        <f>Q209*H209</f>
        <v>0</v>
      </c>
      <c r="S209" s="135">
        <v>0</v>
      </c>
      <c r="T209" s="136">
        <f>S209*H209</f>
        <v>0</v>
      </c>
      <c r="AR209" s="137" t="s">
        <v>193</v>
      </c>
      <c r="AT209" s="137" t="s">
        <v>195</v>
      </c>
      <c r="AU209" s="137" t="s">
        <v>80</v>
      </c>
      <c r="AY209" s="14" t="s">
        <v>194</v>
      </c>
      <c r="BE209" s="138">
        <f>IF(N209="základní",J209,0)</f>
        <v>0</v>
      </c>
      <c r="BF209" s="138">
        <f>IF(N209="snížená",J209,0)</f>
        <v>0</v>
      </c>
      <c r="BG209" s="138">
        <f>IF(N209="zákl. přenesená",J209,0)</f>
        <v>0</v>
      </c>
      <c r="BH209" s="138">
        <f>IF(N209="sníž. přenesená",J209,0)</f>
        <v>0</v>
      </c>
      <c r="BI209" s="138">
        <f>IF(N209="nulová",J209,0)</f>
        <v>0</v>
      </c>
      <c r="BJ209" s="14" t="s">
        <v>80</v>
      </c>
      <c r="BK209" s="138">
        <f>ROUND(I209*H209,2)</f>
        <v>0</v>
      </c>
      <c r="BL209" s="14" t="s">
        <v>193</v>
      </c>
      <c r="BM209" s="137" t="s">
        <v>732</v>
      </c>
    </row>
    <row r="210" spans="2:65" s="1" customFormat="1" ht="11.25">
      <c r="B210" s="29"/>
      <c r="C210" s="215"/>
      <c r="D210" s="216" t="s">
        <v>201</v>
      </c>
      <c r="E210" s="215"/>
      <c r="F210" s="217" t="s">
        <v>731</v>
      </c>
      <c r="G210" s="215"/>
      <c r="H210" s="215"/>
      <c r="I210" s="140"/>
      <c r="J210" s="215"/>
      <c r="K210" s="215"/>
      <c r="L210" s="29"/>
      <c r="M210" s="141"/>
      <c r="T210" s="53"/>
      <c r="AT210" s="14" t="s">
        <v>201</v>
      </c>
      <c r="AU210" s="14" t="s">
        <v>80</v>
      </c>
    </row>
    <row r="211" spans="2:65" s="10" customFormat="1" ht="25.9" customHeight="1">
      <c r="B211" s="118"/>
      <c r="C211" s="225"/>
      <c r="D211" s="226" t="s">
        <v>72</v>
      </c>
      <c r="E211" s="227" t="s">
        <v>733</v>
      </c>
      <c r="F211" s="227" t="s">
        <v>734</v>
      </c>
      <c r="G211" s="225"/>
      <c r="H211" s="225"/>
      <c r="I211" s="121"/>
      <c r="J211" s="229">
        <f>BK211</f>
        <v>0</v>
      </c>
      <c r="K211" s="225"/>
      <c r="L211" s="118"/>
      <c r="M211" s="123"/>
      <c r="P211" s="124">
        <f>SUM(P212:P215)</f>
        <v>0</v>
      </c>
      <c r="R211" s="124">
        <f>SUM(R212:R215)</f>
        <v>4.9800000000000001E-3</v>
      </c>
      <c r="T211" s="125">
        <f>SUM(T212:T215)</f>
        <v>0</v>
      </c>
      <c r="AR211" s="119" t="s">
        <v>193</v>
      </c>
      <c r="AT211" s="126" t="s">
        <v>72</v>
      </c>
      <c r="AU211" s="126" t="s">
        <v>73</v>
      </c>
      <c r="AY211" s="119" t="s">
        <v>194</v>
      </c>
      <c r="BK211" s="127">
        <f>SUM(BK212:BK215)</f>
        <v>0</v>
      </c>
    </row>
    <row r="212" spans="2:65" s="1" customFormat="1" ht="16.5" customHeight="1">
      <c r="B212" s="128"/>
      <c r="C212" s="210" t="s">
        <v>462</v>
      </c>
      <c r="D212" s="210" t="s">
        <v>195</v>
      </c>
      <c r="E212" s="211" t="s">
        <v>735</v>
      </c>
      <c r="F212" s="212" t="s">
        <v>736</v>
      </c>
      <c r="G212" s="213" t="s">
        <v>341</v>
      </c>
      <c r="H212" s="214">
        <v>1</v>
      </c>
      <c r="I212" s="132"/>
      <c r="J212" s="228">
        <f>ROUND(I212*H212,2)</f>
        <v>0</v>
      </c>
      <c r="K212" s="212" t="s">
        <v>199</v>
      </c>
      <c r="L212" s="29"/>
      <c r="M212" s="133" t="s">
        <v>1</v>
      </c>
      <c r="N212" s="134" t="s">
        <v>38</v>
      </c>
      <c r="P212" s="135">
        <f>O212*H212</f>
        <v>0</v>
      </c>
      <c r="Q212" s="135">
        <v>4.9800000000000001E-3</v>
      </c>
      <c r="R212" s="135">
        <f>Q212*H212</f>
        <v>4.9800000000000001E-3</v>
      </c>
      <c r="S212" s="135">
        <v>0</v>
      </c>
      <c r="T212" s="136">
        <f>S212*H212</f>
        <v>0</v>
      </c>
      <c r="AR212" s="137" t="s">
        <v>193</v>
      </c>
      <c r="AT212" s="137" t="s">
        <v>195</v>
      </c>
      <c r="AU212" s="137" t="s">
        <v>80</v>
      </c>
      <c r="AY212" s="14" t="s">
        <v>194</v>
      </c>
      <c r="BE212" s="138">
        <f>IF(N212="základní",J212,0)</f>
        <v>0</v>
      </c>
      <c r="BF212" s="138">
        <f>IF(N212="snížená",J212,0)</f>
        <v>0</v>
      </c>
      <c r="BG212" s="138">
        <f>IF(N212="zákl. přenesená",J212,0)</f>
        <v>0</v>
      </c>
      <c r="BH212" s="138">
        <f>IF(N212="sníž. přenesená",J212,0)</f>
        <v>0</v>
      </c>
      <c r="BI212" s="138">
        <f>IF(N212="nulová",J212,0)</f>
        <v>0</v>
      </c>
      <c r="BJ212" s="14" t="s">
        <v>80</v>
      </c>
      <c r="BK212" s="138">
        <f>ROUND(I212*H212,2)</f>
        <v>0</v>
      </c>
      <c r="BL212" s="14" t="s">
        <v>193</v>
      </c>
      <c r="BM212" s="137" t="s">
        <v>737</v>
      </c>
    </row>
    <row r="213" spans="2:65" s="1" customFormat="1" ht="11.25">
      <c r="B213" s="29"/>
      <c r="C213" s="215"/>
      <c r="D213" s="216" t="s">
        <v>201</v>
      </c>
      <c r="E213" s="215"/>
      <c r="F213" s="217" t="s">
        <v>723</v>
      </c>
      <c r="G213" s="215"/>
      <c r="H213" s="215"/>
      <c r="I213" s="140"/>
      <c r="J213" s="215"/>
      <c r="K213" s="215"/>
      <c r="L213" s="29"/>
      <c r="M213" s="141"/>
      <c r="T213" s="53"/>
      <c r="AT213" s="14" t="s">
        <v>201</v>
      </c>
      <c r="AU213" s="14" t="s">
        <v>80</v>
      </c>
    </row>
    <row r="214" spans="2:65" s="1" customFormat="1" ht="16.5" customHeight="1">
      <c r="B214" s="128"/>
      <c r="C214" s="210" t="s">
        <v>464</v>
      </c>
      <c r="D214" s="210" t="s">
        <v>195</v>
      </c>
      <c r="E214" s="211" t="s">
        <v>738</v>
      </c>
      <c r="F214" s="212" t="s">
        <v>739</v>
      </c>
      <c r="G214" s="213" t="s">
        <v>672</v>
      </c>
      <c r="H214" s="162"/>
      <c r="I214" s="132"/>
      <c r="J214" s="228">
        <f>ROUND(I214*H214,2)</f>
        <v>0</v>
      </c>
      <c r="K214" s="212" t="s">
        <v>270</v>
      </c>
      <c r="L214" s="29"/>
      <c r="M214" s="133" t="s">
        <v>1</v>
      </c>
      <c r="N214" s="134" t="s">
        <v>38</v>
      </c>
      <c r="P214" s="135">
        <f>O214*H214</f>
        <v>0</v>
      </c>
      <c r="Q214" s="135">
        <v>0</v>
      </c>
      <c r="R214" s="135">
        <f>Q214*H214</f>
        <v>0</v>
      </c>
      <c r="S214" s="135">
        <v>0</v>
      </c>
      <c r="T214" s="136">
        <f>S214*H214</f>
        <v>0</v>
      </c>
      <c r="AR214" s="137" t="s">
        <v>193</v>
      </c>
      <c r="AT214" s="137" t="s">
        <v>195</v>
      </c>
      <c r="AU214" s="137" t="s">
        <v>80</v>
      </c>
      <c r="AY214" s="14" t="s">
        <v>194</v>
      </c>
      <c r="BE214" s="138">
        <f>IF(N214="základní",J214,0)</f>
        <v>0</v>
      </c>
      <c r="BF214" s="138">
        <f>IF(N214="snížená",J214,0)</f>
        <v>0</v>
      </c>
      <c r="BG214" s="138">
        <f>IF(N214="zákl. přenesená",J214,0)</f>
        <v>0</v>
      </c>
      <c r="BH214" s="138">
        <f>IF(N214="sníž. přenesená",J214,0)</f>
        <v>0</v>
      </c>
      <c r="BI214" s="138">
        <f>IF(N214="nulová",J214,0)</f>
        <v>0</v>
      </c>
      <c r="BJ214" s="14" t="s">
        <v>80</v>
      </c>
      <c r="BK214" s="138">
        <f>ROUND(I214*H214,2)</f>
        <v>0</v>
      </c>
      <c r="BL214" s="14" t="s">
        <v>193</v>
      </c>
      <c r="BM214" s="137" t="s">
        <v>740</v>
      </c>
    </row>
    <row r="215" spans="2:65" s="1" customFormat="1" ht="11.25">
      <c r="B215" s="29"/>
      <c r="C215" s="215"/>
      <c r="D215" s="216" t="s">
        <v>201</v>
      </c>
      <c r="E215" s="215"/>
      <c r="F215" s="217" t="s">
        <v>739</v>
      </c>
      <c r="G215" s="215"/>
      <c r="H215" s="215"/>
      <c r="I215" s="140"/>
      <c r="J215" s="215"/>
      <c r="K215" s="215"/>
      <c r="L215" s="29"/>
      <c r="M215" s="141"/>
      <c r="T215" s="53"/>
      <c r="AT215" s="14" t="s">
        <v>201</v>
      </c>
      <c r="AU215" s="14" t="s">
        <v>80</v>
      </c>
    </row>
    <row r="216" spans="2:65" s="10" customFormat="1" ht="25.9" customHeight="1">
      <c r="B216" s="118"/>
      <c r="C216" s="225"/>
      <c r="D216" s="226" t="s">
        <v>72</v>
      </c>
      <c r="E216" s="227" t="s">
        <v>741</v>
      </c>
      <c r="F216" s="227" t="s">
        <v>742</v>
      </c>
      <c r="G216" s="225"/>
      <c r="H216" s="225"/>
      <c r="I216" s="121"/>
      <c r="J216" s="229">
        <f>BK216</f>
        <v>0</v>
      </c>
      <c r="K216" s="225"/>
      <c r="L216" s="118"/>
      <c r="M216" s="123"/>
      <c r="P216" s="124">
        <f>SUM(P217:P220)</f>
        <v>0</v>
      </c>
      <c r="R216" s="124">
        <f>SUM(R217:R220)</f>
        <v>9.9600000000000001E-3</v>
      </c>
      <c r="T216" s="125">
        <f>SUM(T217:T220)</f>
        <v>0</v>
      </c>
      <c r="AR216" s="119" t="s">
        <v>193</v>
      </c>
      <c r="AT216" s="126" t="s">
        <v>72</v>
      </c>
      <c r="AU216" s="126" t="s">
        <v>73</v>
      </c>
      <c r="AY216" s="119" t="s">
        <v>194</v>
      </c>
      <c r="BK216" s="127">
        <f>SUM(BK217:BK220)</f>
        <v>0</v>
      </c>
    </row>
    <row r="217" spans="2:65" s="1" customFormat="1" ht="16.5" customHeight="1">
      <c r="B217" s="128"/>
      <c r="C217" s="210" t="s">
        <v>466</v>
      </c>
      <c r="D217" s="210" t="s">
        <v>195</v>
      </c>
      <c r="E217" s="211" t="s">
        <v>743</v>
      </c>
      <c r="F217" s="212" t="s">
        <v>744</v>
      </c>
      <c r="G217" s="213" t="s">
        <v>341</v>
      </c>
      <c r="H217" s="214">
        <v>2</v>
      </c>
      <c r="I217" s="132"/>
      <c r="J217" s="228">
        <f>ROUND(I217*H217,2)</f>
        <v>0</v>
      </c>
      <c r="K217" s="212" t="s">
        <v>199</v>
      </c>
      <c r="L217" s="29"/>
      <c r="M217" s="133" t="s">
        <v>1</v>
      </c>
      <c r="N217" s="134" t="s">
        <v>38</v>
      </c>
      <c r="P217" s="135">
        <f>O217*H217</f>
        <v>0</v>
      </c>
      <c r="Q217" s="135">
        <v>4.9800000000000001E-3</v>
      </c>
      <c r="R217" s="135">
        <f>Q217*H217</f>
        <v>9.9600000000000001E-3</v>
      </c>
      <c r="S217" s="135">
        <v>0</v>
      </c>
      <c r="T217" s="136">
        <f>S217*H217</f>
        <v>0</v>
      </c>
      <c r="AR217" s="137" t="s">
        <v>193</v>
      </c>
      <c r="AT217" s="137" t="s">
        <v>195</v>
      </c>
      <c r="AU217" s="137" t="s">
        <v>80</v>
      </c>
      <c r="AY217" s="14" t="s">
        <v>194</v>
      </c>
      <c r="BE217" s="138">
        <f>IF(N217="základní",J217,0)</f>
        <v>0</v>
      </c>
      <c r="BF217" s="138">
        <f>IF(N217="snížená",J217,0)</f>
        <v>0</v>
      </c>
      <c r="BG217" s="138">
        <f>IF(N217="zákl. přenesená",J217,0)</f>
        <v>0</v>
      </c>
      <c r="BH217" s="138">
        <f>IF(N217="sníž. přenesená",J217,0)</f>
        <v>0</v>
      </c>
      <c r="BI217" s="138">
        <f>IF(N217="nulová",J217,0)</f>
        <v>0</v>
      </c>
      <c r="BJ217" s="14" t="s">
        <v>80</v>
      </c>
      <c r="BK217" s="138">
        <f>ROUND(I217*H217,2)</f>
        <v>0</v>
      </c>
      <c r="BL217" s="14" t="s">
        <v>193</v>
      </c>
      <c r="BM217" s="137" t="s">
        <v>745</v>
      </c>
    </row>
    <row r="218" spans="2:65" s="1" customFormat="1" ht="11.25">
      <c r="B218" s="29"/>
      <c r="C218" s="215"/>
      <c r="D218" s="216" t="s">
        <v>201</v>
      </c>
      <c r="E218" s="215"/>
      <c r="F218" s="217" t="s">
        <v>723</v>
      </c>
      <c r="G218" s="215"/>
      <c r="H218" s="215"/>
      <c r="I218" s="140"/>
      <c r="J218" s="215"/>
      <c r="K218" s="215"/>
      <c r="L218" s="29"/>
      <c r="M218" s="141"/>
      <c r="T218" s="53"/>
      <c r="AT218" s="14" t="s">
        <v>201</v>
      </c>
      <c r="AU218" s="14" t="s">
        <v>80</v>
      </c>
    </row>
    <row r="219" spans="2:65" s="1" customFormat="1" ht="16.5" customHeight="1">
      <c r="B219" s="128"/>
      <c r="C219" s="210" t="s">
        <v>468</v>
      </c>
      <c r="D219" s="210" t="s">
        <v>195</v>
      </c>
      <c r="E219" s="211" t="s">
        <v>746</v>
      </c>
      <c r="F219" s="212" t="s">
        <v>747</v>
      </c>
      <c r="G219" s="213" t="s">
        <v>672</v>
      </c>
      <c r="H219" s="162"/>
      <c r="I219" s="132"/>
      <c r="J219" s="228">
        <f>ROUND(I219*H219,2)</f>
        <v>0</v>
      </c>
      <c r="K219" s="212" t="s">
        <v>270</v>
      </c>
      <c r="L219" s="29"/>
      <c r="M219" s="133" t="s">
        <v>1</v>
      </c>
      <c r="N219" s="134" t="s">
        <v>38</v>
      </c>
      <c r="P219" s="135">
        <f>O219*H219</f>
        <v>0</v>
      </c>
      <c r="Q219" s="135">
        <v>0</v>
      </c>
      <c r="R219" s="135">
        <f>Q219*H219</f>
        <v>0</v>
      </c>
      <c r="S219" s="135">
        <v>0</v>
      </c>
      <c r="T219" s="136">
        <f>S219*H219</f>
        <v>0</v>
      </c>
      <c r="AR219" s="137" t="s">
        <v>193</v>
      </c>
      <c r="AT219" s="137" t="s">
        <v>195</v>
      </c>
      <c r="AU219" s="137" t="s">
        <v>80</v>
      </c>
      <c r="AY219" s="14" t="s">
        <v>194</v>
      </c>
      <c r="BE219" s="138">
        <f>IF(N219="základní",J219,0)</f>
        <v>0</v>
      </c>
      <c r="BF219" s="138">
        <f>IF(N219="snížená",J219,0)</f>
        <v>0</v>
      </c>
      <c r="BG219" s="138">
        <f>IF(N219="zákl. přenesená",J219,0)</f>
        <v>0</v>
      </c>
      <c r="BH219" s="138">
        <f>IF(N219="sníž. přenesená",J219,0)</f>
        <v>0</v>
      </c>
      <c r="BI219" s="138">
        <f>IF(N219="nulová",J219,0)</f>
        <v>0</v>
      </c>
      <c r="BJ219" s="14" t="s">
        <v>80</v>
      </c>
      <c r="BK219" s="138">
        <f>ROUND(I219*H219,2)</f>
        <v>0</v>
      </c>
      <c r="BL219" s="14" t="s">
        <v>193</v>
      </c>
      <c r="BM219" s="137" t="s">
        <v>748</v>
      </c>
    </row>
    <row r="220" spans="2:65" s="1" customFormat="1" ht="11.25">
      <c r="B220" s="29"/>
      <c r="C220" s="215"/>
      <c r="D220" s="216" t="s">
        <v>201</v>
      </c>
      <c r="E220" s="215"/>
      <c r="F220" s="217" t="s">
        <v>747</v>
      </c>
      <c r="G220" s="215"/>
      <c r="H220" s="215"/>
      <c r="I220" s="140"/>
      <c r="J220" s="215"/>
      <c r="K220" s="215"/>
      <c r="L220" s="29"/>
      <c r="M220" s="141"/>
      <c r="T220" s="53"/>
      <c r="AT220" s="14" t="s">
        <v>201</v>
      </c>
      <c r="AU220" s="14" t="s">
        <v>80</v>
      </c>
    </row>
    <row r="221" spans="2:65" s="10" customFormat="1" ht="25.9" customHeight="1">
      <c r="B221" s="118"/>
      <c r="C221" s="225"/>
      <c r="D221" s="226" t="s">
        <v>72</v>
      </c>
      <c r="E221" s="227" t="s">
        <v>749</v>
      </c>
      <c r="F221" s="227" t="s">
        <v>750</v>
      </c>
      <c r="G221" s="225"/>
      <c r="H221" s="225"/>
      <c r="I221" s="121"/>
      <c r="J221" s="229">
        <f>BK221</f>
        <v>0</v>
      </c>
      <c r="K221" s="225"/>
      <c r="L221" s="118"/>
      <c r="M221" s="123"/>
      <c r="P221" s="124">
        <f>SUM(P222:P223)</f>
        <v>0</v>
      </c>
      <c r="R221" s="124">
        <f>SUM(R222:R223)</f>
        <v>0</v>
      </c>
      <c r="T221" s="125">
        <f>SUM(T222:T223)</f>
        <v>0</v>
      </c>
      <c r="AR221" s="119" t="s">
        <v>193</v>
      </c>
      <c r="AT221" s="126" t="s">
        <v>72</v>
      </c>
      <c r="AU221" s="126" t="s">
        <v>73</v>
      </c>
      <c r="AY221" s="119" t="s">
        <v>194</v>
      </c>
      <c r="BK221" s="127">
        <f>SUM(BK222:BK223)</f>
        <v>0</v>
      </c>
    </row>
    <row r="222" spans="2:65" s="1" customFormat="1" ht="16.5" customHeight="1">
      <c r="B222" s="128"/>
      <c r="C222" s="210" t="s">
        <v>470</v>
      </c>
      <c r="D222" s="210" t="s">
        <v>195</v>
      </c>
      <c r="E222" s="211" t="s">
        <v>751</v>
      </c>
      <c r="F222" s="212" t="s">
        <v>752</v>
      </c>
      <c r="G222" s="213" t="s">
        <v>269</v>
      </c>
      <c r="H222" s="214">
        <v>51.216000000000001</v>
      </c>
      <c r="I222" s="132"/>
      <c r="J222" s="228">
        <f>ROUND(I222*H222,2)</f>
        <v>0</v>
      </c>
      <c r="K222" s="212" t="s">
        <v>199</v>
      </c>
      <c r="L222" s="29"/>
      <c r="M222" s="133" t="s">
        <v>1</v>
      </c>
      <c r="N222" s="134" t="s">
        <v>38</v>
      </c>
      <c r="P222" s="135">
        <f>O222*H222</f>
        <v>0</v>
      </c>
      <c r="Q222" s="135">
        <v>0</v>
      </c>
      <c r="R222" s="135">
        <f>Q222*H222</f>
        <v>0</v>
      </c>
      <c r="S222" s="135">
        <v>0</v>
      </c>
      <c r="T222" s="136">
        <f>S222*H222</f>
        <v>0</v>
      </c>
      <c r="AR222" s="137" t="s">
        <v>193</v>
      </c>
      <c r="AT222" s="137" t="s">
        <v>195</v>
      </c>
      <c r="AU222" s="137" t="s">
        <v>80</v>
      </c>
      <c r="AY222" s="14" t="s">
        <v>194</v>
      </c>
      <c r="BE222" s="138">
        <f>IF(N222="základní",J222,0)</f>
        <v>0</v>
      </c>
      <c r="BF222" s="138">
        <f>IF(N222="snížená",J222,0)</f>
        <v>0</v>
      </c>
      <c r="BG222" s="138">
        <f>IF(N222="zákl. přenesená",J222,0)</f>
        <v>0</v>
      </c>
      <c r="BH222" s="138">
        <f>IF(N222="sníž. přenesená",J222,0)</f>
        <v>0</v>
      </c>
      <c r="BI222" s="138">
        <f>IF(N222="nulová",J222,0)</f>
        <v>0</v>
      </c>
      <c r="BJ222" s="14" t="s">
        <v>80</v>
      </c>
      <c r="BK222" s="138">
        <f>ROUND(I222*H222,2)</f>
        <v>0</v>
      </c>
      <c r="BL222" s="14" t="s">
        <v>193</v>
      </c>
      <c r="BM222" s="137" t="s">
        <v>753</v>
      </c>
    </row>
    <row r="223" spans="2:65" s="1" customFormat="1" ht="11.25">
      <c r="B223" s="29"/>
      <c r="C223" s="215"/>
      <c r="D223" s="216" t="s">
        <v>201</v>
      </c>
      <c r="E223" s="215"/>
      <c r="F223" s="217" t="s">
        <v>752</v>
      </c>
      <c r="G223" s="215"/>
      <c r="H223" s="215"/>
      <c r="I223" s="140"/>
      <c r="J223" s="215"/>
      <c r="K223" s="215"/>
      <c r="L223" s="29"/>
      <c r="M223" s="141"/>
      <c r="T223" s="53"/>
      <c r="AT223" s="14" t="s">
        <v>201</v>
      </c>
      <c r="AU223" s="14" t="s">
        <v>80</v>
      </c>
    </row>
    <row r="224" spans="2:65" s="10" customFormat="1" ht="25.9" customHeight="1">
      <c r="B224" s="118"/>
      <c r="C224" s="225"/>
      <c r="D224" s="226" t="s">
        <v>72</v>
      </c>
      <c r="E224" s="227" t="s">
        <v>754</v>
      </c>
      <c r="F224" s="227" t="s">
        <v>755</v>
      </c>
      <c r="G224" s="225"/>
      <c r="H224" s="225"/>
      <c r="I224" s="121"/>
      <c r="J224" s="229">
        <f>BK224</f>
        <v>0</v>
      </c>
      <c r="K224" s="225"/>
      <c r="L224" s="118"/>
      <c r="M224" s="123"/>
      <c r="P224" s="124">
        <f>SUM(P225:P226)</f>
        <v>0</v>
      </c>
      <c r="R224" s="124">
        <f>SUM(R225:R226)</f>
        <v>7.9000000000000001E-2</v>
      </c>
      <c r="T224" s="125">
        <f>SUM(T225:T226)</f>
        <v>0</v>
      </c>
      <c r="AR224" s="119" t="s">
        <v>193</v>
      </c>
      <c r="AT224" s="126" t="s">
        <v>72</v>
      </c>
      <c r="AU224" s="126" t="s">
        <v>73</v>
      </c>
      <c r="AY224" s="119" t="s">
        <v>194</v>
      </c>
      <c r="BK224" s="127">
        <f>SUM(BK225:BK226)</f>
        <v>0</v>
      </c>
    </row>
    <row r="225" spans="2:65" s="1" customFormat="1" ht="16.5" customHeight="1">
      <c r="B225" s="128"/>
      <c r="C225" s="210" t="s">
        <v>472</v>
      </c>
      <c r="D225" s="210" t="s">
        <v>195</v>
      </c>
      <c r="E225" s="211" t="s">
        <v>756</v>
      </c>
      <c r="F225" s="212" t="s">
        <v>757</v>
      </c>
      <c r="G225" s="213" t="s">
        <v>269</v>
      </c>
      <c r="H225" s="214">
        <v>50</v>
      </c>
      <c r="I225" s="132"/>
      <c r="J225" s="228">
        <f>ROUND(I225*H225,2)</f>
        <v>0</v>
      </c>
      <c r="K225" s="212" t="s">
        <v>270</v>
      </c>
      <c r="L225" s="29"/>
      <c r="M225" s="133" t="s">
        <v>1</v>
      </c>
      <c r="N225" s="134" t="s">
        <v>38</v>
      </c>
      <c r="P225" s="135">
        <f>O225*H225</f>
        <v>0</v>
      </c>
      <c r="Q225" s="135">
        <v>1.58E-3</v>
      </c>
      <c r="R225" s="135">
        <f>Q225*H225</f>
        <v>7.9000000000000001E-2</v>
      </c>
      <c r="S225" s="135">
        <v>0</v>
      </c>
      <c r="T225" s="136">
        <f>S225*H225</f>
        <v>0</v>
      </c>
      <c r="AR225" s="137" t="s">
        <v>193</v>
      </c>
      <c r="AT225" s="137" t="s">
        <v>195</v>
      </c>
      <c r="AU225" s="137" t="s">
        <v>80</v>
      </c>
      <c r="AY225" s="14" t="s">
        <v>194</v>
      </c>
      <c r="BE225" s="138">
        <f>IF(N225="základní",J225,0)</f>
        <v>0</v>
      </c>
      <c r="BF225" s="138">
        <f>IF(N225="snížená",J225,0)</f>
        <v>0</v>
      </c>
      <c r="BG225" s="138">
        <f>IF(N225="zákl. přenesená",J225,0)</f>
        <v>0</v>
      </c>
      <c r="BH225" s="138">
        <f>IF(N225="sníž. přenesená",J225,0)</f>
        <v>0</v>
      </c>
      <c r="BI225" s="138">
        <f>IF(N225="nulová",J225,0)</f>
        <v>0</v>
      </c>
      <c r="BJ225" s="14" t="s">
        <v>80</v>
      </c>
      <c r="BK225" s="138">
        <f>ROUND(I225*H225,2)</f>
        <v>0</v>
      </c>
      <c r="BL225" s="14" t="s">
        <v>193</v>
      </c>
      <c r="BM225" s="137" t="s">
        <v>758</v>
      </c>
    </row>
    <row r="226" spans="2:65" s="1" customFormat="1" ht="11.25">
      <c r="B226" s="29"/>
      <c r="C226" s="215"/>
      <c r="D226" s="216" t="s">
        <v>201</v>
      </c>
      <c r="E226" s="215"/>
      <c r="F226" s="217" t="s">
        <v>757</v>
      </c>
      <c r="G226" s="215"/>
      <c r="H226" s="215"/>
      <c r="I226" s="140"/>
      <c r="J226" s="215"/>
      <c r="K226" s="215"/>
      <c r="L226" s="29"/>
      <c r="M226" s="141"/>
      <c r="T226" s="53"/>
      <c r="AT226" s="14" t="s">
        <v>201</v>
      </c>
      <c r="AU226" s="14" t="s">
        <v>80</v>
      </c>
    </row>
    <row r="227" spans="2:65" s="10" customFormat="1" ht="25.9" customHeight="1">
      <c r="B227" s="118"/>
      <c r="C227" s="225"/>
      <c r="D227" s="226" t="s">
        <v>72</v>
      </c>
      <c r="E227" s="227" t="s">
        <v>589</v>
      </c>
      <c r="F227" s="227" t="s">
        <v>590</v>
      </c>
      <c r="G227" s="225"/>
      <c r="H227" s="225"/>
      <c r="I227" s="121"/>
      <c r="J227" s="229">
        <f>BK227</f>
        <v>0</v>
      </c>
      <c r="K227" s="225"/>
      <c r="L227" s="118"/>
      <c r="M227" s="123"/>
      <c r="P227" s="124">
        <f>SUM(P228:P229)</f>
        <v>0</v>
      </c>
      <c r="R227" s="124">
        <f>SUM(R228:R229)</f>
        <v>0</v>
      </c>
      <c r="T227" s="125">
        <f>SUM(T228:T229)</f>
        <v>0</v>
      </c>
      <c r="AR227" s="119" t="s">
        <v>193</v>
      </c>
      <c r="AT227" s="126" t="s">
        <v>72</v>
      </c>
      <c r="AU227" s="126" t="s">
        <v>73</v>
      </c>
      <c r="AY227" s="119" t="s">
        <v>194</v>
      </c>
      <c r="BK227" s="127">
        <f>SUM(BK228:BK229)</f>
        <v>0</v>
      </c>
    </row>
    <row r="228" spans="2:65" s="1" customFormat="1" ht="16.5" customHeight="1">
      <c r="B228" s="128"/>
      <c r="C228" s="210" t="s">
        <v>474</v>
      </c>
      <c r="D228" s="210" t="s">
        <v>195</v>
      </c>
      <c r="E228" s="211" t="s">
        <v>759</v>
      </c>
      <c r="F228" s="212" t="s">
        <v>760</v>
      </c>
      <c r="G228" s="213" t="s">
        <v>324</v>
      </c>
      <c r="H228" s="214">
        <v>50.24183</v>
      </c>
      <c r="I228" s="132"/>
      <c r="J228" s="228">
        <f>ROUND(I228*H228,2)</f>
        <v>0</v>
      </c>
      <c r="K228" s="212" t="s">
        <v>270</v>
      </c>
      <c r="L228" s="29"/>
      <c r="M228" s="133" t="s">
        <v>1</v>
      </c>
      <c r="N228" s="134" t="s">
        <v>38</v>
      </c>
      <c r="P228" s="135">
        <f>O228*H228</f>
        <v>0</v>
      </c>
      <c r="Q228" s="135">
        <v>0</v>
      </c>
      <c r="R228" s="135">
        <f>Q228*H228</f>
        <v>0</v>
      </c>
      <c r="S228" s="135">
        <v>0</v>
      </c>
      <c r="T228" s="136">
        <f>S228*H228</f>
        <v>0</v>
      </c>
      <c r="AR228" s="137" t="s">
        <v>193</v>
      </c>
      <c r="AT228" s="137" t="s">
        <v>195</v>
      </c>
      <c r="AU228" s="137" t="s">
        <v>80</v>
      </c>
      <c r="AY228" s="14" t="s">
        <v>194</v>
      </c>
      <c r="BE228" s="138">
        <f>IF(N228="základní",J228,0)</f>
        <v>0</v>
      </c>
      <c r="BF228" s="138">
        <f>IF(N228="snížená",J228,0)</f>
        <v>0</v>
      </c>
      <c r="BG228" s="138">
        <f>IF(N228="zákl. přenesená",J228,0)</f>
        <v>0</v>
      </c>
      <c r="BH228" s="138">
        <f>IF(N228="sníž. přenesená",J228,0)</f>
        <v>0</v>
      </c>
      <c r="BI228" s="138">
        <f>IF(N228="nulová",J228,0)</f>
        <v>0</v>
      </c>
      <c r="BJ228" s="14" t="s">
        <v>80</v>
      </c>
      <c r="BK228" s="138">
        <f>ROUND(I228*H228,2)</f>
        <v>0</v>
      </c>
      <c r="BL228" s="14" t="s">
        <v>193</v>
      </c>
      <c r="BM228" s="137" t="s">
        <v>761</v>
      </c>
    </row>
    <row r="229" spans="2:65" s="1" customFormat="1" ht="11.25">
      <c r="B229" s="29"/>
      <c r="C229" s="215"/>
      <c r="D229" s="216" t="s">
        <v>201</v>
      </c>
      <c r="E229" s="215"/>
      <c r="F229" s="217" t="s">
        <v>760</v>
      </c>
      <c r="G229" s="215"/>
      <c r="H229" s="215"/>
      <c r="I229" s="140"/>
      <c r="J229" s="215"/>
      <c r="K229" s="215"/>
      <c r="L229" s="29"/>
      <c r="M229" s="141"/>
      <c r="T229" s="53"/>
      <c r="AT229" s="14" t="s">
        <v>201</v>
      </c>
      <c r="AU229" s="14" t="s">
        <v>80</v>
      </c>
    </row>
    <row r="230" spans="2:65" s="10" customFormat="1" ht="25.9" customHeight="1">
      <c r="B230" s="118"/>
      <c r="C230" s="225"/>
      <c r="D230" s="226" t="s">
        <v>72</v>
      </c>
      <c r="E230" s="227" t="s">
        <v>762</v>
      </c>
      <c r="F230" s="227" t="s">
        <v>763</v>
      </c>
      <c r="G230" s="225"/>
      <c r="H230" s="225"/>
      <c r="I230" s="121"/>
      <c r="J230" s="229">
        <f>BK230</f>
        <v>0</v>
      </c>
      <c r="K230" s="225"/>
      <c r="L230" s="118"/>
      <c r="M230" s="123"/>
      <c r="P230" s="124">
        <f>SUM(P231:P232)</f>
        <v>0</v>
      </c>
      <c r="R230" s="124">
        <f>SUM(R231:R232)</f>
        <v>1.2225630299999999</v>
      </c>
      <c r="T230" s="125">
        <f>SUM(T231:T232)</f>
        <v>0</v>
      </c>
      <c r="AR230" s="119" t="s">
        <v>193</v>
      </c>
      <c r="AT230" s="126" t="s">
        <v>72</v>
      </c>
      <c r="AU230" s="126" t="s">
        <v>73</v>
      </c>
      <c r="AY230" s="119" t="s">
        <v>194</v>
      </c>
      <c r="BK230" s="127">
        <f>SUM(BK231:BK232)</f>
        <v>0</v>
      </c>
    </row>
    <row r="231" spans="2:65" s="1" customFormat="1" ht="16.5" customHeight="1">
      <c r="B231" s="128"/>
      <c r="C231" s="210" t="s">
        <v>481</v>
      </c>
      <c r="D231" s="210" t="s">
        <v>195</v>
      </c>
      <c r="E231" s="211" t="s">
        <v>764</v>
      </c>
      <c r="F231" s="212" t="s">
        <v>765</v>
      </c>
      <c r="G231" s="213" t="s">
        <v>324</v>
      </c>
      <c r="H231" s="214">
        <v>1.1973</v>
      </c>
      <c r="I231" s="132"/>
      <c r="J231" s="228">
        <f>ROUND(I231*H231,2)</f>
        <v>0</v>
      </c>
      <c r="K231" s="212" t="s">
        <v>199</v>
      </c>
      <c r="L231" s="29"/>
      <c r="M231" s="133" t="s">
        <v>1</v>
      </c>
      <c r="N231" s="134" t="s">
        <v>38</v>
      </c>
      <c r="P231" s="135">
        <f>O231*H231</f>
        <v>0</v>
      </c>
      <c r="Q231" s="135">
        <v>1.0210999999999999</v>
      </c>
      <c r="R231" s="135">
        <f>Q231*H231</f>
        <v>1.2225630299999999</v>
      </c>
      <c r="S231" s="135">
        <v>0</v>
      </c>
      <c r="T231" s="136">
        <f>S231*H231</f>
        <v>0</v>
      </c>
      <c r="AR231" s="137" t="s">
        <v>193</v>
      </c>
      <c r="AT231" s="137" t="s">
        <v>195</v>
      </c>
      <c r="AU231" s="137" t="s">
        <v>80</v>
      </c>
      <c r="AY231" s="14" t="s">
        <v>194</v>
      </c>
      <c r="BE231" s="138">
        <f>IF(N231="základní",J231,0)</f>
        <v>0</v>
      </c>
      <c r="BF231" s="138">
        <f>IF(N231="snížená",J231,0)</f>
        <v>0</v>
      </c>
      <c r="BG231" s="138">
        <f>IF(N231="zákl. přenesená",J231,0)</f>
        <v>0</v>
      </c>
      <c r="BH231" s="138">
        <f>IF(N231="sníž. přenesená",J231,0)</f>
        <v>0</v>
      </c>
      <c r="BI231" s="138">
        <f>IF(N231="nulová",J231,0)</f>
        <v>0</v>
      </c>
      <c r="BJ231" s="14" t="s">
        <v>80</v>
      </c>
      <c r="BK231" s="138">
        <f>ROUND(I231*H231,2)</f>
        <v>0</v>
      </c>
      <c r="BL231" s="14" t="s">
        <v>193</v>
      </c>
      <c r="BM231" s="137" t="s">
        <v>766</v>
      </c>
    </row>
    <row r="232" spans="2:65" s="1" customFormat="1" ht="11.25">
      <c r="B232" s="29"/>
      <c r="C232" s="215"/>
      <c r="D232" s="216" t="s">
        <v>201</v>
      </c>
      <c r="E232" s="215"/>
      <c r="F232" s="217" t="s">
        <v>765</v>
      </c>
      <c r="G232" s="215"/>
      <c r="H232" s="215"/>
      <c r="I232" s="140"/>
      <c r="J232" s="215"/>
      <c r="K232" s="215"/>
      <c r="L232" s="29"/>
      <c r="M232" s="152"/>
      <c r="N232" s="153"/>
      <c r="O232" s="153"/>
      <c r="P232" s="153"/>
      <c r="Q232" s="153"/>
      <c r="R232" s="153"/>
      <c r="S232" s="153"/>
      <c r="T232" s="154"/>
      <c r="AT232" s="14" t="s">
        <v>201</v>
      </c>
      <c r="AU232" s="14" t="s">
        <v>80</v>
      </c>
    </row>
    <row r="233" spans="2:65" s="1" customFormat="1" ht="6.95" customHeight="1">
      <c r="B233" s="41"/>
      <c r="C233" s="42"/>
      <c r="D233" s="42"/>
      <c r="E233" s="42"/>
      <c r="F233" s="42"/>
      <c r="G233" s="42"/>
      <c r="H233" s="42"/>
      <c r="I233" s="42"/>
      <c r="J233" s="42"/>
      <c r="K233" s="42"/>
      <c r="L233" s="29"/>
    </row>
  </sheetData>
  <sheetProtection algorithmName="SHA-512" hashValue="o/u3Iz5TVlkyUaK4D6anjnHthynPK4oSfrEQkXrC/0nnQToeJ1EIS+eNG7mL0zuJo06RWLyfJjTszJBxC3+Vkg==" saltValue="Us5F+jO7BFDTQtEYFk+Alg==" spinCount="100000" sheet="1" objects="1" scenarios="1"/>
  <autoFilter ref="C132:K232" xr:uid="{00000000-0009-0000-0000-000004000000}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6"/>
  <sheetViews>
    <sheetView showGridLines="0" topLeftCell="C1" zoomScale="85" zoomScaleNormal="85" workbookViewId="0">
      <selection activeCell="AA61" sqref="AA6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108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767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30" customHeight="1">
      <c r="B11" s="29"/>
      <c r="E11" s="170" t="s">
        <v>768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ROUND(J129,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ROUND((SUM(BE129:BE185)),  2)</f>
        <v>0</v>
      </c>
      <c r="I35" s="94">
        <v>0.21</v>
      </c>
      <c r="J35" s="84">
        <f>ROUND(((SUM(BE129:BE185))*I35),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ROUND((SUM(BF129:BF185)),  2)</f>
        <v>0</v>
      </c>
      <c r="I36" s="94">
        <v>0.15</v>
      </c>
      <c r="J36" s="84">
        <f>ROUND(((SUM(BF129:BF185))*I36),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ROUND((SUM(BG129:BG185)),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ROUND((SUM(BH129:BH185)),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ROUND((SUM(BI129:BI185)),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767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30" customHeight="1">
      <c r="B89" s="29"/>
      <c r="E89" s="170" t="str">
        <f>E11</f>
        <v>D.4.1 - D.4.2 - ARCHITEKTONICKO - STAVEBNÍ ŘEŠENÍ  + STAVEBNĚ - KONSTRUKČNÍ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J129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597</v>
      </c>
      <c r="E99" s="108"/>
      <c r="F99" s="108"/>
      <c r="G99" s="108"/>
      <c r="H99" s="108"/>
      <c r="I99" s="108"/>
      <c r="J99" s="109">
        <f>J130</f>
        <v>0</v>
      </c>
      <c r="L99" s="106"/>
    </row>
    <row r="100" spans="2:47" s="8" customFormat="1" ht="24.95" customHeight="1">
      <c r="B100" s="106"/>
      <c r="D100" s="107" t="s">
        <v>598</v>
      </c>
      <c r="E100" s="108"/>
      <c r="F100" s="108"/>
      <c r="G100" s="108"/>
      <c r="H100" s="108"/>
      <c r="I100" s="108"/>
      <c r="J100" s="109">
        <f>J146</f>
        <v>0</v>
      </c>
      <c r="L100" s="106"/>
    </row>
    <row r="101" spans="2:47" s="8" customFormat="1" ht="24.95" customHeight="1">
      <c r="B101" s="106"/>
      <c r="D101" s="107" t="s">
        <v>601</v>
      </c>
      <c r="E101" s="108"/>
      <c r="F101" s="108"/>
      <c r="G101" s="108"/>
      <c r="H101" s="108"/>
      <c r="I101" s="108"/>
      <c r="J101" s="109">
        <f>J153</f>
        <v>0</v>
      </c>
      <c r="L101" s="106"/>
    </row>
    <row r="102" spans="2:47" s="8" customFormat="1" ht="24.95" customHeight="1">
      <c r="B102" s="106"/>
      <c r="D102" s="107" t="s">
        <v>602</v>
      </c>
      <c r="E102" s="108"/>
      <c r="F102" s="108"/>
      <c r="G102" s="108"/>
      <c r="H102" s="108"/>
      <c r="I102" s="108"/>
      <c r="J102" s="109">
        <f>J158</f>
        <v>0</v>
      </c>
      <c r="L102" s="106"/>
    </row>
    <row r="103" spans="2:47" s="8" customFormat="1" ht="24.95" customHeight="1">
      <c r="B103" s="106"/>
      <c r="D103" s="107" t="s">
        <v>606</v>
      </c>
      <c r="E103" s="108"/>
      <c r="F103" s="108"/>
      <c r="G103" s="108"/>
      <c r="H103" s="108"/>
      <c r="I103" s="108"/>
      <c r="J103" s="109">
        <f>J171</f>
        <v>0</v>
      </c>
      <c r="L103" s="106"/>
    </row>
    <row r="104" spans="2:47" s="8" customFormat="1" ht="24.95" customHeight="1">
      <c r="B104" s="106"/>
      <c r="D104" s="107" t="s">
        <v>607</v>
      </c>
      <c r="E104" s="108"/>
      <c r="F104" s="108"/>
      <c r="G104" s="108"/>
      <c r="H104" s="108"/>
      <c r="I104" s="108"/>
      <c r="J104" s="109">
        <f>J174</f>
        <v>0</v>
      </c>
      <c r="L104" s="106"/>
    </row>
    <row r="105" spans="2:47" s="8" customFormat="1" ht="24.95" customHeight="1">
      <c r="B105" s="106"/>
      <c r="D105" s="107" t="s">
        <v>769</v>
      </c>
      <c r="E105" s="108"/>
      <c r="F105" s="108"/>
      <c r="G105" s="108"/>
      <c r="H105" s="108"/>
      <c r="I105" s="108"/>
      <c r="J105" s="109">
        <f>J177</f>
        <v>0</v>
      </c>
      <c r="L105" s="106"/>
    </row>
    <row r="106" spans="2:47" s="8" customFormat="1" ht="24.95" customHeight="1">
      <c r="B106" s="106"/>
      <c r="D106" s="107" t="s">
        <v>384</v>
      </c>
      <c r="E106" s="108"/>
      <c r="F106" s="108"/>
      <c r="G106" s="108"/>
      <c r="H106" s="108"/>
      <c r="I106" s="108"/>
      <c r="J106" s="109">
        <f>J180</f>
        <v>0</v>
      </c>
      <c r="L106" s="106"/>
    </row>
    <row r="107" spans="2:47" s="8" customFormat="1" ht="24.95" customHeight="1">
      <c r="B107" s="106"/>
      <c r="D107" s="107" t="s">
        <v>608</v>
      </c>
      <c r="E107" s="108"/>
      <c r="F107" s="108"/>
      <c r="G107" s="108"/>
      <c r="H107" s="108"/>
      <c r="I107" s="108"/>
      <c r="J107" s="109">
        <f>J183</f>
        <v>0</v>
      </c>
      <c r="L107" s="106"/>
    </row>
    <row r="108" spans="2:47" s="1" customFormat="1" ht="21.75" customHeight="1">
      <c r="B108" s="29"/>
      <c r="L108" s="29"/>
    </row>
    <row r="109" spans="2:47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9"/>
    </row>
    <row r="113" spans="2:20" s="1" customFormat="1" ht="6.95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9"/>
    </row>
    <row r="114" spans="2:20" s="1" customFormat="1" ht="24.95" customHeight="1">
      <c r="B114" s="29"/>
      <c r="C114" s="18" t="s">
        <v>178</v>
      </c>
      <c r="L114" s="29"/>
    </row>
    <row r="115" spans="2:20" s="1" customFormat="1" ht="6.95" customHeight="1">
      <c r="B115" s="29"/>
      <c r="L115" s="29"/>
    </row>
    <row r="116" spans="2:20" s="1" customFormat="1" ht="12" customHeight="1">
      <c r="B116" s="29"/>
      <c r="C116" s="24" t="s">
        <v>16</v>
      </c>
      <c r="L116" s="29"/>
    </row>
    <row r="117" spans="2:20" s="1" customFormat="1" ht="16.5" customHeight="1">
      <c r="B117" s="29"/>
      <c r="E117" s="206" t="str">
        <f>E7</f>
        <v>DOPLNĚNÍ VYBAVENOSTI V OKOLÍ VELKÉHO ŽĎÁRSKÉHO RYBNÍKU</v>
      </c>
      <c r="F117" s="207"/>
      <c r="G117" s="207"/>
      <c r="H117" s="207"/>
      <c r="L117" s="29"/>
    </row>
    <row r="118" spans="2:20" ht="12" customHeight="1">
      <c r="B118" s="17"/>
      <c r="C118" s="24" t="s">
        <v>169</v>
      </c>
      <c r="L118" s="17"/>
    </row>
    <row r="119" spans="2:20" s="1" customFormat="1" ht="16.5" customHeight="1">
      <c r="B119" s="29"/>
      <c r="E119" s="206" t="s">
        <v>767</v>
      </c>
      <c r="F119" s="208"/>
      <c r="G119" s="208"/>
      <c r="H119" s="208"/>
      <c r="L119" s="29"/>
    </row>
    <row r="120" spans="2:20" s="1" customFormat="1" ht="12" customHeight="1">
      <c r="B120" s="29"/>
      <c r="C120" s="24" t="s">
        <v>171</v>
      </c>
      <c r="L120" s="29"/>
    </row>
    <row r="121" spans="2:20" s="1" customFormat="1" ht="30" customHeight="1">
      <c r="B121" s="29"/>
      <c r="E121" s="170" t="str">
        <f>E11</f>
        <v>D.4.1 - D.4.2 - ARCHITEKTONICKO - STAVEBNÍ ŘEŠENÍ  + STAVEBNĚ - KONSTRUKČNÍ ŘEŠENÍ</v>
      </c>
      <c r="F121" s="208"/>
      <c r="G121" s="208"/>
      <c r="H121" s="208"/>
      <c r="L121" s="29"/>
    </row>
    <row r="122" spans="2:20" s="1" customFormat="1" ht="6.95" customHeight="1">
      <c r="B122" s="29"/>
      <c r="L122" s="29"/>
    </row>
    <row r="123" spans="2:20" s="1" customFormat="1" ht="12" customHeight="1">
      <c r="B123" s="29"/>
      <c r="C123" s="24" t="s">
        <v>20</v>
      </c>
      <c r="F123" s="22" t="str">
        <f>F14</f>
        <v xml:space="preserve"> </v>
      </c>
      <c r="I123" s="24" t="s">
        <v>22</v>
      </c>
      <c r="J123" s="49" t="str">
        <f>IF(J14="","",J14)</f>
        <v>26. 8. 2025</v>
      </c>
      <c r="L123" s="29"/>
    </row>
    <row r="124" spans="2:20" s="1" customFormat="1" ht="6.95" customHeight="1">
      <c r="B124" s="29"/>
      <c r="L124" s="29"/>
    </row>
    <row r="125" spans="2:20" s="1" customFormat="1" ht="15.2" customHeight="1">
      <c r="B125" s="29"/>
      <c r="C125" s="24" t="s">
        <v>24</v>
      </c>
      <c r="F125" s="22" t="str">
        <f>E17</f>
        <v xml:space="preserve"> </v>
      </c>
      <c r="I125" s="24" t="s">
        <v>29</v>
      </c>
      <c r="J125" s="27" t="str">
        <f>E23</f>
        <v xml:space="preserve"> </v>
      </c>
      <c r="L125" s="29"/>
    </row>
    <row r="126" spans="2:20" s="1" customFormat="1" ht="15.2" customHeight="1">
      <c r="B126" s="29"/>
      <c r="C126" s="24" t="s">
        <v>27</v>
      </c>
      <c r="F126" s="22" t="str">
        <f>IF(E20="","",E20)</f>
        <v>Vyplň údaj</v>
      </c>
      <c r="I126" s="24" t="s">
        <v>31</v>
      </c>
      <c r="J126" s="27" t="str">
        <f>E26</f>
        <v xml:space="preserve"> </v>
      </c>
      <c r="L126" s="29"/>
    </row>
    <row r="127" spans="2:20" s="1" customFormat="1" ht="10.35" customHeight="1">
      <c r="B127" s="29"/>
      <c r="L127" s="29"/>
    </row>
    <row r="128" spans="2:20" s="9" customFormat="1" ht="29.25" customHeight="1">
      <c r="B128" s="110"/>
      <c r="C128" s="111" t="s">
        <v>179</v>
      </c>
      <c r="D128" s="112" t="s">
        <v>58</v>
      </c>
      <c r="E128" s="112" t="s">
        <v>54</v>
      </c>
      <c r="F128" s="112" t="s">
        <v>55</v>
      </c>
      <c r="G128" s="112" t="s">
        <v>180</v>
      </c>
      <c r="H128" s="112" t="s">
        <v>181</v>
      </c>
      <c r="I128" s="112" t="s">
        <v>182</v>
      </c>
      <c r="J128" s="112" t="s">
        <v>174</v>
      </c>
      <c r="K128" s="113" t="s">
        <v>183</v>
      </c>
      <c r="L128" s="110"/>
      <c r="M128" s="56" t="s">
        <v>1</v>
      </c>
      <c r="N128" s="57" t="s">
        <v>37</v>
      </c>
      <c r="O128" s="57" t="s">
        <v>184</v>
      </c>
      <c r="P128" s="57" t="s">
        <v>185</v>
      </c>
      <c r="Q128" s="57" t="s">
        <v>186</v>
      </c>
      <c r="R128" s="57" t="s">
        <v>187</v>
      </c>
      <c r="S128" s="57" t="s">
        <v>188</v>
      </c>
      <c r="T128" s="58" t="s">
        <v>189</v>
      </c>
    </row>
    <row r="129" spans="2:65" s="1" customFormat="1" ht="22.9" customHeight="1">
      <c r="B129" s="29"/>
      <c r="C129" s="61" t="s">
        <v>190</v>
      </c>
      <c r="J129" s="114">
        <f>BK129</f>
        <v>0</v>
      </c>
      <c r="L129" s="29"/>
      <c r="M129" s="59"/>
      <c r="N129" s="50"/>
      <c r="O129" s="50"/>
      <c r="P129" s="115">
        <f>P130+P146+P153+P158+P171+P174+P177+P180+P183</f>
        <v>0</v>
      </c>
      <c r="Q129" s="50"/>
      <c r="R129" s="115">
        <f>R130+R146+R153+R158+R171+R174+R177+R180+R183</f>
        <v>27.0738818795</v>
      </c>
      <c r="S129" s="50"/>
      <c r="T129" s="116">
        <f>T130+T146+T153+T158+T171+T174+T177+T180+T183</f>
        <v>0</v>
      </c>
      <c r="AT129" s="14" t="s">
        <v>72</v>
      </c>
      <c r="AU129" s="14" t="s">
        <v>82</v>
      </c>
      <c r="BK129" s="117">
        <f>BK130+BK146+BK153+BK158+BK171+BK174+BK177+BK180+BK183</f>
        <v>0</v>
      </c>
    </row>
    <row r="130" spans="2:65" s="10" customFormat="1" ht="25.9" customHeight="1">
      <c r="B130" s="118"/>
      <c r="D130" s="119" t="s">
        <v>72</v>
      </c>
      <c r="E130" s="120" t="s">
        <v>85</v>
      </c>
      <c r="F130" s="120" t="s">
        <v>609</v>
      </c>
      <c r="I130" s="121"/>
      <c r="J130" s="122">
        <f>BK130</f>
        <v>0</v>
      </c>
      <c r="L130" s="118"/>
      <c r="M130" s="123"/>
      <c r="P130" s="124">
        <f>SUM(P131:P145)</f>
        <v>0</v>
      </c>
      <c r="R130" s="124">
        <f>SUM(R131:R145)</f>
        <v>18.5328102</v>
      </c>
      <c r="T130" s="125">
        <f>SUM(T131:T145)</f>
        <v>0</v>
      </c>
      <c r="AR130" s="119" t="s">
        <v>193</v>
      </c>
      <c r="AT130" s="126" t="s">
        <v>72</v>
      </c>
      <c r="AU130" s="126" t="s">
        <v>73</v>
      </c>
      <c r="AY130" s="119" t="s">
        <v>194</v>
      </c>
      <c r="BK130" s="127">
        <f>SUM(BK131:BK145)</f>
        <v>0</v>
      </c>
    </row>
    <row r="131" spans="2:65" s="1" customFormat="1" ht="16.5" customHeight="1">
      <c r="B131" s="128"/>
      <c r="C131" s="210" t="s">
        <v>80</v>
      </c>
      <c r="D131" s="210" t="s">
        <v>195</v>
      </c>
      <c r="E131" s="211" t="s">
        <v>610</v>
      </c>
      <c r="F131" s="212" t="s">
        <v>611</v>
      </c>
      <c r="G131" s="213" t="s">
        <v>269</v>
      </c>
      <c r="H131" s="214">
        <v>23.327999999999999</v>
      </c>
      <c r="I131" s="132"/>
      <c r="J131" s="228">
        <f>ROUND(I131*H131,2)</f>
        <v>0</v>
      </c>
      <c r="K131" s="212" t="s">
        <v>270</v>
      </c>
      <c r="L131" s="29"/>
      <c r="M131" s="133" t="s">
        <v>1</v>
      </c>
      <c r="N131" s="134" t="s">
        <v>38</v>
      </c>
      <c r="P131" s="135">
        <f>O131*H131</f>
        <v>0</v>
      </c>
      <c r="Q131" s="135">
        <v>3.9149999999999997E-2</v>
      </c>
      <c r="R131" s="135">
        <f>Q131*H131</f>
        <v>0.91329119999999986</v>
      </c>
      <c r="S131" s="135">
        <v>0</v>
      </c>
      <c r="T131" s="136">
        <f>S131*H131</f>
        <v>0</v>
      </c>
      <c r="AR131" s="137" t="s">
        <v>193</v>
      </c>
      <c r="AT131" s="137" t="s">
        <v>195</v>
      </c>
      <c r="AU131" s="137" t="s">
        <v>80</v>
      </c>
      <c r="AY131" s="14" t="s">
        <v>194</v>
      </c>
      <c r="BE131" s="138">
        <f>IF(N131="základní",J131,0)</f>
        <v>0</v>
      </c>
      <c r="BF131" s="138">
        <f>IF(N131="snížená",J131,0)</f>
        <v>0</v>
      </c>
      <c r="BG131" s="138">
        <f>IF(N131="zákl. přenesená",J131,0)</f>
        <v>0</v>
      </c>
      <c r="BH131" s="138">
        <f>IF(N131="sníž. přenesená",J131,0)</f>
        <v>0</v>
      </c>
      <c r="BI131" s="138">
        <f>IF(N131="nulová",J131,0)</f>
        <v>0</v>
      </c>
      <c r="BJ131" s="14" t="s">
        <v>80</v>
      </c>
      <c r="BK131" s="138">
        <f>ROUND(I131*H131,2)</f>
        <v>0</v>
      </c>
      <c r="BL131" s="14" t="s">
        <v>193</v>
      </c>
      <c r="BM131" s="137" t="s">
        <v>770</v>
      </c>
    </row>
    <row r="132" spans="2:65" s="1" customFormat="1" ht="11.25">
      <c r="B132" s="29"/>
      <c r="C132" s="215"/>
      <c r="D132" s="216" t="s">
        <v>201</v>
      </c>
      <c r="E132" s="215"/>
      <c r="F132" s="217" t="s">
        <v>611</v>
      </c>
      <c r="G132" s="215"/>
      <c r="H132" s="215"/>
      <c r="I132" s="140"/>
      <c r="J132" s="215"/>
      <c r="K132" s="215"/>
      <c r="L132" s="29"/>
      <c r="M132" s="141"/>
      <c r="T132" s="53"/>
      <c r="AT132" s="14" t="s">
        <v>201</v>
      </c>
      <c r="AU132" s="14" t="s">
        <v>80</v>
      </c>
    </row>
    <row r="133" spans="2:65" s="1" customFormat="1" ht="16.5" customHeight="1">
      <c r="B133" s="128"/>
      <c r="C133" s="210" t="s">
        <v>85</v>
      </c>
      <c r="D133" s="210" t="s">
        <v>195</v>
      </c>
      <c r="E133" s="211" t="s">
        <v>613</v>
      </c>
      <c r="F133" s="212" t="s">
        <v>614</v>
      </c>
      <c r="G133" s="213" t="s">
        <v>269</v>
      </c>
      <c r="H133" s="214">
        <v>23.327999999999999</v>
      </c>
      <c r="I133" s="132"/>
      <c r="J133" s="228">
        <f>ROUND(I133*H133,2)</f>
        <v>0</v>
      </c>
      <c r="K133" s="212" t="s">
        <v>270</v>
      </c>
      <c r="L133" s="29"/>
      <c r="M133" s="133" t="s">
        <v>1</v>
      </c>
      <c r="N133" s="134" t="s">
        <v>38</v>
      </c>
      <c r="P133" s="135">
        <f>O133*H133</f>
        <v>0</v>
      </c>
      <c r="Q133" s="135">
        <v>0</v>
      </c>
      <c r="R133" s="135">
        <f>Q133*H133</f>
        <v>0</v>
      </c>
      <c r="S133" s="135">
        <v>0</v>
      </c>
      <c r="T133" s="136">
        <f>S133*H133</f>
        <v>0</v>
      </c>
      <c r="AR133" s="137" t="s">
        <v>193</v>
      </c>
      <c r="AT133" s="137" t="s">
        <v>195</v>
      </c>
      <c r="AU133" s="137" t="s">
        <v>80</v>
      </c>
      <c r="AY133" s="14" t="s">
        <v>194</v>
      </c>
      <c r="BE133" s="138">
        <f>IF(N133="základní",J133,0)</f>
        <v>0</v>
      </c>
      <c r="BF133" s="138">
        <f>IF(N133="snížená",J133,0)</f>
        <v>0</v>
      </c>
      <c r="BG133" s="138">
        <f>IF(N133="zákl. přenesená",J133,0)</f>
        <v>0</v>
      </c>
      <c r="BH133" s="138">
        <f>IF(N133="sníž. přenesená",J133,0)</f>
        <v>0</v>
      </c>
      <c r="BI133" s="138">
        <f>IF(N133="nulová",J133,0)</f>
        <v>0</v>
      </c>
      <c r="BJ133" s="14" t="s">
        <v>80</v>
      </c>
      <c r="BK133" s="138">
        <f>ROUND(I133*H133,2)</f>
        <v>0</v>
      </c>
      <c r="BL133" s="14" t="s">
        <v>193</v>
      </c>
      <c r="BM133" s="137" t="s">
        <v>771</v>
      </c>
    </row>
    <row r="134" spans="2:65" s="1" customFormat="1" ht="11.25">
      <c r="B134" s="29"/>
      <c r="C134" s="215"/>
      <c r="D134" s="216" t="s">
        <v>201</v>
      </c>
      <c r="E134" s="215"/>
      <c r="F134" s="217" t="s">
        <v>616</v>
      </c>
      <c r="G134" s="215"/>
      <c r="H134" s="215"/>
      <c r="I134" s="140"/>
      <c r="J134" s="215"/>
      <c r="K134" s="215"/>
      <c r="L134" s="29"/>
      <c r="M134" s="141"/>
      <c r="T134" s="53"/>
      <c r="AT134" s="14" t="s">
        <v>201</v>
      </c>
      <c r="AU134" s="14" t="s">
        <v>80</v>
      </c>
    </row>
    <row r="135" spans="2:65" s="1" customFormat="1" ht="16.5" customHeight="1">
      <c r="B135" s="128"/>
      <c r="C135" s="210" t="s">
        <v>207</v>
      </c>
      <c r="D135" s="210" t="s">
        <v>195</v>
      </c>
      <c r="E135" s="211" t="s">
        <v>624</v>
      </c>
      <c r="F135" s="212" t="s">
        <v>625</v>
      </c>
      <c r="G135" s="213" t="s">
        <v>280</v>
      </c>
      <c r="H135" s="214">
        <v>0.63756000000000002</v>
      </c>
      <c r="I135" s="132"/>
      <c r="J135" s="228">
        <f>ROUND(I135*H135,2)</f>
        <v>0</v>
      </c>
      <c r="K135" s="212" t="s">
        <v>270</v>
      </c>
      <c r="L135" s="29"/>
      <c r="M135" s="133" t="s">
        <v>1</v>
      </c>
      <c r="N135" s="134" t="s">
        <v>38</v>
      </c>
      <c r="P135" s="135">
        <f>O135*H135</f>
        <v>0</v>
      </c>
      <c r="Q135" s="135">
        <v>2.5249999999999999</v>
      </c>
      <c r="R135" s="135">
        <f>Q135*H135</f>
        <v>1.609839</v>
      </c>
      <c r="S135" s="135">
        <v>0</v>
      </c>
      <c r="T135" s="136">
        <f>S135*H135</f>
        <v>0</v>
      </c>
      <c r="AR135" s="137" t="s">
        <v>193</v>
      </c>
      <c r="AT135" s="137" t="s">
        <v>195</v>
      </c>
      <c r="AU135" s="137" t="s">
        <v>80</v>
      </c>
      <c r="AY135" s="14" t="s">
        <v>194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4" t="s">
        <v>80</v>
      </c>
      <c r="BK135" s="138">
        <f>ROUND(I135*H135,2)</f>
        <v>0</v>
      </c>
      <c r="BL135" s="14" t="s">
        <v>193</v>
      </c>
      <c r="BM135" s="137" t="s">
        <v>772</v>
      </c>
    </row>
    <row r="136" spans="2:65" s="1" customFormat="1" ht="11.25">
      <c r="B136" s="29"/>
      <c r="C136" s="215"/>
      <c r="D136" s="216" t="s">
        <v>201</v>
      </c>
      <c r="E136" s="215"/>
      <c r="F136" s="217" t="s">
        <v>627</v>
      </c>
      <c r="G136" s="215"/>
      <c r="H136" s="215"/>
      <c r="I136" s="140"/>
      <c r="J136" s="215"/>
      <c r="K136" s="215"/>
      <c r="L136" s="29"/>
      <c r="M136" s="141"/>
      <c r="T136" s="53"/>
      <c r="AT136" s="14" t="s">
        <v>201</v>
      </c>
      <c r="AU136" s="14" t="s">
        <v>80</v>
      </c>
    </row>
    <row r="137" spans="2:65" s="1" customFormat="1" ht="16.5" customHeight="1">
      <c r="B137" s="128"/>
      <c r="C137" s="210" t="s">
        <v>193</v>
      </c>
      <c r="D137" s="210" t="s">
        <v>195</v>
      </c>
      <c r="E137" s="211" t="s">
        <v>628</v>
      </c>
      <c r="F137" s="212" t="s">
        <v>629</v>
      </c>
      <c r="G137" s="213" t="s">
        <v>280</v>
      </c>
      <c r="H137" s="214">
        <v>4.4352</v>
      </c>
      <c r="I137" s="132"/>
      <c r="J137" s="228">
        <f>ROUND(I137*H137,2)</f>
        <v>0</v>
      </c>
      <c r="K137" s="212" t="s">
        <v>199</v>
      </c>
      <c r="L137" s="29"/>
      <c r="M137" s="133" t="s">
        <v>1</v>
      </c>
      <c r="N137" s="134" t="s">
        <v>38</v>
      </c>
      <c r="P137" s="135">
        <f>O137*H137</f>
        <v>0</v>
      </c>
      <c r="Q137" s="135">
        <v>2.5249999999999999</v>
      </c>
      <c r="R137" s="135">
        <f>Q137*H137</f>
        <v>11.198879999999999</v>
      </c>
      <c r="S137" s="135">
        <v>0</v>
      </c>
      <c r="T137" s="136">
        <f>S137*H137</f>
        <v>0</v>
      </c>
      <c r="AR137" s="137" t="s">
        <v>193</v>
      </c>
      <c r="AT137" s="137" t="s">
        <v>195</v>
      </c>
      <c r="AU137" s="137" t="s">
        <v>80</v>
      </c>
      <c r="AY137" s="14" t="s">
        <v>194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4" t="s">
        <v>80</v>
      </c>
      <c r="BK137" s="138">
        <f>ROUND(I137*H137,2)</f>
        <v>0</v>
      </c>
      <c r="BL137" s="14" t="s">
        <v>193</v>
      </c>
      <c r="BM137" s="137" t="s">
        <v>773</v>
      </c>
    </row>
    <row r="138" spans="2:65" s="1" customFormat="1" ht="11.25">
      <c r="B138" s="29"/>
      <c r="C138" s="215"/>
      <c r="D138" s="216" t="s">
        <v>201</v>
      </c>
      <c r="E138" s="215"/>
      <c r="F138" s="217" t="s">
        <v>629</v>
      </c>
      <c r="G138" s="215"/>
      <c r="H138" s="215"/>
      <c r="I138" s="140"/>
      <c r="J138" s="215"/>
      <c r="K138" s="215"/>
      <c r="L138" s="29"/>
      <c r="M138" s="141"/>
      <c r="T138" s="53"/>
      <c r="AT138" s="14" t="s">
        <v>201</v>
      </c>
      <c r="AU138" s="14" t="s">
        <v>80</v>
      </c>
    </row>
    <row r="139" spans="2:65" s="1" customFormat="1" ht="16.5" customHeight="1">
      <c r="B139" s="128"/>
      <c r="C139" s="210" t="s">
        <v>216</v>
      </c>
      <c r="D139" s="210" t="s">
        <v>195</v>
      </c>
      <c r="E139" s="211" t="s">
        <v>774</v>
      </c>
      <c r="F139" s="212" t="s">
        <v>775</v>
      </c>
      <c r="G139" s="213" t="s">
        <v>236</v>
      </c>
      <c r="H139" s="214">
        <v>57</v>
      </c>
      <c r="I139" s="132"/>
      <c r="J139" s="228">
        <f>ROUND(I139*H139,2)</f>
        <v>0</v>
      </c>
      <c r="K139" s="212" t="s">
        <v>199</v>
      </c>
      <c r="L139" s="29"/>
      <c r="M139" s="133" t="s">
        <v>1</v>
      </c>
      <c r="N139" s="134" t="s">
        <v>38</v>
      </c>
      <c r="P139" s="135">
        <f>O139*H139</f>
        <v>0</v>
      </c>
      <c r="Q139" s="135">
        <v>8.4400000000000003E-2</v>
      </c>
      <c r="R139" s="135">
        <f>Q139*H139</f>
        <v>4.8108000000000004</v>
      </c>
      <c r="S139" s="135">
        <v>0</v>
      </c>
      <c r="T139" s="136">
        <f>S139*H139</f>
        <v>0</v>
      </c>
      <c r="AR139" s="137" t="s">
        <v>193</v>
      </c>
      <c r="AT139" s="137" t="s">
        <v>195</v>
      </c>
      <c r="AU139" s="137" t="s">
        <v>80</v>
      </c>
      <c r="AY139" s="14" t="s">
        <v>194</v>
      </c>
      <c r="BE139" s="138">
        <f>IF(N139="základní",J139,0)</f>
        <v>0</v>
      </c>
      <c r="BF139" s="138">
        <f>IF(N139="snížená",J139,0)</f>
        <v>0</v>
      </c>
      <c r="BG139" s="138">
        <f>IF(N139="zákl. přenesená",J139,0)</f>
        <v>0</v>
      </c>
      <c r="BH139" s="138">
        <f>IF(N139="sníž. přenesená",J139,0)</f>
        <v>0</v>
      </c>
      <c r="BI139" s="138">
        <f>IF(N139="nulová",J139,0)</f>
        <v>0</v>
      </c>
      <c r="BJ139" s="14" t="s">
        <v>80</v>
      </c>
      <c r="BK139" s="138">
        <f>ROUND(I139*H139,2)</f>
        <v>0</v>
      </c>
      <c r="BL139" s="14" t="s">
        <v>193</v>
      </c>
      <c r="BM139" s="137" t="s">
        <v>776</v>
      </c>
    </row>
    <row r="140" spans="2:65" s="1" customFormat="1" ht="11.25">
      <c r="B140" s="29"/>
      <c r="C140" s="215"/>
      <c r="D140" s="216" t="s">
        <v>201</v>
      </c>
      <c r="E140" s="215"/>
      <c r="F140" s="217" t="s">
        <v>777</v>
      </c>
      <c r="G140" s="215"/>
      <c r="H140" s="215"/>
      <c r="I140" s="140"/>
      <c r="J140" s="215"/>
      <c r="K140" s="215"/>
      <c r="L140" s="29"/>
      <c r="M140" s="141"/>
      <c r="T140" s="53"/>
      <c r="AT140" s="14" t="s">
        <v>201</v>
      </c>
      <c r="AU140" s="14" t="s">
        <v>80</v>
      </c>
    </row>
    <row r="141" spans="2:65" s="11" customFormat="1" ht="11.25">
      <c r="B141" s="142"/>
      <c r="C141" s="218"/>
      <c r="D141" s="216" t="s">
        <v>231</v>
      </c>
      <c r="E141" s="219" t="s">
        <v>1</v>
      </c>
      <c r="F141" s="220" t="s">
        <v>778</v>
      </c>
      <c r="G141" s="218"/>
      <c r="H141" s="219" t="s">
        <v>1</v>
      </c>
      <c r="I141" s="144"/>
      <c r="J141" s="218"/>
      <c r="K141" s="218"/>
      <c r="L141" s="142"/>
      <c r="M141" s="145"/>
      <c r="T141" s="146"/>
      <c r="AT141" s="143" t="s">
        <v>231</v>
      </c>
      <c r="AU141" s="143" t="s">
        <v>80</v>
      </c>
      <c r="AV141" s="11" t="s">
        <v>80</v>
      </c>
      <c r="AW141" s="11" t="s">
        <v>30</v>
      </c>
      <c r="AX141" s="11" t="s">
        <v>73</v>
      </c>
      <c r="AY141" s="143" t="s">
        <v>194</v>
      </c>
    </row>
    <row r="142" spans="2:65" s="11" customFormat="1" ht="11.25">
      <c r="B142" s="142"/>
      <c r="C142" s="218"/>
      <c r="D142" s="216" t="s">
        <v>231</v>
      </c>
      <c r="E142" s="219" t="s">
        <v>1</v>
      </c>
      <c r="F142" s="220" t="s">
        <v>779</v>
      </c>
      <c r="G142" s="218"/>
      <c r="H142" s="219" t="s">
        <v>1</v>
      </c>
      <c r="I142" s="144"/>
      <c r="J142" s="218"/>
      <c r="K142" s="218"/>
      <c r="L142" s="142"/>
      <c r="M142" s="145"/>
      <c r="T142" s="146"/>
      <c r="AT142" s="143" t="s">
        <v>231</v>
      </c>
      <c r="AU142" s="143" t="s">
        <v>80</v>
      </c>
      <c r="AV142" s="11" t="s">
        <v>80</v>
      </c>
      <c r="AW142" s="11" t="s">
        <v>30</v>
      </c>
      <c r="AX142" s="11" t="s">
        <v>73</v>
      </c>
      <c r="AY142" s="143" t="s">
        <v>194</v>
      </c>
    </row>
    <row r="143" spans="2:65" s="11" customFormat="1" ht="11.25">
      <c r="B143" s="142"/>
      <c r="C143" s="218"/>
      <c r="D143" s="216" t="s">
        <v>231</v>
      </c>
      <c r="E143" s="219" t="s">
        <v>1</v>
      </c>
      <c r="F143" s="220" t="s">
        <v>780</v>
      </c>
      <c r="G143" s="218"/>
      <c r="H143" s="219" t="s">
        <v>1</v>
      </c>
      <c r="I143" s="144"/>
      <c r="J143" s="218"/>
      <c r="K143" s="218"/>
      <c r="L143" s="142"/>
      <c r="M143" s="145"/>
      <c r="T143" s="146"/>
      <c r="AT143" s="143" t="s">
        <v>231</v>
      </c>
      <c r="AU143" s="143" t="s">
        <v>80</v>
      </c>
      <c r="AV143" s="11" t="s">
        <v>80</v>
      </c>
      <c r="AW143" s="11" t="s">
        <v>30</v>
      </c>
      <c r="AX143" s="11" t="s">
        <v>73</v>
      </c>
      <c r="AY143" s="143" t="s">
        <v>194</v>
      </c>
    </row>
    <row r="144" spans="2:65" s="11" customFormat="1" ht="11.25">
      <c r="B144" s="142"/>
      <c r="C144" s="218"/>
      <c r="D144" s="216" t="s">
        <v>231</v>
      </c>
      <c r="E144" s="219" t="s">
        <v>1</v>
      </c>
      <c r="F144" s="220" t="s">
        <v>781</v>
      </c>
      <c r="G144" s="218"/>
      <c r="H144" s="219" t="s">
        <v>1</v>
      </c>
      <c r="I144" s="144"/>
      <c r="J144" s="218"/>
      <c r="K144" s="218"/>
      <c r="L144" s="142"/>
      <c r="M144" s="145"/>
      <c r="T144" s="146"/>
      <c r="AT144" s="143" t="s">
        <v>231</v>
      </c>
      <c r="AU144" s="143" t="s">
        <v>80</v>
      </c>
      <c r="AV144" s="11" t="s">
        <v>80</v>
      </c>
      <c r="AW144" s="11" t="s">
        <v>30</v>
      </c>
      <c r="AX144" s="11" t="s">
        <v>73</v>
      </c>
      <c r="AY144" s="143" t="s">
        <v>194</v>
      </c>
    </row>
    <row r="145" spans="2:65" s="12" customFormat="1" ht="11.25">
      <c r="B145" s="147"/>
      <c r="C145" s="221"/>
      <c r="D145" s="216" t="s">
        <v>231</v>
      </c>
      <c r="E145" s="222" t="s">
        <v>1</v>
      </c>
      <c r="F145" s="223" t="s">
        <v>782</v>
      </c>
      <c r="G145" s="221"/>
      <c r="H145" s="224">
        <v>57</v>
      </c>
      <c r="I145" s="149"/>
      <c r="J145" s="221"/>
      <c r="K145" s="221"/>
      <c r="L145" s="147"/>
      <c r="M145" s="150"/>
      <c r="T145" s="151"/>
      <c r="AT145" s="148" t="s">
        <v>231</v>
      </c>
      <c r="AU145" s="148" t="s">
        <v>80</v>
      </c>
      <c r="AV145" s="12" t="s">
        <v>85</v>
      </c>
      <c r="AW145" s="12" t="s">
        <v>30</v>
      </c>
      <c r="AX145" s="12" t="s">
        <v>80</v>
      </c>
      <c r="AY145" s="148" t="s">
        <v>194</v>
      </c>
    </row>
    <row r="146" spans="2:65" s="10" customFormat="1" ht="25.9" customHeight="1">
      <c r="B146" s="118"/>
      <c r="C146" s="225"/>
      <c r="D146" s="226" t="s">
        <v>72</v>
      </c>
      <c r="E146" s="227" t="s">
        <v>207</v>
      </c>
      <c r="F146" s="227" t="s">
        <v>634</v>
      </c>
      <c r="G146" s="225"/>
      <c r="H146" s="225"/>
      <c r="I146" s="121"/>
      <c r="J146" s="229">
        <f>BK146</f>
        <v>0</v>
      </c>
      <c r="K146" s="225"/>
      <c r="L146" s="118"/>
      <c r="M146" s="123"/>
      <c r="P146" s="124">
        <f>SUM(P147:P152)</f>
        <v>0</v>
      </c>
      <c r="R146" s="124">
        <f>SUM(R147:R152)</f>
        <v>3.3640641200000001</v>
      </c>
      <c r="T146" s="125">
        <f>SUM(T147:T152)</f>
        <v>0</v>
      </c>
      <c r="AR146" s="119" t="s">
        <v>193</v>
      </c>
      <c r="AT146" s="126" t="s">
        <v>72</v>
      </c>
      <c r="AU146" s="126" t="s">
        <v>73</v>
      </c>
      <c r="AY146" s="119" t="s">
        <v>194</v>
      </c>
      <c r="BK146" s="127">
        <f>SUM(BK147:BK152)</f>
        <v>0</v>
      </c>
    </row>
    <row r="147" spans="2:65" s="1" customFormat="1" ht="16.5" customHeight="1">
      <c r="B147" s="128"/>
      <c r="C147" s="210" t="s">
        <v>222</v>
      </c>
      <c r="D147" s="210" t="s">
        <v>195</v>
      </c>
      <c r="E147" s="211" t="s">
        <v>635</v>
      </c>
      <c r="F147" s="212" t="s">
        <v>636</v>
      </c>
      <c r="G147" s="213" t="s">
        <v>280</v>
      </c>
      <c r="H147" s="214">
        <v>0.87919999999999998</v>
      </c>
      <c r="I147" s="132"/>
      <c r="J147" s="228">
        <f>ROUND(I147*H147,2)</f>
        <v>0</v>
      </c>
      <c r="K147" s="212" t="s">
        <v>270</v>
      </c>
      <c r="L147" s="29"/>
      <c r="M147" s="133" t="s">
        <v>1</v>
      </c>
      <c r="N147" s="134" t="s">
        <v>38</v>
      </c>
      <c r="P147" s="135">
        <f>O147*H147</f>
        <v>0</v>
      </c>
      <c r="Q147" s="135">
        <v>2.5298500000000002</v>
      </c>
      <c r="R147" s="135">
        <f>Q147*H147</f>
        <v>2.2242441200000003</v>
      </c>
      <c r="S147" s="135">
        <v>0</v>
      </c>
      <c r="T147" s="136">
        <f>S147*H147</f>
        <v>0</v>
      </c>
      <c r="AR147" s="137" t="s">
        <v>193</v>
      </c>
      <c r="AT147" s="137" t="s">
        <v>195</v>
      </c>
      <c r="AU147" s="137" t="s">
        <v>80</v>
      </c>
      <c r="AY147" s="14" t="s">
        <v>194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4" t="s">
        <v>80</v>
      </c>
      <c r="BK147" s="138">
        <f>ROUND(I147*H147,2)</f>
        <v>0</v>
      </c>
      <c r="BL147" s="14" t="s">
        <v>193</v>
      </c>
      <c r="BM147" s="137" t="s">
        <v>783</v>
      </c>
    </row>
    <row r="148" spans="2:65" s="1" customFormat="1" ht="11.25">
      <c r="B148" s="29"/>
      <c r="C148" s="215"/>
      <c r="D148" s="216" t="s">
        <v>201</v>
      </c>
      <c r="E148" s="215"/>
      <c r="F148" s="217" t="s">
        <v>638</v>
      </c>
      <c r="G148" s="215"/>
      <c r="H148" s="215"/>
      <c r="I148" s="140"/>
      <c r="J148" s="215"/>
      <c r="K148" s="215"/>
      <c r="L148" s="29"/>
      <c r="M148" s="141"/>
      <c r="T148" s="53"/>
      <c r="AT148" s="14" t="s">
        <v>201</v>
      </c>
      <c r="AU148" s="14" t="s">
        <v>80</v>
      </c>
    </row>
    <row r="149" spans="2:65" s="1" customFormat="1" ht="16.5" customHeight="1">
      <c r="B149" s="128"/>
      <c r="C149" s="210" t="s">
        <v>227</v>
      </c>
      <c r="D149" s="210" t="s">
        <v>195</v>
      </c>
      <c r="E149" s="211" t="s">
        <v>639</v>
      </c>
      <c r="F149" s="212" t="s">
        <v>640</v>
      </c>
      <c r="G149" s="213" t="s">
        <v>269</v>
      </c>
      <c r="H149" s="214">
        <v>18.84</v>
      </c>
      <c r="I149" s="132"/>
      <c r="J149" s="228">
        <f>ROUND(I149*H149,2)</f>
        <v>0</v>
      </c>
      <c r="K149" s="212" t="s">
        <v>270</v>
      </c>
      <c r="L149" s="29"/>
      <c r="M149" s="133" t="s">
        <v>1</v>
      </c>
      <c r="N149" s="134" t="s">
        <v>38</v>
      </c>
      <c r="P149" s="135">
        <f>O149*H149</f>
        <v>0</v>
      </c>
      <c r="Q149" s="135">
        <v>6.0499999999999998E-2</v>
      </c>
      <c r="R149" s="135">
        <f>Q149*H149</f>
        <v>1.1398200000000001</v>
      </c>
      <c r="S149" s="135">
        <v>0</v>
      </c>
      <c r="T149" s="136">
        <f>S149*H149</f>
        <v>0</v>
      </c>
      <c r="AR149" s="137" t="s">
        <v>193</v>
      </c>
      <c r="AT149" s="137" t="s">
        <v>195</v>
      </c>
      <c r="AU149" s="137" t="s">
        <v>80</v>
      </c>
      <c r="AY149" s="14" t="s">
        <v>194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4" t="s">
        <v>80</v>
      </c>
      <c r="BK149" s="138">
        <f>ROUND(I149*H149,2)</f>
        <v>0</v>
      </c>
      <c r="BL149" s="14" t="s">
        <v>193</v>
      </c>
      <c r="BM149" s="137" t="s">
        <v>784</v>
      </c>
    </row>
    <row r="150" spans="2:65" s="1" customFormat="1" ht="11.25">
      <c r="B150" s="29"/>
      <c r="C150" s="215"/>
      <c r="D150" s="216" t="s">
        <v>201</v>
      </c>
      <c r="E150" s="215"/>
      <c r="F150" s="217" t="s">
        <v>640</v>
      </c>
      <c r="G150" s="215"/>
      <c r="H150" s="215"/>
      <c r="I150" s="140"/>
      <c r="J150" s="215"/>
      <c r="K150" s="215"/>
      <c r="L150" s="29"/>
      <c r="M150" s="141"/>
      <c r="T150" s="53"/>
      <c r="AT150" s="14" t="s">
        <v>201</v>
      </c>
      <c r="AU150" s="14" t="s">
        <v>80</v>
      </c>
    </row>
    <row r="151" spans="2:65" s="1" customFormat="1" ht="16.5" customHeight="1">
      <c r="B151" s="128"/>
      <c r="C151" s="210" t="s">
        <v>233</v>
      </c>
      <c r="D151" s="210" t="s">
        <v>195</v>
      </c>
      <c r="E151" s="211" t="s">
        <v>642</v>
      </c>
      <c r="F151" s="212" t="s">
        <v>643</v>
      </c>
      <c r="G151" s="213" t="s">
        <v>269</v>
      </c>
      <c r="H151" s="214">
        <v>18.84</v>
      </c>
      <c r="I151" s="132"/>
      <c r="J151" s="228">
        <f>ROUND(I151*H151,2)</f>
        <v>0</v>
      </c>
      <c r="K151" s="212" t="s">
        <v>270</v>
      </c>
      <c r="L151" s="29"/>
      <c r="M151" s="133" t="s">
        <v>1</v>
      </c>
      <c r="N151" s="134" t="s">
        <v>38</v>
      </c>
      <c r="P151" s="135">
        <f>O151*H151</f>
        <v>0</v>
      </c>
      <c r="Q151" s="135">
        <v>0</v>
      </c>
      <c r="R151" s="135">
        <f>Q151*H151</f>
        <v>0</v>
      </c>
      <c r="S151" s="135">
        <v>0</v>
      </c>
      <c r="T151" s="136">
        <f>S151*H151</f>
        <v>0</v>
      </c>
      <c r="AR151" s="137" t="s">
        <v>193</v>
      </c>
      <c r="AT151" s="137" t="s">
        <v>195</v>
      </c>
      <c r="AU151" s="137" t="s">
        <v>80</v>
      </c>
      <c r="AY151" s="14" t="s">
        <v>194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4" t="s">
        <v>80</v>
      </c>
      <c r="BK151" s="138">
        <f>ROUND(I151*H151,2)</f>
        <v>0</v>
      </c>
      <c r="BL151" s="14" t="s">
        <v>193</v>
      </c>
      <c r="BM151" s="137" t="s">
        <v>785</v>
      </c>
    </row>
    <row r="152" spans="2:65" s="1" customFormat="1" ht="11.25">
      <c r="B152" s="29"/>
      <c r="C152" s="215"/>
      <c r="D152" s="216" t="s">
        <v>201</v>
      </c>
      <c r="E152" s="215"/>
      <c r="F152" s="217" t="s">
        <v>643</v>
      </c>
      <c r="G152" s="215"/>
      <c r="H152" s="215"/>
      <c r="I152" s="140"/>
      <c r="J152" s="215"/>
      <c r="K152" s="215"/>
      <c r="L152" s="29"/>
      <c r="M152" s="141"/>
      <c r="T152" s="53"/>
      <c r="AT152" s="14" t="s">
        <v>201</v>
      </c>
      <c r="AU152" s="14" t="s">
        <v>80</v>
      </c>
    </row>
    <row r="153" spans="2:65" s="10" customFormat="1" ht="25.9" customHeight="1">
      <c r="B153" s="118"/>
      <c r="C153" s="225"/>
      <c r="D153" s="226" t="s">
        <v>72</v>
      </c>
      <c r="E153" s="227" t="s">
        <v>679</v>
      </c>
      <c r="F153" s="227" t="s">
        <v>680</v>
      </c>
      <c r="G153" s="225"/>
      <c r="H153" s="225"/>
      <c r="I153" s="121"/>
      <c r="J153" s="229">
        <f>BK153</f>
        <v>0</v>
      </c>
      <c r="K153" s="225"/>
      <c r="L153" s="118"/>
      <c r="M153" s="123"/>
      <c r="P153" s="124">
        <f>SUM(P154:P157)</f>
        <v>0</v>
      </c>
      <c r="R153" s="124">
        <f>SUM(R154:R157)</f>
        <v>0</v>
      </c>
      <c r="T153" s="125">
        <f>SUM(T154:T157)</f>
        <v>0</v>
      </c>
      <c r="AR153" s="119" t="s">
        <v>193</v>
      </c>
      <c r="AT153" s="126" t="s">
        <v>72</v>
      </c>
      <c r="AU153" s="126" t="s">
        <v>73</v>
      </c>
      <c r="AY153" s="119" t="s">
        <v>194</v>
      </c>
      <c r="BK153" s="127">
        <f>SUM(BK154:BK157)</f>
        <v>0</v>
      </c>
    </row>
    <row r="154" spans="2:65" s="1" customFormat="1" ht="21.75" customHeight="1">
      <c r="B154" s="128"/>
      <c r="C154" s="210" t="s">
        <v>240</v>
      </c>
      <c r="D154" s="210" t="s">
        <v>195</v>
      </c>
      <c r="E154" s="211" t="s">
        <v>681</v>
      </c>
      <c r="F154" s="212" t="s">
        <v>682</v>
      </c>
      <c r="G154" s="213" t="s">
        <v>683</v>
      </c>
      <c r="H154" s="214">
        <v>3079.8</v>
      </c>
      <c r="I154" s="132"/>
      <c r="J154" s="228">
        <f>ROUND(I154*H154,2)</f>
        <v>0</v>
      </c>
      <c r="K154" s="212" t="s">
        <v>199</v>
      </c>
      <c r="L154" s="29"/>
      <c r="M154" s="133" t="s">
        <v>1</v>
      </c>
      <c r="N154" s="134" t="s">
        <v>38</v>
      </c>
      <c r="P154" s="135">
        <f>O154*H154</f>
        <v>0</v>
      </c>
      <c r="Q154" s="135">
        <v>0</v>
      </c>
      <c r="R154" s="135">
        <f>Q154*H154</f>
        <v>0</v>
      </c>
      <c r="S154" s="135">
        <v>0</v>
      </c>
      <c r="T154" s="136">
        <f>S154*H154</f>
        <v>0</v>
      </c>
      <c r="AR154" s="137" t="s">
        <v>193</v>
      </c>
      <c r="AT154" s="137" t="s">
        <v>195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786</v>
      </c>
    </row>
    <row r="155" spans="2:65" s="1" customFormat="1" ht="11.25">
      <c r="B155" s="29"/>
      <c r="C155" s="215"/>
      <c r="D155" s="216" t="s">
        <v>201</v>
      </c>
      <c r="E155" s="215"/>
      <c r="F155" s="217" t="s">
        <v>682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" customFormat="1" ht="24.2" customHeight="1">
      <c r="B156" s="128"/>
      <c r="C156" s="210" t="s">
        <v>246</v>
      </c>
      <c r="D156" s="210" t="s">
        <v>195</v>
      </c>
      <c r="E156" s="211" t="s">
        <v>685</v>
      </c>
      <c r="F156" s="212" t="s">
        <v>686</v>
      </c>
      <c r="G156" s="213" t="s">
        <v>683</v>
      </c>
      <c r="H156" s="214">
        <v>3079.8</v>
      </c>
      <c r="I156" s="132"/>
      <c r="J156" s="228">
        <f>ROUND(I156*H156,2)</f>
        <v>0</v>
      </c>
      <c r="K156" s="212" t="s">
        <v>199</v>
      </c>
      <c r="L156" s="29"/>
      <c r="M156" s="133" t="s">
        <v>1</v>
      </c>
      <c r="N156" s="134" t="s">
        <v>38</v>
      </c>
      <c r="P156" s="135">
        <f>O156*H156</f>
        <v>0</v>
      </c>
      <c r="Q156" s="135">
        <v>0</v>
      </c>
      <c r="R156" s="135">
        <f>Q156*H156</f>
        <v>0</v>
      </c>
      <c r="S156" s="135">
        <v>0</v>
      </c>
      <c r="T156" s="136">
        <f>S156*H156</f>
        <v>0</v>
      </c>
      <c r="AR156" s="137" t="s">
        <v>193</v>
      </c>
      <c r="AT156" s="137" t="s">
        <v>195</v>
      </c>
      <c r="AU156" s="137" t="s">
        <v>80</v>
      </c>
      <c r="AY156" s="14" t="s">
        <v>194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4" t="s">
        <v>80</v>
      </c>
      <c r="BK156" s="138">
        <f>ROUND(I156*H156,2)</f>
        <v>0</v>
      </c>
      <c r="BL156" s="14" t="s">
        <v>193</v>
      </c>
      <c r="BM156" s="137" t="s">
        <v>787</v>
      </c>
    </row>
    <row r="157" spans="2:65" s="1" customFormat="1" ht="11.25">
      <c r="B157" s="29"/>
      <c r="C157" s="215"/>
      <c r="D157" s="216" t="s">
        <v>201</v>
      </c>
      <c r="E157" s="215"/>
      <c r="F157" s="217" t="s">
        <v>686</v>
      </c>
      <c r="G157" s="215"/>
      <c r="H157" s="215"/>
      <c r="I157" s="140"/>
      <c r="J157" s="215"/>
      <c r="K157" s="215"/>
      <c r="L157" s="29"/>
      <c r="M157" s="141"/>
      <c r="T157" s="53"/>
      <c r="AT157" s="14" t="s">
        <v>201</v>
      </c>
      <c r="AU157" s="14" t="s">
        <v>80</v>
      </c>
    </row>
    <row r="158" spans="2:65" s="10" customFormat="1" ht="25.9" customHeight="1">
      <c r="B158" s="118"/>
      <c r="C158" s="225"/>
      <c r="D158" s="226" t="s">
        <v>72</v>
      </c>
      <c r="E158" s="227" t="s">
        <v>688</v>
      </c>
      <c r="F158" s="227" t="s">
        <v>689</v>
      </c>
      <c r="G158" s="225"/>
      <c r="H158" s="225"/>
      <c r="I158" s="121"/>
      <c r="J158" s="229">
        <f>BK158</f>
        <v>0</v>
      </c>
      <c r="K158" s="225"/>
      <c r="L158" s="118"/>
      <c r="M158" s="123"/>
      <c r="P158" s="124">
        <f>SUM(P159:P170)</f>
        <v>0</v>
      </c>
      <c r="R158" s="124">
        <f>SUM(R159:R170)</f>
        <v>4.2387120295000003</v>
      </c>
      <c r="T158" s="125">
        <f>SUM(T159:T170)</f>
        <v>0</v>
      </c>
      <c r="AR158" s="119" t="s">
        <v>193</v>
      </c>
      <c r="AT158" s="126" t="s">
        <v>72</v>
      </c>
      <c r="AU158" s="126" t="s">
        <v>73</v>
      </c>
      <c r="AY158" s="119" t="s">
        <v>194</v>
      </c>
      <c r="BK158" s="127">
        <f>SUM(BK159:BK170)</f>
        <v>0</v>
      </c>
    </row>
    <row r="159" spans="2:65" s="1" customFormat="1" ht="16.5" customHeight="1">
      <c r="B159" s="128"/>
      <c r="C159" s="210" t="s">
        <v>251</v>
      </c>
      <c r="D159" s="210" t="s">
        <v>195</v>
      </c>
      <c r="E159" s="211" t="s">
        <v>788</v>
      </c>
      <c r="F159" s="212" t="s">
        <v>789</v>
      </c>
      <c r="G159" s="213" t="s">
        <v>280</v>
      </c>
      <c r="H159" s="214">
        <v>3.3700100000000002</v>
      </c>
      <c r="I159" s="132"/>
      <c r="J159" s="228">
        <f>ROUND(I159*H159,2)</f>
        <v>0</v>
      </c>
      <c r="K159" s="212" t="s">
        <v>270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2.9499999999999999E-3</v>
      </c>
      <c r="R159" s="135">
        <f>Q159*H159</f>
        <v>9.9415295000000008E-3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790</v>
      </c>
    </row>
    <row r="160" spans="2:65" s="1" customFormat="1" ht="11.25">
      <c r="B160" s="29"/>
      <c r="C160" s="215"/>
      <c r="D160" s="216" t="s">
        <v>201</v>
      </c>
      <c r="E160" s="215"/>
      <c r="F160" s="217" t="s">
        <v>789</v>
      </c>
      <c r="G160" s="215"/>
      <c r="H160" s="215"/>
      <c r="I160" s="140"/>
      <c r="J160" s="215"/>
      <c r="K160" s="215"/>
      <c r="L160" s="29"/>
      <c r="M160" s="141"/>
      <c r="T160" s="53"/>
      <c r="AT160" s="14" t="s">
        <v>201</v>
      </c>
      <c r="AU160" s="14" t="s">
        <v>80</v>
      </c>
    </row>
    <row r="161" spans="2:65" s="1" customFormat="1" ht="16.5" customHeight="1">
      <c r="B161" s="128"/>
      <c r="C161" s="210" t="s">
        <v>256</v>
      </c>
      <c r="D161" s="210" t="s">
        <v>195</v>
      </c>
      <c r="E161" s="211" t="s">
        <v>693</v>
      </c>
      <c r="F161" s="212" t="s">
        <v>694</v>
      </c>
      <c r="G161" s="213" t="s">
        <v>236</v>
      </c>
      <c r="H161" s="214">
        <v>120.1</v>
      </c>
      <c r="I161" s="132"/>
      <c r="J161" s="228">
        <f>ROUND(I161*H161,2)</f>
        <v>0</v>
      </c>
      <c r="K161" s="212" t="s">
        <v>270</v>
      </c>
      <c r="L161" s="29"/>
      <c r="M161" s="133" t="s">
        <v>1</v>
      </c>
      <c r="N161" s="134" t="s">
        <v>38</v>
      </c>
      <c r="P161" s="135">
        <f>O161*H161</f>
        <v>0</v>
      </c>
      <c r="Q161" s="135">
        <v>2.5500000000000002E-3</v>
      </c>
      <c r="R161" s="135">
        <f>Q161*H161</f>
        <v>0.306255</v>
      </c>
      <c r="S161" s="135">
        <v>0</v>
      </c>
      <c r="T161" s="136">
        <f>S161*H161</f>
        <v>0</v>
      </c>
      <c r="AR161" s="137" t="s">
        <v>193</v>
      </c>
      <c r="AT161" s="137" t="s">
        <v>195</v>
      </c>
      <c r="AU161" s="137" t="s">
        <v>80</v>
      </c>
      <c r="AY161" s="14" t="s">
        <v>194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4" t="s">
        <v>80</v>
      </c>
      <c r="BK161" s="138">
        <f>ROUND(I161*H161,2)</f>
        <v>0</v>
      </c>
      <c r="BL161" s="14" t="s">
        <v>193</v>
      </c>
      <c r="BM161" s="137" t="s">
        <v>791</v>
      </c>
    </row>
    <row r="162" spans="2:65" s="1" customFormat="1" ht="11.25">
      <c r="B162" s="29"/>
      <c r="C162" s="215"/>
      <c r="D162" s="216" t="s">
        <v>201</v>
      </c>
      <c r="E162" s="215"/>
      <c r="F162" s="217" t="s">
        <v>694</v>
      </c>
      <c r="G162" s="215"/>
      <c r="H162" s="215"/>
      <c r="I162" s="140"/>
      <c r="J162" s="215"/>
      <c r="K162" s="215"/>
      <c r="L162" s="29"/>
      <c r="M162" s="141"/>
      <c r="T162" s="53"/>
      <c r="AT162" s="14" t="s">
        <v>201</v>
      </c>
      <c r="AU162" s="14" t="s">
        <v>80</v>
      </c>
    </row>
    <row r="163" spans="2:65" s="1" customFormat="1" ht="16.5" customHeight="1">
      <c r="B163" s="128"/>
      <c r="C163" s="210" t="s">
        <v>308</v>
      </c>
      <c r="D163" s="210" t="s">
        <v>195</v>
      </c>
      <c r="E163" s="211" t="s">
        <v>792</v>
      </c>
      <c r="F163" s="212" t="s">
        <v>793</v>
      </c>
      <c r="G163" s="213" t="s">
        <v>269</v>
      </c>
      <c r="H163" s="214">
        <v>27</v>
      </c>
      <c r="I163" s="132"/>
      <c r="J163" s="228">
        <f>ROUND(I163*H163,2)</f>
        <v>0</v>
      </c>
      <c r="K163" s="212" t="s">
        <v>199</v>
      </c>
      <c r="L163" s="29"/>
      <c r="M163" s="133" t="s">
        <v>1</v>
      </c>
      <c r="N163" s="134" t="s">
        <v>38</v>
      </c>
      <c r="P163" s="135">
        <f>O163*H163</f>
        <v>0</v>
      </c>
      <c r="Q163" s="135">
        <v>7.6630000000000004E-2</v>
      </c>
      <c r="R163" s="135">
        <f>Q163*H163</f>
        <v>2.06901</v>
      </c>
      <c r="S163" s="135">
        <v>0</v>
      </c>
      <c r="T163" s="136">
        <f>S163*H163</f>
        <v>0</v>
      </c>
      <c r="AR163" s="137" t="s">
        <v>193</v>
      </c>
      <c r="AT163" s="137" t="s">
        <v>195</v>
      </c>
      <c r="AU163" s="137" t="s">
        <v>80</v>
      </c>
      <c r="AY163" s="14" t="s">
        <v>194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4" t="s">
        <v>80</v>
      </c>
      <c r="BK163" s="138">
        <f>ROUND(I163*H163,2)</f>
        <v>0</v>
      </c>
      <c r="BL163" s="14" t="s">
        <v>193</v>
      </c>
      <c r="BM163" s="137" t="s">
        <v>794</v>
      </c>
    </row>
    <row r="164" spans="2:65" s="1" customFormat="1" ht="48.75">
      <c r="B164" s="29"/>
      <c r="C164" s="215"/>
      <c r="D164" s="216" t="s">
        <v>201</v>
      </c>
      <c r="E164" s="215"/>
      <c r="F164" s="217" t="s">
        <v>795</v>
      </c>
      <c r="G164" s="215"/>
      <c r="H164" s="215"/>
      <c r="I164" s="140"/>
      <c r="J164" s="215"/>
      <c r="K164" s="215"/>
      <c r="L164" s="29"/>
      <c r="M164" s="141"/>
      <c r="T164" s="53"/>
      <c r="AT164" s="14" t="s">
        <v>201</v>
      </c>
      <c r="AU164" s="14" t="s">
        <v>80</v>
      </c>
    </row>
    <row r="165" spans="2:65" s="1" customFormat="1" ht="16.5" customHeight="1">
      <c r="B165" s="128"/>
      <c r="C165" s="210" t="s">
        <v>312</v>
      </c>
      <c r="D165" s="210" t="s">
        <v>195</v>
      </c>
      <c r="E165" s="211" t="s">
        <v>796</v>
      </c>
      <c r="F165" s="212" t="s">
        <v>797</v>
      </c>
      <c r="G165" s="213" t="s">
        <v>269</v>
      </c>
      <c r="H165" s="214">
        <v>67.256</v>
      </c>
      <c r="I165" s="132"/>
      <c r="J165" s="228">
        <f>ROUND(I165*H165,2)</f>
        <v>0</v>
      </c>
      <c r="K165" s="212" t="s">
        <v>199</v>
      </c>
      <c r="L165" s="29"/>
      <c r="M165" s="133" t="s">
        <v>1</v>
      </c>
      <c r="N165" s="134" t="s">
        <v>38</v>
      </c>
      <c r="P165" s="135">
        <f>O165*H165</f>
        <v>0</v>
      </c>
      <c r="Q165" s="135">
        <v>0</v>
      </c>
      <c r="R165" s="135">
        <f>Q165*H165</f>
        <v>0</v>
      </c>
      <c r="S165" s="135">
        <v>0</v>
      </c>
      <c r="T165" s="136">
        <f>S165*H165</f>
        <v>0</v>
      </c>
      <c r="AR165" s="137" t="s">
        <v>193</v>
      </c>
      <c r="AT165" s="137" t="s">
        <v>195</v>
      </c>
      <c r="AU165" s="137" t="s">
        <v>80</v>
      </c>
      <c r="AY165" s="14" t="s">
        <v>194</v>
      </c>
      <c r="BE165" s="138">
        <f>IF(N165="základní",J165,0)</f>
        <v>0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14" t="s">
        <v>80</v>
      </c>
      <c r="BK165" s="138">
        <f>ROUND(I165*H165,2)</f>
        <v>0</v>
      </c>
      <c r="BL165" s="14" t="s">
        <v>193</v>
      </c>
      <c r="BM165" s="137" t="s">
        <v>798</v>
      </c>
    </row>
    <row r="166" spans="2:65" s="1" customFormat="1" ht="11.25">
      <c r="B166" s="29"/>
      <c r="C166" s="215"/>
      <c r="D166" s="216" t="s">
        <v>201</v>
      </c>
      <c r="E166" s="215"/>
      <c r="F166" s="217" t="s">
        <v>797</v>
      </c>
      <c r="G166" s="215"/>
      <c r="H166" s="215"/>
      <c r="I166" s="140"/>
      <c r="J166" s="215"/>
      <c r="K166" s="215"/>
      <c r="L166" s="29"/>
      <c r="M166" s="141"/>
      <c r="T166" s="53"/>
      <c r="AT166" s="14" t="s">
        <v>201</v>
      </c>
      <c r="AU166" s="14" t="s">
        <v>80</v>
      </c>
    </row>
    <row r="167" spans="2:65" s="1" customFormat="1" ht="16.5" customHeight="1">
      <c r="B167" s="128"/>
      <c r="C167" s="230" t="s">
        <v>8</v>
      </c>
      <c r="D167" s="230" t="s">
        <v>321</v>
      </c>
      <c r="E167" s="231" t="s">
        <v>799</v>
      </c>
      <c r="F167" s="232" t="s">
        <v>800</v>
      </c>
      <c r="G167" s="233" t="s">
        <v>280</v>
      </c>
      <c r="H167" s="234">
        <v>3.3700100000000002</v>
      </c>
      <c r="I167" s="158"/>
      <c r="J167" s="235">
        <f>ROUND(I167*H167,2)</f>
        <v>0</v>
      </c>
      <c r="K167" s="232" t="s">
        <v>199</v>
      </c>
      <c r="L167" s="159"/>
      <c r="M167" s="160" t="s">
        <v>1</v>
      </c>
      <c r="N167" s="161" t="s">
        <v>38</v>
      </c>
      <c r="P167" s="135">
        <f>O167*H167</f>
        <v>0</v>
      </c>
      <c r="Q167" s="135">
        <v>0.55000000000000004</v>
      </c>
      <c r="R167" s="135">
        <f>Q167*H167</f>
        <v>1.8535055000000003</v>
      </c>
      <c r="S167" s="135">
        <v>0</v>
      </c>
      <c r="T167" s="136">
        <f>S167*H167</f>
        <v>0</v>
      </c>
      <c r="AR167" s="137" t="s">
        <v>233</v>
      </c>
      <c r="AT167" s="137" t="s">
        <v>321</v>
      </c>
      <c r="AU167" s="137" t="s">
        <v>80</v>
      </c>
      <c r="AY167" s="14" t="s">
        <v>194</v>
      </c>
      <c r="BE167" s="138">
        <f>IF(N167="základní",J167,0)</f>
        <v>0</v>
      </c>
      <c r="BF167" s="138">
        <f>IF(N167="snížená",J167,0)</f>
        <v>0</v>
      </c>
      <c r="BG167" s="138">
        <f>IF(N167="zákl. přenesená",J167,0)</f>
        <v>0</v>
      </c>
      <c r="BH167" s="138">
        <f>IF(N167="sníž. přenesená",J167,0)</f>
        <v>0</v>
      </c>
      <c r="BI167" s="138">
        <f>IF(N167="nulová",J167,0)</f>
        <v>0</v>
      </c>
      <c r="BJ167" s="14" t="s">
        <v>80</v>
      </c>
      <c r="BK167" s="138">
        <f>ROUND(I167*H167,2)</f>
        <v>0</v>
      </c>
      <c r="BL167" s="14" t="s">
        <v>193</v>
      </c>
      <c r="BM167" s="137" t="s">
        <v>801</v>
      </c>
    </row>
    <row r="168" spans="2:65" s="1" customFormat="1" ht="11.25">
      <c r="B168" s="29"/>
      <c r="C168" s="215"/>
      <c r="D168" s="216" t="s">
        <v>201</v>
      </c>
      <c r="E168" s="215"/>
      <c r="F168" s="217" t="s">
        <v>800</v>
      </c>
      <c r="G168" s="215"/>
      <c r="H168" s="215"/>
      <c r="I168" s="140"/>
      <c r="J168" s="215"/>
      <c r="K168" s="215"/>
      <c r="L168" s="29"/>
      <c r="M168" s="141"/>
      <c r="T168" s="53"/>
      <c r="AT168" s="14" t="s">
        <v>201</v>
      </c>
      <c r="AU168" s="14" t="s">
        <v>80</v>
      </c>
    </row>
    <row r="169" spans="2:65" s="1" customFormat="1" ht="16.5" customHeight="1">
      <c r="B169" s="128"/>
      <c r="C169" s="210" t="s">
        <v>320</v>
      </c>
      <c r="D169" s="210" t="s">
        <v>195</v>
      </c>
      <c r="E169" s="211" t="s">
        <v>712</v>
      </c>
      <c r="F169" s="212" t="s">
        <v>713</v>
      </c>
      <c r="G169" s="213" t="s">
        <v>672</v>
      </c>
      <c r="H169" s="162"/>
      <c r="I169" s="132"/>
      <c r="J169" s="228">
        <f>ROUND(I169*H169,2)</f>
        <v>0</v>
      </c>
      <c r="K169" s="212" t="s">
        <v>270</v>
      </c>
      <c r="L169" s="29"/>
      <c r="M169" s="133" t="s">
        <v>1</v>
      </c>
      <c r="N169" s="134" t="s">
        <v>38</v>
      </c>
      <c r="P169" s="135">
        <f>O169*H169</f>
        <v>0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AR169" s="137" t="s">
        <v>193</v>
      </c>
      <c r="AT169" s="137" t="s">
        <v>195</v>
      </c>
      <c r="AU169" s="137" t="s">
        <v>80</v>
      </c>
      <c r="AY169" s="14" t="s">
        <v>194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4" t="s">
        <v>80</v>
      </c>
      <c r="BK169" s="138">
        <f>ROUND(I169*H169,2)</f>
        <v>0</v>
      </c>
      <c r="BL169" s="14" t="s">
        <v>193</v>
      </c>
      <c r="BM169" s="137" t="s">
        <v>802</v>
      </c>
    </row>
    <row r="170" spans="2:65" s="1" customFormat="1" ht="11.25">
      <c r="B170" s="29"/>
      <c r="C170" s="215"/>
      <c r="D170" s="216" t="s">
        <v>201</v>
      </c>
      <c r="E170" s="215"/>
      <c r="F170" s="217" t="s">
        <v>713</v>
      </c>
      <c r="G170" s="215"/>
      <c r="H170" s="215"/>
      <c r="I170" s="140"/>
      <c r="J170" s="215"/>
      <c r="K170" s="215"/>
      <c r="L170" s="29"/>
      <c r="M170" s="141"/>
      <c r="T170" s="53"/>
      <c r="AT170" s="14" t="s">
        <v>201</v>
      </c>
      <c r="AU170" s="14" t="s">
        <v>80</v>
      </c>
    </row>
    <row r="171" spans="2:65" s="10" customFormat="1" ht="25.9" customHeight="1">
      <c r="B171" s="118"/>
      <c r="C171" s="225"/>
      <c r="D171" s="226" t="s">
        <v>72</v>
      </c>
      <c r="E171" s="227" t="s">
        <v>749</v>
      </c>
      <c r="F171" s="227" t="s">
        <v>750</v>
      </c>
      <c r="G171" s="225"/>
      <c r="H171" s="225"/>
      <c r="I171" s="121"/>
      <c r="J171" s="229">
        <f>BK171</f>
        <v>0</v>
      </c>
      <c r="K171" s="225"/>
      <c r="L171" s="118"/>
      <c r="M171" s="123"/>
      <c r="P171" s="124">
        <f>SUM(P172:P173)</f>
        <v>0</v>
      </c>
      <c r="R171" s="124">
        <f>SUM(R172:R173)</f>
        <v>0</v>
      </c>
      <c r="T171" s="125">
        <f>SUM(T172:T173)</f>
        <v>0</v>
      </c>
      <c r="AR171" s="119" t="s">
        <v>193</v>
      </c>
      <c r="AT171" s="126" t="s">
        <v>72</v>
      </c>
      <c r="AU171" s="126" t="s">
        <v>73</v>
      </c>
      <c r="AY171" s="119" t="s">
        <v>194</v>
      </c>
      <c r="BK171" s="127">
        <f>SUM(BK172:BK173)</f>
        <v>0</v>
      </c>
    </row>
    <row r="172" spans="2:65" s="1" customFormat="1" ht="16.5" customHeight="1">
      <c r="B172" s="128"/>
      <c r="C172" s="210" t="s">
        <v>328</v>
      </c>
      <c r="D172" s="210" t="s">
        <v>195</v>
      </c>
      <c r="E172" s="211" t="s">
        <v>751</v>
      </c>
      <c r="F172" s="212" t="s">
        <v>752</v>
      </c>
      <c r="G172" s="213" t="s">
        <v>269</v>
      </c>
      <c r="H172" s="214">
        <v>18.84</v>
      </c>
      <c r="I172" s="132"/>
      <c r="J172" s="228">
        <f>ROUND(I172*H172,2)</f>
        <v>0</v>
      </c>
      <c r="K172" s="212" t="s">
        <v>199</v>
      </c>
      <c r="L172" s="29"/>
      <c r="M172" s="133" t="s">
        <v>1</v>
      </c>
      <c r="N172" s="134" t="s">
        <v>38</v>
      </c>
      <c r="P172" s="135">
        <f>O172*H172</f>
        <v>0</v>
      </c>
      <c r="Q172" s="135">
        <v>0</v>
      </c>
      <c r="R172" s="135">
        <f>Q172*H172</f>
        <v>0</v>
      </c>
      <c r="S172" s="135">
        <v>0</v>
      </c>
      <c r="T172" s="136">
        <f>S172*H172</f>
        <v>0</v>
      </c>
      <c r="AR172" s="137" t="s">
        <v>193</v>
      </c>
      <c r="AT172" s="137" t="s">
        <v>195</v>
      </c>
      <c r="AU172" s="137" t="s">
        <v>80</v>
      </c>
      <c r="AY172" s="14" t="s">
        <v>194</v>
      </c>
      <c r="BE172" s="138">
        <f>IF(N172="základní",J172,0)</f>
        <v>0</v>
      </c>
      <c r="BF172" s="138">
        <f>IF(N172="snížená",J172,0)</f>
        <v>0</v>
      </c>
      <c r="BG172" s="138">
        <f>IF(N172="zákl. přenesená",J172,0)</f>
        <v>0</v>
      </c>
      <c r="BH172" s="138">
        <f>IF(N172="sníž. přenesená",J172,0)</f>
        <v>0</v>
      </c>
      <c r="BI172" s="138">
        <f>IF(N172="nulová",J172,0)</f>
        <v>0</v>
      </c>
      <c r="BJ172" s="14" t="s">
        <v>80</v>
      </c>
      <c r="BK172" s="138">
        <f>ROUND(I172*H172,2)</f>
        <v>0</v>
      </c>
      <c r="BL172" s="14" t="s">
        <v>193</v>
      </c>
      <c r="BM172" s="137" t="s">
        <v>803</v>
      </c>
    </row>
    <row r="173" spans="2:65" s="1" customFormat="1" ht="11.25">
      <c r="B173" s="29"/>
      <c r="C173" s="215"/>
      <c r="D173" s="216" t="s">
        <v>201</v>
      </c>
      <c r="E173" s="215"/>
      <c r="F173" s="217" t="s">
        <v>752</v>
      </c>
      <c r="G173" s="215"/>
      <c r="H173" s="215"/>
      <c r="I173" s="140"/>
      <c r="J173" s="215"/>
      <c r="K173" s="215"/>
      <c r="L173" s="29"/>
      <c r="M173" s="141"/>
      <c r="T173" s="53"/>
      <c r="AT173" s="14" t="s">
        <v>201</v>
      </c>
      <c r="AU173" s="14" t="s">
        <v>80</v>
      </c>
    </row>
    <row r="174" spans="2:65" s="10" customFormat="1" ht="25.9" customHeight="1">
      <c r="B174" s="118"/>
      <c r="C174" s="225"/>
      <c r="D174" s="226" t="s">
        <v>72</v>
      </c>
      <c r="E174" s="227" t="s">
        <v>754</v>
      </c>
      <c r="F174" s="227" t="s">
        <v>755</v>
      </c>
      <c r="G174" s="225"/>
      <c r="H174" s="225"/>
      <c r="I174" s="121"/>
      <c r="J174" s="229">
        <f>BK174</f>
        <v>0</v>
      </c>
      <c r="K174" s="225"/>
      <c r="L174" s="118"/>
      <c r="M174" s="123"/>
      <c r="P174" s="124">
        <f>SUM(P175:P176)</f>
        <v>0</v>
      </c>
      <c r="R174" s="124">
        <f>SUM(R175:R176)</f>
        <v>4.7399999999999998E-2</v>
      </c>
      <c r="T174" s="125">
        <f>SUM(T175:T176)</f>
        <v>0</v>
      </c>
      <c r="AR174" s="119" t="s">
        <v>193</v>
      </c>
      <c r="AT174" s="126" t="s">
        <v>72</v>
      </c>
      <c r="AU174" s="126" t="s">
        <v>73</v>
      </c>
      <c r="AY174" s="119" t="s">
        <v>194</v>
      </c>
      <c r="BK174" s="127">
        <f>SUM(BK175:BK176)</f>
        <v>0</v>
      </c>
    </row>
    <row r="175" spans="2:65" s="1" customFormat="1" ht="16.5" customHeight="1">
      <c r="B175" s="128"/>
      <c r="C175" s="210" t="s">
        <v>333</v>
      </c>
      <c r="D175" s="210" t="s">
        <v>195</v>
      </c>
      <c r="E175" s="211" t="s">
        <v>756</v>
      </c>
      <c r="F175" s="212" t="s">
        <v>757</v>
      </c>
      <c r="G175" s="213" t="s">
        <v>269</v>
      </c>
      <c r="H175" s="214">
        <v>30</v>
      </c>
      <c r="I175" s="132"/>
      <c r="J175" s="228">
        <f>ROUND(I175*H175,2)</f>
        <v>0</v>
      </c>
      <c r="K175" s="212" t="s">
        <v>270</v>
      </c>
      <c r="L175" s="29"/>
      <c r="M175" s="133" t="s">
        <v>1</v>
      </c>
      <c r="N175" s="134" t="s">
        <v>38</v>
      </c>
      <c r="P175" s="135">
        <f>O175*H175</f>
        <v>0</v>
      </c>
      <c r="Q175" s="135">
        <v>1.58E-3</v>
      </c>
      <c r="R175" s="135">
        <f>Q175*H175</f>
        <v>4.7399999999999998E-2</v>
      </c>
      <c r="S175" s="135">
        <v>0</v>
      </c>
      <c r="T175" s="136">
        <f>S175*H175</f>
        <v>0</v>
      </c>
      <c r="AR175" s="137" t="s">
        <v>193</v>
      </c>
      <c r="AT175" s="137" t="s">
        <v>195</v>
      </c>
      <c r="AU175" s="137" t="s">
        <v>80</v>
      </c>
      <c r="AY175" s="14" t="s">
        <v>194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4" t="s">
        <v>80</v>
      </c>
      <c r="BK175" s="138">
        <f>ROUND(I175*H175,2)</f>
        <v>0</v>
      </c>
      <c r="BL175" s="14" t="s">
        <v>193</v>
      </c>
      <c r="BM175" s="137" t="s">
        <v>804</v>
      </c>
    </row>
    <row r="176" spans="2:65" s="1" customFormat="1" ht="11.25">
      <c r="B176" s="29"/>
      <c r="C176" s="215"/>
      <c r="D176" s="216" t="s">
        <v>201</v>
      </c>
      <c r="E176" s="215"/>
      <c r="F176" s="217" t="s">
        <v>757</v>
      </c>
      <c r="G176" s="215"/>
      <c r="H176" s="215"/>
      <c r="I176" s="140"/>
      <c r="J176" s="215"/>
      <c r="K176" s="215"/>
      <c r="L176" s="29"/>
      <c r="M176" s="141"/>
      <c r="T176" s="53"/>
      <c r="AT176" s="14" t="s">
        <v>201</v>
      </c>
      <c r="AU176" s="14" t="s">
        <v>80</v>
      </c>
    </row>
    <row r="177" spans="2:65" s="10" customFormat="1" ht="25.9" customHeight="1">
      <c r="B177" s="118"/>
      <c r="C177" s="225"/>
      <c r="D177" s="226" t="s">
        <v>72</v>
      </c>
      <c r="E177" s="227" t="s">
        <v>805</v>
      </c>
      <c r="F177" s="227" t="s">
        <v>806</v>
      </c>
      <c r="G177" s="225"/>
      <c r="H177" s="225"/>
      <c r="I177" s="121"/>
      <c r="J177" s="229">
        <f>BK177</f>
        <v>0</v>
      </c>
      <c r="K177" s="225"/>
      <c r="L177" s="118"/>
      <c r="M177" s="123"/>
      <c r="P177" s="124">
        <f>SUM(P178:P179)</f>
        <v>0</v>
      </c>
      <c r="R177" s="124">
        <f>SUM(R178:R179)</f>
        <v>0.30652000000000001</v>
      </c>
      <c r="T177" s="125">
        <f>SUM(T178:T179)</f>
        <v>0</v>
      </c>
      <c r="AR177" s="119" t="s">
        <v>193</v>
      </c>
      <c r="AT177" s="126" t="s">
        <v>72</v>
      </c>
      <c r="AU177" s="126" t="s">
        <v>73</v>
      </c>
      <c r="AY177" s="119" t="s">
        <v>194</v>
      </c>
      <c r="BK177" s="127">
        <f>SUM(BK178:BK179)</f>
        <v>0</v>
      </c>
    </row>
    <row r="178" spans="2:65" s="1" customFormat="1" ht="16.5" customHeight="1">
      <c r="B178" s="128"/>
      <c r="C178" s="210" t="s">
        <v>338</v>
      </c>
      <c r="D178" s="210" t="s">
        <v>195</v>
      </c>
      <c r="E178" s="211" t="s">
        <v>807</v>
      </c>
      <c r="F178" s="212" t="s">
        <v>808</v>
      </c>
      <c r="G178" s="213" t="s">
        <v>583</v>
      </c>
      <c r="H178" s="214">
        <v>4</v>
      </c>
      <c r="I178" s="132"/>
      <c r="J178" s="228">
        <f>ROUND(I178*H178,2)</f>
        <v>0</v>
      </c>
      <c r="K178" s="212" t="s">
        <v>199</v>
      </c>
      <c r="L178" s="29"/>
      <c r="M178" s="133" t="s">
        <v>1</v>
      </c>
      <c r="N178" s="134" t="s">
        <v>38</v>
      </c>
      <c r="P178" s="135">
        <f>O178*H178</f>
        <v>0</v>
      </c>
      <c r="Q178" s="135">
        <v>7.6630000000000004E-2</v>
      </c>
      <c r="R178" s="135">
        <f>Q178*H178</f>
        <v>0.30652000000000001</v>
      </c>
      <c r="S178" s="135">
        <v>0</v>
      </c>
      <c r="T178" s="136">
        <f>S178*H178</f>
        <v>0</v>
      </c>
      <c r="AR178" s="137" t="s">
        <v>193</v>
      </c>
      <c r="AT178" s="137" t="s">
        <v>195</v>
      </c>
      <c r="AU178" s="137" t="s">
        <v>80</v>
      </c>
      <c r="AY178" s="14" t="s">
        <v>194</v>
      </c>
      <c r="BE178" s="138">
        <f>IF(N178="základní",J178,0)</f>
        <v>0</v>
      </c>
      <c r="BF178" s="138">
        <f>IF(N178="snížená",J178,0)</f>
        <v>0</v>
      </c>
      <c r="BG178" s="138">
        <f>IF(N178="zákl. přenesená",J178,0)</f>
        <v>0</v>
      </c>
      <c r="BH178" s="138">
        <f>IF(N178="sníž. přenesená",J178,0)</f>
        <v>0</v>
      </c>
      <c r="BI178" s="138">
        <f>IF(N178="nulová",J178,0)</f>
        <v>0</v>
      </c>
      <c r="BJ178" s="14" t="s">
        <v>80</v>
      </c>
      <c r="BK178" s="138">
        <f>ROUND(I178*H178,2)</f>
        <v>0</v>
      </c>
      <c r="BL178" s="14" t="s">
        <v>193</v>
      </c>
      <c r="BM178" s="137" t="s">
        <v>809</v>
      </c>
    </row>
    <row r="179" spans="2:65" s="1" customFormat="1" ht="11.25">
      <c r="B179" s="29"/>
      <c r="C179" s="215"/>
      <c r="D179" s="216" t="s">
        <v>201</v>
      </c>
      <c r="E179" s="215"/>
      <c r="F179" s="217" t="s">
        <v>808</v>
      </c>
      <c r="G179" s="215"/>
      <c r="H179" s="215"/>
      <c r="I179" s="140"/>
      <c r="J179" s="215"/>
      <c r="K179" s="215"/>
      <c r="L179" s="29"/>
      <c r="M179" s="141"/>
      <c r="T179" s="53"/>
      <c r="AT179" s="14" t="s">
        <v>201</v>
      </c>
      <c r="AU179" s="14" t="s">
        <v>80</v>
      </c>
    </row>
    <row r="180" spans="2:65" s="10" customFormat="1" ht="25.9" customHeight="1">
      <c r="B180" s="118"/>
      <c r="C180" s="225"/>
      <c r="D180" s="226" t="s">
        <v>72</v>
      </c>
      <c r="E180" s="227" t="s">
        <v>589</v>
      </c>
      <c r="F180" s="227" t="s">
        <v>590</v>
      </c>
      <c r="G180" s="225"/>
      <c r="H180" s="225"/>
      <c r="I180" s="121"/>
      <c r="J180" s="229">
        <f>BK180</f>
        <v>0</v>
      </c>
      <c r="K180" s="225"/>
      <c r="L180" s="118"/>
      <c r="M180" s="123"/>
      <c r="P180" s="124">
        <f>SUM(P181:P182)</f>
        <v>0</v>
      </c>
      <c r="R180" s="124">
        <f>SUM(R181:R182)</f>
        <v>0</v>
      </c>
      <c r="T180" s="125">
        <f>SUM(T181:T182)</f>
        <v>0</v>
      </c>
      <c r="AR180" s="119" t="s">
        <v>193</v>
      </c>
      <c r="AT180" s="126" t="s">
        <v>72</v>
      </c>
      <c r="AU180" s="126" t="s">
        <v>73</v>
      </c>
      <c r="AY180" s="119" t="s">
        <v>194</v>
      </c>
      <c r="BK180" s="127">
        <f>SUM(BK181:BK182)</f>
        <v>0</v>
      </c>
    </row>
    <row r="181" spans="2:65" s="1" customFormat="1" ht="16.5" customHeight="1">
      <c r="B181" s="128"/>
      <c r="C181" s="210" t="s">
        <v>343</v>
      </c>
      <c r="D181" s="210" t="s">
        <v>195</v>
      </c>
      <c r="E181" s="211" t="s">
        <v>759</v>
      </c>
      <c r="F181" s="212" t="s">
        <v>760</v>
      </c>
      <c r="G181" s="213" t="s">
        <v>324</v>
      </c>
      <c r="H181" s="214">
        <v>17.439990000000002</v>
      </c>
      <c r="I181" s="132"/>
      <c r="J181" s="228">
        <f>ROUND(I181*H181,2)</f>
        <v>0</v>
      </c>
      <c r="K181" s="212" t="s">
        <v>270</v>
      </c>
      <c r="L181" s="29"/>
      <c r="M181" s="133" t="s">
        <v>1</v>
      </c>
      <c r="N181" s="134" t="s">
        <v>38</v>
      </c>
      <c r="P181" s="135">
        <f>O181*H181</f>
        <v>0</v>
      </c>
      <c r="Q181" s="135">
        <v>0</v>
      </c>
      <c r="R181" s="135">
        <f>Q181*H181</f>
        <v>0</v>
      </c>
      <c r="S181" s="135">
        <v>0</v>
      </c>
      <c r="T181" s="136">
        <f>S181*H181</f>
        <v>0</v>
      </c>
      <c r="AR181" s="137" t="s">
        <v>193</v>
      </c>
      <c r="AT181" s="137" t="s">
        <v>195</v>
      </c>
      <c r="AU181" s="137" t="s">
        <v>80</v>
      </c>
      <c r="AY181" s="14" t="s">
        <v>194</v>
      </c>
      <c r="BE181" s="138">
        <f>IF(N181="základní",J181,0)</f>
        <v>0</v>
      </c>
      <c r="BF181" s="138">
        <f>IF(N181="snížená",J181,0)</f>
        <v>0</v>
      </c>
      <c r="BG181" s="138">
        <f>IF(N181="zákl. přenesená",J181,0)</f>
        <v>0</v>
      </c>
      <c r="BH181" s="138">
        <f>IF(N181="sníž. přenesená",J181,0)</f>
        <v>0</v>
      </c>
      <c r="BI181" s="138">
        <f>IF(N181="nulová",J181,0)</f>
        <v>0</v>
      </c>
      <c r="BJ181" s="14" t="s">
        <v>80</v>
      </c>
      <c r="BK181" s="138">
        <f>ROUND(I181*H181,2)</f>
        <v>0</v>
      </c>
      <c r="BL181" s="14" t="s">
        <v>193</v>
      </c>
      <c r="BM181" s="137" t="s">
        <v>810</v>
      </c>
    </row>
    <row r="182" spans="2:65" s="1" customFormat="1" ht="11.25">
      <c r="B182" s="29"/>
      <c r="C182" s="215"/>
      <c r="D182" s="216" t="s">
        <v>201</v>
      </c>
      <c r="E182" s="215"/>
      <c r="F182" s="217" t="s">
        <v>760</v>
      </c>
      <c r="G182" s="215"/>
      <c r="H182" s="215"/>
      <c r="I182" s="140"/>
      <c r="J182" s="215"/>
      <c r="K182" s="215"/>
      <c r="L182" s="29"/>
      <c r="M182" s="141"/>
      <c r="T182" s="53"/>
      <c r="AT182" s="14" t="s">
        <v>201</v>
      </c>
      <c r="AU182" s="14" t="s">
        <v>80</v>
      </c>
    </row>
    <row r="183" spans="2:65" s="10" customFormat="1" ht="25.9" customHeight="1">
      <c r="B183" s="118"/>
      <c r="C183" s="225"/>
      <c r="D183" s="226" t="s">
        <v>72</v>
      </c>
      <c r="E183" s="227" t="s">
        <v>762</v>
      </c>
      <c r="F183" s="227" t="s">
        <v>763</v>
      </c>
      <c r="G183" s="225"/>
      <c r="H183" s="225"/>
      <c r="I183" s="121"/>
      <c r="J183" s="229">
        <f>BK183</f>
        <v>0</v>
      </c>
      <c r="K183" s="225"/>
      <c r="L183" s="118"/>
      <c r="M183" s="123"/>
      <c r="P183" s="124">
        <f>SUM(P184:P185)</f>
        <v>0</v>
      </c>
      <c r="R183" s="124">
        <f>SUM(R184:R185)</f>
        <v>0.58437552999999998</v>
      </c>
      <c r="T183" s="125">
        <f>SUM(T184:T185)</f>
        <v>0</v>
      </c>
      <c r="AR183" s="119" t="s">
        <v>193</v>
      </c>
      <c r="AT183" s="126" t="s">
        <v>72</v>
      </c>
      <c r="AU183" s="126" t="s">
        <v>73</v>
      </c>
      <c r="AY183" s="119" t="s">
        <v>194</v>
      </c>
      <c r="BK183" s="127">
        <f>SUM(BK184:BK185)</f>
        <v>0</v>
      </c>
    </row>
    <row r="184" spans="2:65" s="1" customFormat="1" ht="16.5" customHeight="1">
      <c r="B184" s="128"/>
      <c r="C184" s="210" t="s">
        <v>7</v>
      </c>
      <c r="D184" s="210" t="s">
        <v>195</v>
      </c>
      <c r="E184" s="211" t="s">
        <v>764</v>
      </c>
      <c r="F184" s="212" t="s">
        <v>765</v>
      </c>
      <c r="G184" s="213" t="s">
        <v>324</v>
      </c>
      <c r="H184" s="214">
        <v>0.57230000000000003</v>
      </c>
      <c r="I184" s="132"/>
      <c r="J184" s="228">
        <f>ROUND(I184*H184,2)</f>
        <v>0</v>
      </c>
      <c r="K184" s="212" t="s">
        <v>199</v>
      </c>
      <c r="L184" s="29"/>
      <c r="M184" s="133" t="s">
        <v>1</v>
      </c>
      <c r="N184" s="134" t="s">
        <v>38</v>
      </c>
      <c r="P184" s="135">
        <f>O184*H184</f>
        <v>0</v>
      </c>
      <c r="Q184" s="135">
        <v>1.0210999999999999</v>
      </c>
      <c r="R184" s="135">
        <f>Q184*H184</f>
        <v>0.58437552999999998</v>
      </c>
      <c r="S184" s="135">
        <v>0</v>
      </c>
      <c r="T184" s="136">
        <f>S184*H184</f>
        <v>0</v>
      </c>
      <c r="AR184" s="137" t="s">
        <v>193</v>
      </c>
      <c r="AT184" s="137" t="s">
        <v>195</v>
      </c>
      <c r="AU184" s="137" t="s">
        <v>80</v>
      </c>
      <c r="AY184" s="14" t="s">
        <v>194</v>
      </c>
      <c r="BE184" s="138">
        <f>IF(N184="základní",J184,0)</f>
        <v>0</v>
      </c>
      <c r="BF184" s="138">
        <f>IF(N184="snížená",J184,0)</f>
        <v>0</v>
      </c>
      <c r="BG184" s="138">
        <f>IF(N184="zákl. přenesená",J184,0)</f>
        <v>0</v>
      </c>
      <c r="BH184" s="138">
        <f>IF(N184="sníž. přenesená",J184,0)</f>
        <v>0</v>
      </c>
      <c r="BI184" s="138">
        <f>IF(N184="nulová",J184,0)</f>
        <v>0</v>
      </c>
      <c r="BJ184" s="14" t="s">
        <v>80</v>
      </c>
      <c r="BK184" s="138">
        <f>ROUND(I184*H184,2)</f>
        <v>0</v>
      </c>
      <c r="BL184" s="14" t="s">
        <v>193</v>
      </c>
      <c r="BM184" s="137" t="s">
        <v>811</v>
      </c>
    </row>
    <row r="185" spans="2:65" s="1" customFormat="1" ht="11.25">
      <c r="B185" s="29"/>
      <c r="C185" s="215"/>
      <c r="D185" s="216" t="s">
        <v>201</v>
      </c>
      <c r="E185" s="215"/>
      <c r="F185" s="217" t="s">
        <v>765</v>
      </c>
      <c r="G185" s="215"/>
      <c r="H185" s="215"/>
      <c r="I185" s="140"/>
      <c r="J185" s="215"/>
      <c r="K185" s="215"/>
      <c r="L185" s="29"/>
      <c r="M185" s="152"/>
      <c r="N185" s="153"/>
      <c r="O185" s="153"/>
      <c r="P185" s="153"/>
      <c r="Q185" s="153"/>
      <c r="R185" s="153"/>
      <c r="S185" s="153"/>
      <c r="T185" s="154"/>
      <c r="AT185" s="14" t="s">
        <v>201</v>
      </c>
      <c r="AU185" s="14" t="s">
        <v>80</v>
      </c>
    </row>
    <row r="186" spans="2:65" s="1" customFormat="1" ht="6.95" customHeight="1">
      <c r="B186" s="41"/>
      <c r="C186" s="42"/>
      <c r="D186" s="42"/>
      <c r="E186" s="42"/>
      <c r="F186" s="42"/>
      <c r="G186" s="42"/>
      <c r="H186" s="42"/>
      <c r="I186" s="42"/>
      <c r="J186" s="42"/>
      <c r="K186" s="42"/>
      <c r="L186" s="29"/>
    </row>
  </sheetData>
  <sheetProtection algorithmName="SHA-512" hashValue="9fagSNa3N46Aexbmc3Vw6viwYFGX+p4QEEIFcteKD/+Eun8UBT180udUUIl3qFW1IMGad/uNxS/6sfBmd9PiZA==" saltValue="WyrYabMR/uRgL/F9g1sHMw==" spinCount="100000" sheet="1" objects="1" scenarios="1"/>
  <autoFilter ref="C128:K185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82"/>
  <sheetViews>
    <sheetView showGridLines="0" workbookViewId="0">
      <selection activeCell="X136" sqref="X13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113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812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30" customHeight="1">
      <c r="B11" s="29"/>
      <c r="E11" s="170" t="s">
        <v>813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ROUND(J128,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ROUND((SUM(BE128:BE181)),  2)</f>
        <v>0</v>
      </c>
      <c r="I35" s="94">
        <v>0.21</v>
      </c>
      <c r="J35" s="84">
        <f>ROUND(((SUM(BE128:BE181))*I35),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ROUND((SUM(BF128:BF181)),  2)</f>
        <v>0</v>
      </c>
      <c r="I36" s="94">
        <v>0.15</v>
      </c>
      <c r="J36" s="84">
        <f>ROUND(((SUM(BF128:BF181))*I36),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ROUND((SUM(BG128:BG181)),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ROUND((SUM(BH128:BH181)),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ROUND((SUM(BI128:BI181)),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812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30" customHeight="1">
      <c r="B89" s="29"/>
      <c r="E89" s="170" t="str">
        <f>E11</f>
        <v>D.5.1 - D.5.2 - ARCHITEKTONICKO - STAVEBNÍ ŘEŠENÍ  + STAVEBNĚ - KONSTRUKČNÍ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J128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597</v>
      </c>
      <c r="E99" s="108"/>
      <c r="F99" s="108"/>
      <c r="G99" s="108"/>
      <c r="H99" s="108"/>
      <c r="I99" s="108"/>
      <c r="J99" s="109">
        <f>J129</f>
        <v>0</v>
      </c>
      <c r="L99" s="106"/>
    </row>
    <row r="100" spans="2:47" s="8" customFormat="1" ht="24.95" customHeight="1">
      <c r="B100" s="106"/>
      <c r="D100" s="107" t="s">
        <v>598</v>
      </c>
      <c r="E100" s="108"/>
      <c r="F100" s="108"/>
      <c r="G100" s="108"/>
      <c r="H100" s="108"/>
      <c r="I100" s="108"/>
      <c r="J100" s="109">
        <f>J145</f>
        <v>0</v>
      </c>
      <c r="L100" s="106"/>
    </row>
    <row r="101" spans="2:47" s="8" customFormat="1" ht="24.95" customHeight="1">
      <c r="B101" s="106"/>
      <c r="D101" s="107" t="s">
        <v>601</v>
      </c>
      <c r="E101" s="108"/>
      <c r="F101" s="108"/>
      <c r="G101" s="108"/>
      <c r="H101" s="108"/>
      <c r="I101" s="108"/>
      <c r="J101" s="109">
        <f>J152</f>
        <v>0</v>
      </c>
      <c r="L101" s="106"/>
    </row>
    <row r="102" spans="2:47" s="8" customFormat="1" ht="24.95" customHeight="1">
      <c r="B102" s="106"/>
      <c r="D102" s="107" t="s">
        <v>602</v>
      </c>
      <c r="E102" s="108"/>
      <c r="F102" s="108"/>
      <c r="G102" s="108"/>
      <c r="H102" s="108"/>
      <c r="I102" s="108"/>
      <c r="J102" s="109">
        <f>J157</f>
        <v>0</v>
      </c>
      <c r="L102" s="106"/>
    </row>
    <row r="103" spans="2:47" s="8" customFormat="1" ht="24.95" customHeight="1">
      <c r="B103" s="106"/>
      <c r="D103" s="107" t="s">
        <v>606</v>
      </c>
      <c r="E103" s="108"/>
      <c r="F103" s="108"/>
      <c r="G103" s="108"/>
      <c r="H103" s="108"/>
      <c r="I103" s="108"/>
      <c r="J103" s="109">
        <f>J170</f>
        <v>0</v>
      </c>
      <c r="L103" s="106"/>
    </row>
    <row r="104" spans="2:47" s="8" customFormat="1" ht="24.95" customHeight="1">
      <c r="B104" s="106"/>
      <c r="D104" s="107" t="s">
        <v>607</v>
      </c>
      <c r="E104" s="108"/>
      <c r="F104" s="108"/>
      <c r="G104" s="108"/>
      <c r="H104" s="108"/>
      <c r="I104" s="108"/>
      <c r="J104" s="109">
        <f>J173</f>
        <v>0</v>
      </c>
      <c r="L104" s="106"/>
    </row>
    <row r="105" spans="2:47" s="8" customFormat="1" ht="24.95" customHeight="1">
      <c r="B105" s="106"/>
      <c r="D105" s="107" t="s">
        <v>384</v>
      </c>
      <c r="E105" s="108"/>
      <c r="F105" s="108"/>
      <c r="G105" s="108"/>
      <c r="H105" s="108"/>
      <c r="I105" s="108"/>
      <c r="J105" s="109">
        <f>J176</f>
        <v>0</v>
      </c>
      <c r="L105" s="106"/>
    </row>
    <row r="106" spans="2:47" s="8" customFormat="1" ht="24.95" customHeight="1">
      <c r="B106" s="106"/>
      <c r="D106" s="107" t="s">
        <v>608</v>
      </c>
      <c r="E106" s="108"/>
      <c r="F106" s="108"/>
      <c r="G106" s="108"/>
      <c r="H106" s="108"/>
      <c r="I106" s="108"/>
      <c r="J106" s="109">
        <f>J179</f>
        <v>0</v>
      </c>
      <c r="L106" s="106"/>
    </row>
    <row r="107" spans="2:47" s="1" customFormat="1" ht="21.75" customHeight="1">
      <c r="B107" s="29"/>
      <c r="L107" s="29"/>
    </row>
    <row r="108" spans="2:47" s="1" customFormat="1" ht="6.9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9"/>
    </row>
    <row r="112" spans="2:47" s="1" customFormat="1" ht="6.95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9"/>
    </row>
    <row r="113" spans="2:63" s="1" customFormat="1" ht="24.95" customHeight="1">
      <c r="B113" s="29"/>
      <c r="C113" s="18" t="s">
        <v>178</v>
      </c>
      <c r="L113" s="29"/>
    </row>
    <row r="114" spans="2:63" s="1" customFormat="1" ht="6.95" customHeight="1">
      <c r="B114" s="29"/>
      <c r="L114" s="29"/>
    </row>
    <row r="115" spans="2:63" s="1" customFormat="1" ht="12" customHeight="1">
      <c r="B115" s="29"/>
      <c r="C115" s="24" t="s">
        <v>16</v>
      </c>
      <c r="L115" s="29"/>
    </row>
    <row r="116" spans="2:63" s="1" customFormat="1" ht="16.5" customHeight="1">
      <c r="B116" s="29"/>
      <c r="E116" s="206" t="str">
        <f>E7</f>
        <v>DOPLNĚNÍ VYBAVENOSTI V OKOLÍ VELKÉHO ŽĎÁRSKÉHO RYBNÍKU</v>
      </c>
      <c r="F116" s="207"/>
      <c r="G116" s="207"/>
      <c r="H116" s="207"/>
      <c r="L116" s="29"/>
    </row>
    <row r="117" spans="2:63" ht="12" customHeight="1">
      <c r="B117" s="17"/>
      <c r="C117" s="24" t="s">
        <v>169</v>
      </c>
      <c r="L117" s="17"/>
    </row>
    <row r="118" spans="2:63" s="1" customFormat="1" ht="16.5" customHeight="1">
      <c r="B118" s="29"/>
      <c r="E118" s="206" t="s">
        <v>812</v>
      </c>
      <c r="F118" s="208"/>
      <c r="G118" s="208"/>
      <c r="H118" s="208"/>
      <c r="L118" s="29"/>
    </row>
    <row r="119" spans="2:63" s="1" customFormat="1" ht="12" customHeight="1">
      <c r="B119" s="29"/>
      <c r="C119" s="24" t="s">
        <v>171</v>
      </c>
      <c r="L119" s="29"/>
    </row>
    <row r="120" spans="2:63" s="1" customFormat="1" ht="30" customHeight="1">
      <c r="B120" s="29"/>
      <c r="E120" s="170" t="str">
        <f>E11</f>
        <v>D.5.1 - D.5.2 - ARCHITEKTONICKO - STAVEBNÍ ŘEŠENÍ  + STAVEBNĚ - KONSTRUKČNÍ ŘEŠENÍ</v>
      </c>
      <c r="F120" s="208"/>
      <c r="G120" s="208"/>
      <c r="H120" s="208"/>
      <c r="L120" s="29"/>
    </row>
    <row r="121" spans="2:63" s="1" customFormat="1" ht="6.95" customHeight="1">
      <c r="B121" s="29"/>
      <c r="L121" s="29"/>
    </row>
    <row r="122" spans="2:63" s="1" customFormat="1" ht="12" customHeight="1">
      <c r="B122" s="29"/>
      <c r="C122" s="24" t="s">
        <v>20</v>
      </c>
      <c r="F122" s="22" t="str">
        <f>F14</f>
        <v xml:space="preserve"> </v>
      </c>
      <c r="I122" s="24" t="s">
        <v>22</v>
      </c>
      <c r="J122" s="49" t="str">
        <f>IF(J14="","",J14)</f>
        <v>26. 8. 2025</v>
      </c>
      <c r="L122" s="29"/>
    </row>
    <row r="123" spans="2:63" s="1" customFormat="1" ht="6.95" customHeight="1">
      <c r="B123" s="29"/>
      <c r="L123" s="29"/>
    </row>
    <row r="124" spans="2:63" s="1" customFormat="1" ht="15.2" customHeight="1">
      <c r="B124" s="29"/>
      <c r="C124" s="24" t="s">
        <v>24</v>
      </c>
      <c r="F124" s="22" t="str">
        <f>E17</f>
        <v xml:space="preserve"> </v>
      </c>
      <c r="I124" s="24" t="s">
        <v>29</v>
      </c>
      <c r="J124" s="27" t="str">
        <f>E23</f>
        <v xml:space="preserve"> </v>
      </c>
      <c r="L124" s="29"/>
    </row>
    <row r="125" spans="2:63" s="1" customFormat="1" ht="15.2" customHeight="1">
      <c r="B125" s="29"/>
      <c r="C125" s="24" t="s">
        <v>27</v>
      </c>
      <c r="F125" s="22" t="str">
        <f>IF(E20="","",E20)</f>
        <v>Vyplň údaj</v>
      </c>
      <c r="I125" s="24" t="s">
        <v>31</v>
      </c>
      <c r="J125" s="27" t="str">
        <f>E26</f>
        <v xml:space="preserve"> </v>
      </c>
      <c r="L125" s="29"/>
    </row>
    <row r="126" spans="2:63" s="1" customFormat="1" ht="10.35" customHeight="1">
      <c r="B126" s="29"/>
      <c r="L126" s="29"/>
    </row>
    <row r="127" spans="2:63" s="9" customFormat="1" ht="29.25" customHeight="1">
      <c r="B127" s="110"/>
      <c r="C127" s="111" t="s">
        <v>179</v>
      </c>
      <c r="D127" s="112" t="s">
        <v>58</v>
      </c>
      <c r="E127" s="112" t="s">
        <v>54</v>
      </c>
      <c r="F127" s="112" t="s">
        <v>55</v>
      </c>
      <c r="G127" s="112" t="s">
        <v>180</v>
      </c>
      <c r="H127" s="112" t="s">
        <v>181</v>
      </c>
      <c r="I127" s="112" t="s">
        <v>182</v>
      </c>
      <c r="J127" s="112" t="s">
        <v>174</v>
      </c>
      <c r="K127" s="113" t="s">
        <v>183</v>
      </c>
      <c r="L127" s="110"/>
      <c r="M127" s="56" t="s">
        <v>1</v>
      </c>
      <c r="N127" s="57" t="s">
        <v>37</v>
      </c>
      <c r="O127" s="57" t="s">
        <v>184</v>
      </c>
      <c r="P127" s="57" t="s">
        <v>185</v>
      </c>
      <c r="Q127" s="57" t="s">
        <v>186</v>
      </c>
      <c r="R127" s="57" t="s">
        <v>187</v>
      </c>
      <c r="S127" s="57" t="s">
        <v>188</v>
      </c>
      <c r="T127" s="58" t="s">
        <v>189</v>
      </c>
    </row>
    <row r="128" spans="2:63" s="1" customFormat="1" ht="22.9" customHeight="1">
      <c r="B128" s="29"/>
      <c r="C128" s="61" t="s">
        <v>190</v>
      </c>
      <c r="J128" s="114">
        <f>BK128</f>
        <v>0</v>
      </c>
      <c r="L128" s="29"/>
      <c r="M128" s="59"/>
      <c r="N128" s="50"/>
      <c r="O128" s="50"/>
      <c r="P128" s="115">
        <f>P129+P145+P152+P157+P170+P173+P176+P179</f>
        <v>0</v>
      </c>
      <c r="Q128" s="50"/>
      <c r="R128" s="115">
        <f>R129+R145+R152+R157+R170+R173+R176+R179</f>
        <v>16.081162315499999</v>
      </c>
      <c r="S128" s="50"/>
      <c r="T128" s="116">
        <f>T129+T145+T152+T157+T170+T173+T176+T179</f>
        <v>0</v>
      </c>
      <c r="AT128" s="14" t="s">
        <v>72</v>
      </c>
      <c r="AU128" s="14" t="s">
        <v>82</v>
      </c>
      <c r="BK128" s="117">
        <f>BK129+BK145+BK152+BK157+BK170+BK173+BK176+BK179</f>
        <v>0</v>
      </c>
    </row>
    <row r="129" spans="2:65" s="10" customFormat="1" ht="25.9" customHeight="1">
      <c r="B129" s="118"/>
      <c r="D129" s="119" t="s">
        <v>72</v>
      </c>
      <c r="E129" s="120" t="s">
        <v>85</v>
      </c>
      <c r="F129" s="120" t="s">
        <v>609</v>
      </c>
      <c r="I129" s="121"/>
      <c r="J129" s="122">
        <f>BK129</f>
        <v>0</v>
      </c>
      <c r="L129" s="118"/>
      <c r="M129" s="123"/>
      <c r="P129" s="124">
        <f>SUM(P130:P144)</f>
        <v>0</v>
      </c>
      <c r="R129" s="124">
        <f>SUM(R130:R144)</f>
        <v>7.2184631999999995</v>
      </c>
      <c r="T129" s="125">
        <f>SUM(T130:T144)</f>
        <v>0</v>
      </c>
      <c r="AR129" s="119" t="s">
        <v>193</v>
      </c>
      <c r="AT129" s="126" t="s">
        <v>72</v>
      </c>
      <c r="AU129" s="126" t="s">
        <v>73</v>
      </c>
      <c r="AY129" s="119" t="s">
        <v>194</v>
      </c>
      <c r="BK129" s="127">
        <f>SUM(BK130:BK144)</f>
        <v>0</v>
      </c>
    </row>
    <row r="130" spans="2:65" s="1" customFormat="1" ht="16.5" customHeight="1">
      <c r="B130" s="128"/>
      <c r="C130" s="210" t="s">
        <v>80</v>
      </c>
      <c r="D130" s="210" t="s">
        <v>195</v>
      </c>
      <c r="E130" s="211" t="s">
        <v>610</v>
      </c>
      <c r="F130" s="212" t="s">
        <v>611</v>
      </c>
      <c r="G130" s="213" t="s">
        <v>269</v>
      </c>
      <c r="H130" s="214">
        <v>8.2880000000000003</v>
      </c>
      <c r="I130" s="132"/>
      <c r="J130" s="228">
        <f>ROUND(I130*H130,2)</f>
        <v>0</v>
      </c>
      <c r="K130" s="212" t="s">
        <v>270</v>
      </c>
      <c r="L130" s="29"/>
      <c r="M130" s="133" t="s">
        <v>1</v>
      </c>
      <c r="N130" s="134" t="s">
        <v>38</v>
      </c>
      <c r="P130" s="135">
        <f>O130*H130</f>
        <v>0</v>
      </c>
      <c r="Q130" s="135">
        <v>3.9149999999999997E-2</v>
      </c>
      <c r="R130" s="135">
        <f>Q130*H130</f>
        <v>0.32447519999999996</v>
      </c>
      <c r="S130" s="135">
        <v>0</v>
      </c>
      <c r="T130" s="136">
        <f>S130*H130</f>
        <v>0</v>
      </c>
      <c r="AR130" s="137" t="s">
        <v>193</v>
      </c>
      <c r="AT130" s="137" t="s">
        <v>195</v>
      </c>
      <c r="AU130" s="137" t="s">
        <v>80</v>
      </c>
      <c r="AY130" s="14" t="s">
        <v>194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4" t="s">
        <v>80</v>
      </c>
      <c r="BK130" s="138">
        <f>ROUND(I130*H130,2)</f>
        <v>0</v>
      </c>
      <c r="BL130" s="14" t="s">
        <v>193</v>
      </c>
      <c r="BM130" s="137" t="s">
        <v>814</v>
      </c>
    </row>
    <row r="131" spans="2:65" s="1" customFormat="1" ht="11.25">
      <c r="B131" s="29"/>
      <c r="C131" s="215"/>
      <c r="D131" s="216" t="s">
        <v>201</v>
      </c>
      <c r="E131" s="215"/>
      <c r="F131" s="217" t="s">
        <v>611</v>
      </c>
      <c r="G131" s="215"/>
      <c r="H131" s="215"/>
      <c r="I131" s="140"/>
      <c r="J131" s="215"/>
      <c r="K131" s="215"/>
      <c r="L131" s="29"/>
      <c r="M131" s="141"/>
      <c r="T131" s="53"/>
      <c r="AT131" s="14" t="s">
        <v>201</v>
      </c>
      <c r="AU131" s="14" t="s">
        <v>80</v>
      </c>
    </row>
    <row r="132" spans="2:65" s="1" customFormat="1" ht="16.5" customHeight="1">
      <c r="B132" s="128"/>
      <c r="C132" s="210" t="s">
        <v>85</v>
      </c>
      <c r="D132" s="210" t="s">
        <v>195</v>
      </c>
      <c r="E132" s="211" t="s">
        <v>613</v>
      </c>
      <c r="F132" s="212" t="s">
        <v>614</v>
      </c>
      <c r="G132" s="213" t="s">
        <v>269</v>
      </c>
      <c r="H132" s="214">
        <v>8.2880000000000003</v>
      </c>
      <c r="I132" s="132"/>
      <c r="J132" s="228">
        <f>ROUND(I132*H132,2)</f>
        <v>0</v>
      </c>
      <c r="K132" s="212" t="s">
        <v>270</v>
      </c>
      <c r="L132" s="29"/>
      <c r="M132" s="133" t="s">
        <v>1</v>
      </c>
      <c r="N132" s="134" t="s">
        <v>38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193</v>
      </c>
      <c r="AT132" s="137" t="s">
        <v>195</v>
      </c>
      <c r="AU132" s="137" t="s">
        <v>80</v>
      </c>
      <c r="AY132" s="14" t="s">
        <v>194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4" t="s">
        <v>80</v>
      </c>
      <c r="BK132" s="138">
        <f>ROUND(I132*H132,2)</f>
        <v>0</v>
      </c>
      <c r="BL132" s="14" t="s">
        <v>193</v>
      </c>
      <c r="BM132" s="137" t="s">
        <v>815</v>
      </c>
    </row>
    <row r="133" spans="2:65" s="1" customFormat="1" ht="11.25">
      <c r="B133" s="29"/>
      <c r="C133" s="215"/>
      <c r="D133" s="216" t="s">
        <v>201</v>
      </c>
      <c r="E133" s="215"/>
      <c r="F133" s="217" t="s">
        <v>616</v>
      </c>
      <c r="G133" s="215"/>
      <c r="H133" s="215"/>
      <c r="I133" s="140"/>
      <c r="J133" s="215"/>
      <c r="K133" s="215"/>
      <c r="L133" s="29"/>
      <c r="M133" s="141"/>
      <c r="T133" s="53"/>
      <c r="AT133" s="14" t="s">
        <v>201</v>
      </c>
      <c r="AU133" s="14" t="s">
        <v>80</v>
      </c>
    </row>
    <row r="134" spans="2:65" s="1" customFormat="1" ht="16.5" customHeight="1">
      <c r="B134" s="128"/>
      <c r="C134" s="210" t="s">
        <v>207</v>
      </c>
      <c r="D134" s="210" t="s">
        <v>195</v>
      </c>
      <c r="E134" s="211" t="s">
        <v>624</v>
      </c>
      <c r="F134" s="212" t="s">
        <v>625</v>
      </c>
      <c r="G134" s="213" t="s">
        <v>280</v>
      </c>
      <c r="H134" s="214">
        <v>0.21712000000000001</v>
      </c>
      <c r="I134" s="132"/>
      <c r="J134" s="228">
        <f>ROUND(I134*H134,2)</f>
        <v>0</v>
      </c>
      <c r="K134" s="212" t="s">
        <v>270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2.5249999999999999</v>
      </c>
      <c r="R134" s="135">
        <f>Q134*H134</f>
        <v>0.54822800000000005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816</v>
      </c>
    </row>
    <row r="135" spans="2:65" s="1" customFormat="1" ht="11.25">
      <c r="B135" s="29"/>
      <c r="C135" s="215"/>
      <c r="D135" s="216" t="s">
        <v>201</v>
      </c>
      <c r="E135" s="215"/>
      <c r="F135" s="217" t="s">
        <v>627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193</v>
      </c>
      <c r="D136" s="210" t="s">
        <v>195</v>
      </c>
      <c r="E136" s="211" t="s">
        <v>628</v>
      </c>
      <c r="F136" s="212" t="s">
        <v>629</v>
      </c>
      <c r="G136" s="213" t="s">
        <v>280</v>
      </c>
      <c r="H136" s="214">
        <v>1.5104</v>
      </c>
      <c r="I136" s="132"/>
      <c r="J136" s="228">
        <f>ROUND(I136*H136,2)</f>
        <v>0</v>
      </c>
      <c r="K136" s="212" t="s">
        <v>199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2.5249999999999999</v>
      </c>
      <c r="R136" s="135">
        <f>Q136*H136</f>
        <v>3.8137599999999998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817</v>
      </c>
    </row>
    <row r="137" spans="2:65" s="1" customFormat="1" ht="11.25">
      <c r="B137" s="29"/>
      <c r="C137" s="215"/>
      <c r="D137" s="216" t="s">
        <v>201</v>
      </c>
      <c r="E137" s="215"/>
      <c r="F137" s="217" t="s">
        <v>629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216</v>
      </c>
      <c r="D138" s="210" t="s">
        <v>195</v>
      </c>
      <c r="E138" s="211" t="s">
        <v>774</v>
      </c>
      <c r="F138" s="212" t="s">
        <v>775</v>
      </c>
      <c r="G138" s="213" t="s">
        <v>236</v>
      </c>
      <c r="H138" s="214">
        <v>30</v>
      </c>
      <c r="I138" s="132"/>
      <c r="J138" s="228">
        <f>ROUND(I138*H138,2)</f>
        <v>0</v>
      </c>
      <c r="K138" s="212" t="s">
        <v>199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8.4400000000000003E-2</v>
      </c>
      <c r="R138" s="135">
        <f>Q138*H138</f>
        <v>2.532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818</v>
      </c>
    </row>
    <row r="139" spans="2:65" s="1" customFormat="1" ht="11.25">
      <c r="B139" s="29"/>
      <c r="C139" s="215"/>
      <c r="D139" s="216" t="s">
        <v>201</v>
      </c>
      <c r="E139" s="215"/>
      <c r="F139" s="217" t="s">
        <v>777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1" customFormat="1" ht="11.25">
      <c r="B140" s="142"/>
      <c r="C140" s="218"/>
      <c r="D140" s="216" t="s">
        <v>231</v>
      </c>
      <c r="E140" s="219" t="s">
        <v>1</v>
      </c>
      <c r="F140" s="220" t="s">
        <v>778</v>
      </c>
      <c r="G140" s="218"/>
      <c r="H140" s="219" t="s">
        <v>1</v>
      </c>
      <c r="I140" s="144"/>
      <c r="J140" s="218"/>
      <c r="K140" s="218"/>
      <c r="L140" s="142"/>
      <c r="M140" s="145"/>
      <c r="T140" s="146"/>
      <c r="AT140" s="143" t="s">
        <v>231</v>
      </c>
      <c r="AU140" s="143" t="s">
        <v>80</v>
      </c>
      <c r="AV140" s="11" t="s">
        <v>80</v>
      </c>
      <c r="AW140" s="11" t="s">
        <v>30</v>
      </c>
      <c r="AX140" s="11" t="s">
        <v>73</v>
      </c>
      <c r="AY140" s="143" t="s">
        <v>194</v>
      </c>
    </row>
    <row r="141" spans="2:65" s="11" customFormat="1" ht="11.25">
      <c r="B141" s="142"/>
      <c r="C141" s="218"/>
      <c r="D141" s="216" t="s">
        <v>231</v>
      </c>
      <c r="E141" s="219" t="s">
        <v>1</v>
      </c>
      <c r="F141" s="220" t="s">
        <v>819</v>
      </c>
      <c r="G141" s="218"/>
      <c r="H141" s="219" t="s">
        <v>1</v>
      </c>
      <c r="I141" s="144"/>
      <c r="J141" s="218"/>
      <c r="K141" s="218"/>
      <c r="L141" s="142"/>
      <c r="M141" s="145"/>
      <c r="T141" s="146"/>
      <c r="AT141" s="143" t="s">
        <v>231</v>
      </c>
      <c r="AU141" s="143" t="s">
        <v>80</v>
      </c>
      <c r="AV141" s="11" t="s">
        <v>80</v>
      </c>
      <c r="AW141" s="11" t="s">
        <v>30</v>
      </c>
      <c r="AX141" s="11" t="s">
        <v>73</v>
      </c>
      <c r="AY141" s="143" t="s">
        <v>194</v>
      </c>
    </row>
    <row r="142" spans="2:65" s="11" customFormat="1" ht="11.25">
      <c r="B142" s="142"/>
      <c r="C142" s="218"/>
      <c r="D142" s="216" t="s">
        <v>231</v>
      </c>
      <c r="E142" s="219" t="s">
        <v>1</v>
      </c>
      <c r="F142" s="220" t="s">
        <v>780</v>
      </c>
      <c r="G142" s="218"/>
      <c r="H142" s="219" t="s">
        <v>1</v>
      </c>
      <c r="I142" s="144"/>
      <c r="J142" s="218"/>
      <c r="K142" s="218"/>
      <c r="L142" s="142"/>
      <c r="M142" s="145"/>
      <c r="T142" s="146"/>
      <c r="AT142" s="143" t="s">
        <v>231</v>
      </c>
      <c r="AU142" s="143" t="s">
        <v>80</v>
      </c>
      <c r="AV142" s="11" t="s">
        <v>80</v>
      </c>
      <c r="AW142" s="11" t="s">
        <v>30</v>
      </c>
      <c r="AX142" s="11" t="s">
        <v>73</v>
      </c>
      <c r="AY142" s="143" t="s">
        <v>194</v>
      </c>
    </row>
    <row r="143" spans="2:65" s="11" customFormat="1" ht="11.25">
      <c r="B143" s="142"/>
      <c r="C143" s="218"/>
      <c r="D143" s="216" t="s">
        <v>231</v>
      </c>
      <c r="E143" s="219" t="s">
        <v>1</v>
      </c>
      <c r="F143" s="220" t="s">
        <v>820</v>
      </c>
      <c r="G143" s="218"/>
      <c r="H143" s="219" t="s">
        <v>1</v>
      </c>
      <c r="I143" s="144"/>
      <c r="J143" s="218"/>
      <c r="K143" s="218"/>
      <c r="L143" s="142"/>
      <c r="M143" s="145"/>
      <c r="T143" s="146"/>
      <c r="AT143" s="143" t="s">
        <v>231</v>
      </c>
      <c r="AU143" s="143" t="s">
        <v>80</v>
      </c>
      <c r="AV143" s="11" t="s">
        <v>80</v>
      </c>
      <c r="AW143" s="11" t="s">
        <v>30</v>
      </c>
      <c r="AX143" s="11" t="s">
        <v>73</v>
      </c>
      <c r="AY143" s="143" t="s">
        <v>194</v>
      </c>
    </row>
    <row r="144" spans="2:65" s="12" customFormat="1" ht="11.25">
      <c r="B144" s="147"/>
      <c r="C144" s="221"/>
      <c r="D144" s="216" t="s">
        <v>231</v>
      </c>
      <c r="E144" s="222" t="s">
        <v>1</v>
      </c>
      <c r="F144" s="223" t="s">
        <v>821</v>
      </c>
      <c r="G144" s="221"/>
      <c r="H144" s="224">
        <v>30</v>
      </c>
      <c r="I144" s="149"/>
      <c r="J144" s="221"/>
      <c r="K144" s="221"/>
      <c r="L144" s="147"/>
      <c r="M144" s="150"/>
      <c r="T144" s="151"/>
      <c r="AT144" s="148" t="s">
        <v>231</v>
      </c>
      <c r="AU144" s="148" t="s">
        <v>80</v>
      </c>
      <c r="AV144" s="12" t="s">
        <v>85</v>
      </c>
      <c r="AW144" s="12" t="s">
        <v>30</v>
      </c>
      <c r="AX144" s="12" t="s">
        <v>80</v>
      </c>
      <c r="AY144" s="148" t="s">
        <v>194</v>
      </c>
    </row>
    <row r="145" spans="2:65" s="10" customFormat="1" ht="25.9" customHeight="1">
      <c r="B145" s="118"/>
      <c r="C145" s="225"/>
      <c r="D145" s="226" t="s">
        <v>72</v>
      </c>
      <c r="E145" s="227" t="s">
        <v>207</v>
      </c>
      <c r="F145" s="227" t="s">
        <v>634</v>
      </c>
      <c r="G145" s="225"/>
      <c r="H145" s="225"/>
      <c r="I145" s="121"/>
      <c r="J145" s="229">
        <f>BK145</f>
        <v>0</v>
      </c>
      <c r="K145" s="225"/>
      <c r="L145" s="118"/>
      <c r="M145" s="123"/>
      <c r="P145" s="124">
        <f>SUM(P146:P151)</f>
        <v>0</v>
      </c>
      <c r="R145" s="124">
        <f>SUM(R146:R151)</f>
        <v>0.62284938300000003</v>
      </c>
      <c r="T145" s="125">
        <f>SUM(T146:T151)</f>
        <v>0</v>
      </c>
      <c r="AR145" s="119" t="s">
        <v>193</v>
      </c>
      <c r="AT145" s="126" t="s">
        <v>72</v>
      </c>
      <c r="AU145" s="126" t="s">
        <v>73</v>
      </c>
      <c r="AY145" s="119" t="s">
        <v>194</v>
      </c>
      <c r="BK145" s="127">
        <f>SUM(BK146:BK151)</f>
        <v>0</v>
      </c>
    </row>
    <row r="146" spans="2:65" s="1" customFormat="1" ht="16.5" customHeight="1">
      <c r="B146" s="128"/>
      <c r="C146" s="210" t="s">
        <v>222</v>
      </c>
      <c r="D146" s="210" t="s">
        <v>195</v>
      </c>
      <c r="E146" s="211" t="s">
        <v>635</v>
      </c>
      <c r="F146" s="212" t="s">
        <v>636</v>
      </c>
      <c r="G146" s="213" t="s">
        <v>280</v>
      </c>
      <c r="H146" s="214">
        <v>0.19278000000000001</v>
      </c>
      <c r="I146" s="132"/>
      <c r="J146" s="228">
        <f>ROUND(I146*H146,2)</f>
        <v>0</v>
      </c>
      <c r="K146" s="212" t="s">
        <v>270</v>
      </c>
      <c r="L146" s="29"/>
      <c r="M146" s="133" t="s">
        <v>1</v>
      </c>
      <c r="N146" s="134" t="s">
        <v>38</v>
      </c>
      <c r="P146" s="135">
        <f>O146*H146</f>
        <v>0</v>
      </c>
      <c r="Q146" s="135">
        <v>2.5298500000000002</v>
      </c>
      <c r="R146" s="135">
        <f>Q146*H146</f>
        <v>0.48770448300000002</v>
      </c>
      <c r="S146" s="135">
        <v>0</v>
      </c>
      <c r="T146" s="136">
        <f>S146*H146</f>
        <v>0</v>
      </c>
      <c r="AR146" s="137" t="s">
        <v>193</v>
      </c>
      <c r="AT146" s="137" t="s">
        <v>195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822</v>
      </c>
    </row>
    <row r="147" spans="2:65" s="1" customFormat="1" ht="11.25">
      <c r="B147" s="29"/>
      <c r="C147" s="215"/>
      <c r="D147" s="216" t="s">
        <v>201</v>
      </c>
      <c r="E147" s="215"/>
      <c r="F147" s="217" t="s">
        <v>638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" customFormat="1" ht="16.5" customHeight="1">
      <c r="B148" s="128"/>
      <c r="C148" s="210" t="s">
        <v>227</v>
      </c>
      <c r="D148" s="210" t="s">
        <v>195</v>
      </c>
      <c r="E148" s="211" t="s">
        <v>639</v>
      </c>
      <c r="F148" s="212" t="s">
        <v>640</v>
      </c>
      <c r="G148" s="213" t="s">
        <v>269</v>
      </c>
      <c r="H148" s="214">
        <v>2.2338</v>
      </c>
      <c r="I148" s="132"/>
      <c r="J148" s="228">
        <f>ROUND(I148*H148,2)</f>
        <v>0</v>
      </c>
      <c r="K148" s="212" t="s">
        <v>270</v>
      </c>
      <c r="L148" s="29"/>
      <c r="M148" s="133" t="s">
        <v>1</v>
      </c>
      <c r="N148" s="134" t="s">
        <v>38</v>
      </c>
      <c r="P148" s="135">
        <f>O148*H148</f>
        <v>0</v>
      </c>
      <c r="Q148" s="135">
        <v>6.0499999999999998E-2</v>
      </c>
      <c r="R148" s="135">
        <f>Q148*H148</f>
        <v>0.13514489999999998</v>
      </c>
      <c r="S148" s="135">
        <v>0</v>
      </c>
      <c r="T148" s="136">
        <f>S148*H148</f>
        <v>0</v>
      </c>
      <c r="AR148" s="137" t="s">
        <v>193</v>
      </c>
      <c r="AT148" s="137" t="s">
        <v>195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823</v>
      </c>
    </row>
    <row r="149" spans="2:65" s="1" customFormat="1" ht="11.25">
      <c r="B149" s="29"/>
      <c r="C149" s="215"/>
      <c r="D149" s="216" t="s">
        <v>201</v>
      </c>
      <c r="E149" s="215"/>
      <c r="F149" s="217" t="s">
        <v>640</v>
      </c>
      <c r="G149" s="215"/>
      <c r="H149" s="215"/>
      <c r="I149" s="140"/>
      <c r="J149" s="215"/>
      <c r="K149" s="215"/>
      <c r="L149" s="29"/>
      <c r="M149" s="141"/>
      <c r="T149" s="53"/>
      <c r="AT149" s="14" t="s">
        <v>201</v>
      </c>
      <c r="AU149" s="14" t="s">
        <v>80</v>
      </c>
    </row>
    <row r="150" spans="2:65" s="1" customFormat="1" ht="16.5" customHeight="1">
      <c r="B150" s="128"/>
      <c r="C150" s="210" t="s">
        <v>233</v>
      </c>
      <c r="D150" s="210" t="s">
        <v>195</v>
      </c>
      <c r="E150" s="211" t="s">
        <v>642</v>
      </c>
      <c r="F150" s="212" t="s">
        <v>643</v>
      </c>
      <c r="G150" s="213" t="s">
        <v>269</v>
      </c>
      <c r="H150" s="214">
        <v>2.2338</v>
      </c>
      <c r="I150" s="132"/>
      <c r="J150" s="228">
        <f>ROUND(I150*H150,2)</f>
        <v>0</v>
      </c>
      <c r="K150" s="212" t="s">
        <v>270</v>
      </c>
      <c r="L150" s="29"/>
      <c r="M150" s="133" t="s">
        <v>1</v>
      </c>
      <c r="N150" s="134" t="s">
        <v>38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R150" s="137" t="s">
        <v>193</v>
      </c>
      <c r="AT150" s="137" t="s">
        <v>195</v>
      </c>
      <c r="AU150" s="137" t="s">
        <v>80</v>
      </c>
      <c r="AY150" s="14" t="s">
        <v>194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4" t="s">
        <v>80</v>
      </c>
      <c r="BK150" s="138">
        <f>ROUND(I150*H150,2)</f>
        <v>0</v>
      </c>
      <c r="BL150" s="14" t="s">
        <v>193</v>
      </c>
      <c r="BM150" s="137" t="s">
        <v>824</v>
      </c>
    </row>
    <row r="151" spans="2:65" s="1" customFormat="1" ht="11.25">
      <c r="B151" s="29"/>
      <c r="C151" s="215"/>
      <c r="D151" s="216" t="s">
        <v>201</v>
      </c>
      <c r="E151" s="215"/>
      <c r="F151" s="217" t="s">
        <v>643</v>
      </c>
      <c r="G151" s="215"/>
      <c r="H151" s="215"/>
      <c r="I151" s="140"/>
      <c r="J151" s="215"/>
      <c r="K151" s="215"/>
      <c r="L151" s="29"/>
      <c r="M151" s="141"/>
      <c r="T151" s="53"/>
      <c r="AT151" s="14" t="s">
        <v>201</v>
      </c>
      <c r="AU151" s="14" t="s">
        <v>80</v>
      </c>
    </row>
    <row r="152" spans="2:65" s="10" customFormat="1" ht="25.9" customHeight="1">
      <c r="B152" s="118"/>
      <c r="C152" s="225"/>
      <c r="D152" s="226" t="s">
        <v>72</v>
      </c>
      <c r="E152" s="227" t="s">
        <v>679</v>
      </c>
      <c r="F152" s="227" t="s">
        <v>680</v>
      </c>
      <c r="G152" s="225"/>
      <c r="H152" s="225"/>
      <c r="I152" s="121"/>
      <c r="J152" s="229">
        <f>BK152</f>
        <v>0</v>
      </c>
      <c r="K152" s="225"/>
      <c r="L152" s="118"/>
      <c r="M152" s="123"/>
      <c r="P152" s="124">
        <f>SUM(P153:P156)</f>
        <v>0</v>
      </c>
      <c r="R152" s="124">
        <f>SUM(R153:R156)</f>
        <v>0</v>
      </c>
      <c r="T152" s="125">
        <f>SUM(T153:T156)</f>
        <v>0</v>
      </c>
      <c r="AR152" s="119" t="s">
        <v>193</v>
      </c>
      <c r="AT152" s="126" t="s">
        <v>72</v>
      </c>
      <c r="AU152" s="126" t="s">
        <v>73</v>
      </c>
      <c r="AY152" s="119" t="s">
        <v>194</v>
      </c>
      <c r="BK152" s="127">
        <f>SUM(BK153:BK156)</f>
        <v>0</v>
      </c>
    </row>
    <row r="153" spans="2:65" s="1" customFormat="1" ht="21.75" customHeight="1">
      <c r="B153" s="128"/>
      <c r="C153" s="210" t="s">
        <v>240</v>
      </c>
      <c r="D153" s="210" t="s">
        <v>195</v>
      </c>
      <c r="E153" s="211" t="s">
        <v>681</v>
      </c>
      <c r="F153" s="212" t="s">
        <v>682</v>
      </c>
      <c r="G153" s="213" t="s">
        <v>683</v>
      </c>
      <c r="H153" s="214">
        <v>1955.7</v>
      </c>
      <c r="I153" s="132"/>
      <c r="J153" s="228">
        <f>ROUND(I153*H153,2)</f>
        <v>0</v>
      </c>
      <c r="K153" s="212" t="s">
        <v>199</v>
      </c>
      <c r="L153" s="29"/>
      <c r="M153" s="133" t="s">
        <v>1</v>
      </c>
      <c r="N153" s="134" t="s">
        <v>38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193</v>
      </c>
      <c r="AT153" s="137" t="s">
        <v>195</v>
      </c>
      <c r="AU153" s="137" t="s">
        <v>80</v>
      </c>
      <c r="AY153" s="14" t="s">
        <v>194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4" t="s">
        <v>80</v>
      </c>
      <c r="BK153" s="138">
        <f>ROUND(I153*H153,2)</f>
        <v>0</v>
      </c>
      <c r="BL153" s="14" t="s">
        <v>193</v>
      </c>
      <c r="BM153" s="137" t="s">
        <v>825</v>
      </c>
    </row>
    <row r="154" spans="2:65" s="1" customFormat="1" ht="11.25">
      <c r="B154" s="29"/>
      <c r="C154" s="215"/>
      <c r="D154" s="216" t="s">
        <v>201</v>
      </c>
      <c r="E154" s="215"/>
      <c r="F154" s="217" t="s">
        <v>682</v>
      </c>
      <c r="G154" s="215"/>
      <c r="H154" s="215"/>
      <c r="I154" s="140"/>
      <c r="J154" s="215"/>
      <c r="K154" s="215"/>
      <c r="L154" s="29"/>
      <c r="M154" s="141"/>
      <c r="T154" s="53"/>
      <c r="AT154" s="14" t="s">
        <v>201</v>
      </c>
      <c r="AU154" s="14" t="s">
        <v>80</v>
      </c>
    </row>
    <row r="155" spans="2:65" s="1" customFormat="1" ht="24.2" customHeight="1">
      <c r="B155" s="128"/>
      <c r="C155" s="210" t="s">
        <v>246</v>
      </c>
      <c r="D155" s="210" t="s">
        <v>195</v>
      </c>
      <c r="E155" s="211" t="s">
        <v>685</v>
      </c>
      <c r="F155" s="212" t="s">
        <v>686</v>
      </c>
      <c r="G155" s="213" t="s">
        <v>683</v>
      </c>
      <c r="H155" s="214">
        <v>1955.7</v>
      </c>
      <c r="I155" s="132"/>
      <c r="J155" s="228">
        <f>ROUND(I155*H155,2)</f>
        <v>0</v>
      </c>
      <c r="K155" s="212" t="s">
        <v>199</v>
      </c>
      <c r="L155" s="29"/>
      <c r="M155" s="133" t="s">
        <v>1</v>
      </c>
      <c r="N155" s="134" t="s">
        <v>38</v>
      </c>
      <c r="P155" s="135">
        <f>O155*H155</f>
        <v>0</v>
      </c>
      <c r="Q155" s="135">
        <v>0</v>
      </c>
      <c r="R155" s="135">
        <f>Q155*H155</f>
        <v>0</v>
      </c>
      <c r="S155" s="135">
        <v>0</v>
      </c>
      <c r="T155" s="136">
        <f>S155*H155</f>
        <v>0</v>
      </c>
      <c r="AR155" s="137" t="s">
        <v>193</v>
      </c>
      <c r="AT155" s="137" t="s">
        <v>195</v>
      </c>
      <c r="AU155" s="137" t="s">
        <v>80</v>
      </c>
      <c r="AY155" s="14" t="s">
        <v>194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4" t="s">
        <v>80</v>
      </c>
      <c r="BK155" s="138">
        <f>ROUND(I155*H155,2)</f>
        <v>0</v>
      </c>
      <c r="BL155" s="14" t="s">
        <v>193</v>
      </c>
      <c r="BM155" s="137" t="s">
        <v>826</v>
      </c>
    </row>
    <row r="156" spans="2:65" s="1" customFormat="1" ht="11.25">
      <c r="B156" s="29"/>
      <c r="C156" s="215"/>
      <c r="D156" s="216" t="s">
        <v>201</v>
      </c>
      <c r="E156" s="215"/>
      <c r="F156" s="217" t="s">
        <v>686</v>
      </c>
      <c r="G156" s="215"/>
      <c r="H156" s="215"/>
      <c r="I156" s="140"/>
      <c r="J156" s="215"/>
      <c r="K156" s="215"/>
      <c r="L156" s="29"/>
      <c r="M156" s="141"/>
      <c r="T156" s="53"/>
      <c r="AT156" s="14" t="s">
        <v>201</v>
      </c>
      <c r="AU156" s="14" t="s">
        <v>80</v>
      </c>
    </row>
    <row r="157" spans="2:65" s="10" customFormat="1" ht="25.9" customHeight="1">
      <c r="B157" s="118"/>
      <c r="C157" s="225"/>
      <c r="D157" s="226" t="s">
        <v>72</v>
      </c>
      <c r="E157" s="227" t="s">
        <v>688</v>
      </c>
      <c r="F157" s="227" t="s">
        <v>689</v>
      </c>
      <c r="G157" s="225"/>
      <c r="H157" s="225"/>
      <c r="I157" s="121"/>
      <c r="J157" s="229">
        <f>BK157</f>
        <v>0</v>
      </c>
      <c r="K157" s="225"/>
      <c r="L157" s="118"/>
      <c r="M157" s="123"/>
      <c r="P157" s="124">
        <f>SUM(P158:P169)</f>
        <v>0</v>
      </c>
      <c r="R157" s="124">
        <f>SUM(R158:R169)</f>
        <v>7.9907824825000002</v>
      </c>
      <c r="T157" s="125">
        <f>SUM(T158:T169)</f>
        <v>0</v>
      </c>
      <c r="AR157" s="119" t="s">
        <v>193</v>
      </c>
      <c r="AT157" s="126" t="s">
        <v>72</v>
      </c>
      <c r="AU157" s="126" t="s">
        <v>73</v>
      </c>
      <c r="AY157" s="119" t="s">
        <v>194</v>
      </c>
      <c r="BK157" s="127">
        <f>SUM(BK158:BK169)</f>
        <v>0</v>
      </c>
    </row>
    <row r="158" spans="2:65" s="1" customFormat="1" ht="16.5" customHeight="1">
      <c r="B158" s="128"/>
      <c r="C158" s="210" t="s">
        <v>251</v>
      </c>
      <c r="D158" s="210" t="s">
        <v>195</v>
      </c>
      <c r="E158" s="211" t="s">
        <v>788</v>
      </c>
      <c r="F158" s="212" t="s">
        <v>789</v>
      </c>
      <c r="G158" s="213" t="s">
        <v>280</v>
      </c>
      <c r="H158" s="214">
        <v>0.91991000000000001</v>
      </c>
      <c r="I158" s="132"/>
      <c r="J158" s="228">
        <f>ROUND(I158*H158,2)</f>
        <v>0</v>
      </c>
      <c r="K158" s="212" t="s">
        <v>270</v>
      </c>
      <c r="L158" s="29"/>
      <c r="M158" s="133" t="s">
        <v>1</v>
      </c>
      <c r="N158" s="134" t="s">
        <v>38</v>
      </c>
      <c r="P158" s="135">
        <f>O158*H158</f>
        <v>0</v>
      </c>
      <c r="Q158" s="135">
        <v>2.9499999999999999E-3</v>
      </c>
      <c r="R158" s="135">
        <f>Q158*H158</f>
        <v>2.7137344999999999E-3</v>
      </c>
      <c r="S158" s="135">
        <v>0</v>
      </c>
      <c r="T158" s="136">
        <f>S158*H158</f>
        <v>0</v>
      </c>
      <c r="AR158" s="137" t="s">
        <v>193</v>
      </c>
      <c r="AT158" s="137" t="s">
        <v>195</v>
      </c>
      <c r="AU158" s="137" t="s">
        <v>80</v>
      </c>
      <c r="AY158" s="14" t="s">
        <v>194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4" t="s">
        <v>80</v>
      </c>
      <c r="BK158" s="138">
        <f>ROUND(I158*H158,2)</f>
        <v>0</v>
      </c>
      <c r="BL158" s="14" t="s">
        <v>193</v>
      </c>
      <c r="BM158" s="137" t="s">
        <v>827</v>
      </c>
    </row>
    <row r="159" spans="2:65" s="1" customFormat="1" ht="11.25">
      <c r="B159" s="29"/>
      <c r="C159" s="215"/>
      <c r="D159" s="216" t="s">
        <v>201</v>
      </c>
      <c r="E159" s="215"/>
      <c r="F159" s="217" t="s">
        <v>789</v>
      </c>
      <c r="G159" s="215"/>
      <c r="H159" s="215"/>
      <c r="I159" s="140"/>
      <c r="J159" s="215"/>
      <c r="K159" s="215"/>
      <c r="L159" s="29"/>
      <c r="M159" s="141"/>
      <c r="T159" s="53"/>
      <c r="AT159" s="14" t="s">
        <v>201</v>
      </c>
      <c r="AU159" s="14" t="s">
        <v>80</v>
      </c>
    </row>
    <row r="160" spans="2:65" s="1" customFormat="1" ht="16.5" customHeight="1">
      <c r="B160" s="128"/>
      <c r="C160" s="210" t="s">
        <v>256</v>
      </c>
      <c r="D160" s="210" t="s">
        <v>195</v>
      </c>
      <c r="E160" s="211" t="s">
        <v>693</v>
      </c>
      <c r="F160" s="212" t="s">
        <v>694</v>
      </c>
      <c r="G160" s="213" t="s">
        <v>236</v>
      </c>
      <c r="H160" s="214">
        <v>36.36</v>
      </c>
      <c r="I160" s="132"/>
      <c r="J160" s="228">
        <f>ROUND(I160*H160,2)</f>
        <v>0</v>
      </c>
      <c r="K160" s="212" t="s">
        <v>270</v>
      </c>
      <c r="L160" s="29"/>
      <c r="M160" s="133" t="s">
        <v>1</v>
      </c>
      <c r="N160" s="134" t="s">
        <v>38</v>
      </c>
      <c r="P160" s="135">
        <f>O160*H160</f>
        <v>0</v>
      </c>
      <c r="Q160" s="135">
        <v>2.5500000000000002E-3</v>
      </c>
      <c r="R160" s="135">
        <f>Q160*H160</f>
        <v>9.2718000000000009E-2</v>
      </c>
      <c r="S160" s="135">
        <v>0</v>
      </c>
      <c r="T160" s="136">
        <f>S160*H160</f>
        <v>0</v>
      </c>
      <c r="AR160" s="137" t="s">
        <v>193</v>
      </c>
      <c r="AT160" s="137" t="s">
        <v>195</v>
      </c>
      <c r="AU160" s="137" t="s">
        <v>80</v>
      </c>
      <c r="AY160" s="14" t="s">
        <v>194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4" t="s">
        <v>80</v>
      </c>
      <c r="BK160" s="138">
        <f>ROUND(I160*H160,2)</f>
        <v>0</v>
      </c>
      <c r="BL160" s="14" t="s">
        <v>193</v>
      </c>
      <c r="BM160" s="137" t="s">
        <v>828</v>
      </c>
    </row>
    <row r="161" spans="2:65" s="1" customFormat="1" ht="11.25">
      <c r="B161" s="29"/>
      <c r="C161" s="215"/>
      <c r="D161" s="216" t="s">
        <v>201</v>
      </c>
      <c r="E161" s="215"/>
      <c r="F161" s="217" t="s">
        <v>694</v>
      </c>
      <c r="G161" s="215"/>
      <c r="H161" s="215"/>
      <c r="I161" s="140"/>
      <c r="J161" s="215"/>
      <c r="K161" s="215"/>
      <c r="L161" s="29"/>
      <c r="M161" s="141"/>
      <c r="T161" s="53"/>
      <c r="AT161" s="14" t="s">
        <v>201</v>
      </c>
      <c r="AU161" s="14" t="s">
        <v>80</v>
      </c>
    </row>
    <row r="162" spans="2:65" s="1" customFormat="1" ht="16.5" customHeight="1">
      <c r="B162" s="128"/>
      <c r="C162" s="210" t="s">
        <v>308</v>
      </c>
      <c r="D162" s="210" t="s">
        <v>195</v>
      </c>
      <c r="E162" s="211" t="s">
        <v>792</v>
      </c>
      <c r="F162" s="212" t="s">
        <v>793</v>
      </c>
      <c r="G162" s="213" t="s">
        <v>269</v>
      </c>
      <c r="H162" s="214">
        <v>96.429599999999994</v>
      </c>
      <c r="I162" s="132"/>
      <c r="J162" s="228">
        <f>ROUND(I162*H162,2)</f>
        <v>0</v>
      </c>
      <c r="K162" s="212" t="s">
        <v>199</v>
      </c>
      <c r="L162" s="29"/>
      <c r="M162" s="133" t="s">
        <v>1</v>
      </c>
      <c r="N162" s="134" t="s">
        <v>38</v>
      </c>
      <c r="P162" s="135">
        <f>O162*H162</f>
        <v>0</v>
      </c>
      <c r="Q162" s="135">
        <v>7.6630000000000004E-2</v>
      </c>
      <c r="R162" s="135">
        <f>Q162*H162</f>
        <v>7.3894002480000003</v>
      </c>
      <c r="S162" s="135">
        <v>0</v>
      </c>
      <c r="T162" s="136">
        <f>S162*H162</f>
        <v>0</v>
      </c>
      <c r="AR162" s="137" t="s">
        <v>193</v>
      </c>
      <c r="AT162" s="137" t="s">
        <v>195</v>
      </c>
      <c r="AU162" s="137" t="s">
        <v>80</v>
      </c>
      <c r="AY162" s="14" t="s">
        <v>194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4" t="s">
        <v>80</v>
      </c>
      <c r="BK162" s="138">
        <f>ROUND(I162*H162,2)</f>
        <v>0</v>
      </c>
      <c r="BL162" s="14" t="s">
        <v>193</v>
      </c>
      <c r="BM162" s="137" t="s">
        <v>829</v>
      </c>
    </row>
    <row r="163" spans="2:65" s="1" customFormat="1" ht="48.75">
      <c r="B163" s="29"/>
      <c r="C163" s="215"/>
      <c r="D163" s="216" t="s">
        <v>201</v>
      </c>
      <c r="E163" s="215"/>
      <c r="F163" s="217" t="s">
        <v>795</v>
      </c>
      <c r="G163" s="215"/>
      <c r="H163" s="215"/>
      <c r="I163" s="140"/>
      <c r="J163" s="215"/>
      <c r="K163" s="215"/>
      <c r="L163" s="29"/>
      <c r="M163" s="141"/>
      <c r="T163" s="53"/>
      <c r="AT163" s="14" t="s">
        <v>201</v>
      </c>
      <c r="AU163" s="14" t="s">
        <v>80</v>
      </c>
    </row>
    <row r="164" spans="2:65" s="1" customFormat="1" ht="16.5" customHeight="1">
      <c r="B164" s="128"/>
      <c r="C164" s="210" t="s">
        <v>312</v>
      </c>
      <c r="D164" s="210" t="s">
        <v>195</v>
      </c>
      <c r="E164" s="211" t="s">
        <v>796</v>
      </c>
      <c r="F164" s="212" t="s">
        <v>797</v>
      </c>
      <c r="G164" s="213" t="s">
        <v>269</v>
      </c>
      <c r="H164" s="214">
        <v>18.18</v>
      </c>
      <c r="I164" s="132"/>
      <c r="J164" s="228">
        <f>ROUND(I164*H164,2)</f>
        <v>0</v>
      </c>
      <c r="K164" s="212" t="s">
        <v>199</v>
      </c>
      <c r="L164" s="29"/>
      <c r="M164" s="133" t="s">
        <v>1</v>
      </c>
      <c r="N164" s="134" t="s">
        <v>38</v>
      </c>
      <c r="P164" s="135">
        <f>O164*H164</f>
        <v>0</v>
      </c>
      <c r="Q164" s="135">
        <v>0</v>
      </c>
      <c r="R164" s="135">
        <f>Q164*H164</f>
        <v>0</v>
      </c>
      <c r="S164" s="135">
        <v>0</v>
      </c>
      <c r="T164" s="136">
        <f>S164*H164</f>
        <v>0</v>
      </c>
      <c r="AR164" s="137" t="s">
        <v>193</v>
      </c>
      <c r="AT164" s="137" t="s">
        <v>195</v>
      </c>
      <c r="AU164" s="137" t="s">
        <v>80</v>
      </c>
      <c r="AY164" s="14" t="s">
        <v>194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4" t="s">
        <v>80</v>
      </c>
      <c r="BK164" s="138">
        <f>ROUND(I164*H164,2)</f>
        <v>0</v>
      </c>
      <c r="BL164" s="14" t="s">
        <v>193</v>
      </c>
      <c r="BM164" s="137" t="s">
        <v>830</v>
      </c>
    </row>
    <row r="165" spans="2:65" s="1" customFormat="1" ht="11.25">
      <c r="B165" s="29"/>
      <c r="C165" s="215"/>
      <c r="D165" s="216" t="s">
        <v>201</v>
      </c>
      <c r="E165" s="215"/>
      <c r="F165" s="217" t="s">
        <v>797</v>
      </c>
      <c r="G165" s="215"/>
      <c r="H165" s="215"/>
      <c r="I165" s="140"/>
      <c r="J165" s="215"/>
      <c r="K165" s="215"/>
      <c r="L165" s="29"/>
      <c r="M165" s="141"/>
      <c r="T165" s="53"/>
      <c r="AT165" s="14" t="s">
        <v>201</v>
      </c>
      <c r="AU165" s="14" t="s">
        <v>80</v>
      </c>
    </row>
    <row r="166" spans="2:65" s="1" customFormat="1" ht="16.5" customHeight="1">
      <c r="B166" s="128"/>
      <c r="C166" s="230" t="s">
        <v>8</v>
      </c>
      <c r="D166" s="230" t="s">
        <v>321</v>
      </c>
      <c r="E166" s="231" t="s">
        <v>799</v>
      </c>
      <c r="F166" s="232" t="s">
        <v>800</v>
      </c>
      <c r="G166" s="233" t="s">
        <v>280</v>
      </c>
      <c r="H166" s="234">
        <v>0.91991000000000001</v>
      </c>
      <c r="I166" s="158"/>
      <c r="J166" s="235">
        <f>ROUND(I166*H166,2)</f>
        <v>0</v>
      </c>
      <c r="K166" s="232" t="s">
        <v>199</v>
      </c>
      <c r="L166" s="159"/>
      <c r="M166" s="160" t="s">
        <v>1</v>
      </c>
      <c r="N166" s="161" t="s">
        <v>38</v>
      </c>
      <c r="P166" s="135">
        <f>O166*H166</f>
        <v>0</v>
      </c>
      <c r="Q166" s="135">
        <v>0.55000000000000004</v>
      </c>
      <c r="R166" s="135">
        <f>Q166*H166</f>
        <v>0.50595050000000008</v>
      </c>
      <c r="S166" s="135">
        <v>0</v>
      </c>
      <c r="T166" s="136">
        <f>S166*H166</f>
        <v>0</v>
      </c>
      <c r="AR166" s="137" t="s">
        <v>233</v>
      </c>
      <c r="AT166" s="137" t="s">
        <v>321</v>
      </c>
      <c r="AU166" s="137" t="s">
        <v>80</v>
      </c>
      <c r="AY166" s="14" t="s">
        <v>194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4" t="s">
        <v>80</v>
      </c>
      <c r="BK166" s="138">
        <f>ROUND(I166*H166,2)</f>
        <v>0</v>
      </c>
      <c r="BL166" s="14" t="s">
        <v>193</v>
      </c>
      <c r="BM166" s="137" t="s">
        <v>831</v>
      </c>
    </row>
    <row r="167" spans="2:65" s="1" customFormat="1" ht="11.25">
      <c r="B167" s="29"/>
      <c r="C167" s="215"/>
      <c r="D167" s="216" t="s">
        <v>201</v>
      </c>
      <c r="E167" s="215"/>
      <c r="F167" s="217" t="s">
        <v>800</v>
      </c>
      <c r="G167" s="215"/>
      <c r="H167" s="215"/>
      <c r="I167" s="140"/>
      <c r="J167" s="215"/>
      <c r="K167" s="215"/>
      <c r="L167" s="29"/>
      <c r="M167" s="141"/>
      <c r="T167" s="53"/>
      <c r="AT167" s="14" t="s">
        <v>201</v>
      </c>
      <c r="AU167" s="14" t="s">
        <v>80</v>
      </c>
    </row>
    <row r="168" spans="2:65" s="1" customFormat="1" ht="16.5" customHeight="1">
      <c r="B168" s="128"/>
      <c r="C168" s="210" t="s">
        <v>320</v>
      </c>
      <c r="D168" s="210" t="s">
        <v>195</v>
      </c>
      <c r="E168" s="211" t="s">
        <v>712</v>
      </c>
      <c r="F168" s="212" t="s">
        <v>713</v>
      </c>
      <c r="G168" s="213" t="s">
        <v>672</v>
      </c>
      <c r="H168" s="162"/>
      <c r="I168" s="132"/>
      <c r="J168" s="228">
        <f>ROUND(I168*H168,2)</f>
        <v>0</v>
      </c>
      <c r="K168" s="212" t="s">
        <v>270</v>
      </c>
      <c r="L168" s="29"/>
      <c r="M168" s="133" t="s">
        <v>1</v>
      </c>
      <c r="N168" s="134" t="s">
        <v>38</v>
      </c>
      <c r="P168" s="135">
        <f>O168*H168</f>
        <v>0</v>
      </c>
      <c r="Q168" s="135">
        <v>0</v>
      </c>
      <c r="R168" s="135">
        <f>Q168*H168</f>
        <v>0</v>
      </c>
      <c r="S168" s="135">
        <v>0</v>
      </c>
      <c r="T168" s="136">
        <f>S168*H168</f>
        <v>0</v>
      </c>
      <c r="AR168" s="137" t="s">
        <v>193</v>
      </c>
      <c r="AT168" s="137" t="s">
        <v>195</v>
      </c>
      <c r="AU168" s="137" t="s">
        <v>80</v>
      </c>
      <c r="AY168" s="14" t="s">
        <v>194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4" t="s">
        <v>80</v>
      </c>
      <c r="BK168" s="138">
        <f>ROUND(I168*H168,2)</f>
        <v>0</v>
      </c>
      <c r="BL168" s="14" t="s">
        <v>193</v>
      </c>
      <c r="BM168" s="137" t="s">
        <v>832</v>
      </c>
    </row>
    <row r="169" spans="2:65" s="1" customFormat="1" ht="11.25">
      <c r="B169" s="29"/>
      <c r="C169" s="215"/>
      <c r="D169" s="216" t="s">
        <v>201</v>
      </c>
      <c r="E169" s="215"/>
      <c r="F169" s="217" t="s">
        <v>713</v>
      </c>
      <c r="G169" s="215"/>
      <c r="H169" s="215"/>
      <c r="I169" s="140"/>
      <c r="J169" s="215"/>
      <c r="K169" s="215"/>
      <c r="L169" s="29"/>
      <c r="M169" s="141"/>
      <c r="T169" s="53"/>
      <c r="AT169" s="14" t="s">
        <v>201</v>
      </c>
      <c r="AU169" s="14" t="s">
        <v>80</v>
      </c>
    </row>
    <row r="170" spans="2:65" s="10" customFormat="1" ht="25.9" customHeight="1">
      <c r="B170" s="118"/>
      <c r="C170" s="225"/>
      <c r="D170" s="226" t="s">
        <v>72</v>
      </c>
      <c r="E170" s="227" t="s">
        <v>749</v>
      </c>
      <c r="F170" s="227" t="s">
        <v>750</v>
      </c>
      <c r="G170" s="225"/>
      <c r="H170" s="225"/>
      <c r="I170" s="121"/>
      <c r="J170" s="229">
        <f>BK170</f>
        <v>0</v>
      </c>
      <c r="K170" s="225"/>
      <c r="L170" s="118"/>
      <c r="M170" s="123"/>
      <c r="P170" s="124">
        <f>SUM(P171:P172)</f>
        <v>0</v>
      </c>
      <c r="R170" s="124">
        <f>SUM(R171:R172)</f>
        <v>0</v>
      </c>
      <c r="T170" s="125">
        <f>SUM(T171:T172)</f>
        <v>0</v>
      </c>
      <c r="AR170" s="119" t="s">
        <v>193</v>
      </c>
      <c r="AT170" s="126" t="s">
        <v>72</v>
      </c>
      <c r="AU170" s="126" t="s">
        <v>73</v>
      </c>
      <c r="AY170" s="119" t="s">
        <v>194</v>
      </c>
      <c r="BK170" s="127">
        <f>SUM(BK171:BK172)</f>
        <v>0</v>
      </c>
    </row>
    <row r="171" spans="2:65" s="1" customFormat="1" ht="16.5" customHeight="1">
      <c r="B171" s="128"/>
      <c r="C171" s="210" t="s">
        <v>328</v>
      </c>
      <c r="D171" s="210" t="s">
        <v>195</v>
      </c>
      <c r="E171" s="211" t="s">
        <v>751</v>
      </c>
      <c r="F171" s="212" t="s">
        <v>752</v>
      </c>
      <c r="G171" s="213" t="s">
        <v>269</v>
      </c>
      <c r="H171" s="214">
        <v>2.2338</v>
      </c>
      <c r="I171" s="132"/>
      <c r="J171" s="228">
        <f>ROUND(I171*H171,2)</f>
        <v>0</v>
      </c>
      <c r="K171" s="212" t="s">
        <v>199</v>
      </c>
      <c r="L171" s="29"/>
      <c r="M171" s="133" t="s">
        <v>1</v>
      </c>
      <c r="N171" s="134" t="s">
        <v>38</v>
      </c>
      <c r="P171" s="135">
        <f>O171*H171</f>
        <v>0</v>
      </c>
      <c r="Q171" s="135">
        <v>0</v>
      </c>
      <c r="R171" s="135">
        <f>Q171*H171</f>
        <v>0</v>
      </c>
      <c r="S171" s="135">
        <v>0</v>
      </c>
      <c r="T171" s="136">
        <f>S171*H171</f>
        <v>0</v>
      </c>
      <c r="AR171" s="137" t="s">
        <v>193</v>
      </c>
      <c r="AT171" s="137" t="s">
        <v>195</v>
      </c>
      <c r="AU171" s="137" t="s">
        <v>80</v>
      </c>
      <c r="AY171" s="14" t="s">
        <v>194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4" t="s">
        <v>80</v>
      </c>
      <c r="BK171" s="138">
        <f>ROUND(I171*H171,2)</f>
        <v>0</v>
      </c>
      <c r="BL171" s="14" t="s">
        <v>193</v>
      </c>
      <c r="BM171" s="137" t="s">
        <v>833</v>
      </c>
    </row>
    <row r="172" spans="2:65" s="1" customFormat="1" ht="11.25">
      <c r="B172" s="29"/>
      <c r="C172" s="215"/>
      <c r="D172" s="216" t="s">
        <v>201</v>
      </c>
      <c r="E172" s="215"/>
      <c r="F172" s="217" t="s">
        <v>752</v>
      </c>
      <c r="G172" s="215"/>
      <c r="H172" s="215"/>
      <c r="I172" s="140"/>
      <c r="J172" s="215"/>
      <c r="K172" s="215"/>
      <c r="L172" s="29"/>
      <c r="M172" s="141"/>
      <c r="T172" s="53"/>
      <c r="AT172" s="14" t="s">
        <v>201</v>
      </c>
      <c r="AU172" s="14" t="s">
        <v>80</v>
      </c>
    </row>
    <row r="173" spans="2:65" s="10" customFormat="1" ht="25.9" customHeight="1">
      <c r="B173" s="118"/>
      <c r="C173" s="225"/>
      <c r="D173" s="226" t="s">
        <v>72</v>
      </c>
      <c r="E173" s="227" t="s">
        <v>754</v>
      </c>
      <c r="F173" s="227" t="s">
        <v>755</v>
      </c>
      <c r="G173" s="225"/>
      <c r="H173" s="225"/>
      <c r="I173" s="121"/>
      <c r="J173" s="229">
        <f>BK173</f>
        <v>0</v>
      </c>
      <c r="K173" s="225"/>
      <c r="L173" s="118"/>
      <c r="M173" s="123"/>
      <c r="P173" s="124">
        <f>SUM(P174:P175)</f>
        <v>0</v>
      </c>
      <c r="R173" s="124">
        <f>SUM(R174:R175)</f>
        <v>4.7399999999999998E-2</v>
      </c>
      <c r="T173" s="125">
        <f>SUM(T174:T175)</f>
        <v>0</v>
      </c>
      <c r="AR173" s="119" t="s">
        <v>193</v>
      </c>
      <c r="AT173" s="126" t="s">
        <v>72</v>
      </c>
      <c r="AU173" s="126" t="s">
        <v>73</v>
      </c>
      <c r="AY173" s="119" t="s">
        <v>194</v>
      </c>
      <c r="BK173" s="127">
        <f>SUM(BK174:BK175)</f>
        <v>0</v>
      </c>
    </row>
    <row r="174" spans="2:65" s="1" customFormat="1" ht="16.5" customHeight="1">
      <c r="B174" s="128"/>
      <c r="C174" s="210" t="s">
        <v>333</v>
      </c>
      <c r="D174" s="210" t="s">
        <v>195</v>
      </c>
      <c r="E174" s="211" t="s">
        <v>756</v>
      </c>
      <c r="F174" s="212" t="s">
        <v>757</v>
      </c>
      <c r="G174" s="213" t="s">
        <v>269</v>
      </c>
      <c r="H174" s="214">
        <v>30</v>
      </c>
      <c r="I174" s="132"/>
      <c r="J174" s="228">
        <f>ROUND(I174*H174,2)</f>
        <v>0</v>
      </c>
      <c r="K174" s="212" t="s">
        <v>270</v>
      </c>
      <c r="L174" s="29"/>
      <c r="M174" s="133" t="s">
        <v>1</v>
      </c>
      <c r="N174" s="134" t="s">
        <v>38</v>
      </c>
      <c r="P174" s="135">
        <f>O174*H174</f>
        <v>0</v>
      </c>
      <c r="Q174" s="135">
        <v>1.58E-3</v>
      </c>
      <c r="R174" s="135">
        <f>Q174*H174</f>
        <v>4.7399999999999998E-2</v>
      </c>
      <c r="S174" s="135">
        <v>0</v>
      </c>
      <c r="T174" s="136">
        <f>S174*H174</f>
        <v>0</v>
      </c>
      <c r="AR174" s="137" t="s">
        <v>193</v>
      </c>
      <c r="AT174" s="137" t="s">
        <v>195</v>
      </c>
      <c r="AU174" s="137" t="s">
        <v>80</v>
      </c>
      <c r="AY174" s="14" t="s">
        <v>194</v>
      </c>
      <c r="BE174" s="138">
        <f>IF(N174="základní",J174,0)</f>
        <v>0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4" t="s">
        <v>80</v>
      </c>
      <c r="BK174" s="138">
        <f>ROUND(I174*H174,2)</f>
        <v>0</v>
      </c>
      <c r="BL174" s="14" t="s">
        <v>193</v>
      </c>
      <c r="BM174" s="137" t="s">
        <v>834</v>
      </c>
    </row>
    <row r="175" spans="2:65" s="1" customFormat="1" ht="11.25">
      <c r="B175" s="29"/>
      <c r="C175" s="215"/>
      <c r="D175" s="216" t="s">
        <v>201</v>
      </c>
      <c r="E175" s="215"/>
      <c r="F175" s="217" t="s">
        <v>757</v>
      </c>
      <c r="G175" s="215"/>
      <c r="H175" s="215"/>
      <c r="I175" s="140"/>
      <c r="J175" s="215"/>
      <c r="K175" s="215"/>
      <c r="L175" s="29"/>
      <c r="M175" s="141"/>
      <c r="T175" s="53"/>
      <c r="AT175" s="14" t="s">
        <v>201</v>
      </c>
      <c r="AU175" s="14" t="s">
        <v>80</v>
      </c>
    </row>
    <row r="176" spans="2:65" s="10" customFormat="1" ht="25.9" customHeight="1">
      <c r="B176" s="118"/>
      <c r="C176" s="225"/>
      <c r="D176" s="226" t="s">
        <v>72</v>
      </c>
      <c r="E176" s="227" t="s">
        <v>589</v>
      </c>
      <c r="F176" s="227" t="s">
        <v>590</v>
      </c>
      <c r="G176" s="225"/>
      <c r="H176" s="225"/>
      <c r="I176" s="121"/>
      <c r="J176" s="229">
        <f>BK176</f>
        <v>0</v>
      </c>
      <c r="K176" s="225"/>
      <c r="L176" s="118"/>
      <c r="M176" s="123"/>
      <c r="P176" s="124">
        <f>SUM(P177:P178)</f>
        <v>0</v>
      </c>
      <c r="R176" s="124">
        <f>SUM(R177:R178)</f>
        <v>0</v>
      </c>
      <c r="T176" s="125">
        <f>SUM(T177:T178)</f>
        <v>0</v>
      </c>
      <c r="AR176" s="119" t="s">
        <v>193</v>
      </c>
      <c r="AT176" s="126" t="s">
        <v>72</v>
      </c>
      <c r="AU176" s="126" t="s">
        <v>73</v>
      </c>
      <c r="AY176" s="119" t="s">
        <v>194</v>
      </c>
      <c r="BK176" s="127">
        <f>SUM(BK177:BK178)</f>
        <v>0</v>
      </c>
    </row>
    <row r="177" spans="2:65" s="1" customFormat="1" ht="16.5" customHeight="1">
      <c r="B177" s="128"/>
      <c r="C177" s="210" t="s">
        <v>338</v>
      </c>
      <c r="D177" s="210" t="s">
        <v>195</v>
      </c>
      <c r="E177" s="211" t="s">
        <v>759</v>
      </c>
      <c r="F177" s="212" t="s">
        <v>760</v>
      </c>
      <c r="G177" s="213" t="s">
        <v>324</v>
      </c>
      <c r="H177" s="214">
        <v>5.3567099999999996</v>
      </c>
      <c r="I177" s="132"/>
      <c r="J177" s="228">
        <f>ROUND(I177*H177,2)</f>
        <v>0</v>
      </c>
      <c r="K177" s="212" t="s">
        <v>270</v>
      </c>
      <c r="L177" s="29"/>
      <c r="M177" s="133" t="s">
        <v>1</v>
      </c>
      <c r="N177" s="134" t="s">
        <v>38</v>
      </c>
      <c r="P177" s="135">
        <f>O177*H177</f>
        <v>0</v>
      </c>
      <c r="Q177" s="135">
        <v>0</v>
      </c>
      <c r="R177" s="135">
        <f>Q177*H177</f>
        <v>0</v>
      </c>
      <c r="S177" s="135">
        <v>0</v>
      </c>
      <c r="T177" s="136">
        <f>S177*H177</f>
        <v>0</v>
      </c>
      <c r="AR177" s="137" t="s">
        <v>193</v>
      </c>
      <c r="AT177" s="137" t="s">
        <v>195</v>
      </c>
      <c r="AU177" s="137" t="s">
        <v>80</v>
      </c>
      <c r="AY177" s="14" t="s">
        <v>194</v>
      </c>
      <c r="BE177" s="138">
        <f>IF(N177="základní",J177,0)</f>
        <v>0</v>
      </c>
      <c r="BF177" s="138">
        <f>IF(N177="snížená",J177,0)</f>
        <v>0</v>
      </c>
      <c r="BG177" s="138">
        <f>IF(N177="zákl. přenesená",J177,0)</f>
        <v>0</v>
      </c>
      <c r="BH177" s="138">
        <f>IF(N177="sníž. přenesená",J177,0)</f>
        <v>0</v>
      </c>
      <c r="BI177" s="138">
        <f>IF(N177="nulová",J177,0)</f>
        <v>0</v>
      </c>
      <c r="BJ177" s="14" t="s">
        <v>80</v>
      </c>
      <c r="BK177" s="138">
        <f>ROUND(I177*H177,2)</f>
        <v>0</v>
      </c>
      <c r="BL177" s="14" t="s">
        <v>193</v>
      </c>
      <c r="BM177" s="137" t="s">
        <v>835</v>
      </c>
    </row>
    <row r="178" spans="2:65" s="1" customFormat="1" ht="11.25">
      <c r="B178" s="29"/>
      <c r="C178" s="215"/>
      <c r="D178" s="216" t="s">
        <v>201</v>
      </c>
      <c r="E178" s="215"/>
      <c r="F178" s="217" t="s">
        <v>760</v>
      </c>
      <c r="G178" s="215"/>
      <c r="H178" s="215"/>
      <c r="I178" s="140"/>
      <c r="J178" s="215"/>
      <c r="K178" s="215"/>
      <c r="L178" s="29"/>
      <c r="M178" s="141"/>
      <c r="T178" s="53"/>
      <c r="AT178" s="14" t="s">
        <v>201</v>
      </c>
      <c r="AU178" s="14" t="s">
        <v>80</v>
      </c>
    </row>
    <row r="179" spans="2:65" s="10" customFormat="1" ht="25.9" customHeight="1">
      <c r="B179" s="118"/>
      <c r="C179" s="225"/>
      <c r="D179" s="226" t="s">
        <v>72</v>
      </c>
      <c r="E179" s="227" t="s">
        <v>762</v>
      </c>
      <c r="F179" s="227" t="s">
        <v>763</v>
      </c>
      <c r="G179" s="225"/>
      <c r="H179" s="225"/>
      <c r="I179" s="121"/>
      <c r="J179" s="229">
        <f>BK179</f>
        <v>0</v>
      </c>
      <c r="K179" s="225"/>
      <c r="L179" s="118"/>
      <c r="M179" s="123"/>
      <c r="P179" s="124">
        <f>SUM(P180:P181)</f>
        <v>0</v>
      </c>
      <c r="R179" s="124">
        <f>SUM(R180:R181)</f>
        <v>0.20166724999999999</v>
      </c>
      <c r="T179" s="125">
        <f>SUM(T180:T181)</f>
        <v>0</v>
      </c>
      <c r="AR179" s="119" t="s">
        <v>193</v>
      </c>
      <c r="AT179" s="126" t="s">
        <v>72</v>
      </c>
      <c r="AU179" s="126" t="s">
        <v>73</v>
      </c>
      <c r="AY179" s="119" t="s">
        <v>194</v>
      </c>
      <c r="BK179" s="127">
        <f>SUM(BK180:BK181)</f>
        <v>0</v>
      </c>
    </row>
    <row r="180" spans="2:65" s="1" customFormat="1" ht="16.5" customHeight="1">
      <c r="B180" s="128"/>
      <c r="C180" s="210" t="s">
        <v>343</v>
      </c>
      <c r="D180" s="210" t="s">
        <v>195</v>
      </c>
      <c r="E180" s="211" t="s">
        <v>764</v>
      </c>
      <c r="F180" s="212" t="s">
        <v>765</v>
      </c>
      <c r="G180" s="213" t="s">
        <v>324</v>
      </c>
      <c r="H180" s="214">
        <v>0.19750000000000001</v>
      </c>
      <c r="I180" s="132"/>
      <c r="J180" s="228">
        <f>ROUND(I180*H180,2)</f>
        <v>0</v>
      </c>
      <c r="K180" s="212" t="s">
        <v>199</v>
      </c>
      <c r="L180" s="29"/>
      <c r="M180" s="133" t="s">
        <v>1</v>
      </c>
      <c r="N180" s="134" t="s">
        <v>38</v>
      </c>
      <c r="P180" s="135">
        <f>O180*H180</f>
        <v>0</v>
      </c>
      <c r="Q180" s="135">
        <v>1.0210999999999999</v>
      </c>
      <c r="R180" s="135">
        <f>Q180*H180</f>
        <v>0.20166724999999999</v>
      </c>
      <c r="S180" s="135">
        <v>0</v>
      </c>
      <c r="T180" s="136">
        <f>S180*H180</f>
        <v>0</v>
      </c>
      <c r="AR180" s="137" t="s">
        <v>193</v>
      </c>
      <c r="AT180" s="137" t="s">
        <v>195</v>
      </c>
      <c r="AU180" s="137" t="s">
        <v>80</v>
      </c>
      <c r="AY180" s="14" t="s">
        <v>194</v>
      </c>
      <c r="BE180" s="138">
        <f>IF(N180="základní",J180,0)</f>
        <v>0</v>
      </c>
      <c r="BF180" s="138">
        <f>IF(N180="snížená",J180,0)</f>
        <v>0</v>
      </c>
      <c r="BG180" s="138">
        <f>IF(N180="zákl. přenesená",J180,0)</f>
        <v>0</v>
      </c>
      <c r="BH180" s="138">
        <f>IF(N180="sníž. přenesená",J180,0)</f>
        <v>0</v>
      </c>
      <c r="BI180" s="138">
        <f>IF(N180="nulová",J180,0)</f>
        <v>0</v>
      </c>
      <c r="BJ180" s="14" t="s">
        <v>80</v>
      </c>
      <c r="BK180" s="138">
        <f>ROUND(I180*H180,2)</f>
        <v>0</v>
      </c>
      <c r="BL180" s="14" t="s">
        <v>193</v>
      </c>
      <c r="BM180" s="137" t="s">
        <v>836</v>
      </c>
    </row>
    <row r="181" spans="2:65" s="1" customFormat="1" ht="11.25">
      <c r="B181" s="29"/>
      <c r="C181" s="215"/>
      <c r="D181" s="216" t="s">
        <v>201</v>
      </c>
      <c r="E181" s="215"/>
      <c r="F181" s="217" t="s">
        <v>765</v>
      </c>
      <c r="G181" s="215"/>
      <c r="H181" s="215"/>
      <c r="I181" s="140"/>
      <c r="J181" s="215"/>
      <c r="K181" s="215"/>
      <c r="L181" s="29"/>
      <c r="M181" s="152"/>
      <c r="N181" s="153"/>
      <c r="O181" s="153"/>
      <c r="P181" s="153"/>
      <c r="Q181" s="153"/>
      <c r="R181" s="153"/>
      <c r="S181" s="153"/>
      <c r="T181" s="154"/>
      <c r="AT181" s="14" t="s">
        <v>201</v>
      </c>
      <c r="AU181" s="14" t="s">
        <v>80</v>
      </c>
    </row>
    <row r="182" spans="2:65" s="1" customFormat="1" ht="6.95" customHeight="1">
      <c r="B182" s="41"/>
      <c r="C182" s="42"/>
      <c r="D182" s="42"/>
      <c r="E182" s="42"/>
      <c r="F182" s="42"/>
      <c r="G182" s="42"/>
      <c r="H182" s="42"/>
      <c r="I182" s="42"/>
      <c r="J182" s="42"/>
      <c r="K182" s="42"/>
      <c r="L182" s="29"/>
    </row>
  </sheetData>
  <sheetProtection algorithmName="SHA-512" hashValue="mYj379zj5mrs5Nh2caUDoKyABREqhHZErfWEhN6uLYFOCFu5SG6md7haTkrtESNcnvki/CP/d9wRA4LNVG0zRA==" saltValue="BCVhY8JN+kYuCaDwIcMnYQ==" spinCount="100000" sheet="1" objects="1" scenarios="1"/>
  <autoFilter ref="C127:K181" xr:uid="{00000000-0009-0000-0000-000006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42"/>
  <sheetViews>
    <sheetView showGridLines="0" workbookViewId="0">
      <selection activeCell="V11" sqref="V1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118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837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30" customHeight="1">
      <c r="B11" s="29"/>
      <c r="E11" s="170" t="s">
        <v>838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ROUND(J132,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ROUND((SUM(BE132:BE241)),  2)</f>
        <v>0</v>
      </c>
      <c r="I35" s="94">
        <v>0.21</v>
      </c>
      <c r="J35" s="84">
        <f>ROUND(((SUM(BE132:BE241))*I35),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ROUND((SUM(BF132:BF241)),  2)</f>
        <v>0</v>
      </c>
      <c r="I36" s="94">
        <v>0.15</v>
      </c>
      <c r="J36" s="84">
        <f>ROUND(((SUM(BF132:BF241))*I36),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ROUND((SUM(BG132:BG241)),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ROUND((SUM(BH132:BH241)),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ROUND((SUM(BI132:BI241)),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837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30" customHeight="1">
      <c r="B89" s="29"/>
      <c r="E89" s="170" t="str">
        <f>E11</f>
        <v>D.6.1 - D.6.2 - ARCHITEKTONICKO - STAVEBNÍ ŘEŠENÍ  + STAVEBNĚ - KONSTRUKČNÍ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J132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263</v>
      </c>
      <c r="E99" s="108"/>
      <c r="F99" s="108"/>
      <c r="G99" s="108"/>
      <c r="H99" s="108"/>
      <c r="I99" s="108"/>
      <c r="J99" s="109">
        <f>J133</f>
        <v>0</v>
      </c>
      <c r="L99" s="106"/>
    </row>
    <row r="100" spans="2:47" s="8" customFormat="1" ht="24.95" customHeight="1">
      <c r="B100" s="106"/>
      <c r="D100" s="107" t="s">
        <v>597</v>
      </c>
      <c r="E100" s="108"/>
      <c r="F100" s="108"/>
      <c r="G100" s="108"/>
      <c r="H100" s="108"/>
      <c r="I100" s="108"/>
      <c r="J100" s="109">
        <f>J150</f>
        <v>0</v>
      </c>
      <c r="L100" s="106"/>
    </row>
    <row r="101" spans="2:47" s="8" customFormat="1" ht="24.95" customHeight="1">
      <c r="B101" s="106"/>
      <c r="D101" s="107" t="s">
        <v>839</v>
      </c>
      <c r="E101" s="108"/>
      <c r="F101" s="108"/>
      <c r="G101" s="108"/>
      <c r="H101" s="108"/>
      <c r="I101" s="108"/>
      <c r="J101" s="109">
        <f>J166</f>
        <v>0</v>
      </c>
      <c r="L101" s="106"/>
    </row>
    <row r="102" spans="2:47" s="8" customFormat="1" ht="24.95" customHeight="1">
      <c r="B102" s="106"/>
      <c r="D102" s="107" t="s">
        <v>598</v>
      </c>
      <c r="E102" s="108"/>
      <c r="F102" s="108"/>
      <c r="G102" s="108"/>
      <c r="H102" s="108"/>
      <c r="I102" s="108"/>
      <c r="J102" s="109">
        <f>J187</f>
        <v>0</v>
      </c>
      <c r="L102" s="106"/>
    </row>
    <row r="103" spans="2:47" s="8" customFormat="1" ht="24.95" customHeight="1">
      <c r="B103" s="106"/>
      <c r="D103" s="107" t="s">
        <v>840</v>
      </c>
      <c r="E103" s="108"/>
      <c r="F103" s="108"/>
      <c r="G103" s="108"/>
      <c r="H103" s="108"/>
      <c r="I103" s="108"/>
      <c r="J103" s="109">
        <f>J194</f>
        <v>0</v>
      </c>
      <c r="L103" s="106"/>
    </row>
    <row r="104" spans="2:47" s="8" customFormat="1" ht="24.95" customHeight="1">
      <c r="B104" s="106"/>
      <c r="D104" s="107" t="s">
        <v>841</v>
      </c>
      <c r="E104" s="108"/>
      <c r="F104" s="108"/>
      <c r="G104" s="108"/>
      <c r="H104" s="108"/>
      <c r="I104" s="108"/>
      <c r="J104" s="109">
        <f>J197</f>
        <v>0</v>
      </c>
      <c r="L104" s="106"/>
    </row>
    <row r="105" spans="2:47" s="8" customFormat="1" ht="24.95" customHeight="1">
      <c r="B105" s="106"/>
      <c r="D105" s="107" t="s">
        <v>601</v>
      </c>
      <c r="E105" s="108"/>
      <c r="F105" s="108"/>
      <c r="G105" s="108"/>
      <c r="H105" s="108"/>
      <c r="I105" s="108"/>
      <c r="J105" s="109">
        <f>J206</f>
        <v>0</v>
      </c>
      <c r="L105" s="106"/>
    </row>
    <row r="106" spans="2:47" s="8" customFormat="1" ht="24.95" customHeight="1">
      <c r="B106" s="106"/>
      <c r="D106" s="107" t="s">
        <v>602</v>
      </c>
      <c r="E106" s="108"/>
      <c r="F106" s="108"/>
      <c r="G106" s="108"/>
      <c r="H106" s="108"/>
      <c r="I106" s="108"/>
      <c r="J106" s="109">
        <f>J211</f>
        <v>0</v>
      </c>
      <c r="L106" s="106"/>
    </row>
    <row r="107" spans="2:47" s="8" customFormat="1" ht="24.95" customHeight="1">
      <c r="B107" s="106"/>
      <c r="D107" s="107" t="s">
        <v>842</v>
      </c>
      <c r="E107" s="108"/>
      <c r="F107" s="108"/>
      <c r="G107" s="108"/>
      <c r="H107" s="108"/>
      <c r="I107" s="108"/>
      <c r="J107" s="109">
        <f>J224</f>
        <v>0</v>
      </c>
      <c r="L107" s="106"/>
    </row>
    <row r="108" spans="2:47" s="8" customFormat="1" ht="24.95" customHeight="1">
      <c r="B108" s="106"/>
      <c r="D108" s="107" t="s">
        <v>769</v>
      </c>
      <c r="E108" s="108"/>
      <c r="F108" s="108"/>
      <c r="G108" s="108"/>
      <c r="H108" s="108"/>
      <c r="I108" s="108"/>
      <c r="J108" s="109">
        <f>J231</f>
        <v>0</v>
      </c>
      <c r="L108" s="106"/>
    </row>
    <row r="109" spans="2:47" s="8" customFormat="1" ht="24.95" customHeight="1">
      <c r="B109" s="106"/>
      <c r="D109" s="107" t="s">
        <v>384</v>
      </c>
      <c r="E109" s="108"/>
      <c r="F109" s="108"/>
      <c r="G109" s="108"/>
      <c r="H109" s="108"/>
      <c r="I109" s="108"/>
      <c r="J109" s="109">
        <f>J236</f>
        <v>0</v>
      </c>
      <c r="L109" s="106"/>
    </row>
    <row r="110" spans="2:47" s="8" customFormat="1" ht="24.95" customHeight="1">
      <c r="B110" s="106"/>
      <c r="D110" s="107" t="s">
        <v>608</v>
      </c>
      <c r="E110" s="108"/>
      <c r="F110" s="108"/>
      <c r="G110" s="108"/>
      <c r="H110" s="108"/>
      <c r="I110" s="108"/>
      <c r="J110" s="109">
        <f>J239</f>
        <v>0</v>
      </c>
      <c r="L110" s="106"/>
    </row>
    <row r="111" spans="2:47" s="1" customFormat="1" ht="21.75" customHeight="1">
      <c r="B111" s="29"/>
      <c r="L111" s="29"/>
    </row>
    <row r="112" spans="2:47" s="1" customFormat="1" ht="6.95" customHeight="1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29"/>
    </row>
    <row r="116" spans="2:12" s="1" customFormat="1" ht="6.95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9"/>
    </row>
    <row r="117" spans="2:12" s="1" customFormat="1" ht="24.95" customHeight="1">
      <c r="B117" s="29"/>
      <c r="C117" s="18" t="s">
        <v>178</v>
      </c>
      <c r="L117" s="29"/>
    </row>
    <row r="118" spans="2:12" s="1" customFormat="1" ht="6.95" customHeight="1">
      <c r="B118" s="29"/>
      <c r="L118" s="29"/>
    </row>
    <row r="119" spans="2:12" s="1" customFormat="1" ht="12" customHeight="1">
      <c r="B119" s="29"/>
      <c r="C119" s="24" t="s">
        <v>16</v>
      </c>
      <c r="L119" s="29"/>
    </row>
    <row r="120" spans="2:12" s="1" customFormat="1" ht="16.5" customHeight="1">
      <c r="B120" s="29"/>
      <c r="E120" s="206" t="str">
        <f>E7</f>
        <v>DOPLNĚNÍ VYBAVENOSTI V OKOLÍ VELKÉHO ŽĎÁRSKÉHO RYBNÍKU</v>
      </c>
      <c r="F120" s="207"/>
      <c r="G120" s="207"/>
      <c r="H120" s="207"/>
      <c r="L120" s="29"/>
    </row>
    <row r="121" spans="2:12" ht="12" customHeight="1">
      <c r="B121" s="17"/>
      <c r="C121" s="24" t="s">
        <v>169</v>
      </c>
      <c r="L121" s="17"/>
    </row>
    <row r="122" spans="2:12" s="1" customFormat="1" ht="16.5" customHeight="1">
      <c r="B122" s="29"/>
      <c r="E122" s="206" t="s">
        <v>837</v>
      </c>
      <c r="F122" s="208"/>
      <c r="G122" s="208"/>
      <c r="H122" s="208"/>
      <c r="L122" s="29"/>
    </row>
    <row r="123" spans="2:12" s="1" customFormat="1" ht="12" customHeight="1">
      <c r="B123" s="29"/>
      <c r="C123" s="24" t="s">
        <v>171</v>
      </c>
      <c r="L123" s="29"/>
    </row>
    <row r="124" spans="2:12" s="1" customFormat="1" ht="30" customHeight="1">
      <c r="B124" s="29"/>
      <c r="E124" s="170" t="str">
        <f>E11</f>
        <v>D.6.1 - D.6.2 - ARCHITEKTONICKO - STAVEBNÍ ŘEŠENÍ  + STAVEBNĚ - KONSTRUKČNÍ ŘEŠENÍ</v>
      </c>
      <c r="F124" s="208"/>
      <c r="G124" s="208"/>
      <c r="H124" s="208"/>
      <c r="L124" s="29"/>
    </row>
    <row r="125" spans="2:12" s="1" customFormat="1" ht="6.95" customHeight="1">
      <c r="B125" s="29"/>
      <c r="L125" s="29"/>
    </row>
    <row r="126" spans="2:12" s="1" customFormat="1" ht="12" customHeight="1">
      <c r="B126" s="29"/>
      <c r="C126" s="24" t="s">
        <v>20</v>
      </c>
      <c r="F126" s="22" t="str">
        <f>F14</f>
        <v xml:space="preserve"> </v>
      </c>
      <c r="I126" s="24" t="s">
        <v>22</v>
      </c>
      <c r="J126" s="49" t="str">
        <f>IF(J14="","",J14)</f>
        <v>26. 8. 2025</v>
      </c>
      <c r="L126" s="29"/>
    </row>
    <row r="127" spans="2:12" s="1" customFormat="1" ht="6.95" customHeight="1">
      <c r="B127" s="29"/>
      <c r="L127" s="29"/>
    </row>
    <row r="128" spans="2:12" s="1" customFormat="1" ht="15.2" customHeight="1">
      <c r="B128" s="29"/>
      <c r="C128" s="24" t="s">
        <v>24</v>
      </c>
      <c r="F128" s="22" t="str">
        <f>E17</f>
        <v xml:space="preserve"> </v>
      </c>
      <c r="I128" s="24" t="s">
        <v>29</v>
      </c>
      <c r="J128" s="27" t="str">
        <f>E23</f>
        <v xml:space="preserve"> </v>
      </c>
      <c r="L128" s="29"/>
    </row>
    <row r="129" spans="2:65" s="1" customFormat="1" ht="15.2" customHeight="1">
      <c r="B129" s="29"/>
      <c r="C129" s="24" t="s">
        <v>27</v>
      </c>
      <c r="F129" s="22" t="str">
        <f>IF(E20="","",E20)</f>
        <v>Vyplň údaj</v>
      </c>
      <c r="I129" s="24" t="s">
        <v>31</v>
      </c>
      <c r="J129" s="27" t="str">
        <f>E26</f>
        <v xml:space="preserve"> </v>
      </c>
      <c r="L129" s="29"/>
    </row>
    <row r="130" spans="2:65" s="1" customFormat="1" ht="10.35" customHeight="1">
      <c r="B130" s="29"/>
      <c r="L130" s="29"/>
    </row>
    <row r="131" spans="2:65" s="9" customFormat="1" ht="29.25" customHeight="1">
      <c r="B131" s="110"/>
      <c r="C131" s="111" t="s">
        <v>179</v>
      </c>
      <c r="D131" s="112" t="s">
        <v>58</v>
      </c>
      <c r="E131" s="112" t="s">
        <v>54</v>
      </c>
      <c r="F131" s="112" t="s">
        <v>55</v>
      </c>
      <c r="G131" s="112" t="s">
        <v>180</v>
      </c>
      <c r="H131" s="112" t="s">
        <v>181</v>
      </c>
      <c r="I131" s="112" t="s">
        <v>182</v>
      </c>
      <c r="J131" s="112" t="s">
        <v>174</v>
      </c>
      <c r="K131" s="113" t="s">
        <v>183</v>
      </c>
      <c r="L131" s="110"/>
      <c r="M131" s="56" t="s">
        <v>1</v>
      </c>
      <c r="N131" s="57" t="s">
        <v>37</v>
      </c>
      <c r="O131" s="57" t="s">
        <v>184</v>
      </c>
      <c r="P131" s="57" t="s">
        <v>185</v>
      </c>
      <c r="Q131" s="57" t="s">
        <v>186</v>
      </c>
      <c r="R131" s="57" t="s">
        <v>187</v>
      </c>
      <c r="S131" s="57" t="s">
        <v>188</v>
      </c>
      <c r="T131" s="58" t="s">
        <v>189</v>
      </c>
    </row>
    <row r="132" spans="2:65" s="1" customFormat="1" ht="22.9" customHeight="1">
      <c r="B132" s="29"/>
      <c r="C132" s="61" t="s">
        <v>190</v>
      </c>
      <c r="J132" s="114">
        <f>BK132</f>
        <v>0</v>
      </c>
      <c r="L132" s="29"/>
      <c r="M132" s="59"/>
      <c r="N132" s="50"/>
      <c r="O132" s="50"/>
      <c r="P132" s="115">
        <f>P133+P150+P166+P187+P194+P197+P206+P211+P224+P231+P236+P239</f>
        <v>0</v>
      </c>
      <c r="Q132" s="50"/>
      <c r="R132" s="115">
        <f>R133+R150+R166+R187+R194+R197+R206+R211+R224+R231+R236+R239</f>
        <v>356.35320187960002</v>
      </c>
      <c r="S132" s="50"/>
      <c r="T132" s="116">
        <f>T133+T150+T166+T187+T194+T197+T206+T211+T224+T231+T236+T239</f>
        <v>0</v>
      </c>
      <c r="AT132" s="14" t="s">
        <v>72</v>
      </c>
      <c r="AU132" s="14" t="s">
        <v>82</v>
      </c>
      <c r="BK132" s="117">
        <f>BK133+BK150+BK166+BK187+BK194+BK197+BK206+BK211+BK224+BK231+BK236+BK239</f>
        <v>0</v>
      </c>
    </row>
    <row r="133" spans="2:65" s="10" customFormat="1" ht="25.9" customHeight="1">
      <c r="B133" s="118"/>
      <c r="D133" s="119" t="s">
        <v>72</v>
      </c>
      <c r="E133" s="120" t="s">
        <v>80</v>
      </c>
      <c r="F133" s="120" t="s">
        <v>266</v>
      </c>
      <c r="I133" s="121"/>
      <c r="J133" s="122">
        <f>BK133</f>
        <v>0</v>
      </c>
      <c r="L133" s="118"/>
      <c r="M133" s="123"/>
      <c r="P133" s="124">
        <f>SUM(P134:P149)</f>
        <v>0</v>
      </c>
      <c r="R133" s="124">
        <f>SUM(R134:R149)</f>
        <v>251.99719999999999</v>
      </c>
      <c r="T133" s="125">
        <f>SUM(T134:T149)</f>
        <v>0</v>
      </c>
      <c r="AR133" s="119" t="s">
        <v>193</v>
      </c>
      <c r="AT133" s="126" t="s">
        <v>72</v>
      </c>
      <c r="AU133" s="126" t="s">
        <v>73</v>
      </c>
      <c r="AY133" s="119" t="s">
        <v>194</v>
      </c>
      <c r="BK133" s="127">
        <f>SUM(BK134:BK149)</f>
        <v>0</v>
      </c>
    </row>
    <row r="134" spans="2:65" s="1" customFormat="1" ht="16.5" customHeight="1">
      <c r="B134" s="128"/>
      <c r="C134" s="210" t="s">
        <v>80</v>
      </c>
      <c r="D134" s="210" t="s">
        <v>195</v>
      </c>
      <c r="E134" s="211" t="s">
        <v>387</v>
      </c>
      <c r="F134" s="212" t="s">
        <v>388</v>
      </c>
      <c r="G134" s="213" t="s">
        <v>280</v>
      </c>
      <c r="H134" s="214">
        <v>101.92</v>
      </c>
      <c r="I134" s="132"/>
      <c r="J134" s="228">
        <f>ROUND(I134*H134,2)</f>
        <v>0</v>
      </c>
      <c r="K134" s="212" t="s">
        <v>270</v>
      </c>
      <c r="L134" s="29"/>
      <c r="M134" s="133" t="s">
        <v>1</v>
      </c>
      <c r="N134" s="134" t="s">
        <v>38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193</v>
      </c>
      <c r="AT134" s="137" t="s">
        <v>195</v>
      </c>
      <c r="AU134" s="137" t="s">
        <v>80</v>
      </c>
      <c r="AY134" s="14" t="s">
        <v>194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4" t="s">
        <v>80</v>
      </c>
      <c r="BK134" s="138">
        <f>ROUND(I134*H134,2)</f>
        <v>0</v>
      </c>
      <c r="BL134" s="14" t="s">
        <v>193</v>
      </c>
      <c r="BM134" s="137" t="s">
        <v>843</v>
      </c>
    </row>
    <row r="135" spans="2:65" s="1" customFormat="1" ht="11.25">
      <c r="B135" s="29"/>
      <c r="C135" s="215"/>
      <c r="D135" s="216" t="s">
        <v>201</v>
      </c>
      <c r="E135" s="215"/>
      <c r="F135" s="217" t="s">
        <v>388</v>
      </c>
      <c r="G135" s="215"/>
      <c r="H135" s="215"/>
      <c r="I135" s="140"/>
      <c r="J135" s="215"/>
      <c r="K135" s="215"/>
      <c r="L135" s="29"/>
      <c r="M135" s="141"/>
      <c r="T135" s="53"/>
      <c r="AT135" s="14" t="s">
        <v>201</v>
      </c>
      <c r="AU135" s="14" t="s">
        <v>80</v>
      </c>
    </row>
    <row r="136" spans="2:65" s="1" customFormat="1" ht="16.5" customHeight="1">
      <c r="B136" s="128"/>
      <c r="C136" s="210" t="s">
        <v>85</v>
      </c>
      <c r="D136" s="210" t="s">
        <v>195</v>
      </c>
      <c r="E136" s="211" t="s">
        <v>409</v>
      </c>
      <c r="F136" s="212" t="s">
        <v>410</v>
      </c>
      <c r="G136" s="213" t="s">
        <v>280</v>
      </c>
      <c r="H136" s="214">
        <v>3.03</v>
      </c>
      <c r="I136" s="132"/>
      <c r="J136" s="228">
        <f>ROUND(I136*H136,2)</f>
        <v>0</v>
      </c>
      <c r="K136" s="212" t="s">
        <v>270</v>
      </c>
      <c r="L136" s="29"/>
      <c r="M136" s="133" t="s">
        <v>1</v>
      </c>
      <c r="N136" s="134" t="s">
        <v>38</v>
      </c>
      <c r="P136" s="135">
        <f>O136*H136</f>
        <v>0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193</v>
      </c>
      <c r="AT136" s="137" t="s">
        <v>195</v>
      </c>
      <c r="AU136" s="137" t="s">
        <v>80</v>
      </c>
      <c r="AY136" s="14" t="s">
        <v>194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4" t="s">
        <v>80</v>
      </c>
      <c r="BK136" s="138">
        <f>ROUND(I136*H136,2)</f>
        <v>0</v>
      </c>
      <c r="BL136" s="14" t="s">
        <v>193</v>
      </c>
      <c r="BM136" s="137" t="s">
        <v>844</v>
      </c>
    </row>
    <row r="137" spans="2:65" s="1" customFormat="1" ht="11.25">
      <c r="B137" s="29"/>
      <c r="C137" s="215"/>
      <c r="D137" s="216" t="s">
        <v>201</v>
      </c>
      <c r="E137" s="215"/>
      <c r="F137" s="217" t="s">
        <v>410</v>
      </c>
      <c r="G137" s="215"/>
      <c r="H137" s="215"/>
      <c r="I137" s="140"/>
      <c r="J137" s="215"/>
      <c r="K137" s="215"/>
      <c r="L137" s="29"/>
      <c r="M137" s="141"/>
      <c r="T137" s="53"/>
      <c r="AT137" s="14" t="s">
        <v>201</v>
      </c>
      <c r="AU137" s="14" t="s">
        <v>80</v>
      </c>
    </row>
    <row r="138" spans="2:65" s="1" customFormat="1" ht="16.5" customHeight="1">
      <c r="B138" s="128"/>
      <c r="C138" s="210" t="s">
        <v>207</v>
      </c>
      <c r="D138" s="210" t="s">
        <v>195</v>
      </c>
      <c r="E138" s="211" t="s">
        <v>282</v>
      </c>
      <c r="F138" s="212" t="s">
        <v>283</v>
      </c>
      <c r="G138" s="213" t="s">
        <v>280</v>
      </c>
      <c r="H138" s="214">
        <v>104.95</v>
      </c>
      <c r="I138" s="132"/>
      <c r="J138" s="228">
        <f>ROUND(I138*H138,2)</f>
        <v>0</v>
      </c>
      <c r="K138" s="212" t="s">
        <v>270</v>
      </c>
      <c r="L138" s="29"/>
      <c r="M138" s="133" t="s">
        <v>1</v>
      </c>
      <c r="N138" s="134" t="s">
        <v>38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193</v>
      </c>
      <c r="AT138" s="137" t="s">
        <v>195</v>
      </c>
      <c r="AU138" s="137" t="s">
        <v>80</v>
      </c>
      <c r="AY138" s="14" t="s">
        <v>194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4" t="s">
        <v>80</v>
      </c>
      <c r="BK138" s="138">
        <f>ROUND(I138*H138,2)</f>
        <v>0</v>
      </c>
      <c r="BL138" s="14" t="s">
        <v>193</v>
      </c>
      <c r="BM138" s="137" t="s">
        <v>845</v>
      </c>
    </row>
    <row r="139" spans="2:65" s="1" customFormat="1" ht="11.25">
      <c r="B139" s="29"/>
      <c r="C139" s="215"/>
      <c r="D139" s="216" t="s">
        <v>201</v>
      </c>
      <c r="E139" s="215"/>
      <c r="F139" s="217" t="s">
        <v>283</v>
      </c>
      <c r="G139" s="215"/>
      <c r="H139" s="215"/>
      <c r="I139" s="140"/>
      <c r="J139" s="215"/>
      <c r="K139" s="215"/>
      <c r="L139" s="29"/>
      <c r="M139" s="141"/>
      <c r="T139" s="53"/>
      <c r="AT139" s="14" t="s">
        <v>201</v>
      </c>
      <c r="AU139" s="14" t="s">
        <v>80</v>
      </c>
    </row>
    <row r="140" spans="2:65" s="1" customFormat="1" ht="16.5" customHeight="1">
      <c r="B140" s="128"/>
      <c r="C140" s="210" t="s">
        <v>193</v>
      </c>
      <c r="D140" s="210" t="s">
        <v>195</v>
      </c>
      <c r="E140" s="211" t="s">
        <v>846</v>
      </c>
      <c r="F140" s="212" t="s">
        <v>847</v>
      </c>
      <c r="G140" s="213" t="s">
        <v>280</v>
      </c>
      <c r="H140" s="214">
        <v>101.92</v>
      </c>
      <c r="I140" s="132"/>
      <c r="J140" s="228">
        <f>ROUND(I140*H140,2)</f>
        <v>0</v>
      </c>
      <c r="K140" s="212" t="s">
        <v>270</v>
      </c>
      <c r="L140" s="29"/>
      <c r="M140" s="133" t="s">
        <v>1</v>
      </c>
      <c r="N140" s="134" t="s">
        <v>38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193</v>
      </c>
      <c r="AT140" s="137" t="s">
        <v>195</v>
      </c>
      <c r="AU140" s="137" t="s">
        <v>80</v>
      </c>
      <c r="AY140" s="14" t="s">
        <v>194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4" t="s">
        <v>80</v>
      </c>
      <c r="BK140" s="138">
        <f>ROUND(I140*H140,2)</f>
        <v>0</v>
      </c>
      <c r="BL140" s="14" t="s">
        <v>193</v>
      </c>
      <c r="BM140" s="137" t="s">
        <v>848</v>
      </c>
    </row>
    <row r="141" spans="2:65" s="1" customFormat="1" ht="11.25">
      <c r="B141" s="29"/>
      <c r="C141" s="215"/>
      <c r="D141" s="216" t="s">
        <v>201</v>
      </c>
      <c r="E141" s="215"/>
      <c r="F141" s="217" t="s">
        <v>849</v>
      </c>
      <c r="G141" s="215"/>
      <c r="H141" s="215"/>
      <c r="I141" s="140"/>
      <c r="J141" s="215"/>
      <c r="K141" s="215"/>
      <c r="L141" s="29"/>
      <c r="M141" s="141"/>
      <c r="T141" s="53"/>
      <c r="AT141" s="14" t="s">
        <v>201</v>
      </c>
      <c r="AU141" s="14" t="s">
        <v>80</v>
      </c>
    </row>
    <row r="142" spans="2:65" s="1" customFormat="1" ht="16.5" customHeight="1">
      <c r="B142" s="128"/>
      <c r="C142" s="210" t="s">
        <v>216</v>
      </c>
      <c r="D142" s="210" t="s">
        <v>195</v>
      </c>
      <c r="E142" s="211" t="s">
        <v>391</v>
      </c>
      <c r="F142" s="212" t="s">
        <v>392</v>
      </c>
      <c r="G142" s="213" t="s">
        <v>269</v>
      </c>
      <c r="H142" s="214">
        <v>37.200000000000003</v>
      </c>
      <c r="I142" s="132"/>
      <c r="J142" s="228">
        <f>ROUND(I142*H142,2)</f>
        <v>0</v>
      </c>
      <c r="K142" s="212" t="s">
        <v>270</v>
      </c>
      <c r="L142" s="29"/>
      <c r="M142" s="133" t="s">
        <v>1</v>
      </c>
      <c r="N142" s="134" t="s">
        <v>38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193</v>
      </c>
      <c r="AT142" s="137" t="s">
        <v>195</v>
      </c>
      <c r="AU142" s="137" t="s">
        <v>80</v>
      </c>
      <c r="AY142" s="14" t="s">
        <v>194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4" t="s">
        <v>80</v>
      </c>
      <c r="BK142" s="138">
        <f>ROUND(I142*H142,2)</f>
        <v>0</v>
      </c>
      <c r="BL142" s="14" t="s">
        <v>193</v>
      </c>
      <c r="BM142" s="137" t="s">
        <v>850</v>
      </c>
    </row>
    <row r="143" spans="2:65" s="1" customFormat="1" ht="11.25">
      <c r="B143" s="29"/>
      <c r="C143" s="215"/>
      <c r="D143" s="216" t="s">
        <v>201</v>
      </c>
      <c r="E143" s="215"/>
      <c r="F143" s="217" t="s">
        <v>392</v>
      </c>
      <c r="G143" s="215"/>
      <c r="H143" s="215"/>
      <c r="I143" s="140"/>
      <c r="J143" s="215"/>
      <c r="K143" s="215"/>
      <c r="L143" s="29"/>
      <c r="M143" s="141"/>
      <c r="T143" s="53"/>
      <c r="AT143" s="14" t="s">
        <v>201</v>
      </c>
      <c r="AU143" s="14" t="s">
        <v>80</v>
      </c>
    </row>
    <row r="144" spans="2:65" s="1" customFormat="1" ht="16.5" customHeight="1">
      <c r="B144" s="128"/>
      <c r="C144" s="210" t="s">
        <v>222</v>
      </c>
      <c r="D144" s="210" t="s">
        <v>195</v>
      </c>
      <c r="E144" s="211" t="s">
        <v>301</v>
      </c>
      <c r="F144" s="212" t="s">
        <v>302</v>
      </c>
      <c r="G144" s="213" t="s">
        <v>269</v>
      </c>
      <c r="H144" s="214">
        <v>37.200000000000003</v>
      </c>
      <c r="I144" s="132"/>
      <c r="J144" s="228">
        <f>ROUND(I144*H144,2)</f>
        <v>0</v>
      </c>
      <c r="K144" s="212" t="s">
        <v>270</v>
      </c>
      <c r="L144" s="29"/>
      <c r="M144" s="133" t="s">
        <v>1</v>
      </c>
      <c r="N144" s="134" t="s">
        <v>38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193</v>
      </c>
      <c r="AT144" s="137" t="s">
        <v>195</v>
      </c>
      <c r="AU144" s="137" t="s">
        <v>80</v>
      </c>
      <c r="AY144" s="14" t="s">
        <v>194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4" t="s">
        <v>80</v>
      </c>
      <c r="BK144" s="138">
        <f>ROUND(I144*H144,2)</f>
        <v>0</v>
      </c>
      <c r="BL144" s="14" t="s">
        <v>193</v>
      </c>
      <c r="BM144" s="137" t="s">
        <v>851</v>
      </c>
    </row>
    <row r="145" spans="2:65" s="1" customFormat="1" ht="11.25">
      <c r="B145" s="29"/>
      <c r="C145" s="215"/>
      <c r="D145" s="216" t="s">
        <v>201</v>
      </c>
      <c r="E145" s="215"/>
      <c r="F145" s="217" t="s">
        <v>302</v>
      </c>
      <c r="G145" s="215"/>
      <c r="H145" s="215"/>
      <c r="I145" s="140"/>
      <c r="J145" s="215"/>
      <c r="K145" s="215"/>
      <c r="L145" s="29"/>
      <c r="M145" s="141"/>
      <c r="T145" s="53"/>
      <c r="AT145" s="14" t="s">
        <v>201</v>
      </c>
      <c r="AU145" s="14" t="s">
        <v>80</v>
      </c>
    </row>
    <row r="146" spans="2:65" s="1" customFormat="1" ht="16.5" customHeight="1">
      <c r="B146" s="128"/>
      <c r="C146" s="210" t="s">
        <v>227</v>
      </c>
      <c r="D146" s="210" t="s">
        <v>195</v>
      </c>
      <c r="E146" s="211" t="s">
        <v>304</v>
      </c>
      <c r="F146" s="212" t="s">
        <v>305</v>
      </c>
      <c r="G146" s="213" t="s">
        <v>280</v>
      </c>
      <c r="H146" s="214">
        <v>104.95</v>
      </c>
      <c r="I146" s="132"/>
      <c r="J146" s="228">
        <f>ROUND(I146*H146,2)</f>
        <v>0</v>
      </c>
      <c r="K146" s="212" t="s">
        <v>270</v>
      </c>
      <c r="L146" s="29"/>
      <c r="M146" s="133" t="s">
        <v>1</v>
      </c>
      <c r="N146" s="134" t="s">
        <v>38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193</v>
      </c>
      <c r="AT146" s="137" t="s">
        <v>195</v>
      </c>
      <c r="AU146" s="137" t="s">
        <v>80</v>
      </c>
      <c r="AY146" s="14" t="s">
        <v>194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4" t="s">
        <v>80</v>
      </c>
      <c r="BK146" s="138">
        <f>ROUND(I146*H146,2)</f>
        <v>0</v>
      </c>
      <c r="BL146" s="14" t="s">
        <v>193</v>
      </c>
      <c r="BM146" s="137" t="s">
        <v>852</v>
      </c>
    </row>
    <row r="147" spans="2:65" s="1" customFormat="1" ht="11.25">
      <c r="B147" s="29"/>
      <c r="C147" s="215"/>
      <c r="D147" s="216" t="s">
        <v>201</v>
      </c>
      <c r="E147" s="215"/>
      <c r="F147" s="217" t="s">
        <v>307</v>
      </c>
      <c r="G147" s="215"/>
      <c r="H147" s="215"/>
      <c r="I147" s="140"/>
      <c r="J147" s="215"/>
      <c r="K147" s="215"/>
      <c r="L147" s="29"/>
      <c r="M147" s="141"/>
      <c r="T147" s="53"/>
      <c r="AT147" s="14" t="s">
        <v>201</v>
      </c>
      <c r="AU147" s="14" t="s">
        <v>80</v>
      </c>
    </row>
    <row r="148" spans="2:65" s="1" customFormat="1" ht="16.5" customHeight="1">
      <c r="B148" s="128"/>
      <c r="C148" s="230" t="s">
        <v>233</v>
      </c>
      <c r="D148" s="230" t="s">
        <v>321</v>
      </c>
      <c r="E148" s="231" t="s">
        <v>853</v>
      </c>
      <c r="F148" s="232" t="s">
        <v>854</v>
      </c>
      <c r="G148" s="233" t="s">
        <v>324</v>
      </c>
      <c r="H148" s="234">
        <v>251.99719999999999</v>
      </c>
      <c r="I148" s="158"/>
      <c r="J148" s="235">
        <f>ROUND(I148*H148,2)</f>
        <v>0</v>
      </c>
      <c r="K148" s="232" t="s">
        <v>270</v>
      </c>
      <c r="L148" s="159"/>
      <c r="M148" s="160" t="s">
        <v>1</v>
      </c>
      <c r="N148" s="161" t="s">
        <v>38</v>
      </c>
      <c r="P148" s="135">
        <f>O148*H148</f>
        <v>0</v>
      </c>
      <c r="Q148" s="135">
        <v>1</v>
      </c>
      <c r="R148" s="135">
        <f>Q148*H148</f>
        <v>251.99719999999999</v>
      </c>
      <c r="S148" s="135">
        <v>0</v>
      </c>
      <c r="T148" s="136">
        <f>S148*H148</f>
        <v>0</v>
      </c>
      <c r="AR148" s="137" t="s">
        <v>233</v>
      </c>
      <c r="AT148" s="137" t="s">
        <v>321</v>
      </c>
      <c r="AU148" s="137" t="s">
        <v>80</v>
      </c>
      <c r="AY148" s="14" t="s">
        <v>194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4" t="s">
        <v>80</v>
      </c>
      <c r="BK148" s="138">
        <f>ROUND(I148*H148,2)</f>
        <v>0</v>
      </c>
      <c r="BL148" s="14" t="s">
        <v>193</v>
      </c>
      <c r="BM148" s="137" t="s">
        <v>855</v>
      </c>
    </row>
    <row r="149" spans="2:65" s="1" customFormat="1" ht="11.25">
      <c r="B149" s="29"/>
      <c r="C149" s="215"/>
      <c r="D149" s="216" t="s">
        <v>201</v>
      </c>
      <c r="E149" s="215"/>
      <c r="F149" s="217" t="s">
        <v>854</v>
      </c>
      <c r="G149" s="215"/>
      <c r="H149" s="215"/>
      <c r="I149" s="140"/>
      <c r="J149" s="215"/>
      <c r="K149" s="215"/>
      <c r="L149" s="29"/>
      <c r="M149" s="141"/>
      <c r="T149" s="53"/>
      <c r="AT149" s="14" t="s">
        <v>201</v>
      </c>
      <c r="AU149" s="14" t="s">
        <v>80</v>
      </c>
    </row>
    <row r="150" spans="2:65" s="10" customFormat="1" ht="25.9" customHeight="1">
      <c r="B150" s="118"/>
      <c r="C150" s="225"/>
      <c r="D150" s="226" t="s">
        <v>72</v>
      </c>
      <c r="E150" s="227" t="s">
        <v>85</v>
      </c>
      <c r="F150" s="227" t="s">
        <v>609</v>
      </c>
      <c r="G150" s="225"/>
      <c r="H150" s="225"/>
      <c r="I150" s="121"/>
      <c r="J150" s="229">
        <f>BK150</f>
        <v>0</v>
      </c>
      <c r="K150" s="225"/>
      <c r="L150" s="118"/>
      <c r="M150" s="123"/>
      <c r="P150" s="124">
        <f>SUM(P151:P165)</f>
        <v>0</v>
      </c>
      <c r="R150" s="124">
        <f>SUM(R151:R165)</f>
        <v>31.903039024999998</v>
      </c>
      <c r="T150" s="125">
        <f>SUM(T151:T165)</f>
        <v>0</v>
      </c>
      <c r="AR150" s="119" t="s">
        <v>193</v>
      </c>
      <c r="AT150" s="126" t="s">
        <v>72</v>
      </c>
      <c r="AU150" s="126" t="s">
        <v>73</v>
      </c>
      <c r="AY150" s="119" t="s">
        <v>194</v>
      </c>
      <c r="BK150" s="127">
        <f>SUM(BK151:BK165)</f>
        <v>0</v>
      </c>
    </row>
    <row r="151" spans="2:65" s="1" customFormat="1" ht="16.5" customHeight="1">
      <c r="B151" s="128"/>
      <c r="C151" s="210" t="s">
        <v>240</v>
      </c>
      <c r="D151" s="210" t="s">
        <v>195</v>
      </c>
      <c r="E151" s="211" t="s">
        <v>610</v>
      </c>
      <c r="F151" s="212" t="s">
        <v>611</v>
      </c>
      <c r="G151" s="213" t="s">
        <v>269</v>
      </c>
      <c r="H151" s="214">
        <v>23.313500000000001</v>
      </c>
      <c r="I151" s="132"/>
      <c r="J151" s="228">
        <f>ROUND(I151*H151,2)</f>
        <v>0</v>
      </c>
      <c r="K151" s="212" t="s">
        <v>270</v>
      </c>
      <c r="L151" s="29"/>
      <c r="M151" s="133" t="s">
        <v>1</v>
      </c>
      <c r="N151" s="134" t="s">
        <v>38</v>
      </c>
      <c r="P151" s="135">
        <f>O151*H151</f>
        <v>0</v>
      </c>
      <c r="Q151" s="135">
        <v>3.9149999999999997E-2</v>
      </c>
      <c r="R151" s="135">
        <f>Q151*H151</f>
        <v>0.91272352499999998</v>
      </c>
      <c r="S151" s="135">
        <v>0</v>
      </c>
      <c r="T151" s="136">
        <f>S151*H151</f>
        <v>0</v>
      </c>
      <c r="AR151" s="137" t="s">
        <v>193</v>
      </c>
      <c r="AT151" s="137" t="s">
        <v>195</v>
      </c>
      <c r="AU151" s="137" t="s">
        <v>80</v>
      </c>
      <c r="AY151" s="14" t="s">
        <v>194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4" t="s">
        <v>80</v>
      </c>
      <c r="BK151" s="138">
        <f>ROUND(I151*H151,2)</f>
        <v>0</v>
      </c>
      <c r="BL151" s="14" t="s">
        <v>193</v>
      </c>
      <c r="BM151" s="137" t="s">
        <v>856</v>
      </c>
    </row>
    <row r="152" spans="2:65" s="1" customFormat="1" ht="11.25">
      <c r="B152" s="29"/>
      <c r="C152" s="215"/>
      <c r="D152" s="216" t="s">
        <v>201</v>
      </c>
      <c r="E152" s="215"/>
      <c r="F152" s="217" t="s">
        <v>611</v>
      </c>
      <c r="G152" s="215"/>
      <c r="H152" s="215"/>
      <c r="I152" s="140"/>
      <c r="J152" s="215"/>
      <c r="K152" s="215"/>
      <c r="L152" s="29"/>
      <c r="M152" s="141"/>
      <c r="T152" s="53"/>
      <c r="AT152" s="14" t="s">
        <v>201</v>
      </c>
      <c r="AU152" s="14" t="s">
        <v>80</v>
      </c>
    </row>
    <row r="153" spans="2:65" s="1" customFormat="1" ht="16.5" customHeight="1">
      <c r="B153" s="128"/>
      <c r="C153" s="210" t="s">
        <v>246</v>
      </c>
      <c r="D153" s="210" t="s">
        <v>195</v>
      </c>
      <c r="E153" s="211" t="s">
        <v>613</v>
      </c>
      <c r="F153" s="212" t="s">
        <v>614</v>
      </c>
      <c r="G153" s="213" t="s">
        <v>269</v>
      </c>
      <c r="H153" s="214">
        <v>23.313500000000001</v>
      </c>
      <c r="I153" s="132"/>
      <c r="J153" s="228">
        <f>ROUND(I153*H153,2)</f>
        <v>0</v>
      </c>
      <c r="K153" s="212" t="s">
        <v>270</v>
      </c>
      <c r="L153" s="29"/>
      <c r="M153" s="133" t="s">
        <v>1</v>
      </c>
      <c r="N153" s="134" t="s">
        <v>38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193</v>
      </c>
      <c r="AT153" s="137" t="s">
        <v>195</v>
      </c>
      <c r="AU153" s="137" t="s">
        <v>80</v>
      </c>
      <c r="AY153" s="14" t="s">
        <v>194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4" t="s">
        <v>80</v>
      </c>
      <c r="BK153" s="138">
        <f>ROUND(I153*H153,2)</f>
        <v>0</v>
      </c>
      <c r="BL153" s="14" t="s">
        <v>193</v>
      </c>
      <c r="BM153" s="137" t="s">
        <v>857</v>
      </c>
    </row>
    <row r="154" spans="2:65" s="1" customFormat="1" ht="11.25">
      <c r="B154" s="29"/>
      <c r="C154" s="215"/>
      <c r="D154" s="216" t="s">
        <v>201</v>
      </c>
      <c r="E154" s="215"/>
      <c r="F154" s="217" t="s">
        <v>616</v>
      </c>
      <c r="G154" s="215"/>
      <c r="H154" s="215"/>
      <c r="I154" s="140"/>
      <c r="J154" s="215"/>
      <c r="K154" s="215"/>
      <c r="L154" s="29"/>
      <c r="M154" s="141"/>
      <c r="T154" s="53"/>
      <c r="AT154" s="14" t="s">
        <v>201</v>
      </c>
      <c r="AU154" s="14" t="s">
        <v>80</v>
      </c>
    </row>
    <row r="155" spans="2:65" s="1" customFormat="1" ht="16.5" customHeight="1">
      <c r="B155" s="128"/>
      <c r="C155" s="210" t="s">
        <v>251</v>
      </c>
      <c r="D155" s="210" t="s">
        <v>195</v>
      </c>
      <c r="E155" s="211" t="s">
        <v>624</v>
      </c>
      <c r="F155" s="212" t="s">
        <v>625</v>
      </c>
      <c r="G155" s="213" t="s">
        <v>280</v>
      </c>
      <c r="H155" s="214">
        <v>1.7734700000000001</v>
      </c>
      <c r="I155" s="132"/>
      <c r="J155" s="228">
        <f>ROUND(I155*H155,2)</f>
        <v>0</v>
      </c>
      <c r="K155" s="212" t="s">
        <v>270</v>
      </c>
      <c r="L155" s="29"/>
      <c r="M155" s="133" t="s">
        <v>1</v>
      </c>
      <c r="N155" s="134" t="s">
        <v>38</v>
      </c>
      <c r="P155" s="135">
        <f>O155*H155</f>
        <v>0</v>
      </c>
      <c r="Q155" s="135">
        <v>2.5249999999999999</v>
      </c>
      <c r="R155" s="135">
        <f>Q155*H155</f>
        <v>4.4780117500000003</v>
      </c>
      <c r="S155" s="135">
        <v>0</v>
      </c>
      <c r="T155" s="136">
        <f>S155*H155</f>
        <v>0</v>
      </c>
      <c r="AR155" s="137" t="s">
        <v>193</v>
      </c>
      <c r="AT155" s="137" t="s">
        <v>195</v>
      </c>
      <c r="AU155" s="137" t="s">
        <v>80</v>
      </c>
      <c r="AY155" s="14" t="s">
        <v>194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4" t="s">
        <v>80</v>
      </c>
      <c r="BK155" s="138">
        <f>ROUND(I155*H155,2)</f>
        <v>0</v>
      </c>
      <c r="BL155" s="14" t="s">
        <v>193</v>
      </c>
      <c r="BM155" s="137" t="s">
        <v>858</v>
      </c>
    </row>
    <row r="156" spans="2:65" s="1" customFormat="1" ht="11.25">
      <c r="B156" s="29"/>
      <c r="C156" s="215"/>
      <c r="D156" s="216" t="s">
        <v>201</v>
      </c>
      <c r="E156" s="215"/>
      <c r="F156" s="217" t="s">
        <v>627</v>
      </c>
      <c r="G156" s="215"/>
      <c r="H156" s="215"/>
      <c r="I156" s="140"/>
      <c r="J156" s="215"/>
      <c r="K156" s="215"/>
      <c r="L156" s="29"/>
      <c r="M156" s="141"/>
      <c r="T156" s="53"/>
      <c r="AT156" s="14" t="s">
        <v>201</v>
      </c>
      <c r="AU156" s="14" t="s">
        <v>80</v>
      </c>
    </row>
    <row r="157" spans="2:65" s="1" customFormat="1" ht="16.5" customHeight="1">
      <c r="B157" s="128"/>
      <c r="C157" s="210" t="s">
        <v>256</v>
      </c>
      <c r="D157" s="210" t="s">
        <v>195</v>
      </c>
      <c r="E157" s="211" t="s">
        <v>628</v>
      </c>
      <c r="F157" s="212" t="s">
        <v>629</v>
      </c>
      <c r="G157" s="213" t="s">
        <v>280</v>
      </c>
      <c r="H157" s="214">
        <v>9.4971499999999995</v>
      </c>
      <c r="I157" s="132"/>
      <c r="J157" s="228">
        <f>ROUND(I157*H157,2)</f>
        <v>0</v>
      </c>
      <c r="K157" s="212" t="s">
        <v>199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2.5249999999999999</v>
      </c>
      <c r="R157" s="135">
        <f>Q157*H157</f>
        <v>23.980303749999997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859</v>
      </c>
    </row>
    <row r="158" spans="2:65" s="1" customFormat="1" ht="11.25">
      <c r="B158" s="29"/>
      <c r="C158" s="215"/>
      <c r="D158" s="216" t="s">
        <v>201</v>
      </c>
      <c r="E158" s="215"/>
      <c r="F158" s="217" t="s">
        <v>629</v>
      </c>
      <c r="G158" s="215"/>
      <c r="H158" s="215"/>
      <c r="I158" s="140"/>
      <c r="J158" s="215"/>
      <c r="K158" s="215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210" t="s">
        <v>308</v>
      </c>
      <c r="D159" s="210" t="s">
        <v>195</v>
      </c>
      <c r="E159" s="211" t="s">
        <v>774</v>
      </c>
      <c r="F159" s="212" t="s">
        <v>860</v>
      </c>
      <c r="G159" s="213" t="s">
        <v>236</v>
      </c>
      <c r="H159" s="214">
        <v>30</v>
      </c>
      <c r="I159" s="132"/>
      <c r="J159" s="228">
        <f>ROUND(I159*H159,2)</f>
        <v>0</v>
      </c>
      <c r="K159" s="212" t="s">
        <v>199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8.4400000000000003E-2</v>
      </c>
      <c r="R159" s="135">
        <f>Q159*H159</f>
        <v>2.532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861</v>
      </c>
    </row>
    <row r="160" spans="2:65" s="1" customFormat="1" ht="11.25">
      <c r="B160" s="29"/>
      <c r="C160" s="215"/>
      <c r="D160" s="216" t="s">
        <v>201</v>
      </c>
      <c r="E160" s="215"/>
      <c r="F160" s="217" t="s">
        <v>777</v>
      </c>
      <c r="G160" s="215"/>
      <c r="H160" s="215"/>
      <c r="I160" s="140"/>
      <c r="J160" s="215"/>
      <c r="K160" s="215"/>
      <c r="L160" s="29"/>
      <c r="M160" s="141"/>
      <c r="T160" s="53"/>
      <c r="AT160" s="14" t="s">
        <v>201</v>
      </c>
      <c r="AU160" s="14" t="s">
        <v>80</v>
      </c>
    </row>
    <row r="161" spans="2:65" s="11" customFormat="1" ht="11.25">
      <c r="B161" s="142"/>
      <c r="C161" s="218"/>
      <c r="D161" s="216" t="s">
        <v>231</v>
      </c>
      <c r="E161" s="219" t="s">
        <v>1</v>
      </c>
      <c r="F161" s="220" t="s">
        <v>778</v>
      </c>
      <c r="G161" s="218"/>
      <c r="H161" s="219" t="s">
        <v>1</v>
      </c>
      <c r="I161" s="144"/>
      <c r="J161" s="218"/>
      <c r="K161" s="218"/>
      <c r="L161" s="142"/>
      <c r="M161" s="145"/>
      <c r="T161" s="146"/>
      <c r="AT161" s="143" t="s">
        <v>231</v>
      </c>
      <c r="AU161" s="143" t="s">
        <v>80</v>
      </c>
      <c r="AV161" s="11" t="s">
        <v>80</v>
      </c>
      <c r="AW161" s="11" t="s">
        <v>30</v>
      </c>
      <c r="AX161" s="11" t="s">
        <v>73</v>
      </c>
      <c r="AY161" s="143" t="s">
        <v>194</v>
      </c>
    </row>
    <row r="162" spans="2:65" s="11" customFormat="1" ht="11.25">
      <c r="B162" s="142"/>
      <c r="C162" s="218"/>
      <c r="D162" s="216" t="s">
        <v>231</v>
      </c>
      <c r="E162" s="219" t="s">
        <v>1</v>
      </c>
      <c r="F162" s="220" t="s">
        <v>819</v>
      </c>
      <c r="G162" s="218"/>
      <c r="H162" s="219" t="s">
        <v>1</v>
      </c>
      <c r="I162" s="144"/>
      <c r="J162" s="218"/>
      <c r="K162" s="218"/>
      <c r="L162" s="142"/>
      <c r="M162" s="145"/>
      <c r="T162" s="146"/>
      <c r="AT162" s="143" t="s">
        <v>231</v>
      </c>
      <c r="AU162" s="143" t="s">
        <v>80</v>
      </c>
      <c r="AV162" s="11" t="s">
        <v>80</v>
      </c>
      <c r="AW162" s="11" t="s">
        <v>30</v>
      </c>
      <c r="AX162" s="11" t="s">
        <v>73</v>
      </c>
      <c r="AY162" s="143" t="s">
        <v>194</v>
      </c>
    </row>
    <row r="163" spans="2:65" s="11" customFormat="1" ht="11.25">
      <c r="B163" s="142"/>
      <c r="C163" s="218"/>
      <c r="D163" s="216" t="s">
        <v>231</v>
      </c>
      <c r="E163" s="219" t="s">
        <v>1</v>
      </c>
      <c r="F163" s="220" t="s">
        <v>780</v>
      </c>
      <c r="G163" s="218"/>
      <c r="H163" s="219" t="s">
        <v>1</v>
      </c>
      <c r="I163" s="144"/>
      <c r="J163" s="218"/>
      <c r="K163" s="218"/>
      <c r="L163" s="142"/>
      <c r="M163" s="145"/>
      <c r="T163" s="146"/>
      <c r="AT163" s="143" t="s">
        <v>231</v>
      </c>
      <c r="AU163" s="143" t="s">
        <v>80</v>
      </c>
      <c r="AV163" s="11" t="s">
        <v>80</v>
      </c>
      <c r="AW163" s="11" t="s">
        <v>30</v>
      </c>
      <c r="AX163" s="11" t="s">
        <v>73</v>
      </c>
      <c r="AY163" s="143" t="s">
        <v>194</v>
      </c>
    </row>
    <row r="164" spans="2:65" s="11" customFormat="1" ht="11.25">
      <c r="B164" s="142"/>
      <c r="C164" s="218"/>
      <c r="D164" s="216" t="s">
        <v>231</v>
      </c>
      <c r="E164" s="219" t="s">
        <v>1</v>
      </c>
      <c r="F164" s="220" t="s">
        <v>862</v>
      </c>
      <c r="G164" s="218"/>
      <c r="H164" s="219" t="s">
        <v>1</v>
      </c>
      <c r="I164" s="144"/>
      <c r="J164" s="218"/>
      <c r="K164" s="218"/>
      <c r="L164" s="142"/>
      <c r="M164" s="145"/>
      <c r="T164" s="146"/>
      <c r="AT164" s="143" t="s">
        <v>231</v>
      </c>
      <c r="AU164" s="143" t="s">
        <v>80</v>
      </c>
      <c r="AV164" s="11" t="s">
        <v>80</v>
      </c>
      <c r="AW164" s="11" t="s">
        <v>30</v>
      </c>
      <c r="AX164" s="11" t="s">
        <v>73</v>
      </c>
      <c r="AY164" s="143" t="s">
        <v>194</v>
      </c>
    </row>
    <row r="165" spans="2:65" s="12" customFormat="1" ht="11.25">
      <c r="B165" s="147"/>
      <c r="C165" s="221"/>
      <c r="D165" s="216" t="s">
        <v>231</v>
      </c>
      <c r="E165" s="222" t="s">
        <v>1</v>
      </c>
      <c r="F165" s="223" t="s">
        <v>821</v>
      </c>
      <c r="G165" s="221"/>
      <c r="H165" s="224">
        <v>30</v>
      </c>
      <c r="I165" s="149"/>
      <c r="J165" s="221"/>
      <c r="K165" s="221"/>
      <c r="L165" s="147"/>
      <c r="M165" s="150"/>
      <c r="T165" s="151"/>
      <c r="AT165" s="148" t="s">
        <v>231</v>
      </c>
      <c r="AU165" s="148" t="s">
        <v>80</v>
      </c>
      <c r="AV165" s="12" t="s">
        <v>85</v>
      </c>
      <c r="AW165" s="12" t="s">
        <v>30</v>
      </c>
      <c r="AX165" s="12" t="s">
        <v>80</v>
      </c>
      <c r="AY165" s="148" t="s">
        <v>194</v>
      </c>
    </row>
    <row r="166" spans="2:65" s="10" customFormat="1" ht="25.9" customHeight="1">
      <c r="B166" s="118"/>
      <c r="C166" s="225"/>
      <c r="D166" s="226" t="s">
        <v>72</v>
      </c>
      <c r="E166" s="227" t="s">
        <v>863</v>
      </c>
      <c r="F166" s="227" t="s">
        <v>864</v>
      </c>
      <c r="G166" s="225"/>
      <c r="H166" s="225"/>
      <c r="I166" s="121"/>
      <c r="J166" s="229">
        <f>BK166</f>
        <v>0</v>
      </c>
      <c r="K166" s="225"/>
      <c r="L166" s="118"/>
      <c r="M166" s="123"/>
      <c r="P166" s="124">
        <f>SUM(P167:P186)</f>
        <v>0</v>
      </c>
      <c r="R166" s="124">
        <f>SUM(R167:R186)</f>
        <v>3.4436650000000002</v>
      </c>
      <c r="T166" s="125">
        <f>SUM(T167:T186)</f>
        <v>0</v>
      </c>
      <c r="AR166" s="119" t="s">
        <v>193</v>
      </c>
      <c r="AT166" s="126" t="s">
        <v>72</v>
      </c>
      <c r="AU166" s="126" t="s">
        <v>73</v>
      </c>
      <c r="AY166" s="119" t="s">
        <v>194</v>
      </c>
      <c r="BK166" s="127">
        <f>SUM(BK167:BK186)</f>
        <v>0</v>
      </c>
    </row>
    <row r="167" spans="2:65" s="1" customFormat="1" ht="16.5" customHeight="1">
      <c r="B167" s="128"/>
      <c r="C167" s="210" t="s">
        <v>312</v>
      </c>
      <c r="D167" s="210" t="s">
        <v>195</v>
      </c>
      <c r="E167" s="211" t="s">
        <v>865</v>
      </c>
      <c r="F167" s="212" t="s">
        <v>866</v>
      </c>
      <c r="G167" s="213" t="s">
        <v>583</v>
      </c>
      <c r="H167" s="214">
        <v>1</v>
      </c>
      <c r="I167" s="132"/>
      <c r="J167" s="228">
        <f>ROUND(I167*H167,2)</f>
        <v>0</v>
      </c>
      <c r="K167" s="212" t="s">
        <v>270</v>
      </c>
      <c r="L167" s="29"/>
      <c r="M167" s="133" t="s">
        <v>1</v>
      </c>
      <c r="N167" s="134" t="s">
        <v>38</v>
      </c>
      <c r="P167" s="135">
        <f>O167*H167</f>
        <v>0</v>
      </c>
      <c r="Q167" s="135">
        <v>0</v>
      </c>
      <c r="R167" s="135">
        <f>Q167*H167</f>
        <v>0</v>
      </c>
      <c r="S167" s="135">
        <v>0</v>
      </c>
      <c r="T167" s="136">
        <f>S167*H167</f>
        <v>0</v>
      </c>
      <c r="AR167" s="137" t="s">
        <v>193</v>
      </c>
      <c r="AT167" s="137" t="s">
        <v>195</v>
      </c>
      <c r="AU167" s="137" t="s">
        <v>80</v>
      </c>
      <c r="AY167" s="14" t="s">
        <v>194</v>
      </c>
      <c r="BE167" s="138">
        <f>IF(N167="základní",J167,0)</f>
        <v>0</v>
      </c>
      <c r="BF167" s="138">
        <f>IF(N167="snížená",J167,0)</f>
        <v>0</v>
      </c>
      <c r="BG167" s="138">
        <f>IF(N167="zákl. přenesená",J167,0)</f>
        <v>0</v>
      </c>
      <c r="BH167" s="138">
        <f>IF(N167="sníž. přenesená",J167,0)</f>
        <v>0</v>
      </c>
      <c r="BI167" s="138">
        <f>IF(N167="nulová",J167,0)</f>
        <v>0</v>
      </c>
      <c r="BJ167" s="14" t="s">
        <v>80</v>
      </c>
      <c r="BK167" s="138">
        <f>ROUND(I167*H167,2)</f>
        <v>0</v>
      </c>
      <c r="BL167" s="14" t="s">
        <v>193</v>
      </c>
      <c r="BM167" s="137" t="s">
        <v>867</v>
      </c>
    </row>
    <row r="168" spans="2:65" s="1" customFormat="1" ht="11.25">
      <c r="B168" s="29"/>
      <c r="C168" s="215"/>
      <c r="D168" s="216" t="s">
        <v>201</v>
      </c>
      <c r="E168" s="215"/>
      <c r="F168" s="217" t="s">
        <v>866</v>
      </c>
      <c r="G168" s="215"/>
      <c r="H168" s="215"/>
      <c r="I168" s="140"/>
      <c r="J168" s="215"/>
      <c r="K168" s="215"/>
      <c r="L168" s="29"/>
      <c r="M168" s="141"/>
      <c r="T168" s="53"/>
      <c r="AT168" s="14" t="s">
        <v>201</v>
      </c>
      <c r="AU168" s="14" t="s">
        <v>80</v>
      </c>
    </row>
    <row r="169" spans="2:65" s="1" customFormat="1" ht="16.5" customHeight="1">
      <c r="B169" s="128"/>
      <c r="C169" s="210" t="s">
        <v>8</v>
      </c>
      <c r="D169" s="210" t="s">
        <v>195</v>
      </c>
      <c r="E169" s="211" t="s">
        <v>868</v>
      </c>
      <c r="F169" s="212" t="s">
        <v>869</v>
      </c>
      <c r="G169" s="213" t="s">
        <v>583</v>
      </c>
      <c r="H169" s="214">
        <v>3</v>
      </c>
      <c r="I169" s="132"/>
      <c r="J169" s="228">
        <f>ROUND(I169*H169,2)</f>
        <v>0</v>
      </c>
      <c r="K169" s="212" t="s">
        <v>270</v>
      </c>
      <c r="L169" s="29"/>
      <c r="M169" s="133" t="s">
        <v>1</v>
      </c>
      <c r="N169" s="134" t="s">
        <v>38</v>
      </c>
      <c r="P169" s="135">
        <f>O169*H169</f>
        <v>0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AR169" s="137" t="s">
        <v>193</v>
      </c>
      <c r="AT169" s="137" t="s">
        <v>195</v>
      </c>
      <c r="AU169" s="137" t="s">
        <v>80</v>
      </c>
      <c r="AY169" s="14" t="s">
        <v>194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4" t="s">
        <v>80</v>
      </c>
      <c r="BK169" s="138">
        <f>ROUND(I169*H169,2)</f>
        <v>0</v>
      </c>
      <c r="BL169" s="14" t="s">
        <v>193</v>
      </c>
      <c r="BM169" s="137" t="s">
        <v>870</v>
      </c>
    </row>
    <row r="170" spans="2:65" s="1" customFormat="1" ht="11.25">
      <c r="B170" s="29"/>
      <c r="C170" s="215"/>
      <c r="D170" s="216" t="s">
        <v>201</v>
      </c>
      <c r="E170" s="215"/>
      <c r="F170" s="217" t="s">
        <v>869</v>
      </c>
      <c r="G170" s="215"/>
      <c r="H170" s="215"/>
      <c r="I170" s="140"/>
      <c r="J170" s="215"/>
      <c r="K170" s="215"/>
      <c r="L170" s="29"/>
      <c r="M170" s="141"/>
      <c r="T170" s="53"/>
      <c r="AT170" s="14" t="s">
        <v>201</v>
      </c>
      <c r="AU170" s="14" t="s">
        <v>80</v>
      </c>
    </row>
    <row r="171" spans="2:65" s="1" customFormat="1" ht="16.5" customHeight="1">
      <c r="B171" s="128"/>
      <c r="C171" s="210" t="s">
        <v>320</v>
      </c>
      <c r="D171" s="210" t="s">
        <v>195</v>
      </c>
      <c r="E171" s="211" t="s">
        <v>871</v>
      </c>
      <c r="F171" s="212" t="s">
        <v>872</v>
      </c>
      <c r="G171" s="213" t="s">
        <v>280</v>
      </c>
      <c r="H171" s="214">
        <v>0.75</v>
      </c>
      <c r="I171" s="132"/>
      <c r="J171" s="228">
        <f>ROUND(I171*H171,2)</f>
        <v>0</v>
      </c>
      <c r="K171" s="212" t="s">
        <v>199</v>
      </c>
      <c r="L171" s="29"/>
      <c r="M171" s="133" t="s">
        <v>1</v>
      </c>
      <c r="N171" s="134" t="s">
        <v>38</v>
      </c>
      <c r="P171" s="135">
        <f>O171*H171</f>
        <v>0</v>
      </c>
      <c r="Q171" s="135">
        <v>2.52766</v>
      </c>
      <c r="R171" s="135">
        <f>Q171*H171</f>
        <v>1.895745</v>
      </c>
      <c r="S171" s="135">
        <v>0</v>
      </c>
      <c r="T171" s="136">
        <f>S171*H171</f>
        <v>0</v>
      </c>
      <c r="AR171" s="137" t="s">
        <v>193</v>
      </c>
      <c r="AT171" s="137" t="s">
        <v>195</v>
      </c>
      <c r="AU171" s="137" t="s">
        <v>80</v>
      </c>
      <c r="AY171" s="14" t="s">
        <v>194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4" t="s">
        <v>80</v>
      </c>
      <c r="BK171" s="138">
        <f>ROUND(I171*H171,2)</f>
        <v>0</v>
      </c>
      <c r="BL171" s="14" t="s">
        <v>193</v>
      </c>
      <c r="BM171" s="137" t="s">
        <v>873</v>
      </c>
    </row>
    <row r="172" spans="2:65" s="1" customFormat="1" ht="11.25">
      <c r="B172" s="29"/>
      <c r="C172" s="215"/>
      <c r="D172" s="216" t="s">
        <v>201</v>
      </c>
      <c r="E172" s="215"/>
      <c r="F172" s="217" t="s">
        <v>872</v>
      </c>
      <c r="G172" s="215"/>
      <c r="H172" s="215"/>
      <c r="I172" s="140"/>
      <c r="J172" s="215"/>
      <c r="K172" s="215"/>
      <c r="L172" s="29"/>
      <c r="M172" s="141"/>
      <c r="T172" s="53"/>
      <c r="AT172" s="14" t="s">
        <v>201</v>
      </c>
      <c r="AU172" s="14" t="s">
        <v>80</v>
      </c>
    </row>
    <row r="173" spans="2:65" s="1" customFormat="1" ht="16.5" customHeight="1">
      <c r="B173" s="128"/>
      <c r="C173" s="210" t="s">
        <v>328</v>
      </c>
      <c r="D173" s="210" t="s">
        <v>195</v>
      </c>
      <c r="E173" s="211" t="s">
        <v>874</v>
      </c>
      <c r="F173" s="212" t="s">
        <v>875</v>
      </c>
      <c r="G173" s="213" t="s">
        <v>583</v>
      </c>
      <c r="H173" s="214">
        <v>1</v>
      </c>
      <c r="I173" s="132"/>
      <c r="J173" s="228">
        <f>ROUND(I173*H173,2)</f>
        <v>0</v>
      </c>
      <c r="K173" s="212" t="s">
        <v>199</v>
      </c>
      <c r="L173" s="29"/>
      <c r="M173" s="133" t="s">
        <v>1</v>
      </c>
      <c r="N173" s="134" t="s">
        <v>38</v>
      </c>
      <c r="P173" s="135">
        <f>O173*H173</f>
        <v>0</v>
      </c>
      <c r="Q173" s="135">
        <v>4.0699999999999998E-3</v>
      </c>
      <c r="R173" s="135">
        <f>Q173*H173</f>
        <v>4.0699999999999998E-3</v>
      </c>
      <c r="S173" s="135">
        <v>0</v>
      </c>
      <c r="T173" s="136">
        <f>S173*H173</f>
        <v>0</v>
      </c>
      <c r="AR173" s="137" t="s">
        <v>193</v>
      </c>
      <c r="AT173" s="137" t="s">
        <v>195</v>
      </c>
      <c r="AU173" s="137" t="s">
        <v>80</v>
      </c>
      <c r="AY173" s="14" t="s">
        <v>194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4" t="s">
        <v>80</v>
      </c>
      <c r="BK173" s="138">
        <f>ROUND(I173*H173,2)</f>
        <v>0</v>
      </c>
      <c r="BL173" s="14" t="s">
        <v>193</v>
      </c>
      <c r="BM173" s="137" t="s">
        <v>876</v>
      </c>
    </row>
    <row r="174" spans="2:65" s="1" customFormat="1" ht="19.5">
      <c r="B174" s="29"/>
      <c r="C174" s="215"/>
      <c r="D174" s="216" t="s">
        <v>201</v>
      </c>
      <c r="E174" s="215"/>
      <c r="F174" s="217" t="s">
        <v>877</v>
      </c>
      <c r="G174" s="215"/>
      <c r="H174" s="215"/>
      <c r="I174" s="140"/>
      <c r="J174" s="215"/>
      <c r="K174" s="215"/>
      <c r="L174" s="29"/>
      <c r="M174" s="141"/>
      <c r="T174" s="53"/>
      <c r="AT174" s="14" t="s">
        <v>201</v>
      </c>
      <c r="AU174" s="14" t="s">
        <v>80</v>
      </c>
    </row>
    <row r="175" spans="2:65" s="1" customFormat="1" ht="16.5" customHeight="1">
      <c r="B175" s="128"/>
      <c r="C175" s="210" t="s">
        <v>333</v>
      </c>
      <c r="D175" s="210" t="s">
        <v>195</v>
      </c>
      <c r="E175" s="211" t="s">
        <v>878</v>
      </c>
      <c r="F175" s="212" t="s">
        <v>879</v>
      </c>
      <c r="G175" s="213" t="s">
        <v>236</v>
      </c>
      <c r="H175" s="214">
        <v>18</v>
      </c>
      <c r="I175" s="132"/>
      <c r="J175" s="228">
        <f>ROUND(I175*H175,2)</f>
        <v>0</v>
      </c>
      <c r="K175" s="212" t="s">
        <v>199</v>
      </c>
      <c r="L175" s="29"/>
      <c r="M175" s="133" t="s">
        <v>1</v>
      </c>
      <c r="N175" s="134" t="s">
        <v>38</v>
      </c>
      <c r="P175" s="135">
        <f>O175*H175</f>
        <v>0</v>
      </c>
      <c r="Q175" s="135">
        <v>4.0699999999999998E-3</v>
      </c>
      <c r="R175" s="135">
        <f>Q175*H175</f>
        <v>7.3259999999999992E-2</v>
      </c>
      <c r="S175" s="135">
        <v>0</v>
      </c>
      <c r="T175" s="136">
        <f>S175*H175</f>
        <v>0</v>
      </c>
      <c r="AR175" s="137" t="s">
        <v>193</v>
      </c>
      <c r="AT175" s="137" t="s">
        <v>195</v>
      </c>
      <c r="AU175" s="137" t="s">
        <v>80</v>
      </c>
      <c r="AY175" s="14" t="s">
        <v>194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4" t="s">
        <v>80</v>
      </c>
      <c r="BK175" s="138">
        <f>ROUND(I175*H175,2)</f>
        <v>0</v>
      </c>
      <c r="BL175" s="14" t="s">
        <v>193</v>
      </c>
      <c r="BM175" s="137" t="s">
        <v>880</v>
      </c>
    </row>
    <row r="176" spans="2:65" s="1" customFormat="1" ht="11.25">
      <c r="B176" s="29"/>
      <c r="C176" s="215"/>
      <c r="D176" s="216" t="s">
        <v>201</v>
      </c>
      <c r="E176" s="215"/>
      <c r="F176" s="217" t="s">
        <v>879</v>
      </c>
      <c r="G176" s="215"/>
      <c r="H176" s="215"/>
      <c r="I176" s="140"/>
      <c r="J176" s="215"/>
      <c r="K176" s="215"/>
      <c r="L176" s="29"/>
      <c r="M176" s="141"/>
      <c r="T176" s="53"/>
      <c r="AT176" s="14" t="s">
        <v>201</v>
      </c>
      <c r="AU176" s="14" t="s">
        <v>80</v>
      </c>
    </row>
    <row r="177" spans="2:65" s="1" customFormat="1" ht="16.5" customHeight="1">
      <c r="B177" s="128"/>
      <c r="C177" s="210" t="s">
        <v>338</v>
      </c>
      <c r="D177" s="210" t="s">
        <v>195</v>
      </c>
      <c r="E177" s="211" t="s">
        <v>881</v>
      </c>
      <c r="F177" s="212" t="s">
        <v>882</v>
      </c>
      <c r="G177" s="213" t="s">
        <v>236</v>
      </c>
      <c r="H177" s="214">
        <v>15</v>
      </c>
      <c r="I177" s="132"/>
      <c r="J177" s="228">
        <f>ROUND(I177*H177,2)</f>
        <v>0</v>
      </c>
      <c r="K177" s="212" t="s">
        <v>199</v>
      </c>
      <c r="L177" s="29"/>
      <c r="M177" s="133" t="s">
        <v>1</v>
      </c>
      <c r="N177" s="134" t="s">
        <v>38</v>
      </c>
      <c r="P177" s="135">
        <f>O177*H177</f>
        <v>0</v>
      </c>
      <c r="Q177" s="135">
        <v>4.0699999999999998E-3</v>
      </c>
      <c r="R177" s="135">
        <f>Q177*H177</f>
        <v>6.105E-2</v>
      </c>
      <c r="S177" s="135">
        <v>0</v>
      </c>
      <c r="T177" s="136">
        <f>S177*H177</f>
        <v>0</v>
      </c>
      <c r="AR177" s="137" t="s">
        <v>193</v>
      </c>
      <c r="AT177" s="137" t="s">
        <v>195</v>
      </c>
      <c r="AU177" s="137" t="s">
        <v>80</v>
      </c>
      <c r="AY177" s="14" t="s">
        <v>194</v>
      </c>
      <c r="BE177" s="138">
        <f>IF(N177="základní",J177,0)</f>
        <v>0</v>
      </c>
      <c r="BF177" s="138">
        <f>IF(N177="snížená",J177,0)</f>
        <v>0</v>
      </c>
      <c r="BG177" s="138">
        <f>IF(N177="zákl. přenesená",J177,0)</f>
        <v>0</v>
      </c>
      <c r="BH177" s="138">
        <f>IF(N177="sníž. přenesená",J177,0)</f>
        <v>0</v>
      </c>
      <c r="BI177" s="138">
        <f>IF(N177="nulová",J177,0)</f>
        <v>0</v>
      </c>
      <c r="BJ177" s="14" t="s">
        <v>80</v>
      </c>
      <c r="BK177" s="138">
        <f>ROUND(I177*H177,2)</f>
        <v>0</v>
      </c>
      <c r="BL177" s="14" t="s">
        <v>193</v>
      </c>
      <c r="BM177" s="137" t="s">
        <v>883</v>
      </c>
    </row>
    <row r="178" spans="2:65" s="1" customFormat="1" ht="11.25">
      <c r="B178" s="29"/>
      <c r="C178" s="215"/>
      <c r="D178" s="216" t="s">
        <v>201</v>
      </c>
      <c r="E178" s="215"/>
      <c r="F178" s="217" t="s">
        <v>882</v>
      </c>
      <c r="G178" s="215"/>
      <c r="H178" s="215"/>
      <c r="I178" s="140"/>
      <c r="J178" s="215"/>
      <c r="K178" s="215"/>
      <c r="L178" s="29"/>
      <c r="M178" s="141"/>
      <c r="T178" s="53"/>
      <c r="AT178" s="14" t="s">
        <v>201</v>
      </c>
      <c r="AU178" s="14" t="s">
        <v>80</v>
      </c>
    </row>
    <row r="179" spans="2:65" s="1" customFormat="1" ht="16.5" customHeight="1">
      <c r="B179" s="128"/>
      <c r="C179" s="210" t="s">
        <v>343</v>
      </c>
      <c r="D179" s="210" t="s">
        <v>195</v>
      </c>
      <c r="E179" s="211" t="s">
        <v>884</v>
      </c>
      <c r="F179" s="212" t="s">
        <v>885</v>
      </c>
      <c r="G179" s="213" t="s">
        <v>236</v>
      </c>
      <c r="H179" s="214">
        <v>18</v>
      </c>
      <c r="I179" s="132"/>
      <c r="J179" s="228">
        <f>ROUND(I179*H179,2)</f>
        <v>0</v>
      </c>
      <c r="K179" s="212" t="s">
        <v>199</v>
      </c>
      <c r="L179" s="29"/>
      <c r="M179" s="133" t="s">
        <v>1</v>
      </c>
      <c r="N179" s="134" t="s">
        <v>38</v>
      </c>
      <c r="P179" s="135">
        <f>O179*H179</f>
        <v>0</v>
      </c>
      <c r="Q179" s="135">
        <v>4.0699999999999998E-3</v>
      </c>
      <c r="R179" s="135">
        <f>Q179*H179</f>
        <v>7.3259999999999992E-2</v>
      </c>
      <c r="S179" s="135">
        <v>0</v>
      </c>
      <c r="T179" s="136">
        <f>S179*H179</f>
        <v>0</v>
      </c>
      <c r="AR179" s="137" t="s">
        <v>193</v>
      </c>
      <c r="AT179" s="137" t="s">
        <v>195</v>
      </c>
      <c r="AU179" s="137" t="s">
        <v>80</v>
      </c>
      <c r="AY179" s="14" t="s">
        <v>194</v>
      </c>
      <c r="BE179" s="138">
        <f>IF(N179="základní",J179,0)</f>
        <v>0</v>
      </c>
      <c r="BF179" s="138">
        <f>IF(N179="snížená",J179,0)</f>
        <v>0</v>
      </c>
      <c r="BG179" s="138">
        <f>IF(N179="zákl. přenesená",J179,0)</f>
        <v>0</v>
      </c>
      <c r="BH179" s="138">
        <f>IF(N179="sníž. přenesená",J179,0)</f>
        <v>0</v>
      </c>
      <c r="BI179" s="138">
        <f>IF(N179="nulová",J179,0)</f>
        <v>0</v>
      </c>
      <c r="BJ179" s="14" t="s">
        <v>80</v>
      </c>
      <c r="BK179" s="138">
        <f>ROUND(I179*H179,2)</f>
        <v>0</v>
      </c>
      <c r="BL179" s="14" t="s">
        <v>193</v>
      </c>
      <c r="BM179" s="137" t="s">
        <v>886</v>
      </c>
    </row>
    <row r="180" spans="2:65" s="1" customFormat="1" ht="11.25">
      <c r="B180" s="29"/>
      <c r="C180" s="215"/>
      <c r="D180" s="216" t="s">
        <v>201</v>
      </c>
      <c r="E180" s="215"/>
      <c r="F180" s="217" t="s">
        <v>885</v>
      </c>
      <c r="G180" s="215"/>
      <c r="H180" s="215"/>
      <c r="I180" s="140"/>
      <c r="J180" s="215"/>
      <c r="K180" s="215"/>
      <c r="L180" s="29"/>
      <c r="M180" s="141"/>
      <c r="T180" s="53"/>
      <c r="AT180" s="14" t="s">
        <v>201</v>
      </c>
      <c r="AU180" s="14" t="s">
        <v>80</v>
      </c>
    </row>
    <row r="181" spans="2:65" s="1" customFormat="1" ht="16.5" customHeight="1">
      <c r="B181" s="128"/>
      <c r="C181" s="210" t="s">
        <v>7</v>
      </c>
      <c r="D181" s="210" t="s">
        <v>195</v>
      </c>
      <c r="E181" s="211" t="s">
        <v>887</v>
      </c>
      <c r="F181" s="212" t="s">
        <v>888</v>
      </c>
      <c r="G181" s="213" t="s">
        <v>341</v>
      </c>
      <c r="H181" s="214">
        <v>4</v>
      </c>
      <c r="I181" s="132"/>
      <c r="J181" s="228">
        <f>ROUND(I181*H181,2)</f>
        <v>0</v>
      </c>
      <c r="K181" s="212" t="s">
        <v>199</v>
      </c>
      <c r="L181" s="29"/>
      <c r="M181" s="133" t="s">
        <v>1</v>
      </c>
      <c r="N181" s="134" t="s">
        <v>38</v>
      </c>
      <c r="P181" s="135">
        <f>O181*H181</f>
        <v>0</v>
      </c>
      <c r="Q181" s="135">
        <v>4.0699999999999998E-3</v>
      </c>
      <c r="R181" s="135">
        <f>Q181*H181</f>
        <v>1.6279999999999999E-2</v>
      </c>
      <c r="S181" s="135">
        <v>0</v>
      </c>
      <c r="T181" s="136">
        <f>S181*H181</f>
        <v>0</v>
      </c>
      <c r="AR181" s="137" t="s">
        <v>193</v>
      </c>
      <c r="AT181" s="137" t="s">
        <v>195</v>
      </c>
      <c r="AU181" s="137" t="s">
        <v>80</v>
      </c>
      <c r="AY181" s="14" t="s">
        <v>194</v>
      </c>
      <c r="BE181" s="138">
        <f>IF(N181="základní",J181,0)</f>
        <v>0</v>
      </c>
      <c r="BF181" s="138">
        <f>IF(N181="snížená",J181,0)</f>
        <v>0</v>
      </c>
      <c r="BG181" s="138">
        <f>IF(N181="zákl. přenesená",J181,0)</f>
        <v>0</v>
      </c>
      <c r="BH181" s="138">
        <f>IF(N181="sníž. přenesená",J181,0)</f>
        <v>0</v>
      </c>
      <c r="BI181" s="138">
        <f>IF(N181="nulová",J181,0)</f>
        <v>0</v>
      </c>
      <c r="BJ181" s="14" t="s">
        <v>80</v>
      </c>
      <c r="BK181" s="138">
        <f>ROUND(I181*H181,2)</f>
        <v>0</v>
      </c>
      <c r="BL181" s="14" t="s">
        <v>193</v>
      </c>
      <c r="BM181" s="137" t="s">
        <v>889</v>
      </c>
    </row>
    <row r="182" spans="2:65" s="1" customFormat="1" ht="11.25">
      <c r="B182" s="29"/>
      <c r="C182" s="215"/>
      <c r="D182" s="216" t="s">
        <v>201</v>
      </c>
      <c r="E182" s="215"/>
      <c r="F182" s="217" t="s">
        <v>888</v>
      </c>
      <c r="G182" s="215"/>
      <c r="H182" s="215"/>
      <c r="I182" s="140"/>
      <c r="J182" s="215"/>
      <c r="K182" s="215"/>
      <c r="L182" s="29"/>
      <c r="M182" s="141"/>
      <c r="T182" s="53"/>
      <c r="AT182" s="14" t="s">
        <v>201</v>
      </c>
      <c r="AU182" s="14" t="s">
        <v>80</v>
      </c>
    </row>
    <row r="183" spans="2:65" s="1" customFormat="1" ht="16.5" customHeight="1">
      <c r="B183" s="128"/>
      <c r="C183" s="230" t="s">
        <v>350</v>
      </c>
      <c r="D183" s="230" t="s">
        <v>321</v>
      </c>
      <c r="E183" s="231" t="s">
        <v>890</v>
      </c>
      <c r="F183" s="232" t="s">
        <v>891</v>
      </c>
      <c r="G183" s="233" t="s">
        <v>583</v>
      </c>
      <c r="H183" s="234">
        <v>1</v>
      </c>
      <c r="I183" s="158"/>
      <c r="J183" s="235">
        <f>ROUND(I183*H183,2)</f>
        <v>0</v>
      </c>
      <c r="K183" s="232" t="s">
        <v>199</v>
      </c>
      <c r="L183" s="159"/>
      <c r="M183" s="160" t="s">
        <v>1</v>
      </c>
      <c r="N183" s="161" t="s">
        <v>38</v>
      </c>
      <c r="P183" s="135">
        <f>O183*H183</f>
        <v>0</v>
      </c>
      <c r="Q183" s="135">
        <v>0.06</v>
      </c>
      <c r="R183" s="135">
        <f>Q183*H183</f>
        <v>0.06</v>
      </c>
      <c r="S183" s="135">
        <v>0</v>
      </c>
      <c r="T183" s="136">
        <f>S183*H183</f>
        <v>0</v>
      </c>
      <c r="AR183" s="137" t="s">
        <v>233</v>
      </c>
      <c r="AT183" s="137" t="s">
        <v>321</v>
      </c>
      <c r="AU183" s="137" t="s">
        <v>80</v>
      </c>
      <c r="AY183" s="14" t="s">
        <v>194</v>
      </c>
      <c r="BE183" s="138">
        <f>IF(N183="základní",J183,0)</f>
        <v>0</v>
      </c>
      <c r="BF183" s="138">
        <f>IF(N183="snížená",J183,0)</f>
        <v>0</v>
      </c>
      <c r="BG183" s="138">
        <f>IF(N183="zákl. přenesená",J183,0)</f>
        <v>0</v>
      </c>
      <c r="BH183" s="138">
        <f>IF(N183="sníž. přenesená",J183,0)</f>
        <v>0</v>
      </c>
      <c r="BI183" s="138">
        <f>IF(N183="nulová",J183,0)</f>
        <v>0</v>
      </c>
      <c r="BJ183" s="14" t="s">
        <v>80</v>
      </c>
      <c r="BK183" s="138">
        <f>ROUND(I183*H183,2)</f>
        <v>0</v>
      </c>
      <c r="BL183" s="14" t="s">
        <v>193</v>
      </c>
      <c r="BM183" s="137" t="s">
        <v>892</v>
      </c>
    </row>
    <row r="184" spans="2:65" s="1" customFormat="1" ht="11.25">
      <c r="B184" s="29"/>
      <c r="C184" s="215"/>
      <c r="D184" s="216" t="s">
        <v>201</v>
      </c>
      <c r="E184" s="215"/>
      <c r="F184" s="217" t="s">
        <v>891</v>
      </c>
      <c r="G184" s="215"/>
      <c r="H184" s="215"/>
      <c r="I184" s="140"/>
      <c r="J184" s="215"/>
      <c r="K184" s="215"/>
      <c r="L184" s="29"/>
      <c r="M184" s="141"/>
      <c r="T184" s="53"/>
      <c r="AT184" s="14" t="s">
        <v>201</v>
      </c>
      <c r="AU184" s="14" t="s">
        <v>80</v>
      </c>
    </row>
    <row r="185" spans="2:65" s="1" customFormat="1" ht="16.5" customHeight="1">
      <c r="B185" s="128"/>
      <c r="C185" s="230" t="s">
        <v>356</v>
      </c>
      <c r="D185" s="230" t="s">
        <v>321</v>
      </c>
      <c r="E185" s="231" t="s">
        <v>893</v>
      </c>
      <c r="F185" s="232" t="s">
        <v>894</v>
      </c>
      <c r="G185" s="233" t="s">
        <v>583</v>
      </c>
      <c r="H185" s="234">
        <v>3</v>
      </c>
      <c r="I185" s="158"/>
      <c r="J185" s="235">
        <f>ROUND(I185*H185,2)</f>
        <v>0</v>
      </c>
      <c r="K185" s="232" t="s">
        <v>270</v>
      </c>
      <c r="L185" s="159"/>
      <c r="M185" s="160" t="s">
        <v>1</v>
      </c>
      <c r="N185" s="161" t="s">
        <v>38</v>
      </c>
      <c r="P185" s="135">
        <f>O185*H185</f>
        <v>0</v>
      </c>
      <c r="Q185" s="135">
        <v>0.42</v>
      </c>
      <c r="R185" s="135">
        <f>Q185*H185</f>
        <v>1.26</v>
      </c>
      <c r="S185" s="135">
        <v>0</v>
      </c>
      <c r="T185" s="136">
        <f>S185*H185</f>
        <v>0</v>
      </c>
      <c r="AR185" s="137" t="s">
        <v>233</v>
      </c>
      <c r="AT185" s="137" t="s">
        <v>321</v>
      </c>
      <c r="AU185" s="137" t="s">
        <v>80</v>
      </c>
      <c r="AY185" s="14" t="s">
        <v>194</v>
      </c>
      <c r="BE185" s="138">
        <f>IF(N185="základní",J185,0)</f>
        <v>0</v>
      </c>
      <c r="BF185" s="138">
        <f>IF(N185="snížená",J185,0)</f>
        <v>0</v>
      </c>
      <c r="BG185" s="138">
        <f>IF(N185="zákl. přenesená",J185,0)</f>
        <v>0</v>
      </c>
      <c r="BH185" s="138">
        <f>IF(N185="sníž. přenesená",J185,0)</f>
        <v>0</v>
      </c>
      <c r="BI185" s="138">
        <f>IF(N185="nulová",J185,0)</f>
        <v>0</v>
      </c>
      <c r="BJ185" s="14" t="s">
        <v>80</v>
      </c>
      <c r="BK185" s="138">
        <f>ROUND(I185*H185,2)</f>
        <v>0</v>
      </c>
      <c r="BL185" s="14" t="s">
        <v>193</v>
      </c>
      <c r="BM185" s="137" t="s">
        <v>895</v>
      </c>
    </row>
    <row r="186" spans="2:65" s="1" customFormat="1" ht="11.25">
      <c r="B186" s="29"/>
      <c r="C186" s="215"/>
      <c r="D186" s="216" t="s">
        <v>201</v>
      </c>
      <c r="E186" s="215"/>
      <c r="F186" s="217" t="s">
        <v>894</v>
      </c>
      <c r="G186" s="215"/>
      <c r="H186" s="215"/>
      <c r="I186" s="140"/>
      <c r="J186" s="215"/>
      <c r="K186" s="215"/>
      <c r="L186" s="29"/>
      <c r="M186" s="141"/>
      <c r="T186" s="53"/>
      <c r="AT186" s="14" t="s">
        <v>201</v>
      </c>
      <c r="AU186" s="14" t="s">
        <v>80</v>
      </c>
    </row>
    <row r="187" spans="2:65" s="10" customFormat="1" ht="25.9" customHeight="1">
      <c r="B187" s="118"/>
      <c r="C187" s="225"/>
      <c r="D187" s="226" t="s">
        <v>72</v>
      </c>
      <c r="E187" s="227" t="s">
        <v>207</v>
      </c>
      <c r="F187" s="227" t="s">
        <v>634</v>
      </c>
      <c r="G187" s="225"/>
      <c r="H187" s="225"/>
      <c r="I187" s="121"/>
      <c r="J187" s="229">
        <f>BK187</f>
        <v>0</v>
      </c>
      <c r="K187" s="225"/>
      <c r="L187" s="118"/>
      <c r="M187" s="123"/>
      <c r="P187" s="124">
        <f>SUM(P188:P193)</f>
        <v>0</v>
      </c>
      <c r="R187" s="124">
        <f>SUM(R188:R193)</f>
        <v>29.229111849999999</v>
      </c>
      <c r="T187" s="125">
        <f>SUM(T188:T193)</f>
        <v>0</v>
      </c>
      <c r="AR187" s="119" t="s">
        <v>193</v>
      </c>
      <c r="AT187" s="126" t="s">
        <v>72</v>
      </c>
      <c r="AU187" s="126" t="s">
        <v>73</v>
      </c>
      <c r="AY187" s="119" t="s">
        <v>194</v>
      </c>
      <c r="BK187" s="127">
        <f>SUM(BK188:BK193)</f>
        <v>0</v>
      </c>
    </row>
    <row r="188" spans="2:65" s="1" customFormat="1" ht="16.5" customHeight="1">
      <c r="B188" s="128"/>
      <c r="C188" s="210" t="s">
        <v>361</v>
      </c>
      <c r="D188" s="210" t="s">
        <v>195</v>
      </c>
      <c r="E188" s="211" t="s">
        <v>635</v>
      </c>
      <c r="F188" s="212" t="s">
        <v>636</v>
      </c>
      <c r="G188" s="213" t="s">
        <v>280</v>
      </c>
      <c r="H188" s="214">
        <v>9.6809999999999992</v>
      </c>
      <c r="I188" s="132"/>
      <c r="J188" s="228">
        <f>ROUND(I188*H188,2)</f>
        <v>0</v>
      </c>
      <c r="K188" s="212" t="s">
        <v>270</v>
      </c>
      <c r="L188" s="29"/>
      <c r="M188" s="133" t="s">
        <v>1</v>
      </c>
      <c r="N188" s="134" t="s">
        <v>38</v>
      </c>
      <c r="P188" s="135">
        <f>O188*H188</f>
        <v>0</v>
      </c>
      <c r="Q188" s="135">
        <v>2.5298500000000002</v>
      </c>
      <c r="R188" s="135">
        <f>Q188*H188</f>
        <v>24.491477849999999</v>
      </c>
      <c r="S188" s="135">
        <v>0</v>
      </c>
      <c r="T188" s="136">
        <f>S188*H188</f>
        <v>0</v>
      </c>
      <c r="AR188" s="137" t="s">
        <v>193</v>
      </c>
      <c r="AT188" s="137" t="s">
        <v>195</v>
      </c>
      <c r="AU188" s="137" t="s">
        <v>80</v>
      </c>
      <c r="AY188" s="14" t="s">
        <v>194</v>
      </c>
      <c r="BE188" s="138">
        <f>IF(N188="základní",J188,0)</f>
        <v>0</v>
      </c>
      <c r="BF188" s="138">
        <f>IF(N188="snížená",J188,0)</f>
        <v>0</v>
      </c>
      <c r="BG188" s="138">
        <f>IF(N188="zákl. přenesená",J188,0)</f>
        <v>0</v>
      </c>
      <c r="BH188" s="138">
        <f>IF(N188="sníž. přenesená",J188,0)</f>
        <v>0</v>
      </c>
      <c r="BI188" s="138">
        <f>IF(N188="nulová",J188,0)</f>
        <v>0</v>
      </c>
      <c r="BJ188" s="14" t="s">
        <v>80</v>
      </c>
      <c r="BK188" s="138">
        <f>ROUND(I188*H188,2)</f>
        <v>0</v>
      </c>
      <c r="BL188" s="14" t="s">
        <v>193</v>
      </c>
      <c r="BM188" s="137" t="s">
        <v>896</v>
      </c>
    </row>
    <row r="189" spans="2:65" s="1" customFormat="1" ht="11.25">
      <c r="B189" s="29"/>
      <c r="C189" s="215"/>
      <c r="D189" s="216" t="s">
        <v>201</v>
      </c>
      <c r="E189" s="215"/>
      <c r="F189" s="217" t="s">
        <v>638</v>
      </c>
      <c r="G189" s="215"/>
      <c r="H189" s="215"/>
      <c r="I189" s="140"/>
      <c r="J189" s="215"/>
      <c r="K189" s="215"/>
      <c r="L189" s="29"/>
      <c r="M189" s="141"/>
      <c r="T189" s="53"/>
      <c r="AT189" s="14" t="s">
        <v>201</v>
      </c>
      <c r="AU189" s="14" t="s">
        <v>80</v>
      </c>
    </row>
    <row r="190" spans="2:65" s="1" customFormat="1" ht="16.5" customHeight="1">
      <c r="B190" s="128"/>
      <c r="C190" s="210" t="s">
        <v>365</v>
      </c>
      <c r="D190" s="210" t="s">
        <v>195</v>
      </c>
      <c r="E190" s="211" t="s">
        <v>639</v>
      </c>
      <c r="F190" s="212" t="s">
        <v>640</v>
      </c>
      <c r="G190" s="213" t="s">
        <v>269</v>
      </c>
      <c r="H190" s="214">
        <v>78.308000000000007</v>
      </c>
      <c r="I190" s="132"/>
      <c r="J190" s="228">
        <f>ROUND(I190*H190,2)</f>
        <v>0</v>
      </c>
      <c r="K190" s="212" t="s">
        <v>270</v>
      </c>
      <c r="L190" s="29"/>
      <c r="M190" s="133" t="s">
        <v>1</v>
      </c>
      <c r="N190" s="134" t="s">
        <v>38</v>
      </c>
      <c r="P190" s="135">
        <f>O190*H190</f>
        <v>0</v>
      </c>
      <c r="Q190" s="135">
        <v>6.0499999999999998E-2</v>
      </c>
      <c r="R190" s="135">
        <f>Q190*H190</f>
        <v>4.7376339999999999</v>
      </c>
      <c r="S190" s="135">
        <v>0</v>
      </c>
      <c r="T190" s="136">
        <f>S190*H190</f>
        <v>0</v>
      </c>
      <c r="AR190" s="137" t="s">
        <v>193</v>
      </c>
      <c r="AT190" s="137" t="s">
        <v>195</v>
      </c>
      <c r="AU190" s="137" t="s">
        <v>80</v>
      </c>
      <c r="AY190" s="14" t="s">
        <v>194</v>
      </c>
      <c r="BE190" s="138">
        <f>IF(N190="základní",J190,0)</f>
        <v>0</v>
      </c>
      <c r="BF190" s="138">
        <f>IF(N190="snížená",J190,0)</f>
        <v>0</v>
      </c>
      <c r="BG190" s="138">
        <f>IF(N190="zákl. přenesená",J190,0)</f>
        <v>0</v>
      </c>
      <c r="BH190" s="138">
        <f>IF(N190="sníž. přenesená",J190,0)</f>
        <v>0</v>
      </c>
      <c r="BI190" s="138">
        <f>IF(N190="nulová",J190,0)</f>
        <v>0</v>
      </c>
      <c r="BJ190" s="14" t="s">
        <v>80</v>
      </c>
      <c r="BK190" s="138">
        <f>ROUND(I190*H190,2)</f>
        <v>0</v>
      </c>
      <c r="BL190" s="14" t="s">
        <v>193</v>
      </c>
      <c r="BM190" s="137" t="s">
        <v>897</v>
      </c>
    </row>
    <row r="191" spans="2:65" s="1" customFormat="1" ht="11.25">
      <c r="B191" s="29"/>
      <c r="C191" s="215"/>
      <c r="D191" s="216" t="s">
        <v>201</v>
      </c>
      <c r="E191" s="215"/>
      <c r="F191" s="217" t="s">
        <v>640</v>
      </c>
      <c r="G191" s="215"/>
      <c r="H191" s="215"/>
      <c r="I191" s="140"/>
      <c r="J191" s="215"/>
      <c r="K191" s="215"/>
      <c r="L191" s="29"/>
      <c r="M191" s="141"/>
      <c r="T191" s="53"/>
      <c r="AT191" s="14" t="s">
        <v>201</v>
      </c>
      <c r="AU191" s="14" t="s">
        <v>80</v>
      </c>
    </row>
    <row r="192" spans="2:65" s="1" customFormat="1" ht="16.5" customHeight="1">
      <c r="B192" s="128"/>
      <c r="C192" s="210" t="s">
        <v>370</v>
      </c>
      <c r="D192" s="210" t="s">
        <v>195</v>
      </c>
      <c r="E192" s="211" t="s">
        <v>642</v>
      </c>
      <c r="F192" s="212" t="s">
        <v>643</v>
      </c>
      <c r="G192" s="213" t="s">
        <v>269</v>
      </c>
      <c r="H192" s="214">
        <v>78.308000000000007</v>
      </c>
      <c r="I192" s="132"/>
      <c r="J192" s="228">
        <f>ROUND(I192*H192,2)</f>
        <v>0</v>
      </c>
      <c r="K192" s="212" t="s">
        <v>270</v>
      </c>
      <c r="L192" s="29"/>
      <c r="M192" s="133" t="s">
        <v>1</v>
      </c>
      <c r="N192" s="134" t="s">
        <v>38</v>
      </c>
      <c r="P192" s="135">
        <f>O192*H192</f>
        <v>0</v>
      </c>
      <c r="Q192" s="135">
        <v>0</v>
      </c>
      <c r="R192" s="135">
        <f>Q192*H192</f>
        <v>0</v>
      </c>
      <c r="S192" s="135">
        <v>0</v>
      </c>
      <c r="T192" s="136">
        <f>S192*H192</f>
        <v>0</v>
      </c>
      <c r="AR192" s="137" t="s">
        <v>193</v>
      </c>
      <c r="AT192" s="137" t="s">
        <v>195</v>
      </c>
      <c r="AU192" s="137" t="s">
        <v>80</v>
      </c>
      <c r="AY192" s="14" t="s">
        <v>194</v>
      </c>
      <c r="BE192" s="138">
        <f>IF(N192="základní",J192,0)</f>
        <v>0</v>
      </c>
      <c r="BF192" s="138">
        <f>IF(N192="snížená",J192,0)</f>
        <v>0</v>
      </c>
      <c r="BG192" s="138">
        <f>IF(N192="zákl. přenesená",J192,0)</f>
        <v>0</v>
      </c>
      <c r="BH192" s="138">
        <f>IF(N192="sníž. přenesená",J192,0)</f>
        <v>0</v>
      </c>
      <c r="BI192" s="138">
        <f>IF(N192="nulová",J192,0)</f>
        <v>0</v>
      </c>
      <c r="BJ192" s="14" t="s">
        <v>80</v>
      </c>
      <c r="BK192" s="138">
        <f>ROUND(I192*H192,2)</f>
        <v>0</v>
      </c>
      <c r="BL192" s="14" t="s">
        <v>193</v>
      </c>
      <c r="BM192" s="137" t="s">
        <v>898</v>
      </c>
    </row>
    <row r="193" spans="2:65" s="1" customFormat="1" ht="11.25">
      <c r="B193" s="29"/>
      <c r="C193" s="215"/>
      <c r="D193" s="216" t="s">
        <v>201</v>
      </c>
      <c r="E193" s="215"/>
      <c r="F193" s="217" t="s">
        <v>643</v>
      </c>
      <c r="G193" s="215"/>
      <c r="H193" s="215"/>
      <c r="I193" s="140"/>
      <c r="J193" s="215"/>
      <c r="K193" s="215"/>
      <c r="L193" s="29"/>
      <c r="M193" s="141"/>
      <c r="T193" s="53"/>
      <c r="AT193" s="14" t="s">
        <v>201</v>
      </c>
      <c r="AU193" s="14" t="s">
        <v>80</v>
      </c>
    </row>
    <row r="194" spans="2:65" s="10" customFormat="1" ht="25.9" customHeight="1">
      <c r="B194" s="118"/>
      <c r="C194" s="225"/>
      <c r="D194" s="226" t="s">
        <v>72</v>
      </c>
      <c r="E194" s="227" t="s">
        <v>216</v>
      </c>
      <c r="F194" s="227" t="s">
        <v>899</v>
      </c>
      <c r="G194" s="225"/>
      <c r="H194" s="225"/>
      <c r="I194" s="121"/>
      <c r="J194" s="229">
        <f>BK194</f>
        <v>0</v>
      </c>
      <c r="K194" s="225"/>
      <c r="L194" s="118"/>
      <c r="M194" s="123"/>
      <c r="P194" s="124">
        <f>SUM(P195:P196)</f>
        <v>0</v>
      </c>
      <c r="R194" s="124">
        <f>SUM(R195:R196)</f>
        <v>21.39</v>
      </c>
      <c r="T194" s="125">
        <f>SUM(T195:T196)</f>
        <v>0</v>
      </c>
      <c r="AR194" s="119" t="s">
        <v>193</v>
      </c>
      <c r="AT194" s="126" t="s">
        <v>72</v>
      </c>
      <c r="AU194" s="126" t="s">
        <v>73</v>
      </c>
      <c r="AY194" s="119" t="s">
        <v>194</v>
      </c>
      <c r="BK194" s="127">
        <f>SUM(BK195:BK196)</f>
        <v>0</v>
      </c>
    </row>
    <row r="195" spans="2:65" s="1" customFormat="1" ht="16.5" customHeight="1">
      <c r="B195" s="128"/>
      <c r="C195" s="210" t="s">
        <v>448</v>
      </c>
      <c r="D195" s="210" t="s">
        <v>195</v>
      </c>
      <c r="E195" s="211" t="s">
        <v>900</v>
      </c>
      <c r="F195" s="212" t="s">
        <v>901</v>
      </c>
      <c r="G195" s="213" t="s">
        <v>269</v>
      </c>
      <c r="H195" s="214">
        <v>37.200000000000003</v>
      </c>
      <c r="I195" s="132"/>
      <c r="J195" s="228">
        <f>ROUND(I195*H195,2)</f>
        <v>0</v>
      </c>
      <c r="K195" s="212" t="s">
        <v>270</v>
      </c>
      <c r="L195" s="29"/>
      <c r="M195" s="133" t="s">
        <v>1</v>
      </c>
      <c r="N195" s="134" t="s">
        <v>38</v>
      </c>
      <c r="P195" s="135">
        <f>O195*H195</f>
        <v>0</v>
      </c>
      <c r="Q195" s="135">
        <v>0.57499999999999996</v>
      </c>
      <c r="R195" s="135">
        <f>Q195*H195</f>
        <v>21.39</v>
      </c>
      <c r="S195" s="135">
        <v>0</v>
      </c>
      <c r="T195" s="136">
        <f>S195*H195</f>
        <v>0</v>
      </c>
      <c r="AR195" s="137" t="s">
        <v>193</v>
      </c>
      <c r="AT195" s="137" t="s">
        <v>195</v>
      </c>
      <c r="AU195" s="137" t="s">
        <v>80</v>
      </c>
      <c r="AY195" s="14" t="s">
        <v>194</v>
      </c>
      <c r="BE195" s="138">
        <f>IF(N195="základní",J195,0)</f>
        <v>0</v>
      </c>
      <c r="BF195" s="138">
        <f>IF(N195="snížená",J195,0)</f>
        <v>0</v>
      </c>
      <c r="BG195" s="138">
        <f>IF(N195="zákl. přenesená",J195,0)</f>
        <v>0</v>
      </c>
      <c r="BH195" s="138">
        <f>IF(N195="sníž. přenesená",J195,0)</f>
        <v>0</v>
      </c>
      <c r="BI195" s="138">
        <f>IF(N195="nulová",J195,0)</f>
        <v>0</v>
      </c>
      <c r="BJ195" s="14" t="s">
        <v>80</v>
      </c>
      <c r="BK195" s="138">
        <f>ROUND(I195*H195,2)</f>
        <v>0</v>
      </c>
      <c r="BL195" s="14" t="s">
        <v>193</v>
      </c>
      <c r="BM195" s="137" t="s">
        <v>902</v>
      </c>
    </row>
    <row r="196" spans="2:65" s="1" customFormat="1" ht="11.25">
      <c r="B196" s="29"/>
      <c r="C196" s="215"/>
      <c r="D196" s="216" t="s">
        <v>201</v>
      </c>
      <c r="E196" s="215"/>
      <c r="F196" s="217" t="s">
        <v>901</v>
      </c>
      <c r="G196" s="215"/>
      <c r="H196" s="215"/>
      <c r="I196" s="140"/>
      <c r="J196" s="215"/>
      <c r="K196" s="215"/>
      <c r="L196" s="29"/>
      <c r="M196" s="141"/>
      <c r="T196" s="53"/>
      <c r="AT196" s="14" t="s">
        <v>201</v>
      </c>
      <c r="AU196" s="14" t="s">
        <v>80</v>
      </c>
    </row>
    <row r="197" spans="2:65" s="10" customFormat="1" ht="25.9" customHeight="1">
      <c r="B197" s="118"/>
      <c r="C197" s="225"/>
      <c r="D197" s="226" t="s">
        <v>72</v>
      </c>
      <c r="E197" s="227" t="s">
        <v>534</v>
      </c>
      <c r="F197" s="227" t="s">
        <v>903</v>
      </c>
      <c r="G197" s="225"/>
      <c r="H197" s="225"/>
      <c r="I197" s="121"/>
      <c r="J197" s="229">
        <f>BK197</f>
        <v>0</v>
      </c>
      <c r="K197" s="225"/>
      <c r="L197" s="118"/>
      <c r="M197" s="123"/>
      <c r="P197" s="124">
        <f>SUM(P198:P205)</f>
        <v>0</v>
      </c>
      <c r="R197" s="124">
        <f>SUM(R198:R205)</f>
        <v>14.501994729599998</v>
      </c>
      <c r="T197" s="125">
        <f>SUM(T198:T205)</f>
        <v>0</v>
      </c>
      <c r="AR197" s="119" t="s">
        <v>193</v>
      </c>
      <c r="AT197" s="126" t="s">
        <v>72</v>
      </c>
      <c r="AU197" s="126" t="s">
        <v>73</v>
      </c>
      <c r="AY197" s="119" t="s">
        <v>194</v>
      </c>
      <c r="BK197" s="127">
        <f>SUM(BK198:BK205)</f>
        <v>0</v>
      </c>
    </row>
    <row r="198" spans="2:65" s="1" customFormat="1" ht="16.5" customHeight="1">
      <c r="B198" s="128"/>
      <c r="C198" s="210" t="s">
        <v>450</v>
      </c>
      <c r="D198" s="210" t="s">
        <v>195</v>
      </c>
      <c r="E198" s="211" t="s">
        <v>904</v>
      </c>
      <c r="F198" s="212" t="s">
        <v>905</v>
      </c>
      <c r="G198" s="213" t="s">
        <v>280</v>
      </c>
      <c r="H198" s="214">
        <v>5.58</v>
      </c>
      <c r="I198" s="132"/>
      <c r="J198" s="228">
        <f>ROUND(I198*H198,2)</f>
        <v>0</v>
      </c>
      <c r="K198" s="212" t="s">
        <v>270</v>
      </c>
      <c r="L198" s="29"/>
      <c r="M198" s="133" t="s">
        <v>1</v>
      </c>
      <c r="N198" s="134" t="s">
        <v>38</v>
      </c>
      <c r="P198" s="135">
        <f>O198*H198</f>
        <v>0</v>
      </c>
      <c r="Q198" s="135">
        <v>2.5249999999999999</v>
      </c>
      <c r="R198" s="135">
        <f>Q198*H198</f>
        <v>14.089499999999999</v>
      </c>
      <c r="S198" s="135">
        <v>0</v>
      </c>
      <c r="T198" s="136">
        <f>S198*H198</f>
        <v>0</v>
      </c>
      <c r="AR198" s="137" t="s">
        <v>193</v>
      </c>
      <c r="AT198" s="137" t="s">
        <v>195</v>
      </c>
      <c r="AU198" s="137" t="s">
        <v>80</v>
      </c>
      <c r="AY198" s="14" t="s">
        <v>194</v>
      </c>
      <c r="BE198" s="138">
        <f>IF(N198="základní",J198,0)</f>
        <v>0</v>
      </c>
      <c r="BF198" s="138">
        <f>IF(N198="snížená",J198,0)</f>
        <v>0</v>
      </c>
      <c r="BG198" s="138">
        <f>IF(N198="zákl. přenesená",J198,0)</f>
        <v>0</v>
      </c>
      <c r="BH198" s="138">
        <f>IF(N198="sníž. přenesená",J198,0)</f>
        <v>0</v>
      </c>
      <c r="BI198" s="138">
        <f>IF(N198="nulová",J198,0)</f>
        <v>0</v>
      </c>
      <c r="BJ198" s="14" t="s">
        <v>80</v>
      </c>
      <c r="BK198" s="138">
        <f>ROUND(I198*H198,2)</f>
        <v>0</v>
      </c>
      <c r="BL198" s="14" t="s">
        <v>193</v>
      </c>
      <c r="BM198" s="137" t="s">
        <v>906</v>
      </c>
    </row>
    <row r="199" spans="2:65" s="1" customFormat="1" ht="11.25">
      <c r="B199" s="29"/>
      <c r="C199" s="215"/>
      <c r="D199" s="216" t="s">
        <v>201</v>
      </c>
      <c r="E199" s="215"/>
      <c r="F199" s="217" t="s">
        <v>907</v>
      </c>
      <c r="G199" s="215"/>
      <c r="H199" s="215"/>
      <c r="I199" s="140"/>
      <c r="J199" s="215"/>
      <c r="K199" s="215"/>
      <c r="L199" s="29"/>
      <c r="M199" s="141"/>
      <c r="T199" s="53"/>
      <c r="AT199" s="14" t="s">
        <v>201</v>
      </c>
      <c r="AU199" s="14" t="s">
        <v>80</v>
      </c>
    </row>
    <row r="200" spans="2:65" s="1" customFormat="1" ht="16.5" customHeight="1">
      <c r="B200" s="128"/>
      <c r="C200" s="210" t="s">
        <v>452</v>
      </c>
      <c r="D200" s="210" t="s">
        <v>195</v>
      </c>
      <c r="E200" s="211" t="s">
        <v>908</v>
      </c>
      <c r="F200" s="212" t="s">
        <v>909</v>
      </c>
      <c r="G200" s="213" t="s">
        <v>280</v>
      </c>
      <c r="H200" s="214">
        <v>11.16</v>
      </c>
      <c r="I200" s="132"/>
      <c r="J200" s="228">
        <f>ROUND(I200*H200,2)</f>
        <v>0</v>
      </c>
      <c r="K200" s="212" t="s">
        <v>270</v>
      </c>
      <c r="L200" s="29"/>
      <c r="M200" s="133" t="s">
        <v>1</v>
      </c>
      <c r="N200" s="134" t="s">
        <v>38</v>
      </c>
      <c r="P200" s="135">
        <f>O200*H200</f>
        <v>0</v>
      </c>
      <c r="Q200" s="135">
        <v>0</v>
      </c>
      <c r="R200" s="135">
        <f>Q200*H200</f>
        <v>0</v>
      </c>
      <c r="S200" s="135">
        <v>0</v>
      </c>
      <c r="T200" s="136">
        <f>S200*H200</f>
        <v>0</v>
      </c>
      <c r="AR200" s="137" t="s">
        <v>193</v>
      </c>
      <c r="AT200" s="137" t="s">
        <v>195</v>
      </c>
      <c r="AU200" s="137" t="s">
        <v>80</v>
      </c>
      <c r="AY200" s="14" t="s">
        <v>194</v>
      </c>
      <c r="BE200" s="138">
        <f>IF(N200="základní",J200,0)</f>
        <v>0</v>
      </c>
      <c r="BF200" s="138">
        <f>IF(N200="snížená",J200,0)</f>
        <v>0</v>
      </c>
      <c r="BG200" s="138">
        <f>IF(N200="zákl. přenesená",J200,0)</f>
        <v>0</v>
      </c>
      <c r="BH200" s="138">
        <f>IF(N200="sníž. přenesená",J200,0)</f>
        <v>0</v>
      </c>
      <c r="BI200" s="138">
        <f>IF(N200="nulová",J200,0)</f>
        <v>0</v>
      </c>
      <c r="BJ200" s="14" t="s">
        <v>80</v>
      </c>
      <c r="BK200" s="138">
        <f>ROUND(I200*H200,2)</f>
        <v>0</v>
      </c>
      <c r="BL200" s="14" t="s">
        <v>193</v>
      </c>
      <c r="BM200" s="137" t="s">
        <v>910</v>
      </c>
    </row>
    <row r="201" spans="2:65" s="1" customFormat="1" ht="11.25">
      <c r="B201" s="29"/>
      <c r="C201" s="215"/>
      <c r="D201" s="216" t="s">
        <v>201</v>
      </c>
      <c r="E201" s="215"/>
      <c r="F201" s="217" t="s">
        <v>909</v>
      </c>
      <c r="G201" s="215"/>
      <c r="H201" s="215"/>
      <c r="I201" s="140"/>
      <c r="J201" s="215"/>
      <c r="K201" s="215"/>
      <c r="L201" s="29"/>
      <c r="M201" s="141"/>
      <c r="T201" s="53"/>
      <c r="AT201" s="14" t="s">
        <v>201</v>
      </c>
      <c r="AU201" s="14" t="s">
        <v>80</v>
      </c>
    </row>
    <row r="202" spans="2:65" s="1" customFormat="1" ht="16.5" customHeight="1">
      <c r="B202" s="128"/>
      <c r="C202" s="210" t="s">
        <v>454</v>
      </c>
      <c r="D202" s="210" t="s">
        <v>195</v>
      </c>
      <c r="E202" s="211" t="s">
        <v>911</v>
      </c>
      <c r="F202" s="212" t="s">
        <v>912</v>
      </c>
      <c r="G202" s="213" t="s">
        <v>324</v>
      </c>
      <c r="H202" s="214">
        <v>0.32735999999999998</v>
      </c>
      <c r="I202" s="132"/>
      <c r="J202" s="228">
        <f>ROUND(I202*H202,2)</f>
        <v>0</v>
      </c>
      <c r="K202" s="212" t="s">
        <v>270</v>
      </c>
      <c r="L202" s="29"/>
      <c r="M202" s="133" t="s">
        <v>1</v>
      </c>
      <c r="N202" s="134" t="s">
        <v>38</v>
      </c>
      <c r="P202" s="135">
        <f>O202*H202</f>
        <v>0</v>
      </c>
      <c r="Q202" s="135">
        <v>1.08961</v>
      </c>
      <c r="R202" s="135">
        <f>Q202*H202</f>
        <v>0.35669472959999998</v>
      </c>
      <c r="S202" s="135">
        <v>0</v>
      </c>
      <c r="T202" s="136">
        <f>S202*H202</f>
        <v>0</v>
      </c>
      <c r="AR202" s="137" t="s">
        <v>193</v>
      </c>
      <c r="AT202" s="137" t="s">
        <v>195</v>
      </c>
      <c r="AU202" s="137" t="s">
        <v>80</v>
      </c>
      <c r="AY202" s="14" t="s">
        <v>194</v>
      </c>
      <c r="BE202" s="138">
        <f>IF(N202="základní",J202,0)</f>
        <v>0</v>
      </c>
      <c r="BF202" s="138">
        <f>IF(N202="snížená",J202,0)</f>
        <v>0</v>
      </c>
      <c r="BG202" s="138">
        <f>IF(N202="zákl. přenesená",J202,0)</f>
        <v>0</v>
      </c>
      <c r="BH202" s="138">
        <f>IF(N202="sníž. přenesená",J202,0)</f>
        <v>0</v>
      </c>
      <c r="BI202" s="138">
        <f>IF(N202="nulová",J202,0)</f>
        <v>0</v>
      </c>
      <c r="BJ202" s="14" t="s">
        <v>80</v>
      </c>
      <c r="BK202" s="138">
        <f>ROUND(I202*H202,2)</f>
        <v>0</v>
      </c>
      <c r="BL202" s="14" t="s">
        <v>193</v>
      </c>
      <c r="BM202" s="137" t="s">
        <v>913</v>
      </c>
    </row>
    <row r="203" spans="2:65" s="1" customFormat="1" ht="11.25">
      <c r="B203" s="29"/>
      <c r="C203" s="215"/>
      <c r="D203" s="216" t="s">
        <v>201</v>
      </c>
      <c r="E203" s="215"/>
      <c r="F203" s="217" t="s">
        <v>912</v>
      </c>
      <c r="G203" s="215"/>
      <c r="H203" s="215"/>
      <c r="I203" s="140"/>
      <c r="J203" s="215"/>
      <c r="K203" s="215"/>
      <c r="L203" s="29"/>
      <c r="M203" s="141"/>
      <c r="T203" s="53"/>
      <c r="AT203" s="14" t="s">
        <v>201</v>
      </c>
      <c r="AU203" s="14" t="s">
        <v>80</v>
      </c>
    </row>
    <row r="204" spans="2:65" s="1" customFormat="1" ht="16.5" customHeight="1">
      <c r="B204" s="128"/>
      <c r="C204" s="210" t="s">
        <v>456</v>
      </c>
      <c r="D204" s="210" t="s">
        <v>195</v>
      </c>
      <c r="E204" s="211" t="s">
        <v>914</v>
      </c>
      <c r="F204" s="212" t="s">
        <v>915</v>
      </c>
      <c r="G204" s="213" t="s">
        <v>280</v>
      </c>
      <c r="H204" s="214">
        <v>5.58</v>
      </c>
      <c r="I204" s="132"/>
      <c r="J204" s="228">
        <f>ROUND(I204*H204,2)</f>
        <v>0</v>
      </c>
      <c r="K204" s="212" t="s">
        <v>199</v>
      </c>
      <c r="L204" s="29"/>
      <c r="M204" s="133" t="s">
        <v>1</v>
      </c>
      <c r="N204" s="134" t="s">
        <v>38</v>
      </c>
      <c r="P204" s="135">
        <f>O204*H204</f>
        <v>0</v>
      </c>
      <c r="Q204" s="135">
        <v>0.01</v>
      </c>
      <c r="R204" s="135">
        <f>Q204*H204</f>
        <v>5.5800000000000002E-2</v>
      </c>
      <c r="S204" s="135">
        <v>0</v>
      </c>
      <c r="T204" s="136">
        <f>S204*H204</f>
        <v>0</v>
      </c>
      <c r="AR204" s="137" t="s">
        <v>193</v>
      </c>
      <c r="AT204" s="137" t="s">
        <v>195</v>
      </c>
      <c r="AU204" s="137" t="s">
        <v>80</v>
      </c>
      <c r="AY204" s="14" t="s">
        <v>194</v>
      </c>
      <c r="BE204" s="138">
        <f>IF(N204="základní",J204,0)</f>
        <v>0</v>
      </c>
      <c r="BF204" s="138">
        <f>IF(N204="snížená",J204,0)</f>
        <v>0</v>
      </c>
      <c r="BG204" s="138">
        <f>IF(N204="zákl. přenesená",J204,0)</f>
        <v>0</v>
      </c>
      <c r="BH204" s="138">
        <f>IF(N204="sníž. přenesená",J204,0)</f>
        <v>0</v>
      </c>
      <c r="BI204" s="138">
        <f>IF(N204="nulová",J204,0)</f>
        <v>0</v>
      </c>
      <c r="BJ204" s="14" t="s">
        <v>80</v>
      </c>
      <c r="BK204" s="138">
        <f>ROUND(I204*H204,2)</f>
        <v>0</v>
      </c>
      <c r="BL204" s="14" t="s">
        <v>193</v>
      </c>
      <c r="BM204" s="137" t="s">
        <v>916</v>
      </c>
    </row>
    <row r="205" spans="2:65" s="1" customFormat="1" ht="11.25">
      <c r="B205" s="29"/>
      <c r="C205" s="215"/>
      <c r="D205" s="216" t="s">
        <v>201</v>
      </c>
      <c r="E205" s="215"/>
      <c r="F205" s="217" t="s">
        <v>915</v>
      </c>
      <c r="G205" s="215"/>
      <c r="H205" s="215"/>
      <c r="I205" s="140"/>
      <c r="J205" s="215"/>
      <c r="K205" s="215"/>
      <c r="L205" s="29"/>
      <c r="M205" s="141"/>
      <c r="T205" s="53"/>
      <c r="AT205" s="14" t="s">
        <v>201</v>
      </c>
      <c r="AU205" s="14" t="s">
        <v>80</v>
      </c>
    </row>
    <row r="206" spans="2:65" s="10" customFormat="1" ht="25.9" customHeight="1">
      <c r="B206" s="118"/>
      <c r="C206" s="225"/>
      <c r="D206" s="226" t="s">
        <v>72</v>
      </c>
      <c r="E206" s="227" t="s">
        <v>679</v>
      </c>
      <c r="F206" s="227" t="s">
        <v>680</v>
      </c>
      <c r="G206" s="225"/>
      <c r="H206" s="225"/>
      <c r="I206" s="121"/>
      <c r="J206" s="229">
        <f>BK206</f>
        <v>0</v>
      </c>
      <c r="K206" s="225"/>
      <c r="L206" s="118"/>
      <c r="M206" s="123"/>
      <c r="P206" s="124">
        <f>SUM(P207:P210)</f>
        <v>0</v>
      </c>
      <c r="R206" s="124">
        <f>SUM(R207:R210)</f>
        <v>0</v>
      </c>
      <c r="T206" s="125">
        <f>SUM(T207:T210)</f>
        <v>0</v>
      </c>
      <c r="AR206" s="119" t="s">
        <v>193</v>
      </c>
      <c r="AT206" s="126" t="s">
        <v>72</v>
      </c>
      <c r="AU206" s="126" t="s">
        <v>73</v>
      </c>
      <c r="AY206" s="119" t="s">
        <v>194</v>
      </c>
      <c r="BK206" s="127">
        <f>SUM(BK207:BK210)</f>
        <v>0</v>
      </c>
    </row>
    <row r="207" spans="2:65" s="1" customFormat="1" ht="21.75" customHeight="1">
      <c r="B207" s="128"/>
      <c r="C207" s="210" t="s">
        <v>458</v>
      </c>
      <c r="D207" s="210" t="s">
        <v>195</v>
      </c>
      <c r="E207" s="211" t="s">
        <v>681</v>
      </c>
      <c r="F207" s="212" t="s">
        <v>682</v>
      </c>
      <c r="G207" s="213" t="s">
        <v>683</v>
      </c>
      <c r="H207" s="214">
        <v>1799.1</v>
      </c>
      <c r="I207" s="132"/>
      <c r="J207" s="228">
        <f>ROUND(I207*H207,2)</f>
        <v>0</v>
      </c>
      <c r="K207" s="212" t="s">
        <v>199</v>
      </c>
      <c r="L207" s="29"/>
      <c r="M207" s="133" t="s">
        <v>1</v>
      </c>
      <c r="N207" s="134" t="s">
        <v>38</v>
      </c>
      <c r="P207" s="135">
        <f>O207*H207</f>
        <v>0</v>
      </c>
      <c r="Q207" s="135">
        <v>0</v>
      </c>
      <c r="R207" s="135">
        <f>Q207*H207</f>
        <v>0</v>
      </c>
      <c r="S207" s="135">
        <v>0</v>
      </c>
      <c r="T207" s="136">
        <f>S207*H207</f>
        <v>0</v>
      </c>
      <c r="AR207" s="137" t="s">
        <v>193</v>
      </c>
      <c r="AT207" s="137" t="s">
        <v>195</v>
      </c>
      <c r="AU207" s="137" t="s">
        <v>80</v>
      </c>
      <c r="AY207" s="14" t="s">
        <v>194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14" t="s">
        <v>80</v>
      </c>
      <c r="BK207" s="138">
        <f>ROUND(I207*H207,2)</f>
        <v>0</v>
      </c>
      <c r="BL207" s="14" t="s">
        <v>193</v>
      </c>
      <c r="BM207" s="137" t="s">
        <v>917</v>
      </c>
    </row>
    <row r="208" spans="2:65" s="1" customFormat="1" ht="11.25">
      <c r="B208" s="29"/>
      <c r="C208" s="215"/>
      <c r="D208" s="216" t="s">
        <v>201</v>
      </c>
      <c r="E208" s="215"/>
      <c r="F208" s="217" t="s">
        <v>682</v>
      </c>
      <c r="G208" s="215"/>
      <c r="H208" s="215"/>
      <c r="I208" s="140"/>
      <c r="J208" s="215"/>
      <c r="K208" s="215"/>
      <c r="L208" s="29"/>
      <c r="M208" s="141"/>
      <c r="T208" s="53"/>
      <c r="AT208" s="14" t="s">
        <v>201</v>
      </c>
      <c r="AU208" s="14" t="s">
        <v>80</v>
      </c>
    </row>
    <row r="209" spans="2:65" s="1" customFormat="1" ht="24.2" customHeight="1">
      <c r="B209" s="128"/>
      <c r="C209" s="210" t="s">
        <v>460</v>
      </c>
      <c r="D209" s="210" t="s">
        <v>195</v>
      </c>
      <c r="E209" s="211" t="s">
        <v>685</v>
      </c>
      <c r="F209" s="212" t="s">
        <v>686</v>
      </c>
      <c r="G209" s="213" t="s">
        <v>683</v>
      </c>
      <c r="H209" s="214">
        <v>1799.1</v>
      </c>
      <c r="I209" s="132"/>
      <c r="J209" s="228">
        <f>ROUND(I209*H209,2)</f>
        <v>0</v>
      </c>
      <c r="K209" s="212" t="s">
        <v>199</v>
      </c>
      <c r="L209" s="29"/>
      <c r="M209" s="133" t="s">
        <v>1</v>
      </c>
      <c r="N209" s="134" t="s">
        <v>38</v>
      </c>
      <c r="P209" s="135">
        <f>O209*H209</f>
        <v>0</v>
      </c>
      <c r="Q209" s="135">
        <v>0</v>
      </c>
      <c r="R209" s="135">
        <f>Q209*H209</f>
        <v>0</v>
      </c>
      <c r="S209" s="135">
        <v>0</v>
      </c>
      <c r="T209" s="136">
        <f>S209*H209</f>
        <v>0</v>
      </c>
      <c r="AR209" s="137" t="s">
        <v>193</v>
      </c>
      <c r="AT209" s="137" t="s">
        <v>195</v>
      </c>
      <c r="AU209" s="137" t="s">
        <v>80</v>
      </c>
      <c r="AY209" s="14" t="s">
        <v>194</v>
      </c>
      <c r="BE209" s="138">
        <f>IF(N209="základní",J209,0)</f>
        <v>0</v>
      </c>
      <c r="BF209" s="138">
        <f>IF(N209="snížená",J209,0)</f>
        <v>0</v>
      </c>
      <c r="BG209" s="138">
        <f>IF(N209="zákl. přenesená",J209,0)</f>
        <v>0</v>
      </c>
      <c r="BH209" s="138">
        <f>IF(N209="sníž. přenesená",J209,0)</f>
        <v>0</v>
      </c>
      <c r="BI209" s="138">
        <f>IF(N209="nulová",J209,0)</f>
        <v>0</v>
      </c>
      <c r="BJ209" s="14" t="s">
        <v>80</v>
      </c>
      <c r="BK209" s="138">
        <f>ROUND(I209*H209,2)</f>
        <v>0</v>
      </c>
      <c r="BL209" s="14" t="s">
        <v>193</v>
      </c>
      <c r="BM209" s="137" t="s">
        <v>918</v>
      </c>
    </row>
    <row r="210" spans="2:65" s="1" customFormat="1" ht="11.25">
      <c r="B210" s="29"/>
      <c r="C210" s="215"/>
      <c r="D210" s="216" t="s">
        <v>201</v>
      </c>
      <c r="E210" s="215"/>
      <c r="F210" s="217" t="s">
        <v>686</v>
      </c>
      <c r="G210" s="215"/>
      <c r="H210" s="215"/>
      <c r="I210" s="140"/>
      <c r="J210" s="215"/>
      <c r="K210" s="215"/>
      <c r="L210" s="29"/>
      <c r="M210" s="141"/>
      <c r="T210" s="53"/>
      <c r="AT210" s="14" t="s">
        <v>201</v>
      </c>
      <c r="AU210" s="14" t="s">
        <v>80</v>
      </c>
    </row>
    <row r="211" spans="2:65" s="10" customFormat="1" ht="25.9" customHeight="1">
      <c r="B211" s="118"/>
      <c r="C211" s="225"/>
      <c r="D211" s="226" t="s">
        <v>72</v>
      </c>
      <c r="E211" s="227" t="s">
        <v>688</v>
      </c>
      <c r="F211" s="227" t="s">
        <v>689</v>
      </c>
      <c r="G211" s="225"/>
      <c r="H211" s="225"/>
      <c r="I211" s="121"/>
      <c r="J211" s="229">
        <f>BK211</f>
        <v>0</v>
      </c>
      <c r="K211" s="225"/>
      <c r="L211" s="118"/>
      <c r="M211" s="123"/>
      <c r="P211" s="124">
        <f>SUM(P212:P223)</f>
        <v>0</v>
      </c>
      <c r="R211" s="124">
        <f>SUM(R212:R223)</f>
        <v>1.8443077950000002</v>
      </c>
      <c r="T211" s="125">
        <f>SUM(T212:T223)</f>
        <v>0</v>
      </c>
      <c r="AR211" s="119" t="s">
        <v>193</v>
      </c>
      <c r="AT211" s="126" t="s">
        <v>72</v>
      </c>
      <c r="AU211" s="126" t="s">
        <v>73</v>
      </c>
      <c r="AY211" s="119" t="s">
        <v>194</v>
      </c>
      <c r="BK211" s="127">
        <f>SUM(BK212:BK223)</f>
        <v>0</v>
      </c>
    </row>
    <row r="212" spans="2:65" s="1" customFormat="1" ht="16.5" customHeight="1">
      <c r="B212" s="128"/>
      <c r="C212" s="210" t="s">
        <v>462</v>
      </c>
      <c r="D212" s="210" t="s">
        <v>195</v>
      </c>
      <c r="E212" s="211" t="s">
        <v>788</v>
      </c>
      <c r="F212" s="212" t="s">
        <v>789</v>
      </c>
      <c r="G212" s="213" t="s">
        <v>280</v>
      </c>
      <c r="H212" s="214">
        <v>1.6836</v>
      </c>
      <c r="I212" s="132"/>
      <c r="J212" s="228">
        <f>ROUND(I212*H212,2)</f>
        <v>0</v>
      </c>
      <c r="K212" s="212" t="s">
        <v>270</v>
      </c>
      <c r="L212" s="29"/>
      <c r="M212" s="133" t="s">
        <v>1</v>
      </c>
      <c r="N212" s="134" t="s">
        <v>38</v>
      </c>
      <c r="P212" s="135">
        <f>O212*H212</f>
        <v>0</v>
      </c>
      <c r="Q212" s="135">
        <v>2.9499999999999999E-3</v>
      </c>
      <c r="R212" s="135">
        <f>Q212*H212</f>
        <v>4.9666199999999997E-3</v>
      </c>
      <c r="S212" s="135">
        <v>0</v>
      </c>
      <c r="T212" s="136">
        <f>S212*H212</f>
        <v>0</v>
      </c>
      <c r="AR212" s="137" t="s">
        <v>193</v>
      </c>
      <c r="AT212" s="137" t="s">
        <v>195</v>
      </c>
      <c r="AU212" s="137" t="s">
        <v>80</v>
      </c>
      <c r="AY212" s="14" t="s">
        <v>194</v>
      </c>
      <c r="BE212" s="138">
        <f>IF(N212="základní",J212,0)</f>
        <v>0</v>
      </c>
      <c r="BF212" s="138">
        <f>IF(N212="snížená",J212,0)</f>
        <v>0</v>
      </c>
      <c r="BG212" s="138">
        <f>IF(N212="zákl. přenesená",J212,0)</f>
        <v>0</v>
      </c>
      <c r="BH212" s="138">
        <f>IF(N212="sníž. přenesená",J212,0)</f>
        <v>0</v>
      </c>
      <c r="BI212" s="138">
        <f>IF(N212="nulová",J212,0)</f>
        <v>0</v>
      </c>
      <c r="BJ212" s="14" t="s">
        <v>80</v>
      </c>
      <c r="BK212" s="138">
        <f>ROUND(I212*H212,2)</f>
        <v>0</v>
      </c>
      <c r="BL212" s="14" t="s">
        <v>193</v>
      </c>
      <c r="BM212" s="137" t="s">
        <v>919</v>
      </c>
    </row>
    <row r="213" spans="2:65" s="1" customFormat="1" ht="11.25">
      <c r="B213" s="29"/>
      <c r="C213" s="215"/>
      <c r="D213" s="216" t="s">
        <v>201</v>
      </c>
      <c r="E213" s="215"/>
      <c r="F213" s="217" t="s">
        <v>789</v>
      </c>
      <c r="G213" s="215"/>
      <c r="H213" s="215"/>
      <c r="I213" s="140"/>
      <c r="J213" s="215"/>
      <c r="K213" s="215"/>
      <c r="L213" s="29"/>
      <c r="M213" s="141"/>
      <c r="T213" s="53"/>
      <c r="AT213" s="14" t="s">
        <v>201</v>
      </c>
      <c r="AU213" s="14" t="s">
        <v>80</v>
      </c>
    </row>
    <row r="214" spans="2:65" s="1" customFormat="1" ht="16.5" customHeight="1">
      <c r="B214" s="128"/>
      <c r="C214" s="210" t="s">
        <v>464</v>
      </c>
      <c r="D214" s="210" t="s">
        <v>195</v>
      </c>
      <c r="E214" s="211" t="s">
        <v>693</v>
      </c>
      <c r="F214" s="212" t="s">
        <v>694</v>
      </c>
      <c r="G214" s="213" t="s">
        <v>236</v>
      </c>
      <c r="H214" s="214">
        <v>60</v>
      </c>
      <c r="I214" s="132"/>
      <c r="J214" s="228">
        <f>ROUND(I214*H214,2)</f>
        <v>0</v>
      </c>
      <c r="K214" s="212" t="s">
        <v>270</v>
      </c>
      <c r="L214" s="29"/>
      <c r="M214" s="133" t="s">
        <v>1</v>
      </c>
      <c r="N214" s="134" t="s">
        <v>38</v>
      </c>
      <c r="P214" s="135">
        <f>O214*H214</f>
        <v>0</v>
      </c>
      <c r="Q214" s="135">
        <v>2.5500000000000002E-3</v>
      </c>
      <c r="R214" s="135">
        <f>Q214*H214</f>
        <v>0.15300000000000002</v>
      </c>
      <c r="S214" s="135">
        <v>0</v>
      </c>
      <c r="T214" s="136">
        <f>S214*H214</f>
        <v>0</v>
      </c>
      <c r="AR214" s="137" t="s">
        <v>193</v>
      </c>
      <c r="AT214" s="137" t="s">
        <v>195</v>
      </c>
      <c r="AU214" s="137" t="s">
        <v>80</v>
      </c>
      <c r="AY214" s="14" t="s">
        <v>194</v>
      </c>
      <c r="BE214" s="138">
        <f>IF(N214="základní",J214,0)</f>
        <v>0</v>
      </c>
      <c r="BF214" s="138">
        <f>IF(N214="snížená",J214,0)</f>
        <v>0</v>
      </c>
      <c r="BG214" s="138">
        <f>IF(N214="zákl. přenesená",J214,0)</f>
        <v>0</v>
      </c>
      <c r="BH214" s="138">
        <f>IF(N214="sníž. přenesená",J214,0)</f>
        <v>0</v>
      </c>
      <c r="BI214" s="138">
        <f>IF(N214="nulová",J214,0)</f>
        <v>0</v>
      </c>
      <c r="BJ214" s="14" t="s">
        <v>80</v>
      </c>
      <c r="BK214" s="138">
        <f>ROUND(I214*H214,2)</f>
        <v>0</v>
      </c>
      <c r="BL214" s="14" t="s">
        <v>193</v>
      </c>
      <c r="BM214" s="137" t="s">
        <v>920</v>
      </c>
    </row>
    <row r="215" spans="2:65" s="1" customFormat="1" ht="11.25">
      <c r="B215" s="29"/>
      <c r="C215" s="215"/>
      <c r="D215" s="216" t="s">
        <v>201</v>
      </c>
      <c r="E215" s="215"/>
      <c r="F215" s="217" t="s">
        <v>694</v>
      </c>
      <c r="G215" s="215"/>
      <c r="H215" s="215"/>
      <c r="I215" s="140"/>
      <c r="J215" s="215"/>
      <c r="K215" s="215"/>
      <c r="L215" s="29"/>
      <c r="M215" s="141"/>
      <c r="T215" s="53"/>
      <c r="AT215" s="14" t="s">
        <v>201</v>
      </c>
      <c r="AU215" s="14" t="s">
        <v>80</v>
      </c>
    </row>
    <row r="216" spans="2:65" s="1" customFormat="1" ht="16.5" customHeight="1">
      <c r="B216" s="128"/>
      <c r="C216" s="210" t="s">
        <v>466</v>
      </c>
      <c r="D216" s="210" t="s">
        <v>195</v>
      </c>
      <c r="E216" s="211" t="s">
        <v>792</v>
      </c>
      <c r="F216" s="212" t="s">
        <v>793</v>
      </c>
      <c r="G216" s="213" t="s">
        <v>269</v>
      </c>
      <c r="H216" s="214">
        <v>9.9224999999999994</v>
      </c>
      <c r="I216" s="132"/>
      <c r="J216" s="228">
        <f>ROUND(I216*H216,2)</f>
        <v>0</v>
      </c>
      <c r="K216" s="212" t="s">
        <v>199</v>
      </c>
      <c r="L216" s="29"/>
      <c r="M216" s="133" t="s">
        <v>1</v>
      </c>
      <c r="N216" s="134" t="s">
        <v>38</v>
      </c>
      <c r="P216" s="135">
        <f>O216*H216</f>
        <v>0</v>
      </c>
      <c r="Q216" s="135">
        <v>7.6630000000000004E-2</v>
      </c>
      <c r="R216" s="135">
        <f>Q216*H216</f>
        <v>0.760361175</v>
      </c>
      <c r="S216" s="135">
        <v>0</v>
      </c>
      <c r="T216" s="136">
        <f>S216*H216</f>
        <v>0</v>
      </c>
      <c r="AR216" s="137" t="s">
        <v>193</v>
      </c>
      <c r="AT216" s="137" t="s">
        <v>195</v>
      </c>
      <c r="AU216" s="137" t="s">
        <v>80</v>
      </c>
      <c r="AY216" s="14" t="s">
        <v>194</v>
      </c>
      <c r="BE216" s="138">
        <f>IF(N216="základní",J216,0)</f>
        <v>0</v>
      </c>
      <c r="BF216" s="138">
        <f>IF(N216="snížená",J216,0)</f>
        <v>0</v>
      </c>
      <c r="BG216" s="138">
        <f>IF(N216="zákl. přenesená",J216,0)</f>
        <v>0</v>
      </c>
      <c r="BH216" s="138">
        <f>IF(N216="sníž. přenesená",J216,0)</f>
        <v>0</v>
      </c>
      <c r="BI216" s="138">
        <f>IF(N216="nulová",J216,0)</f>
        <v>0</v>
      </c>
      <c r="BJ216" s="14" t="s">
        <v>80</v>
      </c>
      <c r="BK216" s="138">
        <f>ROUND(I216*H216,2)</f>
        <v>0</v>
      </c>
      <c r="BL216" s="14" t="s">
        <v>193</v>
      </c>
      <c r="BM216" s="137" t="s">
        <v>921</v>
      </c>
    </row>
    <row r="217" spans="2:65" s="1" customFormat="1" ht="48.75">
      <c r="B217" s="29"/>
      <c r="C217" s="215"/>
      <c r="D217" s="216" t="s">
        <v>201</v>
      </c>
      <c r="E217" s="215"/>
      <c r="F217" s="217" t="s">
        <v>795</v>
      </c>
      <c r="G217" s="215"/>
      <c r="H217" s="215"/>
      <c r="I217" s="140"/>
      <c r="J217" s="215"/>
      <c r="K217" s="215"/>
      <c r="L217" s="29"/>
      <c r="M217" s="141"/>
      <c r="T217" s="53"/>
      <c r="AT217" s="14" t="s">
        <v>201</v>
      </c>
      <c r="AU217" s="14" t="s">
        <v>80</v>
      </c>
    </row>
    <row r="218" spans="2:65" s="1" customFormat="1" ht="16.5" customHeight="1">
      <c r="B218" s="128"/>
      <c r="C218" s="210" t="s">
        <v>468</v>
      </c>
      <c r="D218" s="210" t="s">
        <v>195</v>
      </c>
      <c r="E218" s="211" t="s">
        <v>796</v>
      </c>
      <c r="F218" s="212" t="s">
        <v>797</v>
      </c>
      <c r="G218" s="213" t="s">
        <v>269</v>
      </c>
      <c r="H218" s="214">
        <v>33.6</v>
      </c>
      <c r="I218" s="132"/>
      <c r="J218" s="228">
        <f>ROUND(I218*H218,2)</f>
        <v>0</v>
      </c>
      <c r="K218" s="212" t="s">
        <v>199</v>
      </c>
      <c r="L218" s="29"/>
      <c r="M218" s="133" t="s">
        <v>1</v>
      </c>
      <c r="N218" s="134" t="s">
        <v>38</v>
      </c>
      <c r="P218" s="135">
        <f>O218*H218</f>
        <v>0</v>
      </c>
      <c r="Q218" s="135">
        <v>0</v>
      </c>
      <c r="R218" s="135">
        <f>Q218*H218</f>
        <v>0</v>
      </c>
      <c r="S218" s="135">
        <v>0</v>
      </c>
      <c r="T218" s="136">
        <f>S218*H218</f>
        <v>0</v>
      </c>
      <c r="AR218" s="137" t="s">
        <v>193</v>
      </c>
      <c r="AT218" s="137" t="s">
        <v>195</v>
      </c>
      <c r="AU218" s="137" t="s">
        <v>80</v>
      </c>
      <c r="AY218" s="14" t="s">
        <v>194</v>
      </c>
      <c r="BE218" s="138">
        <f>IF(N218="základní",J218,0)</f>
        <v>0</v>
      </c>
      <c r="BF218" s="138">
        <f>IF(N218="snížená",J218,0)</f>
        <v>0</v>
      </c>
      <c r="BG218" s="138">
        <f>IF(N218="zákl. přenesená",J218,0)</f>
        <v>0</v>
      </c>
      <c r="BH218" s="138">
        <f>IF(N218="sníž. přenesená",J218,0)</f>
        <v>0</v>
      </c>
      <c r="BI218" s="138">
        <f>IF(N218="nulová",J218,0)</f>
        <v>0</v>
      </c>
      <c r="BJ218" s="14" t="s">
        <v>80</v>
      </c>
      <c r="BK218" s="138">
        <f>ROUND(I218*H218,2)</f>
        <v>0</v>
      </c>
      <c r="BL218" s="14" t="s">
        <v>193</v>
      </c>
      <c r="BM218" s="137" t="s">
        <v>922</v>
      </c>
    </row>
    <row r="219" spans="2:65" s="1" customFormat="1" ht="11.25">
      <c r="B219" s="29"/>
      <c r="C219" s="215"/>
      <c r="D219" s="216" t="s">
        <v>201</v>
      </c>
      <c r="E219" s="215"/>
      <c r="F219" s="217" t="s">
        <v>797</v>
      </c>
      <c r="G219" s="215"/>
      <c r="H219" s="215"/>
      <c r="I219" s="140"/>
      <c r="J219" s="215"/>
      <c r="K219" s="215"/>
      <c r="L219" s="29"/>
      <c r="M219" s="141"/>
      <c r="T219" s="53"/>
      <c r="AT219" s="14" t="s">
        <v>201</v>
      </c>
      <c r="AU219" s="14" t="s">
        <v>80</v>
      </c>
    </row>
    <row r="220" spans="2:65" s="1" customFormat="1" ht="16.5" customHeight="1">
      <c r="B220" s="128"/>
      <c r="C220" s="230" t="s">
        <v>470</v>
      </c>
      <c r="D220" s="230" t="s">
        <v>321</v>
      </c>
      <c r="E220" s="231" t="s">
        <v>799</v>
      </c>
      <c r="F220" s="232" t="s">
        <v>800</v>
      </c>
      <c r="G220" s="233" t="s">
        <v>280</v>
      </c>
      <c r="H220" s="234">
        <v>1.6836</v>
      </c>
      <c r="I220" s="158"/>
      <c r="J220" s="235">
        <f>ROUND(I220*H220,2)</f>
        <v>0</v>
      </c>
      <c r="K220" s="232" t="s">
        <v>199</v>
      </c>
      <c r="L220" s="159"/>
      <c r="M220" s="160" t="s">
        <v>1</v>
      </c>
      <c r="N220" s="161" t="s">
        <v>38</v>
      </c>
      <c r="P220" s="135">
        <f>O220*H220</f>
        <v>0</v>
      </c>
      <c r="Q220" s="135">
        <v>0.55000000000000004</v>
      </c>
      <c r="R220" s="135">
        <f>Q220*H220</f>
        <v>0.92598000000000003</v>
      </c>
      <c r="S220" s="135">
        <v>0</v>
      </c>
      <c r="T220" s="136">
        <f>S220*H220</f>
        <v>0</v>
      </c>
      <c r="AR220" s="137" t="s">
        <v>233</v>
      </c>
      <c r="AT220" s="137" t="s">
        <v>321</v>
      </c>
      <c r="AU220" s="137" t="s">
        <v>80</v>
      </c>
      <c r="AY220" s="14" t="s">
        <v>194</v>
      </c>
      <c r="BE220" s="138">
        <f>IF(N220="základní",J220,0)</f>
        <v>0</v>
      </c>
      <c r="BF220" s="138">
        <f>IF(N220="snížená",J220,0)</f>
        <v>0</v>
      </c>
      <c r="BG220" s="138">
        <f>IF(N220="zákl. přenesená",J220,0)</f>
        <v>0</v>
      </c>
      <c r="BH220" s="138">
        <f>IF(N220="sníž. přenesená",J220,0)</f>
        <v>0</v>
      </c>
      <c r="BI220" s="138">
        <f>IF(N220="nulová",J220,0)</f>
        <v>0</v>
      </c>
      <c r="BJ220" s="14" t="s">
        <v>80</v>
      </c>
      <c r="BK220" s="138">
        <f>ROUND(I220*H220,2)</f>
        <v>0</v>
      </c>
      <c r="BL220" s="14" t="s">
        <v>193</v>
      </c>
      <c r="BM220" s="137" t="s">
        <v>923</v>
      </c>
    </row>
    <row r="221" spans="2:65" s="1" customFormat="1" ht="11.25">
      <c r="B221" s="29"/>
      <c r="C221" s="215"/>
      <c r="D221" s="216" t="s">
        <v>201</v>
      </c>
      <c r="E221" s="215"/>
      <c r="F221" s="217" t="s">
        <v>800</v>
      </c>
      <c r="G221" s="215"/>
      <c r="H221" s="215"/>
      <c r="I221" s="140"/>
      <c r="J221" s="215"/>
      <c r="K221" s="215"/>
      <c r="L221" s="29"/>
      <c r="M221" s="141"/>
      <c r="T221" s="53"/>
      <c r="AT221" s="14" t="s">
        <v>201</v>
      </c>
      <c r="AU221" s="14" t="s">
        <v>80</v>
      </c>
    </row>
    <row r="222" spans="2:65" s="1" customFormat="1" ht="16.5" customHeight="1">
      <c r="B222" s="128"/>
      <c r="C222" s="210" t="s">
        <v>472</v>
      </c>
      <c r="D222" s="210" t="s">
        <v>195</v>
      </c>
      <c r="E222" s="211" t="s">
        <v>712</v>
      </c>
      <c r="F222" s="212" t="s">
        <v>713</v>
      </c>
      <c r="G222" s="213" t="s">
        <v>672</v>
      </c>
      <c r="H222" s="162"/>
      <c r="I222" s="132"/>
      <c r="J222" s="228">
        <f>ROUND(I222*H222,2)</f>
        <v>0</v>
      </c>
      <c r="K222" s="212" t="s">
        <v>270</v>
      </c>
      <c r="L222" s="29"/>
      <c r="M222" s="133" t="s">
        <v>1</v>
      </c>
      <c r="N222" s="134" t="s">
        <v>38</v>
      </c>
      <c r="P222" s="135">
        <f>O222*H222</f>
        <v>0</v>
      </c>
      <c r="Q222" s="135">
        <v>0</v>
      </c>
      <c r="R222" s="135">
        <f>Q222*H222</f>
        <v>0</v>
      </c>
      <c r="S222" s="135">
        <v>0</v>
      </c>
      <c r="T222" s="136">
        <f>S222*H222</f>
        <v>0</v>
      </c>
      <c r="AR222" s="137" t="s">
        <v>193</v>
      </c>
      <c r="AT222" s="137" t="s">
        <v>195</v>
      </c>
      <c r="AU222" s="137" t="s">
        <v>80</v>
      </c>
      <c r="AY222" s="14" t="s">
        <v>194</v>
      </c>
      <c r="BE222" s="138">
        <f>IF(N222="základní",J222,0)</f>
        <v>0</v>
      </c>
      <c r="BF222" s="138">
        <f>IF(N222="snížená",J222,0)</f>
        <v>0</v>
      </c>
      <c r="BG222" s="138">
        <f>IF(N222="zákl. přenesená",J222,0)</f>
        <v>0</v>
      </c>
      <c r="BH222" s="138">
        <f>IF(N222="sníž. přenesená",J222,0)</f>
        <v>0</v>
      </c>
      <c r="BI222" s="138">
        <f>IF(N222="nulová",J222,0)</f>
        <v>0</v>
      </c>
      <c r="BJ222" s="14" t="s">
        <v>80</v>
      </c>
      <c r="BK222" s="138">
        <f>ROUND(I222*H222,2)</f>
        <v>0</v>
      </c>
      <c r="BL222" s="14" t="s">
        <v>193</v>
      </c>
      <c r="BM222" s="137" t="s">
        <v>924</v>
      </c>
    </row>
    <row r="223" spans="2:65" s="1" customFormat="1" ht="11.25">
      <c r="B223" s="29"/>
      <c r="C223" s="215"/>
      <c r="D223" s="216" t="s">
        <v>201</v>
      </c>
      <c r="E223" s="215"/>
      <c r="F223" s="217" t="s">
        <v>713</v>
      </c>
      <c r="G223" s="215"/>
      <c r="H223" s="215"/>
      <c r="I223" s="140"/>
      <c r="J223" s="215"/>
      <c r="K223" s="215"/>
      <c r="L223" s="29"/>
      <c r="M223" s="141"/>
      <c r="T223" s="53"/>
      <c r="AT223" s="14" t="s">
        <v>201</v>
      </c>
      <c r="AU223" s="14" t="s">
        <v>80</v>
      </c>
    </row>
    <row r="224" spans="2:65" s="10" customFormat="1" ht="25.9" customHeight="1">
      <c r="B224" s="118"/>
      <c r="C224" s="225"/>
      <c r="D224" s="226" t="s">
        <v>72</v>
      </c>
      <c r="E224" s="227" t="s">
        <v>925</v>
      </c>
      <c r="F224" s="227" t="s">
        <v>926</v>
      </c>
      <c r="G224" s="225"/>
      <c r="H224" s="225"/>
      <c r="I224" s="121"/>
      <c r="J224" s="229">
        <f>BK224</f>
        <v>0</v>
      </c>
      <c r="K224" s="225"/>
      <c r="L224" s="118"/>
      <c r="M224" s="123"/>
      <c r="P224" s="124">
        <f>SUM(P225:P230)</f>
        <v>0</v>
      </c>
      <c r="R224" s="124">
        <f>SUM(R225:R230)</f>
        <v>2.7649799999999999E-2</v>
      </c>
      <c r="T224" s="125">
        <f>SUM(T225:T230)</f>
        <v>0</v>
      </c>
      <c r="AR224" s="119" t="s">
        <v>193</v>
      </c>
      <c r="AT224" s="126" t="s">
        <v>72</v>
      </c>
      <c r="AU224" s="126" t="s">
        <v>73</v>
      </c>
      <c r="AY224" s="119" t="s">
        <v>194</v>
      </c>
      <c r="BK224" s="127">
        <f>SUM(BK225:BK230)</f>
        <v>0</v>
      </c>
    </row>
    <row r="225" spans="2:65" s="1" customFormat="1" ht="16.5" customHeight="1">
      <c r="B225" s="128"/>
      <c r="C225" s="210" t="s">
        <v>474</v>
      </c>
      <c r="D225" s="210" t="s">
        <v>195</v>
      </c>
      <c r="E225" s="211" t="s">
        <v>927</v>
      </c>
      <c r="F225" s="212" t="s">
        <v>928</v>
      </c>
      <c r="G225" s="213" t="s">
        <v>324</v>
      </c>
      <c r="H225" s="214">
        <v>1.01</v>
      </c>
      <c r="I225" s="132"/>
      <c r="J225" s="228">
        <f>ROUND(I225*H225,2)</f>
        <v>0</v>
      </c>
      <c r="K225" s="212" t="s">
        <v>199</v>
      </c>
      <c r="L225" s="29"/>
      <c r="M225" s="133" t="s">
        <v>1</v>
      </c>
      <c r="N225" s="134" t="s">
        <v>38</v>
      </c>
      <c r="P225" s="135">
        <f>O225*H225</f>
        <v>0</v>
      </c>
      <c r="Q225" s="135">
        <v>4.9800000000000001E-3</v>
      </c>
      <c r="R225" s="135">
        <f>Q225*H225</f>
        <v>5.0298000000000001E-3</v>
      </c>
      <c r="S225" s="135">
        <v>0</v>
      </c>
      <c r="T225" s="136">
        <f>S225*H225</f>
        <v>0</v>
      </c>
      <c r="AR225" s="137" t="s">
        <v>193</v>
      </c>
      <c r="AT225" s="137" t="s">
        <v>195</v>
      </c>
      <c r="AU225" s="137" t="s">
        <v>80</v>
      </c>
      <c r="AY225" s="14" t="s">
        <v>194</v>
      </c>
      <c r="BE225" s="138">
        <f>IF(N225="základní",J225,0)</f>
        <v>0</v>
      </c>
      <c r="BF225" s="138">
        <f>IF(N225="snížená",J225,0)</f>
        <v>0</v>
      </c>
      <c r="BG225" s="138">
        <f>IF(N225="zákl. přenesená",J225,0)</f>
        <v>0</v>
      </c>
      <c r="BH225" s="138">
        <f>IF(N225="sníž. přenesená",J225,0)</f>
        <v>0</v>
      </c>
      <c r="BI225" s="138">
        <f>IF(N225="nulová",J225,0)</f>
        <v>0</v>
      </c>
      <c r="BJ225" s="14" t="s">
        <v>80</v>
      </c>
      <c r="BK225" s="138">
        <f>ROUND(I225*H225,2)</f>
        <v>0</v>
      </c>
      <c r="BL225" s="14" t="s">
        <v>193</v>
      </c>
      <c r="BM225" s="137" t="s">
        <v>929</v>
      </c>
    </row>
    <row r="226" spans="2:65" s="1" customFormat="1" ht="19.5">
      <c r="B226" s="29"/>
      <c r="C226" s="215"/>
      <c r="D226" s="216" t="s">
        <v>201</v>
      </c>
      <c r="E226" s="215"/>
      <c r="F226" s="217" t="s">
        <v>930</v>
      </c>
      <c r="G226" s="215"/>
      <c r="H226" s="215"/>
      <c r="I226" s="140"/>
      <c r="J226" s="215"/>
      <c r="K226" s="215"/>
      <c r="L226" s="29"/>
      <c r="M226" s="141"/>
      <c r="T226" s="53"/>
      <c r="AT226" s="14" t="s">
        <v>201</v>
      </c>
      <c r="AU226" s="14" t="s">
        <v>80</v>
      </c>
    </row>
    <row r="227" spans="2:65" s="1" customFormat="1" ht="16.5" customHeight="1">
      <c r="B227" s="128"/>
      <c r="C227" s="210" t="s">
        <v>481</v>
      </c>
      <c r="D227" s="210" t="s">
        <v>195</v>
      </c>
      <c r="E227" s="211" t="s">
        <v>931</v>
      </c>
      <c r="F227" s="212" t="s">
        <v>932</v>
      </c>
      <c r="G227" s="213" t="s">
        <v>198</v>
      </c>
      <c r="H227" s="214">
        <v>1</v>
      </c>
      <c r="I227" s="132"/>
      <c r="J227" s="228">
        <f>ROUND(I227*H227,2)</f>
        <v>0</v>
      </c>
      <c r="K227" s="212" t="s">
        <v>199</v>
      </c>
      <c r="L227" s="29"/>
      <c r="M227" s="133" t="s">
        <v>1</v>
      </c>
      <c r="N227" s="134" t="s">
        <v>38</v>
      </c>
      <c r="P227" s="135">
        <f>O227*H227</f>
        <v>0</v>
      </c>
      <c r="Q227" s="135">
        <v>4.9800000000000001E-3</v>
      </c>
      <c r="R227" s="135">
        <f>Q227*H227</f>
        <v>4.9800000000000001E-3</v>
      </c>
      <c r="S227" s="135">
        <v>0</v>
      </c>
      <c r="T227" s="136">
        <f>S227*H227</f>
        <v>0</v>
      </c>
      <c r="AR227" s="137" t="s">
        <v>193</v>
      </c>
      <c r="AT227" s="137" t="s">
        <v>195</v>
      </c>
      <c r="AU227" s="137" t="s">
        <v>80</v>
      </c>
      <c r="AY227" s="14" t="s">
        <v>194</v>
      </c>
      <c r="BE227" s="138">
        <f>IF(N227="základní",J227,0)</f>
        <v>0</v>
      </c>
      <c r="BF227" s="138">
        <f>IF(N227="snížená",J227,0)</f>
        <v>0</v>
      </c>
      <c r="BG227" s="138">
        <f>IF(N227="zákl. přenesená",J227,0)</f>
        <v>0</v>
      </c>
      <c r="BH227" s="138">
        <f>IF(N227="sníž. přenesená",J227,0)</f>
        <v>0</v>
      </c>
      <c r="BI227" s="138">
        <f>IF(N227="nulová",J227,0)</f>
        <v>0</v>
      </c>
      <c r="BJ227" s="14" t="s">
        <v>80</v>
      </c>
      <c r="BK227" s="138">
        <f>ROUND(I227*H227,2)</f>
        <v>0</v>
      </c>
      <c r="BL227" s="14" t="s">
        <v>193</v>
      </c>
      <c r="BM227" s="137" t="s">
        <v>933</v>
      </c>
    </row>
    <row r="228" spans="2:65" s="1" customFormat="1" ht="19.5">
      <c r="B228" s="29"/>
      <c r="C228" s="215"/>
      <c r="D228" s="216" t="s">
        <v>201</v>
      </c>
      <c r="E228" s="215"/>
      <c r="F228" s="217" t="s">
        <v>930</v>
      </c>
      <c r="G228" s="215"/>
      <c r="H228" s="215"/>
      <c r="I228" s="140"/>
      <c r="J228" s="215"/>
      <c r="K228" s="215"/>
      <c r="L228" s="29"/>
      <c r="M228" s="141"/>
      <c r="T228" s="53"/>
      <c r="AT228" s="14" t="s">
        <v>201</v>
      </c>
      <c r="AU228" s="14" t="s">
        <v>80</v>
      </c>
    </row>
    <row r="229" spans="2:65" s="1" customFormat="1" ht="16.5" customHeight="1">
      <c r="B229" s="128"/>
      <c r="C229" s="210" t="s">
        <v>483</v>
      </c>
      <c r="D229" s="210" t="s">
        <v>195</v>
      </c>
      <c r="E229" s="211" t="s">
        <v>934</v>
      </c>
      <c r="F229" s="212" t="s">
        <v>935</v>
      </c>
      <c r="G229" s="213" t="s">
        <v>341</v>
      </c>
      <c r="H229" s="214">
        <v>18</v>
      </c>
      <c r="I229" s="132"/>
      <c r="J229" s="228">
        <f>ROUND(I229*H229,2)</f>
        <v>0</v>
      </c>
      <c r="K229" s="212" t="s">
        <v>199</v>
      </c>
      <c r="L229" s="29"/>
      <c r="M229" s="133" t="s">
        <v>1</v>
      </c>
      <c r="N229" s="134" t="s">
        <v>38</v>
      </c>
      <c r="P229" s="135">
        <f>O229*H229</f>
        <v>0</v>
      </c>
      <c r="Q229" s="135">
        <v>9.7999999999999997E-4</v>
      </c>
      <c r="R229" s="135">
        <f>Q229*H229</f>
        <v>1.7639999999999999E-2</v>
      </c>
      <c r="S229" s="135">
        <v>0</v>
      </c>
      <c r="T229" s="136">
        <f>S229*H229</f>
        <v>0</v>
      </c>
      <c r="AR229" s="137" t="s">
        <v>193</v>
      </c>
      <c r="AT229" s="137" t="s">
        <v>195</v>
      </c>
      <c r="AU229" s="137" t="s">
        <v>80</v>
      </c>
      <c r="AY229" s="14" t="s">
        <v>194</v>
      </c>
      <c r="BE229" s="138">
        <f>IF(N229="základní",J229,0)</f>
        <v>0</v>
      </c>
      <c r="BF229" s="138">
        <f>IF(N229="snížená",J229,0)</f>
        <v>0</v>
      </c>
      <c r="BG229" s="138">
        <f>IF(N229="zákl. přenesená",J229,0)</f>
        <v>0</v>
      </c>
      <c r="BH229" s="138">
        <f>IF(N229="sníž. přenesená",J229,0)</f>
        <v>0</v>
      </c>
      <c r="BI229" s="138">
        <f>IF(N229="nulová",J229,0)</f>
        <v>0</v>
      </c>
      <c r="BJ229" s="14" t="s">
        <v>80</v>
      </c>
      <c r="BK229" s="138">
        <f>ROUND(I229*H229,2)</f>
        <v>0</v>
      </c>
      <c r="BL229" s="14" t="s">
        <v>193</v>
      </c>
      <c r="BM229" s="137" t="s">
        <v>936</v>
      </c>
    </row>
    <row r="230" spans="2:65" s="1" customFormat="1" ht="11.25">
      <c r="B230" s="29"/>
      <c r="C230" s="215"/>
      <c r="D230" s="216" t="s">
        <v>201</v>
      </c>
      <c r="E230" s="215"/>
      <c r="F230" s="217" t="s">
        <v>723</v>
      </c>
      <c r="G230" s="215"/>
      <c r="H230" s="215"/>
      <c r="I230" s="140"/>
      <c r="J230" s="215"/>
      <c r="K230" s="215"/>
      <c r="L230" s="29"/>
      <c r="M230" s="141"/>
      <c r="T230" s="53"/>
      <c r="AT230" s="14" t="s">
        <v>201</v>
      </c>
      <c r="AU230" s="14" t="s">
        <v>80</v>
      </c>
    </row>
    <row r="231" spans="2:65" s="10" customFormat="1" ht="25.9" customHeight="1">
      <c r="B231" s="118"/>
      <c r="C231" s="225"/>
      <c r="D231" s="226" t="s">
        <v>72</v>
      </c>
      <c r="E231" s="227" t="s">
        <v>805</v>
      </c>
      <c r="F231" s="227" t="s">
        <v>806</v>
      </c>
      <c r="G231" s="225"/>
      <c r="H231" s="225"/>
      <c r="I231" s="121"/>
      <c r="J231" s="229">
        <f>BK231</f>
        <v>0</v>
      </c>
      <c r="K231" s="225"/>
      <c r="L231" s="118"/>
      <c r="M231" s="123"/>
      <c r="P231" s="124">
        <f>SUM(P232:P235)</f>
        <v>0</v>
      </c>
      <c r="R231" s="124">
        <f>SUM(R232:R235)</f>
        <v>8.7580000000000005E-2</v>
      </c>
      <c r="T231" s="125">
        <f>SUM(T232:T235)</f>
        <v>0</v>
      </c>
      <c r="AR231" s="119" t="s">
        <v>193</v>
      </c>
      <c r="AT231" s="126" t="s">
        <v>72</v>
      </c>
      <c r="AU231" s="126" t="s">
        <v>73</v>
      </c>
      <c r="AY231" s="119" t="s">
        <v>194</v>
      </c>
      <c r="BK231" s="127">
        <f>SUM(BK232:BK235)</f>
        <v>0</v>
      </c>
    </row>
    <row r="232" spans="2:65" s="1" customFormat="1" ht="16.5" customHeight="1">
      <c r="B232" s="128"/>
      <c r="C232" s="210" t="s">
        <v>485</v>
      </c>
      <c r="D232" s="210" t="s">
        <v>195</v>
      </c>
      <c r="E232" s="211" t="s">
        <v>807</v>
      </c>
      <c r="F232" s="212" t="s">
        <v>937</v>
      </c>
      <c r="G232" s="213" t="s">
        <v>583</v>
      </c>
      <c r="H232" s="214">
        <v>1</v>
      </c>
      <c r="I232" s="132"/>
      <c r="J232" s="228">
        <f>ROUND(I232*H232,2)</f>
        <v>0</v>
      </c>
      <c r="K232" s="212" t="s">
        <v>199</v>
      </c>
      <c r="L232" s="29"/>
      <c r="M232" s="133" t="s">
        <v>1</v>
      </c>
      <c r="N232" s="134" t="s">
        <v>38</v>
      </c>
      <c r="P232" s="135">
        <f>O232*H232</f>
        <v>0</v>
      </c>
      <c r="Q232" s="135">
        <v>7.6630000000000004E-2</v>
      </c>
      <c r="R232" s="135">
        <f>Q232*H232</f>
        <v>7.6630000000000004E-2</v>
      </c>
      <c r="S232" s="135">
        <v>0</v>
      </c>
      <c r="T232" s="136">
        <f>S232*H232</f>
        <v>0</v>
      </c>
      <c r="AR232" s="137" t="s">
        <v>193</v>
      </c>
      <c r="AT232" s="137" t="s">
        <v>195</v>
      </c>
      <c r="AU232" s="137" t="s">
        <v>80</v>
      </c>
      <c r="AY232" s="14" t="s">
        <v>194</v>
      </c>
      <c r="BE232" s="138">
        <f>IF(N232="základní",J232,0)</f>
        <v>0</v>
      </c>
      <c r="BF232" s="138">
        <f>IF(N232="snížená",J232,0)</f>
        <v>0</v>
      </c>
      <c r="BG232" s="138">
        <f>IF(N232="zákl. přenesená",J232,0)</f>
        <v>0</v>
      </c>
      <c r="BH232" s="138">
        <f>IF(N232="sníž. přenesená",J232,0)</f>
        <v>0</v>
      </c>
      <c r="BI232" s="138">
        <f>IF(N232="nulová",J232,0)</f>
        <v>0</v>
      </c>
      <c r="BJ232" s="14" t="s">
        <v>80</v>
      </c>
      <c r="BK232" s="138">
        <f>ROUND(I232*H232,2)</f>
        <v>0</v>
      </c>
      <c r="BL232" s="14" t="s">
        <v>193</v>
      </c>
      <c r="BM232" s="137" t="s">
        <v>938</v>
      </c>
    </row>
    <row r="233" spans="2:65" s="1" customFormat="1" ht="11.25">
      <c r="B233" s="29"/>
      <c r="C233" s="215"/>
      <c r="D233" s="216" t="s">
        <v>201</v>
      </c>
      <c r="E233" s="215"/>
      <c r="F233" s="217" t="s">
        <v>937</v>
      </c>
      <c r="G233" s="215"/>
      <c r="H233" s="215"/>
      <c r="I233" s="140"/>
      <c r="J233" s="215"/>
      <c r="K233" s="215"/>
      <c r="L233" s="29"/>
      <c r="M233" s="141"/>
      <c r="T233" s="53"/>
      <c r="AT233" s="14" t="s">
        <v>201</v>
      </c>
      <c r="AU233" s="14" t="s">
        <v>80</v>
      </c>
    </row>
    <row r="234" spans="2:65" s="1" customFormat="1" ht="16.5" customHeight="1">
      <c r="B234" s="128"/>
      <c r="C234" s="210" t="s">
        <v>487</v>
      </c>
      <c r="D234" s="210" t="s">
        <v>195</v>
      </c>
      <c r="E234" s="211" t="s">
        <v>939</v>
      </c>
      <c r="F234" s="212" t="s">
        <v>940</v>
      </c>
      <c r="G234" s="213" t="s">
        <v>236</v>
      </c>
      <c r="H234" s="214">
        <v>15</v>
      </c>
      <c r="I234" s="132"/>
      <c r="J234" s="228">
        <f>ROUND(I234*H234,2)</f>
        <v>0</v>
      </c>
      <c r="K234" s="212" t="s">
        <v>199</v>
      </c>
      <c r="L234" s="29"/>
      <c r="M234" s="133" t="s">
        <v>1</v>
      </c>
      <c r="N234" s="134" t="s">
        <v>38</v>
      </c>
      <c r="P234" s="135">
        <f>O234*H234</f>
        <v>0</v>
      </c>
      <c r="Q234" s="135">
        <v>7.2999999999999996E-4</v>
      </c>
      <c r="R234" s="135">
        <f>Q234*H234</f>
        <v>1.095E-2</v>
      </c>
      <c r="S234" s="135">
        <v>0</v>
      </c>
      <c r="T234" s="136">
        <f>S234*H234</f>
        <v>0</v>
      </c>
      <c r="AR234" s="137" t="s">
        <v>193</v>
      </c>
      <c r="AT234" s="137" t="s">
        <v>195</v>
      </c>
      <c r="AU234" s="137" t="s">
        <v>80</v>
      </c>
      <c r="AY234" s="14" t="s">
        <v>194</v>
      </c>
      <c r="BE234" s="138">
        <f>IF(N234="základní",J234,0)</f>
        <v>0</v>
      </c>
      <c r="BF234" s="138">
        <f>IF(N234="snížená",J234,0)</f>
        <v>0</v>
      </c>
      <c r="BG234" s="138">
        <f>IF(N234="zákl. přenesená",J234,0)</f>
        <v>0</v>
      </c>
      <c r="BH234" s="138">
        <f>IF(N234="sníž. přenesená",J234,0)</f>
        <v>0</v>
      </c>
      <c r="BI234" s="138">
        <f>IF(N234="nulová",J234,0)</f>
        <v>0</v>
      </c>
      <c r="BJ234" s="14" t="s">
        <v>80</v>
      </c>
      <c r="BK234" s="138">
        <f>ROUND(I234*H234,2)</f>
        <v>0</v>
      </c>
      <c r="BL234" s="14" t="s">
        <v>193</v>
      </c>
      <c r="BM234" s="137" t="s">
        <v>941</v>
      </c>
    </row>
    <row r="235" spans="2:65" s="1" customFormat="1" ht="19.5">
      <c r="B235" s="29"/>
      <c r="C235" s="215"/>
      <c r="D235" s="216" t="s">
        <v>201</v>
      </c>
      <c r="E235" s="215"/>
      <c r="F235" s="217" t="s">
        <v>942</v>
      </c>
      <c r="G235" s="215"/>
      <c r="H235" s="215"/>
      <c r="I235" s="140"/>
      <c r="J235" s="215"/>
      <c r="K235" s="215"/>
      <c r="L235" s="29"/>
      <c r="M235" s="141"/>
      <c r="T235" s="53"/>
      <c r="AT235" s="14" t="s">
        <v>201</v>
      </c>
      <c r="AU235" s="14" t="s">
        <v>80</v>
      </c>
    </row>
    <row r="236" spans="2:65" s="10" customFormat="1" ht="25.9" customHeight="1">
      <c r="B236" s="118"/>
      <c r="C236" s="225"/>
      <c r="D236" s="226" t="s">
        <v>72</v>
      </c>
      <c r="E236" s="227" t="s">
        <v>589</v>
      </c>
      <c r="F236" s="227" t="s">
        <v>590</v>
      </c>
      <c r="G236" s="225"/>
      <c r="H236" s="225"/>
      <c r="I236" s="121"/>
      <c r="J236" s="229">
        <f>BK236</f>
        <v>0</v>
      </c>
      <c r="K236" s="225"/>
      <c r="L236" s="118"/>
      <c r="M236" s="123"/>
      <c r="P236" s="124">
        <f>SUM(P237:P238)</f>
        <v>0</v>
      </c>
      <c r="R236" s="124">
        <f>SUM(R237:R238)</f>
        <v>0</v>
      </c>
      <c r="T236" s="125">
        <f>SUM(T237:T238)</f>
        <v>0</v>
      </c>
      <c r="AR236" s="119" t="s">
        <v>193</v>
      </c>
      <c r="AT236" s="126" t="s">
        <v>72</v>
      </c>
      <c r="AU236" s="126" t="s">
        <v>73</v>
      </c>
      <c r="AY236" s="119" t="s">
        <v>194</v>
      </c>
      <c r="BK236" s="127">
        <f>SUM(BK237:BK238)</f>
        <v>0</v>
      </c>
    </row>
    <row r="237" spans="2:65" s="1" customFormat="1" ht="16.5" customHeight="1">
      <c r="B237" s="128"/>
      <c r="C237" s="210" t="s">
        <v>489</v>
      </c>
      <c r="D237" s="210" t="s">
        <v>195</v>
      </c>
      <c r="E237" s="211" t="s">
        <v>759</v>
      </c>
      <c r="F237" s="212" t="s">
        <v>760</v>
      </c>
      <c r="G237" s="213" t="s">
        <v>324</v>
      </c>
      <c r="H237" s="214">
        <v>346.60458</v>
      </c>
      <c r="I237" s="132"/>
      <c r="J237" s="228">
        <f>ROUND(I237*H237,2)</f>
        <v>0</v>
      </c>
      <c r="K237" s="212" t="s">
        <v>270</v>
      </c>
      <c r="L237" s="29"/>
      <c r="M237" s="133" t="s">
        <v>1</v>
      </c>
      <c r="N237" s="134" t="s">
        <v>38</v>
      </c>
      <c r="P237" s="135">
        <f>O237*H237</f>
        <v>0</v>
      </c>
      <c r="Q237" s="135">
        <v>0</v>
      </c>
      <c r="R237" s="135">
        <f>Q237*H237</f>
        <v>0</v>
      </c>
      <c r="S237" s="135">
        <v>0</v>
      </c>
      <c r="T237" s="136">
        <f>S237*H237</f>
        <v>0</v>
      </c>
      <c r="AR237" s="137" t="s">
        <v>193</v>
      </c>
      <c r="AT237" s="137" t="s">
        <v>195</v>
      </c>
      <c r="AU237" s="137" t="s">
        <v>80</v>
      </c>
      <c r="AY237" s="14" t="s">
        <v>194</v>
      </c>
      <c r="BE237" s="138">
        <f>IF(N237="základní",J237,0)</f>
        <v>0</v>
      </c>
      <c r="BF237" s="138">
        <f>IF(N237="snížená",J237,0)</f>
        <v>0</v>
      </c>
      <c r="BG237" s="138">
        <f>IF(N237="zákl. přenesená",J237,0)</f>
        <v>0</v>
      </c>
      <c r="BH237" s="138">
        <f>IF(N237="sníž. přenesená",J237,0)</f>
        <v>0</v>
      </c>
      <c r="BI237" s="138">
        <f>IF(N237="nulová",J237,0)</f>
        <v>0</v>
      </c>
      <c r="BJ237" s="14" t="s">
        <v>80</v>
      </c>
      <c r="BK237" s="138">
        <f>ROUND(I237*H237,2)</f>
        <v>0</v>
      </c>
      <c r="BL237" s="14" t="s">
        <v>193</v>
      </c>
      <c r="BM237" s="137" t="s">
        <v>943</v>
      </c>
    </row>
    <row r="238" spans="2:65" s="1" customFormat="1" ht="11.25">
      <c r="B238" s="29"/>
      <c r="C238" s="215"/>
      <c r="D238" s="216" t="s">
        <v>201</v>
      </c>
      <c r="E238" s="215"/>
      <c r="F238" s="217" t="s">
        <v>760</v>
      </c>
      <c r="G238" s="215"/>
      <c r="H238" s="215"/>
      <c r="I238" s="140"/>
      <c r="J238" s="215"/>
      <c r="K238" s="215"/>
      <c r="L238" s="29"/>
      <c r="M238" s="141"/>
      <c r="T238" s="53"/>
      <c r="AT238" s="14" t="s">
        <v>201</v>
      </c>
      <c r="AU238" s="14" t="s">
        <v>80</v>
      </c>
    </row>
    <row r="239" spans="2:65" s="10" customFormat="1" ht="25.9" customHeight="1">
      <c r="B239" s="118"/>
      <c r="C239" s="225"/>
      <c r="D239" s="226" t="s">
        <v>72</v>
      </c>
      <c r="E239" s="227" t="s">
        <v>762</v>
      </c>
      <c r="F239" s="227" t="s">
        <v>763</v>
      </c>
      <c r="G239" s="225"/>
      <c r="H239" s="225"/>
      <c r="I239" s="121"/>
      <c r="J239" s="229">
        <f>BK239</f>
        <v>0</v>
      </c>
      <c r="K239" s="225"/>
      <c r="L239" s="118"/>
      <c r="M239" s="123"/>
      <c r="P239" s="124">
        <f>SUM(P240:P241)</f>
        <v>0</v>
      </c>
      <c r="R239" s="124">
        <f>SUM(R240:R241)</f>
        <v>1.9286536799999998</v>
      </c>
      <c r="T239" s="125">
        <f>SUM(T240:T241)</f>
        <v>0</v>
      </c>
      <c r="AR239" s="119" t="s">
        <v>193</v>
      </c>
      <c r="AT239" s="126" t="s">
        <v>72</v>
      </c>
      <c r="AU239" s="126" t="s">
        <v>73</v>
      </c>
      <c r="AY239" s="119" t="s">
        <v>194</v>
      </c>
      <c r="BK239" s="127">
        <f>SUM(BK240:BK241)</f>
        <v>0</v>
      </c>
    </row>
    <row r="240" spans="2:65" s="1" customFormat="1" ht="16.5" customHeight="1">
      <c r="B240" s="128"/>
      <c r="C240" s="210" t="s">
        <v>491</v>
      </c>
      <c r="D240" s="210" t="s">
        <v>195</v>
      </c>
      <c r="E240" s="211" t="s">
        <v>764</v>
      </c>
      <c r="F240" s="212" t="s">
        <v>765</v>
      </c>
      <c r="G240" s="213" t="s">
        <v>324</v>
      </c>
      <c r="H240" s="214">
        <v>1.8888</v>
      </c>
      <c r="I240" s="132"/>
      <c r="J240" s="228">
        <f>ROUND(I240*H240,2)</f>
        <v>0</v>
      </c>
      <c r="K240" s="212" t="s">
        <v>199</v>
      </c>
      <c r="L240" s="29"/>
      <c r="M240" s="133" t="s">
        <v>1</v>
      </c>
      <c r="N240" s="134" t="s">
        <v>38</v>
      </c>
      <c r="P240" s="135">
        <f>O240*H240</f>
        <v>0</v>
      </c>
      <c r="Q240" s="135">
        <v>1.0210999999999999</v>
      </c>
      <c r="R240" s="135">
        <f>Q240*H240</f>
        <v>1.9286536799999998</v>
      </c>
      <c r="S240" s="135">
        <v>0</v>
      </c>
      <c r="T240" s="136">
        <f>S240*H240</f>
        <v>0</v>
      </c>
      <c r="AR240" s="137" t="s">
        <v>193</v>
      </c>
      <c r="AT240" s="137" t="s">
        <v>195</v>
      </c>
      <c r="AU240" s="137" t="s">
        <v>80</v>
      </c>
      <c r="AY240" s="14" t="s">
        <v>194</v>
      </c>
      <c r="BE240" s="138">
        <f>IF(N240="základní",J240,0)</f>
        <v>0</v>
      </c>
      <c r="BF240" s="138">
        <f>IF(N240="snížená",J240,0)</f>
        <v>0</v>
      </c>
      <c r="BG240" s="138">
        <f>IF(N240="zákl. přenesená",J240,0)</f>
        <v>0</v>
      </c>
      <c r="BH240" s="138">
        <f>IF(N240="sníž. přenesená",J240,0)</f>
        <v>0</v>
      </c>
      <c r="BI240" s="138">
        <f>IF(N240="nulová",J240,0)</f>
        <v>0</v>
      </c>
      <c r="BJ240" s="14" t="s">
        <v>80</v>
      </c>
      <c r="BK240" s="138">
        <f>ROUND(I240*H240,2)</f>
        <v>0</v>
      </c>
      <c r="BL240" s="14" t="s">
        <v>193</v>
      </c>
      <c r="BM240" s="137" t="s">
        <v>944</v>
      </c>
    </row>
    <row r="241" spans="2:47" s="1" customFormat="1" ht="11.25">
      <c r="B241" s="29"/>
      <c r="C241" s="215"/>
      <c r="D241" s="216" t="s">
        <v>201</v>
      </c>
      <c r="E241" s="215"/>
      <c r="F241" s="217" t="s">
        <v>765</v>
      </c>
      <c r="G241" s="215"/>
      <c r="H241" s="215"/>
      <c r="I241" s="140"/>
      <c r="J241" s="215"/>
      <c r="K241" s="215"/>
      <c r="L241" s="29"/>
      <c r="M241" s="152"/>
      <c r="N241" s="153"/>
      <c r="O241" s="153"/>
      <c r="P241" s="153"/>
      <c r="Q241" s="153"/>
      <c r="R241" s="153"/>
      <c r="S241" s="153"/>
      <c r="T241" s="154"/>
      <c r="AT241" s="14" t="s">
        <v>201</v>
      </c>
      <c r="AU241" s="14" t="s">
        <v>80</v>
      </c>
    </row>
    <row r="242" spans="2:47" s="1" customFormat="1" ht="6.95" customHeight="1">
      <c r="B242" s="41"/>
      <c r="C242" s="42"/>
      <c r="D242" s="42"/>
      <c r="E242" s="42"/>
      <c r="F242" s="42"/>
      <c r="G242" s="42"/>
      <c r="H242" s="42"/>
      <c r="I242" s="42"/>
      <c r="J242" s="42"/>
      <c r="K242" s="42"/>
      <c r="L242" s="29"/>
    </row>
  </sheetData>
  <sheetProtection algorithmName="SHA-512" hashValue="Jsxm/Ko/7VAMicKMASQ5xRKGgoI8O6FvGsV7syQJF/WavVDi3Sb62i//OIx6KEXx5ChpmlgK44AkkM+KQDjRVw==" saltValue="DVdi2tnspfwbyoEnxbLr0A==" spinCount="100000" sheet="1" objects="1" scenarios="1"/>
  <autoFilter ref="C131:K241" xr:uid="{00000000-0009-0000-0000-000007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76"/>
  <sheetViews>
    <sheetView showGridLines="0" workbookViewId="0">
      <selection activeCell="W14" sqref="W14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123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168</v>
      </c>
      <c r="L4" s="17"/>
      <c r="M4" s="91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DOPLNĚNÍ VYBAVENOSTI V OKOLÍ VELKÉHO ŽĎÁRSKÉHO RYBNÍKU</v>
      </c>
      <c r="F7" s="207"/>
      <c r="G7" s="207"/>
      <c r="H7" s="207"/>
      <c r="L7" s="17"/>
    </row>
    <row r="8" spans="2:46" ht="12" customHeight="1">
      <c r="B8" s="17"/>
      <c r="D8" s="24" t="s">
        <v>169</v>
      </c>
      <c r="L8" s="17"/>
    </row>
    <row r="9" spans="2:46" s="1" customFormat="1" ht="16.5" customHeight="1">
      <c r="B9" s="29"/>
      <c r="E9" s="206" t="s">
        <v>945</v>
      </c>
      <c r="F9" s="208"/>
      <c r="G9" s="208"/>
      <c r="H9" s="208"/>
      <c r="L9" s="29"/>
    </row>
    <row r="10" spans="2:46" s="1" customFormat="1" ht="12" customHeight="1">
      <c r="B10" s="29"/>
      <c r="D10" s="24" t="s">
        <v>171</v>
      </c>
      <c r="L10" s="29"/>
    </row>
    <row r="11" spans="2:46" s="1" customFormat="1" ht="30" customHeight="1">
      <c r="B11" s="29"/>
      <c r="E11" s="170" t="s">
        <v>946</v>
      </c>
      <c r="F11" s="208"/>
      <c r="G11" s="208"/>
      <c r="H11" s="208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</v>
      </c>
      <c r="I13" s="24" t="s">
        <v>19</v>
      </c>
      <c r="J13" s="22" t="s">
        <v>1</v>
      </c>
      <c r="L13" s="29"/>
    </row>
    <row r="14" spans="2:46" s="1" customFormat="1" ht="12" customHeight="1">
      <c r="B14" s="29"/>
      <c r="D14" s="24" t="s">
        <v>20</v>
      </c>
      <c r="F14" s="22" t="s">
        <v>21</v>
      </c>
      <c r="I14" s="24" t="s">
        <v>22</v>
      </c>
      <c r="J14" s="49" t="str">
        <f>'Rekapitulace stavby'!AN8</f>
        <v>26. 8. 2025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24</v>
      </c>
      <c r="I16" s="24" t="s">
        <v>25</v>
      </c>
      <c r="J16" s="22" t="str">
        <f>IF('Rekapitulace stavby'!AN10="","",'Rekapitulace stavby'!AN10)</f>
        <v/>
      </c>
      <c r="L16" s="29"/>
    </row>
    <row r="17" spans="2:12" s="1" customFormat="1" ht="18" customHeight="1">
      <c r="B17" s="29"/>
      <c r="E17" s="22" t="str">
        <f>IF('Rekapitulace stavby'!E11="","",'Rekapitulace stavby'!E11)</f>
        <v xml:space="preserve"> </v>
      </c>
      <c r="I17" s="24" t="s">
        <v>26</v>
      </c>
      <c r="J17" s="22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27</v>
      </c>
      <c r="I19" s="24" t="s">
        <v>25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09" t="str">
        <f>'Rekapitulace stavby'!E14</f>
        <v>Vyplň údaj</v>
      </c>
      <c r="F20" s="189"/>
      <c r="G20" s="189"/>
      <c r="H20" s="189"/>
      <c r="I20" s="24" t="s">
        <v>26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29</v>
      </c>
      <c r="I22" s="24" t="s">
        <v>25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26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31</v>
      </c>
      <c r="I25" s="24" t="s">
        <v>25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26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32</v>
      </c>
      <c r="L28" s="29"/>
    </row>
    <row r="29" spans="2:12" s="7" customFormat="1" ht="16.5" customHeight="1">
      <c r="B29" s="92"/>
      <c r="E29" s="194" t="s">
        <v>1</v>
      </c>
      <c r="F29" s="194"/>
      <c r="G29" s="194"/>
      <c r="H29" s="194"/>
      <c r="L29" s="92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25.35" customHeight="1">
      <c r="B32" s="29"/>
      <c r="D32" s="93" t="s">
        <v>33</v>
      </c>
      <c r="J32" s="63">
        <f>ROUND(J127, 2)</f>
        <v>0</v>
      </c>
      <c r="L32" s="29"/>
    </row>
    <row r="33" spans="2:12" s="1" customFormat="1" ht="6.95" customHeight="1">
      <c r="B33" s="29"/>
      <c r="D33" s="50"/>
      <c r="E33" s="50"/>
      <c r="F33" s="50"/>
      <c r="G33" s="50"/>
      <c r="H33" s="50"/>
      <c r="I33" s="50"/>
      <c r="J33" s="50"/>
      <c r="K33" s="50"/>
      <c r="L33" s="29"/>
    </row>
    <row r="34" spans="2:12" s="1" customFormat="1" ht="14.45" customHeight="1">
      <c r="B34" s="29"/>
      <c r="F34" s="32" t="s">
        <v>35</v>
      </c>
      <c r="I34" s="32" t="s">
        <v>34</v>
      </c>
      <c r="J34" s="32" t="s">
        <v>36</v>
      </c>
      <c r="L34" s="29"/>
    </row>
    <row r="35" spans="2:12" s="1" customFormat="1" ht="14.45" customHeight="1">
      <c r="B35" s="29"/>
      <c r="D35" s="52" t="s">
        <v>37</v>
      </c>
      <c r="E35" s="24" t="s">
        <v>38</v>
      </c>
      <c r="F35" s="84">
        <f>ROUND((SUM(BE127:BE175)),  2)</f>
        <v>0</v>
      </c>
      <c r="I35" s="94">
        <v>0.21</v>
      </c>
      <c r="J35" s="84">
        <f>ROUND(((SUM(BE127:BE175))*I35),  2)</f>
        <v>0</v>
      </c>
      <c r="L35" s="29"/>
    </row>
    <row r="36" spans="2:12" s="1" customFormat="1" ht="14.45" customHeight="1">
      <c r="B36" s="29"/>
      <c r="E36" s="24" t="s">
        <v>39</v>
      </c>
      <c r="F36" s="84">
        <f>ROUND((SUM(BF127:BF175)),  2)</f>
        <v>0</v>
      </c>
      <c r="I36" s="94">
        <v>0.15</v>
      </c>
      <c r="J36" s="84">
        <f>ROUND(((SUM(BF127:BF175))*I36),  2)</f>
        <v>0</v>
      </c>
      <c r="L36" s="29"/>
    </row>
    <row r="37" spans="2:12" s="1" customFormat="1" ht="14.45" hidden="1" customHeight="1">
      <c r="B37" s="29"/>
      <c r="E37" s="24" t="s">
        <v>40</v>
      </c>
      <c r="F37" s="84">
        <f>ROUND((SUM(BG127:BG175)),  2)</f>
        <v>0</v>
      </c>
      <c r="I37" s="94">
        <v>0.21</v>
      </c>
      <c r="J37" s="84">
        <f>0</f>
        <v>0</v>
      </c>
      <c r="L37" s="29"/>
    </row>
    <row r="38" spans="2:12" s="1" customFormat="1" ht="14.45" hidden="1" customHeight="1">
      <c r="B38" s="29"/>
      <c r="E38" s="24" t="s">
        <v>41</v>
      </c>
      <c r="F38" s="84">
        <f>ROUND((SUM(BH127:BH175)),  2)</f>
        <v>0</v>
      </c>
      <c r="I38" s="94">
        <v>0.15</v>
      </c>
      <c r="J38" s="84">
        <f>0</f>
        <v>0</v>
      </c>
      <c r="L38" s="29"/>
    </row>
    <row r="39" spans="2:12" s="1" customFormat="1" ht="14.45" hidden="1" customHeight="1">
      <c r="B39" s="29"/>
      <c r="E39" s="24" t="s">
        <v>42</v>
      </c>
      <c r="F39" s="84">
        <f>ROUND((SUM(BI127:BI175)),  2)</f>
        <v>0</v>
      </c>
      <c r="I39" s="94">
        <v>0</v>
      </c>
      <c r="J39" s="84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5"/>
      <c r="D41" s="96" t="s">
        <v>43</v>
      </c>
      <c r="E41" s="54"/>
      <c r="F41" s="54"/>
      <c r="G41" s="97" t="s">
        <v>44</v>
      </c>
      <c r="H41" s="98" t="s">
        <v>45</v>
      </c>
      <c r="I41" s="54"/>
      <c r="J41" s="99">
        <f>SUM(J32:J39)</f>
        <v>0</v>
      </c>
      <c r="K41" s="100"/>
      <c r="L41" s="29"/>
    </row>
    <row r="42" spans="2:12" s="1" customFormat="1" ht="14.45" customHeight="1">
      <c r="B42" s="29"/>
      <c r="L42" s="29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48</v>
      </c>
      <c r="E61" s="31"/>
      <c r="F61" s="101" t="s">
        <v>49</v>
      </c>
      <c r="G61" s="40" t="s">
        <v>48</v>
      </c>
      <c r="H61" s="31"/>
      <c r="I61" s="31"/>
      <c r="J61" s="102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48</v>
      </c>
      <c r="E76" s="31"/>
      <c r="F76" s="101" t="s">
        <v>49</v>
      </c>
      <c r="G76" s="40" t="s">
        <v>48</v>
      </c>
      <c r="H76" s="31"/>
      <c r="I76" s="31"/>
      <c r="J76" s="102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12" s="1" customFormat="1" ht="24.95" customHeight="1">
      <c r="B82" s="29"/>
      <c r="C82" s="18" t="s">
        <v>172</v>
      </c>
      <c r="L82" s="29"/>
    </row>
    <row r="83" spans="2:12" s="1" customFormat="1" ht="6.95" customHeight="1">
      <c r="B83" s="29"/>
      <c r="L83" s="29"/>
    </row>
    <row r="84" spans="2:12" s="1" customFormat="1" ht="12" customHeight="1">
      <c r="B84" s="29"/>
      <c r="C84" s="24" t="s">
        <v>16</v>
      </c>
      <c r="L84" s="29"/>
    </row>
    <row r="85" spans="2:12" s="1" customFormat="1" ht="16.5" customHeight="1">
      <c r="B85" s="29"/>
      <c r="E85" s="206" t="str">
        <f>E7</f>
        <v>DOPLNĚNÍ VYBAVENOSTI V OKOLÍ VELKÉHO ŽĎÁRSKÉHO RYBNÍKU</v>
      </c>
      <c r="F85" s="207"/>
      <c r="G85" s="207"/>
      <c r="H85" s="207"/>
      <c r="L85" s="29"/>
    </row>
    <row r="86" spans="2:12" ht="12" customHeight="1">
      <c r="B86" s="17"/>
      <c r="C86" s="24" t="s">
        <v>169</v>
      </c>
      <c r="L86" s="17"/>
    </row>
    <row r="87" spans="2:12" s="1" customFormat="1" ht="16.5" customHeight="1">
      <c r="B87" s="29"/>
      <c r="E87" s="206" t="s">
        <v>945</v>
      </c>
      <c r="F87" s="208"/>
      <c r="G87" s="208"/>
      <c r="H87" s="208"/>
      <c r="L87" s="29"/>
    </row>
    <row r="88" spans="2:12" s="1" customFormat="1" ht="12" customHeight="1">
      <c r="B88" s="29"/>
      <c r="C88" s="24" t="s">
        <v>171</v>
      </c>
      <c r="L88" s="29"/>
    </row>
    <row r="89" spans="2:12" s="1" customFormat="1" ht="30" customHeight="1">
      <c r="B89" s="29"/>
      <c r="E89" s="170" t="str">
        <f>E11</f>
        <v>D.7.1 - D.7.2 - ARCHITEKTONICKO - STAVEBNÍ ŘEŠENÍ  + STAVEBNĚ - KONSTRUKČNÍ ŘEŠENÍ</v>
      </c>
      <c r="F89" s="208"/>
      <c r="G89" s="208"/>
      <c r="H89" s="208"/>
      <c r="L89" s="29"/>
    </row>
    <row r="90" spans="2:12" s="1" customFormat="1" ht="6.95" customHeight="1">
      <c r="B90" s="29"/>
      <c r="L90" s="29"/>
    </row>
    <row r="91" spans="2:12" s="1" customFormat="1" ht="12" customHeight="1">
      <c r="B91" s="29"/>
      <c r="C91" s="24" t="s">
        <v>20</v>
      </c>
      <c r="F91" s="22" t="str">
        <f>F14</f>
        <v xml:space="preserve"> </v>
      </c>
      <c r="I91" s="24" t="s">
        <v>22</v>
      </c>
      <c r="J91" s="49" t="str">
        <f>IF(J14="","",J14)</f>
        <v>26. 8. 2025</v>
      </c>
      <c r="L91" s="29"/>
    </row>
    <row r="92" spans="2:12" s="1" customFormat="1" ht="6.95" customHeight="1">
      <c r="B92" s="29"/>
      <c r="L92" s="29"/>
    </row>
    <row r="93" spans="2:12" s="1" customFormat="1" ht="15.2" customHeight="1">
      <c r="B93" s="29"/>
      <c r="C93" s="24" t="s">
        <v>24</v>
      </c>
      <c r="F93" s="22" t="str">
        <f>E17</f>
        <v xml:space="preserve"> </v>
      </c>
      <c r="I93" s="24" t="s">
        <v>29</v>
      </c>
      <c r="J93" s="27" t="str">
        <f>E23</f>
        <v xml:space="preserve"> </v>
      </c>
      <c r="L93" s="29"/>
    </row>
    <row r="94" spans="2:12" s="1" customFormat="1" ht="15.2" customHeight="1">
      <c r="B94" s="29"/>
      <c r="C94" s="24" t="s">
        <v>27</v>
      </c>
      <c r="F94" s="22" t="str">
        <f>IF(E20="","",E20)</f>
        <v>Vyplň údaj</v>
      </c>
      <c r="I94" s="24" t="s">
        <v>31</v>
      </c>
      <c r="J94" s="27" t="str">
        <f>E26</f>
        <v xml:space="preserve"> </v>
      </c>
      <c r="L94" s="29"/>
    </row>
    <row r="95" spans="2:12" s="1" customFormat="1" ht="10.35" customHeight="1">
      <c r="B95" s="29"/>
      <c r="L95" s="29"/>
    </row>
    <row r="96" spans="2:12" s="1" customFormat="1" ht="29.25" customHeight="1">
      <c r="B96" s="29"/>
      <c r="C96" s="103" t="s">
        <v>173</v>
      </c>
      <c r="D96" s="95"/>
      <c r="E96" s="95"/>
      <c r="F96" s="95"/>
      <c r="G96" s="95"/>
      <c r="H96" s="95"/>
      <c r="I96" s="95"/>
      <c r="J96" s="104" t="s">
        <v>174</v>
      </c>
      <c r="K96" s="95"/>
      <c r="L96" s="29"/>
    </row>
    <row r="97" spans="2:47" s="1" customFormat="1" ht="10.35" customHeight="1">
      <c r="B97" s="29"/>
      <c r="L97" s="29"/>
    </row>
    <row r="98" spans="2:47" s="1" customFormat="1" ht="22.9" customHeight="1">
      <c r="B98" s="29"/>
      <c r="C98" s="105" t="s">
        <v>175</v>
      </c>
      <c r="J98" s="63">
        <f>J127</f>
        <v>0</v>
      </c>
      <c r="L98" s="29"/>
      <c r="AU98" s="14" t="s">
        <v>82</v>
      </c>
    </row>
    <row r="99" spans="2:47" s="8" customFormat="1" ht="24.95" customHeight="1">
      <c r="B99" s="106"/>
      <c r="D99" s="107" t="s">
        <v>597</v>
      </c>
      <c r="E99" s="108"/>
      <c r="F99" s="108"/>
      <c r="G99" s="108"/>
      <c r="H99" s="108"/>
      <c r="I99" s="108"/>
      <c r="J99" s="109">
        <f>J128</f>
        <v>0</v>
      </c>
      <c r="L99" s="106"/>
    </row>
    <row r="100" spans="2:47" s="8" customFormat="1" ht="24.95" customHeight="1">
      <c r="B100" s="106"/>
      <c r="D100" s="107" t="s">
        <v>598</v>
      </c>
      <c r="E100" s="108"/>
      <c r="F100" s="108"/>
      <c r="G100" s="108"/>
      <c r="H100" s="108"/>
      <c r="I100" s="108"/>
      <c r="J100" s="109">
        <f>J144</f>
        <v>0</v>
      </c>
      <c r="L100" s="106"/>
    </row>
    <row r="101" spans="2:47" s="8" customFormat="1" ht="24.95" customHeight="1">
      <c r="B101" s="106"/>
      <c r="D101" s="107" t="s">
        <v>601</v>
      </c>
      <c r="E101" s="108"/>
      <c r="F101" s="108"/>
      <c r="G101" s="108"/>
      <c r="H101" s="108"/>
      <c r="I101" s="108"/>
      <c r="J101" s="109">
        <f>J151</f>
        <v>0</v>
      </c>
      <c r="L101" s="106"/>
    </row>
    <row r="102" spans="2:47" s="8" customFormat="1" ht="24.95" customHeight="1">
      <c r="B102" s="106"/>
      <c r="D102" s="107" t="s">
        <v>602</v>
      </c>
      <c r="E102" s="108"/>
      <c r="F102" s="108"/>
      <c r="G102" s="108"/>
      <c r="H102" s="108"/>
      <c r="I102" s="108"/>
      <c r="J102" s="109">
        <f>J156</f>
        <v>0</v>
      </c>
      <c r="L102" s="106"/>
    </row>
    <row r="103" spans="2:47" s="8" customFormat="1" ht="24.95" customHeight="1">
      <c r="B103" s="106"/>
      <c r="D103" s="107" t="s">
        <v>606</v>
      </c>
      <c r="E103" s="108"/>
      <c r="F103" s="108"/>
      <c r="G103" s="108"/>
      <c r="H103" s="108"/>
      <c r="I103" s="108"/>
      <c r="J103" s="109">
        <f>J167</f>
        <v>0</v>
      </c>
      <c r="L103" s="106"/>
    </row>
    <row r="104" spans="2:47" s="8" customFormat="1" ht="24.95" customHeight="1">
      <c r="B104" s="106"/>
      <c r="D104" s="107" t="s">
        <v>384</v>
      </c>
      <c r="E104" s="108"/>
      <c r="F104" s="108"/>
      <c r="G104" s="108"/>
      <c r="H104" s="108"/>
      <c r="I104" s="108"/>
      <c r="J104" s="109">
        <f>J170</f>
        <v>0</v>
      </c>
      <c r="L104" s="106"/>
    </row>
    <row r="105" spans="2:47" s="8" customFormat="1" ht="24.95" customHeight="1">
      <c r="B105" s="106"/>
      <c r="D105" s="107" t="s">
        <v>608</v>
      </c>
      <c r="E105" s="108"/>
      <c r="F105" s="108"/>
      <c r="G105" s="108"/>
      <c r="H105" s="108"/>
      <c r="I105" s="108"/>
      <c r="J105" s="109">
        <f>J173</f>
        <v>0</v>
      </c>
      <c r="L105" s="106"/>
    </row>
    <row r="106" spans="2:47" s="1" customFormat="1" ht="21.75" customHeight="1">
      <c r="B106" s="29"/>
      <c r="L106" s="29"/>
    </row>
    <row r="107" spans="2:47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9"/>
    </row>
    <row r="111" spans="2:47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9"/>
    </row>
    <row r="112" spans="2:47" s="1" customFormat="1" ht="24.95" customHeight="1">
      <c r="B112" s="29"/>
      <c r="C112" s="18" t="s">
        <v>178</v>
      </c>
      <c r="L112" s="29"/>
    </row>
    <row r="113" spans="2:63" s="1" customFormat="1" ht="6.95" customHeight="1">
      <c r="B113" s="29"/>
      <c r="L113" s="29"/>
    </row>
    <row r="114" spans="2:63" s="1" customFormat="1" ht="12" customHeight="1">
      <c r="B114" s="29"/>
      <c r="C114" s="24" t="s">
        <v>16</v>
      </c>
      <c r="L114" s="29"/>
    </row>
    <row r="115" spans="2:63" s="1" customFormat="1" ht="16.5" customHeight="1">
      <c r="B115" s="29"/>
      <c r="E115" s="206" t="str">
        <f>E7</f>
        <v>DOPLNĚNÍ VYBAVENOSTI V OKOLÍ VELKÉHO ŽĎÁRSKÉHO RYBNÍKU</v>
      </c>
      <c r="F115" s="207"/>
      <c r="G115" s="207"/>
      <c r="H115" s="207"/>
      <c r="L115" s="29"/>
    </row>
    <row r="116" spans="2:63" ht="12" customHeight="1">
      <c r="B116" s="17"/>
      <c r="C116" s="24" t="s">
        <v>169</v>
      </c>
      <c r="L116" s="17"/>
    </row>
    <row r="117" spans="2:63" s="1" customFormat="1" ht="16.5" customHeight="1">
      <c r="B117" s="29"/>
      <c r="E117" s="206" t="s">
        <v>945</v>
      </c>
      <c r="F117" s="208"/>
      <c r="G117" s="208"/>
      <c r="H117" s="208"/>
      <c r="L117" s="29"/>
    </row>
    <row r="118" spans="2:63" s="1" customFormat="1" ht="12" customHeight="1">
      <c r="B118" s="29"/>
      <c r="C118" s="24" t="s">
        <v>171</v>
      </c>
      <c r="L118" s="29"/>
    </row>
    <row r="119" spans="2:63" s="1" customFormat="1" ht="30" customHeight="1">
      <c r="B119" s="29"/>
      <c r="E119" s="170" t="str">
        <f>E11</f>
        <v>D.7.1 - D.7.2 - ARCHITEKTONICKO - STAVEBNÍ ŘEŠENÍ  + STAVEBNĚ - KONSTRUKČNÍ ŘEŠENÍ</v>
      </c>
      <c r="F119" s="208"/>
      <c r="G119" s="208"/>
      <c r="H119" s="208"/>
      <c r="L119" s="29"/>
    </row>
    <row r="120" spans="2:63" s="1" customFormat="1" ht="6.95" customHeight="1">
      <c r="B120" s="29"/>
      <c r="L120" s="29"/>
    </row>
    <row r="121" spans="2:63" s="1" customFormat="1" ht="12" customHeight="1">
      <c r="B121" s="29"/>
      <c r="C121" s="24" t="s">
        <v>20</v>
      </c>
      <c r="F121" s="22" t="str">
        <f>F14</f>
        <v xml:space="preserve"> </v>
      </c>
      <c r="I121" s="24" t="s">
        <v>22</v>
      </c>
      <c r="J121" s="49" t="str">
        <f>IF(J14="","",J14)</f>
        <v>26. 8. 2025</v>
      </c>
      <c r="L121" s="29"/>
    </row>
    <row r="122" spans="2:63" s="1" customFormat="1" ht="6.95" customHeight="1">
      <c r="B122" s="29"/>
      <c r="L122" s="29"/>
    </row>
    <row r="123" spans="2:63" s="1" customFormat="1" ht="15.2" customHeight="1">
      <c r="B123" s="29"/>
      <c r="C123" s="24" t="s">
        <v>24</v>
      </c>
      <c r="F123" s="22" t="str">
        <f>E17</f>
        <v xml:space="preserve"> </v>
      </c>
      <c r="I123" s="24" t="s">
        <v>29</v>
      </c>
      <c r="J123" s="27" t="str">
        <f>E23</f>
        <v xml:space="preserve"> </v>
      </c>
      <c r="L123" s="29"/>
    </row>
    <row r="124" spans="2:63" s="1" customFormat="1" ht="15.2" customHeight="1">
      <c r="B124" s="29"/>
      <c r="C124" s="24" t="s">
        <v>27</v>
      </c>
      <c r="F124" s="22" t="str">
        <f>IF(E20="","",E20)</f>
        <v>Vyplň údaj</v>
      </c>
      <c r="I124" s="24" t="s">
        <v>31</v>
      </c>
      <c r="J124" s="27" t="str">
        <f>E26</f>
        <v xml:space="preserve"> </v>
      </c>
      <c r="L124" s="29"/>
    </row>
    <row r="125" spans="2:63" s="1" customFormat="1" ht="10.35" customHeight="1">
      <c r="B125" s="29"/>
      <c r="L125" s="29"/>
    </row>
    <row r="126" spans="2:63" s="9" customFormat="1" ht="29.25" customHeight="1">
      <c r="B126" s="110"/>
      <c r="C126" s="111" t="s">
        <v>179</v>
      </c>
      <c r="D126" s="112" t="s">
        <v>58</v>
      </c>
      <c r="E126" s="112" t="s">
        <v>54</v>
      </c>
      <c r="F126" s="112" t="s">
        <v>55</v>
      </c>
      <c r="G126" s="112" t="s">
        <v>180</v>
      </c>
      <c r="H126" s="112" t="s">
        <v>181</v>
      </c>
      <c r="I126" s="112" t="s">
        <v>182</v>
      </c>
      <c r="J126" s="112" t="s">
        <v>174</v>
      </c>
      <c r="K126" s="113" t="s">
        <v>183</v>
      </c>
      <c r="L126" s="110"/>
      <c r="M126" s="56" t="s">
        <v>1</v>
      </c>
      <c r="N126" s="57" t="s">
        <v>37</v>
      </c>
      <c r="O126" s="57" t="s">
        <v>184</v>
      </c>
      <c r="P126" s="57" t="s">
        <v>185</v>
      </c>
      <c r="Q126" s="57" t="s">
        <v>186</v>
      </c>
      <c r="R126" s="57" t="s">
        <v>187</v>
      </c>
      <c r="S126" s="57" t="s">
        <v>188</v>
      </c>
      <c r="T126" s="58" t="s">
        <v>189</v>
      </c>
    </row>
    <row r="127" spans="2:63" s="1" customFormat="1" ht="22.9" customHeight="1">
      <c r="B127" s="29"/>
      <c r="C127" s="61" t="s">
        <v>190</v>
      </c>
      <c r="J127" s="114">
        <f>BK127</f>
        <v>0</v>
      </c>
      <c r="L127" s="29"/>
      <c r="M127" s="59"/>
      <c r="N127" s="50"/>
      <c r="O127" s="50"/>
      <c r="P127" s="115">
        <f>P128+P144+P151+P156+P167+P170+P173</f>
        <v>0</v>
      </c>
      <c r="Q127" s="50"/>
      <c r="R127" s="115">
        <f>R128+R144+R151+R156+R167+R170+R173</f>
        <v>14.962977048999999</v>
      </c>
      <c r="S127" s="50"/>
      <c r="T127" s="116">
        <f>T128+T144+T151+T156+T167+T170+T173</f>
        <v>0</v>
      </c>
      <c r="AT127" s="14" t="s">
        <v>72</v>
      </c>
      <c r="AU127" s="14" t="s">
        <v>82</v>
      </c>
      <c r="BK127" s="117">
        <f>BK128+BK144+BK151+BK156+BK167+BK170+BK173</f>
        <v>0</v>
      </c>
    </row>
    <row r="128" spans="2:63" s="10" customFormat="1" ht="25.9" customHeight="1">
      <c r="B128" s="118"/>
      <c r="D128" s="119" t="s">
        <v>72</v>
      </c>
      <c r="E128" s="120" t="s">
        <v>85</v>
      </c>
      <c r="F128" s="120" t="s">
        <v>609</v>
      </c>
      <c r="I128" s="121"/>
      <c r="J128" s="122">
        <f>BK128</f>
        <v>0</v>
      </c>
      <c r="L128" s="118"/>
      <c r="M128" s="123"/>
      <c r="P128" s="124">
        <f>SUM(P129:P143)</f>
        <v>0</v>
      </c>
      <c r="R128" s="124">
        <f>SUM(R129:R143)</f>
        <v>10.6778742</v>
      </c>
      <c r="T128" s="125">
        <f>SUM(T129:T143)</f>
        <v>0</v>
      </c>
      <c r="AR128" s="119" t="s">
        <v>193</v>
      </c>
      <c r="AT128" s="126" t="s">
        <v>72</v>
      </c>
      <c r="AU128" s="126" t="s">
        <v>73</v>
      </c>
      <c r="AY128" s="119" t="s">
        <v>194</v>
      </c>
      <c r="BK128" s="127">
        <f>SUM(BK129:BK143)</f>
        <v>0</v>
      </c>
    </row>
    <row r="129" spans="2:65" s="1" customFormat="1" ht="16.5" customHeight="1">
      <c r="B129" s="128"/>
      <c r="C129" s="210" t="s">
        <v>80</v>
      </c>
      <c r="D129" s="210" t="s">
        <v>195</v>
      </c>
      <c r="E129" s="211" t="s">
        <v>610</v>
      </c>
      <c r="F129" s="212" t="s">
        <v>611</v>
      </c>
      <c r="G129" s="213" t="s">
        <v>269</v>
      </c>
      <c r="H129" s="214">
        <v>13.087999999999999</v>
      </c>
      <c r="I129" s="132"/>
      <c r="J129" s="228">
        <f>ROUND(I129*H129,2)</f>
        <v>0</v>
      </c>
      <c r="K129" s="212" t="s">
        <v>270</v>
      </c>
      <c r="L129" s="29"/>
      <c r="M129" s="133" t="s">
        <v>1</v>
      </c>
      <c r="N129" s="134" t="s">
        <v>38</v>
      </c>
      <c r="P129" s="135">
        <f>O129*H129</f>
        <v>0</v>
      </c>
      <c r="Q129" s="135">
        <v>3.9149999999999997E-2</v>
      </c>
      <c r="R129" s="135">
        <f>Q129*H129</f>
        <v>0.51239519999999994</v>
      </c>
      <c r="S129" s="135">
        <v>0</v>
      </c>
      <c r="T129" s="136">
        <f>S129*H129</f>
        <v>0</v>
      </c>
      <c r="AR129" s="137" t="s">
        <v>193</v>
      </c>
      <c r="AT129" s="137" t="s">
        <v>195</v>
      </c>
      <c r="AU129" s="137" t="s">
        <v>80</v>
      </c>
      <c r="AY129" s="14" t="s">
        <v>194</v>
      </c>
      <c r="BE129" s="138">
        <f>IF(N129="základní",J129,0)</f>
        <v>0</v>
      </c>
      <c r="BF129" s="138">
        <f>IF(N129="snížená",J129,0)</f>
        <v>0</v>
      </c>
      <c r="BG129" s="138">
        <f>IF(N129="zákl. přenesená",J129,0)</f>
        <v>0</v>
      </c>
      <c r="BH129" s="138">
        <f>IF(N129="sníž. přenesená",J129,0)</f>
        <v>0</v>
      </c>
      <c r="BI129" s="138">
        <f>IF(N129="nulová",J129,0)</f>
        <v>0</v>
      </c>
      <c r="BJ129" s="14" t="s">
        <v>80</v>
      </c>
      <c r="BK129" s="138">
        <f>ROUND(I129*H129,2)</f>
        <v>0</v>
      </c>
      <c r="BL129" s="14" t="s">
        <v>193</v>
      </c>
      <c r="BM129" s="137" t="s">
        <v>947</v>
      </c>
    </row>
    <row r="130" spans="2:65" s="1" customFormat="1" ht="11.25">
      <c r="B130" s="29"/>
      <c r="C130" s="215"/>
      <c r="D130" s="216" t="s">
        <v>201</v>
      </c>
      <c r="E130" s="215"/>
      <c r="F130" s="217" t="s">
        <v>611</v>
      </c>
      <c r="G130" s="215"/>
      <c r="H130" s="215"/>
      <c r="I130" s="140"/>
      <c r="J130" s="215"/>
      <c r="K130" s="215"/>
      <c r="L130" s="29"/>
      <c r="M130" s="141"/>
      <c r="T130" s="53"/>
      <c r="AT130" s="14" t="s">
        <v>201</v>
      </c>
      <c r="AU130" s="14" t="s">
        <v>80</v>
      </c>
    </row>
    <row r="131" spans="2:65" s="1" customFormat="1" ht="16.5" customHeight="1">
      <c r="B131" s="128"/>
      <c r="C131" s="210" t="s">
        <v>85</v>
      </c>
      <c r="D131" s="210" t="s">
        <v>195</v>
      </c>
      <c r="E131" s="211" t="s">
        <v>613</v>
      </c>
      <c r="F131" s="212" t="s">
        <v>614</v>
      </c>
      <c r="G131" s="213" t="s">
        <v>269</v>
      </c>
      <c r="H131" s="214">
        <v>13.087999999999999</v>
      </c>
      <c r="I131" s="132"/>
      <c r="J131" s="228">
        <f>ROUND(I131*H131,2)</f>
        <v>0</v>
      </c>
      <c r="K131" s="212" t="s">
        <v>270</v>
      </c>
      <c r="L131" s="29"/>
      <c r="M131" s="133" t="s">
        <v>1</v>
      </c>
      <c r="N131" s="134" t="s">
        <v>38</v>
      </c>
      <c r="P131" s="135">
        <f>O131*H131</f>
        <v>0</v>
      </c>
      <c r="Q131" s="135">
        <v>0</v>
      </c>
      <c r="R131" s="135">
        <f>Q131*H131</f>
        <v>0</v>
      </c>
      <c r="S131" s="135">
        <v>0</v>
      </c>
      <c r="T131" s="136">
        <f>S131*H131</f>
        <v>0</v>
      </c>
      <c r="AR131" s="137" t="s">
        <v>193</v>
      </c>
      <c r="AT131" s="137" t="s">
        <v>195</v>
      </c>
      <c r="AU131" s="137" t="s">
        <v>80</v>
      </c>
      <c r="AY131" s="14" t="s">
        <v>194</v>
      </c>
      <c r="BE131" s="138">
        <f>IF(N131="základní",J131,0)</f>
        <v>0</v>
      </c>
      <c r="BF131" s="138">
        <f>IF(N131="snížená",J131,0)</f>
        <v>0</v>
      </c>
      <c r="BG131" s="138">
        <f>IF(N131="zákl. přenesená",J131,0)</f>
        <v>0</v>
      </c>
      <c r="BH131" s="138">
        <f>IF(N131="sníž. přenesená",J131,0)</f>
        <v>0</v>
      </c>
      <c r="BI131" s="138">
        <f>IF(N131="nulová",J131,0)</f>
        <v>0</v>
      </c>
      <c r="BJ131" s="14" t="s">
        <v>80</v>
      </c>
      <c r="BK131" s="138">
        <f>ROUND(I131*H131,2)</f>
        <v>0</v>
      </c>
      <c r="BL131" s="14" t="s">
        <v>193</v>
      </c>
      <c r="BM131" s="137" t="s">
        <v>948</v>
      </c>
    </row>
    <row r="132" spans="2:65" s="1" customFormat="1" ht="11.25">
      <c r="B132" s="29"/>
      <c r="C132" s="215"/>
      <c r="D132" s="216" t="s">
        <v>201</v>
      </c>
      <c r="E132" s="215"/>
      <c r="F132" s="217" t="s">
        <v>616</v>
      </c>
      <c r="G132" s="215"/>
      <c r="H132" s="215"/>
      <c r="I132" s="140"/>
      <c r="J132" s="215"/>
      <c r="K132" s="215"/>
      <c r="L132" s="29"/>
      <c r="M132" s="141"/>
      <c r="T132" s="53"/>
      <c r="AT132" s="14" t="s">
        <v>201</v>
      </c>
      <c r="AU132" s="14" t="s">
        <v>80</v>
      </c>
    </row>
    <row r="133" spans="2:65" s="1" customFormat="1" ht="16.5" customHeight="1">
      <c r="B133" s="128"/>
      <c r="C133" s="210" t="s">
        <v>207</v>
      </c>
      <c r="D133" s="210" t="s">
        <v>195</v>
      </c>
      <c r="E133" s="211" t="s">
        <v>624</v>
      </c>
      <c r="F133" s="212" t="s">
        <v>625</v>
      </c>
      <c r="G133" s="213" t="s">
        <v>280</v>
      </c>
      <c r="H133" s="214">
        <v>0.37996000000000002</v>
      </c>
      <c r="I133" s="132"/>
      <c r="J133" s="228">
        <f>ROUND(I133*H133,2)</f>
        <v>0</v>
      </c>
      <c r="K133" s="212" t="s">
        <v>270</v>
      </c>
      <c r="L133" s="29"/>
      <c r="M133" s="133" t="s">
        <v>1</v>
      </c>
      <c r="N133" s="134" t="s">
        <v>38</v>
      </c>
      <c r="P133" s="135">
        <f>O133*H133</f>
        <v>0</v>
      </c>
      <c r="Q133" s="135">
        <v>2.5249999999999999</v>
      </c>
      <c r="R133" s="135">
        <f>Q133*H133</f>
        <v>0.959399</v>
      </c>
      <c r="S133" s="135">
        <v>0</v>
      </c>
      <c r="T133" s="136">
        <f>S133*H133</f>
        <v>0</v>
      </c>
      <c r="AR133" s="137" t="s">
        <v>193</v>
      </c>
      <c r="AT133" s="137" t="s">
        <v>195</v>
      </c>
      <c r="AU133" s="137" t="s">
        <v>80</v>
      </c>
      <c r="AY133" s="14" t="s">
        <v>194</v>
      </c>
      <c r="BE133" s="138">
        <f>IF(N133="základní",J133,0)</f>
        <v>0</v>
      </c>
      <c r="BF133" s="138">
        <f>IF(N133="snížená",J133,0)</f>
        <v>0</v>
      </c>
      <c r="BG133" s="138">
        <f>IF(N133="zákl. přenesená",J133,0)</f>
        <v>0</v>
      </c>
      <c r="BH133" s="138">
        <f>IF(N133="sníž. přenesená",J133,0)</f>
        <v>0</v>
      </c>
      <c r="BI133" s="138">
        <f>IF(N133="nulová",J133,0)</f>
        <v>0</v>
      </c>
      <c r="BJ133" s="14" t="s">
        <v>80</v>
      </c>
      <c r="BK133" s="138">
        <f>ROUND(I133*H133,2)</f>
        <v>0</v>
      </c>
      <c r="BL133" s="14" t="s">
        <v>193</v>
      </c>
      <c r="BM133" s="137" t="s">
        <v>949</v>
      </c>
    </row>
    <row r="134" spans="2:65" s="1" customFormat="1" ht="11.25">
      <c r="B134" s="29"/>
      <c r="C134" s="215"/>
      <c r="D134" s="216" t="s">
        <v>201</v>
      </c>
      <c r="E134" s="215"/>
      <c r="F134" s="217" t="s">
        <v>627</v>
      </c>
      <c r="G134" s="215"/>
      <c r="H134" s="215"/>
      <c r="I134" s="140"/>
      <c r="J134" s="215"/>
      <c r="K134" s="215"/>
      <c r="L134" s="29"/>
      <c r="M134" s="141"/>
      <c r="T134" s="53"/>
      <c r="AT134" s="14" t="s">
        <v>201</v>
      </c>
      <c r="AU134" s="14" t="s">
        <v>80</v>
      </c>
    </row>
    <row r="135" spans="2:65" s="1" customFormat="1" ht="16.5" customHeight="1">
      <c r="B135" s="128"/>
      <c r="C135" s="210" t="s">
        <v>193</v>
      </c>
      <c r="D135" s="210" t="s">
        <v>195</v>
      </c>
      <c r="E135" s="211" t="s">
        <v>628</v>
      </c>
      <c r="F135" s="212" t="s">
        <v>629</v>
      </c>
      <c r="G135" s="213" t="s">
        <v>280</v>
      </c>
      <c r="H135" s="214">
        <v>2.6432000000000002</v>
      </c>
      <c r="I135" s="132"/>
      <c r="J135" s="228">
        <f>ROUND(I135*H135,2)</f>
        <v>0</v>
      </c>
      <c r="K135" s="212" t="s">
        <v>199</v>
      </c>
      <c r="L135" s="29"/>
      <c r="M135" s="133" t="s">
        <v>1</v>
      </c>
      <c r="N135" s="134" t="s">
        <v>38</v>
      </c>
      <c r="P135" s="135">
        <f>O135*H135</f>
        <v>0</v>
      </c>
      <c r="Q135" s="135">
        <v>2.5249999999999999</v>
      </c>
      <c r="R135" s="135">
        <f>Q135*H135</f>
        <v>6.67408</v>
      </c>
      <c r="S135" s="135">
        <v>0</v>
      </c>
      <c r="T135" s="136">
        <f>S135*H135</f>
        <v>0</v>
      </c>
      <c r="AR135" s="137" t="s">
        <v>193</v>
      </c>
      <c r="AT135" s="137" t="s">
        <v>195</v>
      </c>
      <c r="AU135" s="137" t="s">
        <v>80</v>
      </c>
      <c r="AY135" s="14" t="s">
        <v>194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4" t="s">
        <v>80</v>
      </c>
      <c r="BK135" s="138">
        <f>ROUND(I135*H135,2)</f>
        <v>0</v>
      </c>
      <c r="BL135" s="14" t="s">
        <v>193</v>
      </c>
      <c r="BM135" s="137" t="s">
        <v>950</v>
      </c>
    </row>
    <row r="136" spans="2:65" s="1" customFormat="1" ht="11.25">
      <c r="B136" s="29"/>
      <c r="C136" s="215"/>
      <c r="D136" s="216" t="s">
        <v>201</v>
      </c>
      <c r="E136" s="215"/>
      <c r="F136" s="217" t="s">
        <v>629</v>
      </c>
      <c r="G136" s="215"/>
      <c r="H136" s="215"/>
      <c r="I136" s="140"/>
      <c r="J136" s="215"/>
      <c r="K136" s="215"/>
      <c r="L136" s="29"/>
      <c r="M136" s="141"/>
      <c r="T136" s="53"/>
      <c r="AT136" s="14" t="s">
        <v>201</v>
      </c>
      <c r="AU136" s="14" t="s">
        <v>80</v>
      </c>
    </row>
    <row r="137" spans="2:65" s="1" customFormat="1" ht="16.5" customHeight="1">
      <c r="B137" s="128"/>
      <c r="C137" s="210" t="s">
        <v>216</v>
      </c>
      <c r="D137" s="210" t="s">
        <v>195</v>
      </c>
      <c r="E137" s="211" t="s">
        <v>774</v>
      </c>
      <c r="F137" s="212" t="s">
        <v>951</v>
      </c>
      <c r="G137" s="213" t="s">
        <v>236</v>
      </c>
      <c r="H137" s="214">
        <v>30</v>
      </c>
      <c r="I137" s="132"/>
      <c r="J137" s="228">
        <f>ROUND(I137*H137,2)</f>
        <v>0</v>
      </c>
      <c r="K137" s="212" t="s">
        <v>199</v>
      </c>
      <c r="L137" s="29"/>
      <c r="M137" s="133" t="s">
        <v>1</v>
      </c>
      <c r="N137" s="134" t="s">
        <v>38</v>
      </c>
      <c r="P137" s="135">
        <f>O137*H137</f>
        <v>0</v>
      </c>
      <c r="Q137" s="135">
        <v>8.4400000000000003E-2</v>
      </c>
      <c r="R137" s="135">
        <f>Q137*H137</f>
        <v>2.532</v>
      </c>
      <c r="S137" s="135">
        <v>0</v>
      </c>
      <c r="T137" s="136">
        <f>S137*H137</f>
        <v>0</v>
      </c>
      <c r="AR137" s="137" t="s">
        <v>193</v>
      </c>
      <c r="AT137" s="137" t="s">
        <v>195</v>
      </c>
      <c r="AU137" s="137" t="s">
        <v>80</v>
      </c>
      <c r="AY137" s="14" t="s">
        <v>194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4" t="s">
        <v>80</v>
      </c>
      <c r="BK137" s="138">
        <f>ROUND(I137*H137,2)</f>
        <v>0</v>
      </c>
      <c r="BL137" s="14" t="s">
        <v>193</v>
      </c>
      <c r="BM137" s="137" t="s">
        <v>952</v>
      </c>
    </row>
    <row r="138" spans="2:65" s="1" customFormat="1" ht="11.25">
      <c r="B138" s="29"/>
      <c r="C138" s="215"/>
      <c r="D138" s="216" t="s">
        <v>201</v>
      </c>
      <c r="E138" s="215"/>
      <c r="F138" s="217" t="s">
        <v>777</v>
      </c>
      <c r="G138" s="215"/>
      <c r="H138" s="215"/>
      <c r="I138" s="140"/>
      <c r="J138" s="215"/>
      <c r="K138" s="215"/>
      <c r="L138" s="29"/>
      <c r="M138" s="141"/>
      <c r="T138" s="53"/>
      <c r="AT138" s="14" t="s">
        <v>201</v>
      </c>
      <c r="AU138" s="14" t="s">
        <v>80</v>
      </c>
    </row>
    <row r="139" spans="2:65" s="11" customFormat="1" ht="11.25">
      <c r="B139" s="142"/>
      <c r="C139" s="218"/>
      <c r="D139" s="216" t="s">
        <v>231</v>
      </c>
      <c r="E139" s="219" t="s">
        <v>1</v>
      </c>
      <c r="F139" s="220" t="s">
        <v>778</v>
      </c>
      <c r="G139" s="218"/>
      <c r="H139" s="219" t="s">
        <v>1</v>
      </c>
      <c r="I139" s="144"/>
      <c r="J139" s="218"/>
      <c r="K139" s="218"/>
      <c r="L139" s="142"/>
      <c r="M139" s="145"/>
      <c r="T139" s="146"/>
      <c r="AT139" s="143" t="s">
        <v>231</v>
      </c>
      <c r="AU139" s="143" t="s">
        <v>80</v>
      </c>
      <c r="AV139" s="11" t="s">
        <v>80</v>
      </c>
      <c r="AW139" s="11" t="s">
        <v>30</v>
      </c>
      <c r="AX139" s="11" t="s">
        <v>73</v>
      </c>
      <c r="AY139" s="143" t="s">
        <v>194</v>
      </c>
    </row>
    <row r="140" spans="2:65" s="11" customFormat="1" ht="11.25">
      <c r="B140" s="142"/>
      <c r="C140" s="218"/>
      <c r="D140" s="216" t="s">
        <v>231</v>
      </c>
      <c r="E140" s="219" t="s">
        <v>1</v>
      </c>
      <c r="F140" s="220" t="s">
        <v>819</v>
      </c>
      <c r="G140" s="218"/>
      <c r="H140" s="219" t="s">
        <v>1</v>
      </c>
      <c r="I140" s="144"/>
      <c r="J140" s="218"/>
      <c r="K140" s="218"/>
      <c r="L140" s="142"/>
      <c r="M140" s="145"/>
      <c r="T140" s="146"/>
      <c r="AT140" s="143" t="s">
        <v>231</v>
      </c>
      <c r="AU140" s="143" t="s">
        <v>80</v>
      </c>
      <c r="AV140" s="11" t="s">
        <v>80</v>
      </c>
      <c r="AW140" s="11" t="s">
        <v>30</v>
      </c>
      <c r="AX140" s="11" t="s">
        <v>73</v>
      </c>
      <c r="AY140" s="143" t="s">
        <v>194</v>
      </c>
    </row>
    <row r="141" spans="2:65" s="11" customFormat="1" ht="11.25">
      <c r="B141" s="142"/>
      <c r="C141" s="218"/>
      <c r="D141" s="216" t="s">
        <v>231</v>
      </c>
      <c r="E141" s="219" t="s">
        <v>1</v>
      </c>
      <c r="F141" s="220" t="s">
        <v>780</v>
      </c>
      <c r="G141" s="218"/>
      <c r="H141" s="219" t="s">
        <v>1</v>
      </c>
      <c r="I141" s="144"/>
      <c r="J141" s="218"/>
      <c r="K141" s="218"/>
      <c r="L141" s="142"/>
      <c r="M141" s="145"/>
      <c r="T141" s="146"/>
      <c r="AT141" s="143" t="s">
        <v>231</v>
      </c>
      <c r="AU141" s="143" t="s">
        <v>80</v>
      </c>
      <c r="AV141" s="11" t="s">
        <v>80</v>
      </c>
      <c r="AW141" s="11" t="s">
        <v>30</v>
      </c>
      <c r="AX141" s="11" t="s">
        <v>73</v>
      </c>
      <c r="AY141" s="143" t="s">
        <v>194</v>
      </c>
    </row>
    <row r="142" spans="2:65" s="11" customFormat="1" ht="11.25">
      <c r="B142" s="142"/>
      <c r="C142" s="218"/>
      <c r="D142" s="216" t="s">
        <v>231</v>
      </c>
      <c r="E142" s="219" t="s">
        <v>1</v>
      </c>
      <c r="F142" s="220" t="s">
        <v>953</v>
      </c>
      <c r="G142" s="218"/>
      <c r="H142" s="219" t="s">
        <v>1</v>
      </c>
      <c r="I142" s="144"/>
      <c r="J142" s="218"/>
      <c r="K142" s="218"/>
      <c r="L142" s="142"/>
      <c r="M142" s="145"/>
      <c r="T142" s="146"/>
      <c r="AT142" s="143" t="s">
        <v>231</v>
      </c>
      <c r="AU142" s="143" t="s">
        <v>80</v>
      </c>
      <c r="AV142" s="11" t="s">
        <v>80</v>
      </c>
      <c r="AW142" s="11" t="s">
        <v>30</v>
      </c>
      <c r="AX142" s="11" t="s">
        <v>73</v>
      </c>
      <c r="AY142" s="143" t="s">
        <v>194</v>
      </c>
    </row>
    <row r="143" spans="2:65" s="12" customFormat="1" ht="11.25">
      <c r="B143" s="147"/>
      <c r="C143" s="221"/>
      <c r="D143" s="216" t="s">
        <v>231</v>
      </c>
      <c r="E143" s="222" t="s">
        <v>1</v>
      </c>
      <c r="F143" s="223" t="s">
        <v>821</v>
      </c>
      <c r="G143" s="221"/>
      <c r="H143" s="224">
        <v>30</v>
      </c>
      <c r="I143" s="149"/>
      <c r="J143" s="221"/>
      <c r="K143" s="221"/>
      <c r="L143" s="147"/>
      <c r="M143" s="150"/>
      <c r="T143" s="151"/>
      <c r="AT143" s="148" t="s">
        <v>231</v>
      </c>
      <c r="AU143" s="148" t="s">
        <v>80</v>
      </c>
      <c r="AV143" s="12" t="s">
        <v>85</v>
      </c>
      <c r="AW143" s="12" t="s">
        <v>30</v>
      </c>
      <c r="AX143" s="12" t="s">
        <v>80</v>
      </c>
      <c r="AY143" s="148" t="s">
        <v>194</v>
      </c>
    </row>
    <row r="144" spans="2:65" s="10" customFormat="1" ht="25.9" customHeight="1">
      <c r="B144" s="118"/>
      <c r="C144" s="225"/>
      <c r="D144" s="226" t="s">
        <v>72</v>
      </c>
      <c r="E144" s="227" t="s">
        <v>207</v>
      </c>
      <c r="F144" s="227" t="s">
        <v>634</v>
      </c>
      <c r="G144" s="225"/>
      <c r="H144" s="225"/>
      <c r="I144" s="121"/>
      <c r="J144" s="229">
        <f>BK144</f>
        <v>0</v>
      </c>
      <c r="K144" s="225"/>
      <c r="L144" s="118"/>
      <c r="M144" s="123"/>
      <c r="P144" s="124">
        <f>SUM(P145:P150)</f>
        <v>0</v>
      </c>
      <c r="R144" s="124">
        <f>SUM(R145:R150)</f>
        <v>2.7941541200000004</v>
      </c>
      <c r="T144" s="125">
        <f>SUM(T145:T150)</f>
        <v>0</v>
      </c>
      <c r="AR144" s="119" t="s">
        <v>193</v>
      </c>
      <c r="AT144" s="126" t="s">
        <v>72</v>
      </c>
      <c r="AU144" s="126" t="s">
        <v>73</v>
      </c>
      <c r="AY144" s="119" t="s">
        <v>194</v>
      </c>
      <c r="BK144" s="127">
        <f>SUM(BK145:BK150)</f>
        <v>0</v>
      </c>
    </row>
    <row r="145" spans="2:65" s="1" customFormat="1" ht="16.5" customHeight="1">
      <c r="B145" s="128"/>
      <c r="C145" s="210" t="s">
        <v>222</v>
      </c>
      <c r="D145" s="210" t="s">
        <v>195</v>
      </c>
      <c r="E145" s="211" t="s">
        <v>635</v>
      </c>
      <c r="F145" s="212" t="s">
        <v>636</v>
      </c>
      <c r="G145" s="213" t="s">
        <v>280</v>
      </c>
      <c r="H145" s="214">
        <v>0.87919999999999998</v>
      </c>
      <c r="I145" s="132"/>
      <c r="J145" s="228">
        <f>ROUND(I145*H145,2)</f>
        <v>0</v>
      </c>
      <c r="K145" s="212" t="s">
        <v>270</v>
      </c>
      <c r="L145" s="29"/>
      <c r="M145" s="133" t="s">
        <v>1</v>
      </c>
      <c r="N145" s="134" t="s">
        <v>38</v>
      </c>
      <c r="P145" s="135">
        <f>O145*H145</f>
        <v>0</v>
      </c>
      <c r="Q145" s="135">
        <v>2.5298500000000002</v>
      </c>
      <c r="R145" s="135">
        <f>Q145*H145</f>
        <v>2.2242441200000003</v>
      </c>
      <c r="S145" s="135">
        <v>0</v>
      </c>
      <c r="T145" s="136">
        <f>S145*H145</f>
        <v>0</v>
      </c>
      <c r="AR145" s="137" t="s">
        <v>193</v>
      </c>
      <c r="AT145" s="137" t="s">
        <v>195</v>
      </c>
      <c r="AU145" s="137" t="s">
        <v>80</v>
      </c>
      <c r="AY145" s="14" t="s">
        <v>194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4" t="s">
        <v>80</v>
      </c>
      <c r="BK145" s="138">
        <f>ROUND(I145*H145,2)</f>
        <v>0</v>
      </c>
      <c r="BL145" s="14" t="s">
        <v>193</v>
      </c>
      <c r="BM145" s="137" t="s">
        <v>954</v>
      </c>
    </row>
    <row r="146" spans="2:65" s="1" customFormat="1" ht="11.25">
      <c r="B146" s="29"/>
      <c r="C146" s="215"/>
      <c r="D146" s="216" t="s">
        <v>201</v>
      </c>
      <c r="E146" s="215"/>
      <c r="F146" s="217" t="s">
        <v>638</v>
      </c>
      <c r="G146" s="215"/>
      <c r="H146" s="215"/>
      <c r="I146" s="140"/>
      <c r="J146" s="215"/>
      <c r="K146" s="215"/>
      <c r="L146" s="29"/>
      <c r="M146" s="141"/>
      <c r="T146" s="53"/>
      <c r="AT146" s="14" t="s">
        <v>201</v>
      </c>
      <c r="AU146" s="14" t="s">
        <v>80</v>
      </c>
    </row>
    <row r="147" spans="2:65" s="1" customFormat="1" ht="16.5" customHeight="1">
      <c r="B147" s="128"/>
      <c r="C147" s="210" t="s">
        <v>227</v>
      </c>
      <c r="D147" s="210" t="s">
        <v>195</v>
      </c>
      <c r="E147" s="211" t="s">
        <v>639</v>
      </c>
      <c r="F147" s="212" t="s">
        <v>640</v>
      </c>
      <c r="G147" s="213" t="s">
        <v>269</v>
      </c>
      <c r="H147" s="214">
        <v>9.42</v>
      </c>
      <c r="I147" s="132"/>
      <c r="J147" s="228">
        <f>ROUND(I147*H147,2)</f>
        <v>0</v>
      </c>
      <c r="K147" s="212" t="s">
        <v>270</v>
      </c>
      <c r="L147" s="29"/>
      <c r="M147" s="133" t="s">
        <v>1</v>
      </c>
      <c r="N147" s="134" t="s">
        <v>38</v>
      </c>
      <c r="P147" s="135">
        <f>O147*H147</f>
        <v>0</v>
      </c>
      <c r="Q147" s="135">
        <v>6.0499999999999998E-2</v>
      </c>
      <c r="R147" s="135">
        <f>Q147*H147</f>
        <v>0.56991000000000003</v>
      </c>
      <c r="S147" s="135">
        <v>0</v>
      </c>
      <c r="T147" s="136">
        <f>S147*H147</f>
        <v>0</v>
      </c>
      <c r="AR147" s="137" t="s">
        <v>193</v>
      </c>
      <c r="AT147" s="137" t="s">
        <v>195</v>
      </c>
      <c r="AU147" s="137" t="s">
        <v>80</v>
      </c>
      <c r="AY147" s="14" t="s">
        <v>194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4" t="s">
        <v>80</v>
      </c>
      <c r="BK147" s="138">
        <f>ROUND(I147*H147,2)</f>
        <v>0</v>
      </c>
      <c r="BL147" s="14" t="s">
        <v>193</v>
      </c>
      <c r="BM147" s="137" t="s">
        <v>955</v>
      </c>
    </row>
    <row r="148" spans="2:65" s="1" customFormat="1" ht="11.25">
      <c r="B148" s="29"/>
      <c r="C148" s="215"/>
      <c r="D148" s="216" t="s">
        <v>201</v>
      </c>
      <c r="E148" s="215"/>
      <c r="F148" s="217" t="s">
        <v>640</v>
      </c>
      <c r="G148" s="215"/>
      <c r="H148" s="215"/>
      <c r="I148" s="140"/>
      <c r="J148" s="215"/>
      <c r="K148" s="215"/>
      <c r="L148" s="29"/>
      <c r="M148" s="141"/>
      <c r="T148" s="53"/>
      <c r="AT148" s="14" t="s">
        <v>201</v>
      </c>
      <c r="AU148" s="14" t="s">
        <v>80</v>
      </c>
    </row>
    <row r="149" spans="2:65" s="1" customFormat="1" ht="16.5" customHeight="1">
      <c r="B149" s="128"/>
      <c r="C149" s="210" t="s">
        <v>233</v>
      </c>
      <c r="D149" s="210" t="s">
        <v>195</v>
      </c>
      <c r="E149" s="211" t="s">
        <v>642</v>
      </c>
      <c r="F149" s="212" t="s">
        <v>643</v>
      </c>
      <c r="G149" s="213" t="s">
        <v>269</v>
      </c>
      <c r="H149" s="214">
        <v>9.42</v>
      </c>
      <c r="I149" s="132"/>
      <c r="J149" s="228">
        <f>ROUND(I149*H149,2)</f>
        <v>0</v>
      </c>
      <c r="K149" s="212" t="s">
        <v>270</v>
      </c>
      <c r="L149" s="29"/>
      <c r="M149" s="133" t="s">
        <v>1</v>
      </c>
      <c r="N149" s="134" t="s">
        <v>38</v>
      </c>
      <c r="P149" s="135">
        <f>O149*H149</f>
        <v>0</v>
      </c>
      <c r="Q149" s="135">
        <v>0</v>
      </c>
      <c r="R149" s="135">
        <f>Q149*H149</f>
        <v>0</v>
      </c>
      <c r="S149" s="135">
        <v>0</v>
      </c>
      <c r="T149" s="136">
        <f>S149*H149</f>
        <v>0</v>
      </c>
      <c r="AR149" s="137" t="s">
        <v>193</v>
      </c>
      <c r="AT149" s="137" t="s">
        <v>195</v>
      </c>
      <c r="AU149" s="137" t="s">
        <v>80</v>
      </c>
      <c r="AY149" s="14" t="s">
        <v>194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4" t="s">
        <v>80</v>
      </c>
      <c r="BK149" s="138">
        <f>ROUND(I149*H149,2)</f>
        <v>0</v>
      </c>
      <c r="BL149" s="14" t="s">
        <v>193</v>
      </c>
      <c r="BM149" s="137" t="s">
        <v>956</v>
      </c>
    </row>
    <row r="150" spans="2:65" s="1" customFormat="1" ht="11.25">
      <c r="B150" s="29"/>
      <c r="C150" s="215"/>
      <c r="D150" s="216" t="s">
        <v>201</v>
      </c>
      <c r="E150" s="215"/>
      <c r="F150" s="217" t="s">
        <v>643</v>
      </c>
      <c r="G150" s="215"/>
      <c r="H150" s="215"/>
      <c r="I150" s="140"/>
      <c r="J150" s="215"/>
      <c r="K150" s="215"/>
      <c r="L150" s="29"/>
      <c r="M150" s="141"/>
      <c r="T150" s="53"/>
      <c r="AT150" s="14" t="s">
        <v>201</v>
      </c>
      <c r="AU150" s="14" t="s">
        <v>80</v>
      </c>
    </row>
    <row r="151" spans="2:65" s="10" customFormat="1" ht="25.9" customHeight="1">
      <c r="B151" s="118"/>
      <c r="C151" s="225"/>
      <c r="D151" s="226" t="s">
        <v>72</v>
      </c>
      <c r="E151" s="227" t="s">
        <v>679</v>
      </c>
      <c r="F151" s="227" t="s">
        <v>680</v>
      </c>
      <c r="G151" s="225"/>
      <c r="H151" s="225"/>
      <c r="I151" s="121"/>
      <c r="J151" s="229">
        <f>BK151</f>
        <v>0</v>
      </c>
      <c r="K151" s="225"/>
      <c r="L151" s="118"/>
      <c r="M151" s="123"/>
      <c r="P151" s="124">
        <f>SUM(P152:P155)</f>
        <v>0</v>
      </c>
      <c r="R151" s="124">
        <f>SUM(R152:R155)</f>
        <v>0</v>
      </c>
      <c r="T151" s="125">
        <f>SUM(T152:T155)</f>
        <v>0</v>
      </c>
      <c r="AR151" s="119" t="s">
        <v>193</v>
      </c>
      <c r="AT151" s="126" t="s">
        <v>72</v>
      </c>
      <c r="AU151" s="126" t="s">
        <v>73</v>
      </c>
      <c r="AY151" s="119" t="s">
        <v>194</v>
      </c>
      <c r="BK151" s="127">
        <f>SUM(BK152:BK155)</f>
        <v>0</v>
      </c>
    </row>
    <row r="152" spans="2:65" s="1" customFormat="1" ht="21.75" customHeight="1">
      <c r="B152" s="128"/>
      <c r="C152" s="210" t="s">
        <v>240</v>
      </c>
      <c r="D152" s="210" t="s">
        <v>195</v>
      </c>
      <c r="E152" s="211" t="s">
        <v>681</v>
      </c>
      <c r="F152" s="212" t="s">
        <v>682</v>
      </c>
      <c r="G152" s="213" t="s">
        <v>683</v>
      </c>
      <c r="H152" s="214">
        <v>1415.2</v>
      </c>
      <c r="I152" s="132"/>
      <c r="J152" s="228">
        <f>ROUND(I152*H152,2)</f>
        <v>0</v>
      </c>
      <c r="K152" s="212" t="s">
        <v>199</v>
      </c>
      <c r="L152" s="29"/>
      <c r="M152" s="133" t="s">
        <v>1</v>
      </c>
      <c r="N152" s="134" t="s">
        <v>38</v>
      </c>
      <c r="P152" s="135">
        <f>O152*H152</f>
        <v>0</v>
      </c>
      <c r="Q152" s="135">
        <v>0</v>
      </c>
      <c r="R152" s="135">
        <f>Q152*H152</f>
        <v>0</v>
      </c>
      <c r="S152" s="135">
        <v>0</v>
      </c>
      <c r="T152" s="136">
        <f>S152*H152</f>
        <v>0</v>
      </c>
      <c r="AR152" s="137" t="s">
        <v>193</v>
      </c>
      <c r="AT152" s="137" t="s">
        <v>195</v>
      </c>
      <c r="AU152" s="137" t="s">
        <v>80</v>
      </c>
      <c r="AY152" s="14" t="s">
        <v>194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4" t="s">
        <v>80</v>
      </c>
      <c r="BK152" s="138">
        <f>ROUND(I152*H152,2)</f>
        <v>0</v>
      </c>
      <c r="BL152" s="14" t="s">
        <v>193</v>
      </c>
      <c r="BM152" s="137" t="s">
        <v>957</v>
      </c>
    </row>
    <row r="153" spans="2:65" s="1" customFormat="1" ht="11.25">
      <c r="B153" s="29"/>
      <c r="C153" s="215"/>
      <c r="D153" s="216" t="s">
        <v>201</v>
      </c>
      <c r="E153" s="215"/>
      <c r="F153" s="217" t="s">
        <v>682</v>
      </c>
      <c r="G153" s="215"/>
      <c r="H153" s="215"/>
      <c r="I153" s="140"/>
      <c r="J153" s="215"/>
      <c r="K153" s="215"/>
      <c r="L153" s="29"/>
      <c r="M153" s="141"/>
      <c r="T153" s="53"/>
      <c r="AT153" s="14" t="s">
        <v>201</v>
      </c>
      <c r="AU153" s="14" t="s">
        <v>80</v>
      </c>
    </row>
    <row r="154" spans="2:65" s="1" customFormat="1" ht="24.2" customHeight="1">
      <c r="B154" s="128"/>
      <c r="C154" s="210" t="s">
        <v>246</v>
      </c>
      <c r="D154" s="210" t="s">
        <v>195</v>
      </c>
      <c r="E154" s="211" t="s">
        <v>685</v>
      </c>
      <c r="F154" s="212" t="s">
        <v>686</v>
      </c>
      <c r="G154" s="213" t="s">
        <v>683</v>
      </c>
      <c r="H154" s="214">
        <v>1415.2</v>
      </c>
      <c r="I154" s="132"/>
      <c r="J154" s="228">
        <f>ROUND(I154*H154,2)</f>
        <v>0</v>
      </c>
      <c r="K154" s="212" t="s">
        <v>199</v>
      </c>
      <c r="L154" s="29"/>
      <c r="M154" s="133" t="s">
        <v>1</v>
      </c>
      <c r="N154" s="134" t="s">
        <v>38</v>
      </c>
      <c r="P154" s="135">
        <f>O154*H154</f>
        <v>0</v>
      </c>
      <c r="Q154" s="135">
        <v>0</v>
      </c>
      <c r="R154" s="135">
        <f>Q154*H154</f>
        <v>0</v>
      </c>
      <c r="S154" s="135">
        <v>0</v>
      </c>
      <c r="T154" s="136">
        <f>S154*H154</f>
        <v>0</v>
      </c>
      <c r="AR154" s="137" t="s">
        <v>193</v>
      </c>
      <c r="AT154" s="137" t="s">
        <v>195</v>
      </c>
      <c r="AU154" s="137" t="s">
        <v>80</v>
      </c>
      <c r="AY154" s="14" t="s">
        <v>194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4" t="s">
        <v>80</v>
      </c>
      <c r="BK154" s="138">
        <f>ROUND(I154*H154,2)</f>
        <v>0</v>
      </c>
      <c r="BL154" s="14" t="s">
        <v>193</v>
      </c>
      <c r="BM154" s="137" t="s">
        <v>958</v>
      </c>
    </row>
    <row r="155" spans="2:65" s="1" customFormat="1" ht="11.25">
      <c r="B155" s="29"/>
      <c r="C155" s="215"/>
      <c r="D155" s="216" t="s">
        <v>201</v>
      </c>
      <c r="E155" s="215"/>
      <c r="F155" s="217" t="s">
        <v>686</v>
      </c>
      <c r="G155" s="215"/>
      <c r="H155" s="215"/>
      <c r="I155" s="140"/>
      <c r="J155" s="215"/>
      <c r="K155" s="215"/>
      <c r="L155" s="29"/>
      <c r="M155" s="141"/>
      <c r="T155" s="53"/>
      <c r="AT155" s="14" t="s">
        <v>201</v>
      </c>
      <c r="AU155" s="14" t="s">
        <v>80</v>
      </c>
    </row>
    <row r="156" spans="2:65" s="10" customFormat="1" ht="25.9" customHeight="1">
      <c r="B156" s="118"/>
      <c r="C156" s="225"/>
      <c r="D156" s="226" t="s">
        <v>72</v>
      </c>
      <c r="E156" s="227" t="s">
        <v>688</v>
      </c>
      <c r="F156" s="227" t="s">
        <v>689</v>
      </c>
      <c r="G156" s="225"/>
      <c r="H156" s="225"/>
      <c r="I156" s="121"/>
      <c r="J156" s="229">
        <f>BK156</f>
        <v>0</v>
      </c>
      <c r="K156" s="225"/>
      <c r="L156" s="118"/>
      <c r="M156" s="123"/>
      <c r="P156" s="124">
        <f>SUM(P157:P166)</f>
        <v>0</v>
      </c>
      <c r="R156" s="124">
        <f>SUM(R157:R166)</f>
        <v>1.090269089</v>
      </c>
      <c r="T156" s="125">
        <f>SUM(T157:T166)</f>
        <v>0</v>
      </c>
      <c r="AR156" s="119" t="s">
        <v>193</v>
      </c>
      <c r="AT156" s="126" t="s">
        <v>72</v>
      </c>
      <c r="AU156" s="126" t="s">
        <v>73</v>
      </c>
      <c r="AY156" s="119" t="s">
        <v>194</v>
      </c>
      <c r="BK156" s="127">
        <f>SUM(BK157:BK166)</f>
        <v>0</v>
      </c>
    </row>
    <row r="157" spans="2:65" s="1" customFormat="1" ht="16.5" customHeight="1">
      <c r="B157" s="128"/>
      <c r="C157" s="210" t="s">
        <v>251</v>
      </c>
      <c r="D157" s="210" t="s">
        <v>195</v>
      </c>
      <c r="E157" s="211" t="s">
        <v>788</v>
      </c>
      <c r="F157" s="212" t="s">
        <v>789</v>
      </c>
      <c r="G157" s="213" t="s">
        <v>280</v>
      </c>
      <c r="H157" s="214">
        <v>1.6934199999999999</v>
      </c>
      <c r="I157" s="132"/>
      <c r="J157" s="228">
        <f>ROUND(I157*H157,2)</f>
        <v>0</v>
      </c>
      <c r="K157" s="212" t="s">
        <v>270</v>
      </c>
      <c r="L157" s="29"/>
      <c r="M157" s="133" t="s">
        <v>1</v>
      </c>
      <c r="N157" s="134" t="s">
        <v>38</v>
      </c>
      <c r="P157" s="135">
        <f>O157*H157</f>
        <v>0</v>
      </c>
      <c r="Q157" s="135">
        <v>2.9499999999999999E-3</v>
      </c>
      <c r="R157" s="135">
        <f>Q157*H157</f>
        <v>4.9955889999999999E-3</v>
      </c>
      <c r="S157" s="135">
        <v>0</v>
      </c>
      <c r="T157" s="136">
        <f>S157*H157</f>
        <v>0</v>
      </c>
      <c r="AR157" s="137" t="s">
        <v>193</v>
      </c>
      <c r="AT157" s="137" t="s">
        <v>195</v>
      </c>
      <c r="AU157" s="137" t="s">
        <v>80</v>
      </c>
      <c r="AY157" s="14" t="s">
        <v>194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4" t="s">
        <v>80</v>
      </c>
      <c r="BK157" s="138">
        <f>ROUND(I157*H157,2)</f>
        <v>0</v>
      </c>
      <c r="BL157" s="14" t="s">
        <v>193</v>
      </c>
      <c r="BM157" s="137" t="s">
        <v>959</v>
      </c>
    </row>
    <row r="158" spans="2:65" s="1" customFormat="1" ht="11.25">
      <c r="B158" s="29"/>
      <c r="C158" s="215"/>
      <c r="D158" s="216" t="s">
        <v>201</v>
      </c>
      <c r="E158" s="215"/>
      <c r="F158" s="217" t="s">
        <v>789</v>
      </c>
      <c r="G158" s="215"/>
      <c r="H158" s="215"/>
      <c r="I158" s="140"/>
      <c r="J158" s="215"/>
      <c r="K158" s="215"/>
      <c r="L158" s="29"/>
      <c r="M158" s="141"/>
      <c r="T158" s="53"/>
      <c r="AT158" s="14" t="s">
        <v>201</v>
      </c>
      <c r="AU158" s="14" t="s">
        <v>80</v>
      </c>
    </row>
    <row r="159" spans="2:65" s="1" customFormat="1" ht="16.5" customHeight="1">
      <c r="B159" s="128"/>
      <c r="C159" s="210" t="s">
        <v>256</v>
      </c>
      <c r="D159" s="210" t="s">
        <v>195</v>
      </c>
      <c r="E159" s="211" t="s">
        <v>693</v>
      </c>
      <c r="F159" s="212" t="s">
        <v>694</v>
      </c>
      <c r="G159" s="213" t="s">
        <v>236</v>
      </c>
      <c r="H159" s="214">
        <v>60.35</v>
      </c>
      <c r="I159" s="132"/>
      <c r="J159" s="228">
        <f>ROUND(I159*H159,2)</f>
        <v>0</v>
      </c>
      <c r="K159" s="212" t="s">
        <v>270</v>
      </c>
      <c r="L159" s="29"/>
      <c r="M159" s="133" t="s">
        <v>1</v>
      </c>
      <c r="N159" s="134" t="s">
        <v>38</v>
      </c>
      <c r="P159" s="135">
        <f>O159*H159</f>
        <v>0</v>
      </c>
      <c r="Q159" s="135">
        <v>2.5500000000000002E-3</v>
      </c>
      <c r="R159" s="135">
        <f>Q159*H159</f>
        <v>0.15389250000000002</v>
      </c>
      <c r="S159" s="135">
        <v>0</v>
      </c>
      <c r="T159" s="136">
        <f>S159*H159</f>
        <v>0</v>
      </c>
      <c r="AR159" s="137" t="s">
        <v>193</v>
      </c>
      <c r="AT159" s="137" t="s">
        <v>195</v>
      </c>
      <c r="AU159" s="137" t="s">
        <v>80</v>
      </c>
      <c r="AY159" s="14" t="s">
        <v>194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4" t="s">
        <v>80</v>
      </c>
      <c r="BK159" s="138">
        <f>ROUND(I159*H159,2)</f>
        <v>0</v>
      </c>
      <c r="BL159" s="14" t="s">
        <v>193</v>
      </c>
      <c r="BM159" s="137" t="s">
        <v>960</v>
      </c>
    </row>
    <row r="160" spans="2:65" s="1" customFormat="1" ht="11.25">
      <c r="B160" s="29"/>
      <c r="C160" s="215"/>
      <c r="D160" s="216" t="s">
        <v>201</v>
      </c>
      <c r="E160" s="215"/>
      <c r="F160" s="217" t="s">
        <v>694</v>
      </c>
      <c r="G160" s="215"/>
      <c r="H160" s="215"/>
      <c r="I160" s="140"/>
      <c r="J160" s="215"/>
      <c r="K160" s="215"/>
      <c r="L160" s="29"/>
      <c r="M160" s="141"/>
      <c r="T160" s="53"/>
      <c r="AT160" s="14" t="s">
        <v>201</v>
      </c>
      <c r="AU160" s="14" t="s">
        <v>80</v>
      </c>
    </row>
    <row r="161" spans="2:65" s="1" customFormat="1" ht="16.5" customHeight="1">
      <c r="B161" s="128"/>
      <c r="C161" s="210" t="s">
        <v>308</v>
      </c>
      <c r="D161" s="210" t="s">
        <v>195</v>
      </c>
      <c r="E161" s="211" t="s">
        <v>796</v>
      </c>
      <c r="F161" s="212" t="s">
        <v>797</v>
      </c>
      <c r="G161" s="213" t="s">
        <v>269</v>
      </c>
      <c r="H161" s="214">
        <v>33.795999999999999</v>
      </c>
      <c r="I161" s="132"/>
      <c r="J161" s="228">
        <f>ROUND(I161*H161,2)</f>
        <v>0</v>
      </c>
      <c r="K161" s="212" t="s">
        <v>199</v>
      </c>
      <c r="L161" s="29"/>
      <c r="M161" s="133" t="s">
        <v>1</v>
      </c>
      <c r="N161" s="134" t="s">
        <v>38</v>
      </c>
      <c r="P161" s="135">
        <f>O161*H161</f>
        <v>0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193</v>
      </c>
      <c r="AT161" s="137" t="s">
        <v>195</v>
      </c>
      <c r="AU161" s="137" t="s">
        <v>80</v>
      </c>
      <c r="AY161" s="14" t="s">
        <v>194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4" t="s">
        <v>80</v>
      </c>
      <c r="BK161" s="138">
        <f>ROUND(I161*H161,2)</f>
        <v>0</v>
      </c>
      <c r="BL161" s="14" t="s">
        <v>193</v>
      </c>
      <c r="BM161" s="137" t="s">
        <v>961</v>
      </c>
    </row>
    <row r="162" spans="2:65" s="1" customFormat="1" ht="11.25">
      <c r="B162" s="29"/>
      <c r="C162" s="215"/>
      <c r="D162" s="216" t="s">
        <v>201</v>
      </c>
      <c r="E162" s="215"/>
      <c r="F162" s="217" t="s">
        <v>797</v>
      </c>
      <c r="G162" s="215"/>
      <c r="H162" s="215"/>
      <c r="I162" s="140"/>
      <c r="J162" s="215"/>
      <c r="K162" s="215"/>
      <c r="L162" s="29"/>
      <c r="M162" s="141"/>
      <c r="T162" s="53"/>
      <c r="AT162" s="14" t="s">
        <v>201</v>
      </c>
      <c r="AU162" s="14" t="s">
        <v>80</v>
      </c>
    </row>
    <row r="163" spans="2:65" s="1" customFormat="1" ht="16.5" customHeight="1">
      <c r="B163" s="128"/>
      <c r="C163" s="230" t="s">
        <v>312</v>
      </c>
      <c r="D163" s="230" t="s">
        <v>321</v>
      </c>
      <c r="E163" s="231" t="s">
        <v>799</v>
      </c>
      <c r="F163" s="232" t="s">
        <v>800</v>
      </c>
      <c r="G163" s="233" t="s">
        <v>280</v>
      </c>
      <c r="H163" s="234">
        <v>1.6934199999999999</v>
      </c>
      <c r="I163" s="158"/>
      <c r="J163" s="235">
        <f>ROUND(I163*H163,2)</f>
        <v>0</v>
      </c>
      <c r="K163" s="232" t="s">
        <v>199</v>
      </c>
      <c r="L163" s="159"/>
      <c r="M163" s="160" t="s">
        <v>1</v>
      </c>
      <c r="N163" s="161" t="s">
        <v>38</v>
      </c>
      <c r="P163" s="135">
        <f>O163*H163</f>
        <v>0</v>
      </c>
      <c r="Q163" s="135">
        <v>0.55000000000000004</v>
      </c>
      <c r="R163" s="135">
        <f>Q163*H163</f>
        <v>0.93138100000000001</v>
      </c>
      <c r="S163" s="135">
        <v>0</v>
      </c>
      <c r="T163" s="136">
        <f>S163*H163</f>
        <v>0</v>
      </c>
      <c r="AR163" s="137" t="s">
        <v>233</v>
      </c>
      <c r="AT163" s="137" t="s">
        <v>321</v>
      </c>
      <c r="AU163" s="137" t="s">
        <v>80</v>
      </c>
      <c r="AY163" s="14" t="s">
        <v>194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4" t="s">
        <v>80</v>
      </c>
      <c r="BK163" s="138">
        <f>ROUND(I163*H163,2)</f>
        <v>0</v>
      </c>
      <c r="BL163" s="14" t="s">
        <v>193</v>
      </c>
      <c r="BM163" s="137" t="s">
        <v>962</v>
      </c>
    </row>
    <row r="164" spans="2:65" s="1" customFormat="1" ht="11.25">
      <c r="B164" s="29"/>
      <c r="C164" s="215"/>
      <c r="D164" s="216" t="s">
        <v>201</v>
      </c>
      <c r="E164" s="215"/>
      <c r="F164" s="217" t="s">
        <v>800</v>
      </c>
      <c r="G164" s="215"/>
      <c r="H164" s="215"/>
      <c r="I164" s="140"/>
      <c r="J164" s="215"/>
      <c r="K164" s="215"/>
      <c r="L164" s="29"/>
      <c r="M164" s="141"/>
      <c r="T164" s="53"/>
      <c r="AT164" s="14" t="s">
        <v>201</v>
      </c>
      <c r="AU164" s="14" t="s">
        <v>80</v>
      </c>
    </row>
    <row r="165" spans="2:65" s="1" customFormat="1" ht="16.5" customHeight="1">
      <c r="B165" s="128"/>
      <c r="C165" s="210" t="s">
        <v>8</v>
      </c>
      <c r="D165" s="210" t="s">
        <v>195</v>
      </c>
      <c r="E165" s="211" t="s">
        <v>712</v>
      </c>
      <c r="F165" s="212" t="s">
        <v>713</v>
      </c>
      <c r="G165" s="213" t="s">
        <v>672</v>
      </c>
      <c r="H165" s="162"/>
      <c r="I165" s="132"/>
      <c r="J165" s="228">
        <f>ROUND(I165*H165,2)</f>
        <v>0</v>
      </c>
      <c r="K165" s="212" t="s">
        <v>270</v>
      </c>
      <c r="L165" s="29"/>
      <c r="M165" s="133" t="s">
        <v>1</v>
      </c>
      <c r="N165" s="134" t="s">
        <v>38</v>
      </c>
      <c r="P165" s="135">
        <f>O165*H165</f>
        <v>0</v>
      </c>
      <c r="Q165" s="135">
        <v>0</v>
      </c>
      <c r="R165" s="135">
        <f>Q165*H165</f>
        <v>0</v>
      </c>
      <c r="S165" s="135">
        <v>0</v>
      </c>
      <c r="T165" s="136">
        <f>S165*H165</f>
        <v>0</v>
      </c>
      <c r="AR165" s="137" t="s">
        <v>193</v>
      </c>
      <c r="AT165" s="137" t="s">
        <v>195</v>
      </c>
      <c r="AU165" s="137" t="s">
        <v>80</v>
      </c>
      <c r="AY165" s="14" t="s">
        <v>194</v>
      </c>
      <c r="BE165" s="138">
        <f>IF(N165="základní",J165,0)</f>
        <v>0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14" t="s">
        <v>80</v>
      </c>
      <c r="BK165" s="138">
        <f>ROUND(I165*H165,2)</f>
        <v>0</v>
      </c>
      <c r="BL165" s="14" t="s">
        <v>193</v>
      </c>
      <c r="BM165" s="137" t="s">
        <v>963</v>
      </c>
    </row>
    <row r="166" spans="2:65" s="1" customFormat="1" ht="11.25">
      <c r="B166" s="29"/>
      <c r="C166" s="215"/>
      <c r="D166" s="216" t="s">
        <v>201</v>
      </c>
      <c r="E166" s="215"/>
      <c r="F166" s="217" t="s">
        <v>713</v>
      </c>
      <c r="G166" s="215"/>
      <c r="H166" s="215"/>
      <c r="I166" s="140"/>
      <c r="J166" s="215"/>
      <c r="K166" s="215"/>
      <c r="L166" s="29"/>
      <c r="M166" s="141"/>
      <c r="T166" s="53"/>
      <c r="AT166" s="14" t="s">
        <v>201</v>
      </c>
      <c r="AU166" s="14" t="s">
        <v>80</v>
      </c>
    </row>
    <row r="167" spans="2:65" s="10" customFormat="1" ht="25.9" customHeight="1">
      <c r="B167" s="118"/>
      <c r="C167" s="225"/>
      <c r="D167" s="226" t="s">
        <v>72</v>
      </c>
      <c r="E167" s="227" t="s">
        <v>749</v>
      </c>
      <c r="F167" s="227" t="s">
        <v>750</v>
      </c>
      <c r="G167" s="225"/>
      <c r="H167" s="225"/>
      <c r="I167" s="121"/>
      <c r="J167" s="229">
        <f>BK167</f>
        <v>0</v>
      </c>
      <c r="K167" s="225"/>
      <c r="L167" s="118"/>
      <c r="M167" s="123"/>
      <c r="P167" s="124">
        <f>SUM(P168:P169)</f>
        <v>0</v>
      </c>
      <c r="R167" s="124">
        <f>SUM(R168:R169)</f>
        <v>0</v>
      </c>
      <c r="T167" s="125">
        <f>SUM(T168:T169)</f>
        <v>0</v>
      </c>
      <c r="AR167" s="119" t="s">
        <v>193</v>
      </c>
      <c r="AT167" s="126" t="s">
        <v>72</v>
      </c>
      <c r="AU167" s="126" t="s">
        <v>73</v>
      </c>
      <c r="AY167" s="119" t="s">
        <v>194</v>
      </c>
      <c r="BK167" s="127">
        <f>SUM(BK168:BK169)</f>
        <v>0</v>
      </c>
    </row>
    <row r="168" spans="2:65" s="1" customFormat="1" ht="16.5" customHeight="1">
      <c r="B168" s="128"/>
      <c r="C168" s="210" t="s">
        <v>320</v>
      </c>
      <c r="D168" s="210" t="s">
        <v>195</v>
      </c>
      <c r="E168" s="211" t="s">
        <v>751</v>
      </c>
      <c r="F168" s="212" t="s">
        <v>752</v>
      </c>
      <c r="G168" s="213" t="s">
        <v>269</v>
      </c>
      <c r="H168" s="214">
        <v>9.42</v>
      </c>
      <c r="I168" s="132"/>
      <c r="J168" s="228">
        <f>ROUND(I168*H168,2)</f>
        <v>0</v>
      </c>
      <c r="K168" s="212" t="s">
        <v>199</v>
      </c>
      <c r="L168" s="29"/>
      <c r="M168" s="133" t="s">
        <v>1</v>
      </c>
      <c r="N168" s="134" t="s">
        <v>38</v>
      </c>
      <c r="P168" s="135">
        <f>O168*H168</f>
        <v>0</v>
      </c>
      <c r="Q168" s="135">
        <v>0</v>
      </c>
      <c r="R168" s="135">
        <f>Q168*H168</f>
        <v>0</v>
      </c>
      <c r="S168" s="135">
        <v>0</v>
      </c>
      <c r="T168" s="136">
        <f>S168*H168</f>
        <v>0</v>
      </c>
      <c r="AR168" s="137" t="s">
        <v>193</v>
      </c>
      <c r="AT168" s="137" t="s">
        <v>195</v>
      </c>
      <c r="AU168" s="137" t="s">
        <v>80</v>
      </c>
      <c r="AY168" s="14" t="s">
        <v>194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4" t="s">
        <v>80</v>
      </c>
      <c r="BK168" s="138">
        <f>ROUND(I168*H168,2)</f>
        <v>0</v>
      </c>
      <c r="BL168" s="14" t="s">
        <v>193</v>
      </c>
      <c r="BM168" s="137" t="s">
        <v>964</v>
      </c>
    </row>
    <row r="169" spans="2:65" s="1" customFormat="1" ht="11.25">
      <c r="B169" s="29"/>
      <c r="C169" s="215"/>
      <c r="D169" s="216" t="s">
        <v>201</v>
      </c>
      <c r="E169" s="215"/>
      <c r="F169" s="217" t="s">
        <v>752</v>
      </c>
      <c r="G169" s="215"/>
      <c r="H169" s="215"/>
      <c r="I169" s="140"/>
      <c r="J169" s="215"/>
      <c r="K169" s="215"/>
      <c r="L169" s="29"/>
      <c r="M169" s="141"/>
      <c r="T169" s="53"/>
      <c r="AT169" s="14" t="s">
        <v>201</v>
      </c>
      <c r="AU169" s="14" t="s">
        <v>80</v>
      </c>
    </row>
    <row r="170" spans="2:65" s="10" customFormat="1" ht="25.9" customHeight="1">
      <c r="B170" s="118"/>
      <c r="C170" s="225"/>
      <c r="D170" s="226" t="s">
        <v>72</v>
      </c>
      <c r="E170" s="227" t="s">
        <v>589</v>
      </c>
      <c r="F170" s="227" t="s">
        <v>590</v>
      </c>
      <c r="G170" s="225"/>
      <c r="H170" s="225"/>
      <c r="I170" s="121"/>
      <c r="J170" s="229">
        <f>BK170</f>
        <v>0</v>
      </c>
      <c r="K170" s="225"/>
      <c r="L170" s="118"/>
      <c r="M170" s="123"/>
      <c r="P170" s="124">
        <f>SUM(P171:P172)</f>
        <v>0</v>
      </c>
      <c r="R170" s="124">
        <f>SUM(R171:R172)</f>
        <v>0</v>
      </c>
      <c r="T170" s="125">
        <f>SUM(T171:T172)</f>
        <v>0</v>
      </c>
      <c r="AR170" s="119" t="s">
        <v>193</v>
      </c>
      <c r="AT170" s="126" t="s">
        <v>72</v>
      </c>
      <c r="AU170" s="126" t="s">
        <v>73</v>
      </c>
      <c r="AY170" s="119" t="s">
        <v>194</v>
      </c>
      <c r="BK170" s="127">
        <f>SUM(BK171:BK172)</f>
        <v>0</v>
      </c>
    </row>
    <row r="171" spans="2:65" s="1" customFormat="1" ht="16.5" customHeight="1">
      <c r="B171" s="128"/>
      <c r="C171" s="210" t="s">
        <v>328</v>
      </c>
      <c r="D171" s="210" t="s">
        <v>195</v>
      </c>
      <c r="E171" s="211" t="s">
        <v>759</v>
      </c>
      <c r="F171" s="212" t="s">
        <v>760</v>
      </c>
      <c r="G171" s="213" t="s">
        <v>324</v>
      </c>
      <c r="H171" s="214">
        <v>10.94003</v>
      </c>
      <c r="I171" s="132"/>
      <c r="J171" s="228">
        <f>ROUND(I171*H171,2)</f>
        <v>0</v>
      </c>
      <c r="K171" s="212" t="s">
        <v>270</v>
      </c>
      <c r="L171" s="29"/>
      <c r="M171" s="133" t="s">
        <v>1</v>
      </c>
      <c r="N171" s="134" t="s">
        <v>38</v>
      </c>
      <c r="P171" s="135">
        <f>O171*H171</f>
        <v>0</v>
      </c>
      <c r="Q171" s="135">
        <v>0</v>
      </c>
      <c r="R171" s="135">
        <f>Q171*H171</f>
        <v>0</v>
      </c>
      <c r="S171" s="135">
        <v>0</v>
      </c>
      <c r="T171" s="136">
        <f>S171*H171</f>
        <v>0</v>
      </c>
      <c r="AR171" s="137" t="s">
        <v>193</v>
      </c>
      <c r="AT171" s="137" t="s">
        <v>195</v>
      </c>
      <c r="AU171" s="137" t="s">
        <v>80</v>
      </c>
      <c r="AY171" s="14" t="s">
        <v>194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4" t="s">
        <v>80</v>
      </c>
      <c r="BK171" s="138">
        <f>ROUND(I171*H171,2)</f>
        <v>0</v>
      </c>
      <c r="BL171" s="14" t="s">
        <v>193</v>
      </c>
      <c r="BM171" s="137" t="s">
        <v>965</v>
      </c>
    </row>
    <row r="172" spans="2:65" s="1" customFormat="1" ht="11.25">
      <c r="B172" s="29"/>
      <c r="C172" s="215"/>
      <c r="D172" s="216" t="s">
        <v>201</v>
      </c>
      <c r="E172" s="215"/>
      <c r="F172" s="217" t="s">
        <v>760</v>
      </c>
      <c r="G172" s="215"/>
      <c r="H172" s="215"/>
      <c r="I172" s="140"/>
      <c r="J172" s="215"/>
      <c r="K172" s="215"/>
      <c r="L172" s="29"/>
      <c r="M172" s="141"/>
      <c r="T172" s="53"/>
      <c r="AT172" s="14" t="s">
        <v>201</v>
      </c>
      <c r="AU172" s="14" t="s">
        <v>80</v>
      </c>
    </row>
    <row r="173" spans="2:65" s="10" customFormat="1" ht="25.9" customHeight="1">
      <c r="B173" s="118"/>
      <c r="C173" s="225"/>
      <c r="D173" s="226" t="s">
        <v>72</v>
      </c>
      <c r="E173" s="227" t="s">
        <v>762</v>
      </c>
      <c r="F173" s="227" t="s">
        <v>763</v>
      </c>
      <c r="G173" s="225"/>
      <c r="H173" s="225"/>
      <c r="I173" s="121"/>
      <c r="J173" s="229">
        <f>BK173</f>
        <v>0</v>
      </c>
      <c r="K173" s="225"/>
      <c r="L173" s="118"/>
      <c r="M173" s="123"/>
      <c r="P173" s="124">
        <f>SUM(P174:P175)</f>
        <v>0</v>
      </c>
      <c r="R173" s="124">
        <f>SUM(R174:R175)</f>
        <v>0.40067964</v>
      </c>
      <c r="T173" s="125">
        <f>SUM(T174:T175)</f>
        <v>0</v>
      </c>
      <c r="AR173" s="119" t="s">
        <v>193</v>
      </c>
      <c r="AT173" s="126" t="s">
        <v>72</v>
      </c>
      <c r="AU173" s="126" t="s">
        <v>73</v>
      </c>
      <c r="AY173" s="119" t="s">
        <v>194</v>
      </c>
      <c r="BK173" s="127">
        <f>SUM(BK174:BK175)</f>
        <v>0</v>
      </c>
    </row>
    <row r="174" spans="2:65" s="1" customFormat="1" ht="16.5" customHeight="1">
      <c r="B174" s="128"/>
      <c r="C174" s="210" t="s">
        <v>333</v>
      </c>
      <c r="D174" s="210" t="s">
        <v>195</v>
      </c>
      <c r="E174" s="211" t="s">
        <v>764</v>
      </c>
      <c r="F174" s="212" t="s">
        <v>765</v>
      </c>
      <c r="G174" s="213" t="s">
        <v>324</v>
      </c>
      <c r="H174" s="214">
        <v>0.39240000000000003</v>
      </c>
      <c r="I174" s="132"/>
      <c r="J174" s="228">
        <f>ROUND(I174*H174,2)</f>
        <v>0</v>
      </c>
      <c r="K174" s="212" t="s">
        <v>199</v>
      </c>
      <c r="L174" s="29"/>
      <c r="M174" s="133" t="s">
        <v>1</v>
      </c>
      <c r="N174" s="134" t="s">
        <v>38</v>
      </c>
      <c r="P174" s="135">
        <f>O174*H174</f>
        <v>0</v>
      </c>
      <c r="Q174" s="135">
        <v>1.0210999999999999</v>
      </c>
      <c r="R174" s="135">
        <f>Q174*H174</f>
        <v>0.40067964</v>
      </c>
      <c r="S174" s="135">
        <v>0</v>
      </c>
      <c r="T174" s="136">
        <f>S174*H174</f>
        <v>0</v>
      </c>
      <c r="AR174" s="137" t="s">
        <v>193</v>
      </c>
      <c r="AT174" s="137" t="s">
        <v>195</v>
      </c>
      <c r="AU174" s="137" t="s">
        <v>80</v>
      </c>
      <c r="AY174" s="14" t="s">
        <v>194</v>
      </c>
      <c r="BE174" s="138">
        <f>IF(N174="základní",J174,0)</f>
        <v>0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4" t="s">
        <v>80</v>
      </c>
      <c r="BK174" s="138">
        <f>ROUND(I174*H174,2)</f>
        <v>0</v>
      </c>
      <c r="BL174" s="14" t="s">
        <v>193</v>
      </c>
      <c r="BM174" s="137" t="s">
        <v>966</v>
      </c>
    </row>
    <row r="175" spans="2:65" s="1" customFormat="1" ht="11.25">
      <c r="B175" s="29"/>
      <c r="C175" s="215"/>
      <c r="D175" s="216" t="s">
        <v>201</v>
      </c>
      <c r="E175" s="215"/>
      <c r="F175" s="217" t="s">
        <v>765</v>
      </c>
      <c r="G175" s="215"/>
      <c r="H175" s="215"/>
      <c r="I175" s="140"/>
      <c r="J175" s="215"/>
      <c r="K175" s="215"/>
      <c r="L175" s="29"/>
      <c r="M175" s="152"/>
      <c r="N175" s="153"/>
      <c r="O175" s="153"/>
      <c r="P175" s="153"/>
      <c r="Q175" s="153"/>
      <c r="R175" s="153"/>
      <c r="S175" s="153"/>
      <c r="T175" s="154"/>
      <c r="AT175" s="14" t="s">
        <v>201</v>
      </c>
      <c r="AU175" s="14" t="s">
        <v>80</v>
      </c>
    </row>
    <row r="176" spans="2:65" s="1" customFormat="1" ht="6.95" customHeight="1">
      <c r="B176" s="41"/>
      <c r="C176" s="42"/>
      <c r="D176" s="42"/>
      <c r="E176" s="42"/>
      <c r="F176" s="42"/>
      <c r="G176" s="42"/>
      <c r="H176" s="42"/>
      <c r="I176" s="42"/>
      <c r="J176" s="42"/>
      <c r="K176" s="42"/>
      <c r="L176" s="29"/>
    </row>
  </sheetData>
  <sheetProtection algorithmName="SHA-512" hashValue="mFagxHKHoUeOZt3Du89YvRu5yga1VrNJeD0gwVllbvuK40eC8/oNDSRowAFSuxxBpd36ZT4LuN04vKy58ekO1Q==" saltValue="+o1YeK3tJUuEbNtu1Nj5VA==" spinCount="100000" sheet="1" objects="1" scenarios="1"/>
  <autoFilter ref="C126:K175" xr:uid="{00000000-0009-0000-0000-000008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42</vt:i4>
      </vt:variant>
    </vt:vector>
  </HeadingPairs>
  <TitlesOfParts>
    <vt:vector size="63" baseType="lpstr">
      <vt:lpstr>Rekapitulace stavby</vt:lpstr>
      <vt:lpstr>00 - VEDLEJŠÍ A OSTATNÍ N...</vt:lpstr>
      <vt:lpstr>D.1.1 - ARCHITEKTONICKO -...</vt:lpstr>
      <vt:lpstr>D.2.1 - D.2.2 - ARCHITEKT...</vt:lpstr>
      <vt:lpstr>D.3.1 - D.3.2 - ARCHITEKT...</vt:lpstr>
      <vt:lpstr>D.4.1 - D.4.2 - ARCHITEKT...</vt:lpstr>
      <vt:lpstr>D.5.1 - D.5.2 - ARCHITEKT...</vt:lpstr>
      <vt:lpstr>D.6.1 - D.6.2 - ARCHITEKT...</vt:lpstr>
      <vt:lpstr>D.7.1 - D.7.2 - ARCHITEKT...</vt:lpstr>
      <vt:lpstr>D.8.1 - D.8.2 - ARCHITEKT...</vt:lpstr>
      <vt:lpstr>SO 09.1.01 - KÁCENÍ</vt:lpstr>
      <vt:lpstr>SO 09.1.02 - VÝSADBA STRO...</vt:lpstr>
      <vt:lpstr>SO 09.1.03 - VÝSADBA STRO...</vt:lpstr>
      <vt:lpstr>SO 09.1.04 - ZALOŽENÍ ŠTĚ...</vt:lpstr>
      <vt:lpstr>SO 09.1.05 - ZALOŽENÍ TRÁ...</vt:lpstr>
      <vt:lpstr>SO 09.1.06 - ZALOŽENÍ TRÁ...</vt:lpstr>
      <vt:lpstr>SO 09.1.07 - OBNOVA TRÁVNÍKU</vt:lpstr>
      <vt:lpstr>SO 09.1.09 - LITORÁLNÍ VE...</vt:lpstr>
      <vt:lpstr>SO 09.1.09 (1) - PNOUCÍ R...</vt:lpstr>
      <vt:lpstr>SO 09.1.10 - DROBNÉ OBJEK...</vt:lpstr>
      <vt:lpstr>D.10.1 - D.10.2 - ARCHITE...</vt:lpstr>
      <vt:lpstr>'00 - VEDLEJŠÍ A OSTATNÍ N...'!Názvy_tisku</vt:lpstr>
      <vt:lpstr>'D.1.1 - ARCHITEKTONICKO -...'!Názvy_tisku</vt:lpstr>
      <vt:lpstr>'D.10.1 - D.10.2 - ARCHITE...'!Názvy_tisku</vt:lpstr>
      <vt:lpstr>'D.2.1 - D.2.2 - ARCHITEKT...'!Názvy_tisku</vt:lpstr>
      <vt:lpstr>'D.3.1 - D.3.2 - ARCHITEKT...'!Názvy_tisku</vt:lpstr>
      <vt:lpstr>'D.4.1 - D.4.2 - ARCHITEKT...'!Názvy_tisku</vt:lpstr>
      <vt:lpstr>'D.5.1 - D.5.2 - ARCHITEKT...'!Názvy_tisku</vt:lpstr>
      <vt:lpstr>'D.6.1 - D.6.2 - ARCHITEKT...'!Názvy_tisku</vt:lpstr>
      <vt:lpstr>'D.7.1 - D.7.2 - ARCHITEKT...'!Názvy_tisku</vt:lpstr>
      <vt:lpstr>'D.8.1 - D.8.2 - ARCHITEKT...'!Názvy_tisku</vt:lpstr>
      <vt:lpstr>'Rekapitulace stavby'!Názvy_tisku</vt:lpstr>
      <vt:lpstr>'SO 09.1.01 - KÁCENÍ'!Názvy_tisku</vt:lpstr>
      <vt:lpstr>'SO 09.1.02 - VÝSADBA STRO...'!Názvy_tisku</vt:lpstr>
      <vt:lpstr>'SO 09.1.03 - VÝSADBA STRO...'!Názvy_tisku</vt:lpstr>
      <vt:lpstr>'SO 09.1.04 - ZALOŽENÍ ŠTĚ...'!Názvy_tisku</vt:lpstr>
      <vt:lpstr>'SO 09.1.05 - ZALOŽENÍ TRÁ...'!Názvy_tisku</vt:lpstr>
      <vt:lpstr>'SO 09.1.06 - ZALOŽENÍ TRÁ...'!Názvy_tisku</vt:lpstr>
      <vt:lpstr>'SO 09.1.07 - OBNOVA TRÁVNÍKU'!Názvy_tisku</vt:lpstr>
      <vt:lpstr>'SO 09.1.09 - LITORÁLNÍ VE...'!Názvy_tisku</vt:lpstr>
      <vt:lpstr>'SO 09.1.09 (1) - PNOUCÍ R...'!Názvy_tisku</vt:lpstr>
      <vt:lpstr>'SO 09.1.10 - DROBNÉ OBJEK...'!Názvy_tisku</vt:lpstr>
      <vt:lpstr>'00 - VEDLEJŠÍ A OSTATNÍ N...'!Oblast_tisku</vt:lpstr>
      <vt:lpstr>'D.1.1 - ARCHITEKTONICKO -...'!Oblast_tisku</vt:lpstr>
      <vt:lpstr>'D.10.1 - D.10.2 - ARCHITE...'!Oblast_tisku</vt:lpstr>
      <vt:lpstr>'D.2.1 - D.2.2 - ARCHITEKT...'!Oblast_tisku</vt:lpstr>
      <vt:lpstr>'D.3.1 - D.3.2 - ARCHITEKT...'!Oblast_tisku</vt:lpstr>
      <vt:lpstr>'D.4.1 - D.4.2 - ARCHITEKT...'!Oblast_tisku</vt:lpstr>
      <vt:lpstr>'D.5.1 - D.5.2 - ARCHITEKT...'!Oblast_tisku</vt:lpstr>
      <vt:lpstr>'D.6.1 - D.6.2 - ARCHITEKT...'!Oblast_tisku</vt:lpstr>
      <vt:lpstr>'D.7.1 - D.7.2 - ARCHITEKT...'!Oblast_tisku</vt:lpstr>
      <vt:lpstr>'D.8.1 - D.8.2 - ARCHITEKT...'!Oblast_tisku</vt:lpstr>
      <vt:lpstr>'Rekapitulace stavby'!Oblast_tisku</vt:lpstr>
      <vt:lpstr>'SO 09.1.01 - KÁCENÍ'!Oblast_tisku</vt:lpstr>
      <vt:lpstr>'SO 09.1.02 - VÝSADBA STRO...'!Oblast_tisku</vt:lpstr>
      <vt:lpstr>'SO 09.1.03 - VÝSADBA STRO...'!Oblast_tisku</vt:lpstr>
      <vt:lpstr>'SO 09.1.04 - ZALOŽENÍ ŠTĚ...'!Oblast_tisku</vt:lpstr>
      <vt:lpstr>'SO 09.1.05 - ZALOŽENÍ TRÁ...'!Oblast_tisku</vt:lpstr>
      <vt:lpstr>'SO 09.1.06 - ZALOŽENÍ TRÁ...'!Oblast_tisku</vt:lpstr>
      <vt:lpstr>'SO 09.1.07 - OBNOVA TRÁVNÍKU'!Oblast_tisku</vt:lpstr>
      <vt:lpstr>'SO 09.1.09 - LITORÁLNÍ VE...'!Oblast_tisku</vt:lpstr>
      <vt:lpstr>'SO 09.1.09 (1) - PNOUCÍ R...'!Oblast_tisku</vt:lpstr>
      <vt:lpstr>'SO 09.1.10 - DROBNÉ OBJEK...'!Oblast_tisku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Kubická</dc:creator>
  <cp:lastModifiedBy>Justýna Staňová</cp:lastModifiedBy>
  <dcterms:created xsi:type="dcterms:W3CDTF">2025-08-27T10:33:44Z</dcterms:created>
  <dcterms:modified xsi:type="dcterms:W3CDTF">2025-08-27T12:32:55Z</dcterms:modified>
</cp:coreProperties>
</file>