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10"/>
  <workbookPr showInkAnnotation="0" autoCompressPictures="0"/>
  <mc:AlternateContent xmlns:mc="http://schemas.openxmlformats.org/markup-compatibility/2006">
    <mc:Choice Requires="x15">
      <x15ac:absPath xmlns:x15ac="http://schemas.microsoft.com/office/spreadsheetml/2010/11/ac" url="C:\Users\Skvor\Downloads\"/>
    </mc:Choice>
  </mc:AlternateContent>
  <xr:revisionPtr revIDLastSave="0" documentId="13_ncr:1_{3AE9D6A9-DBAB-4CE6-A1AF-D9A0B20FDBAF}" xr6:coauthVersionLast="47" xr6:coauthVersionMax="47" xr10:uidLastSave="{00000000-0000-0000-0000-000000000000}"/>
  <bookViews>
    <workbookView xWindow="-108" yWindow="-108" windowWidth="23256" windowHeight="13896" tabRatio="816" xr2:uid="{00000000-000D-0000-FFFF-FFFF00000000}"/>
  </bookViews>
  <sheets>
    <sheet name="CELKOVE ROZPOCTOVE NAKLADY" sheetId="31" r:id="rId1"/>
    <sheet name="Rekapitulace stavby" sheetId="32" r:id="rId2"/>
    <sheet name="SO 01 - Serverovna" sheetId="33" r:id="rId3"/>
    <sheet name="SO 02 - Myčka aut - diese..." sheetId="34" r:id="rId4"/>
    <sheet name="VON - Vedlejší a ostatní ..." sheetId="35" r:id="rId5"/>
    <sheet name="Pokyny pro vyplnění" sheetId="36" r:id="rId6"/>
    <sheet name="CHLAZENI KRYCI LIST ROZPOCTU" sheetId="37" r:id="rId7"/>
    <sheet name="REKAPITULACE CHLAZENÍ" sheetId="38" r:id="rId8"/>
    <sheet name="CHLAZENÍ" sheetId="39" r:id="rId9"/>
    <sheet name="ELEKKTRO KRYCI LIST ROZPOCTU" sheetId="40" r:id="rId10"/>
    <sheet name="REKAPITULACE ELEKTROINSTALACE" sheetId="41" r:id="rId11"/>
    <sheet name="ELEKTROINSTALACE " sheetId="42" r:id="rId12"/>
    <sheet name="SLP KRYCI LIST ROZPOCTU" sheetId="43" r:id="rId13"/>
    <sheet name="REKAPITULACE LAN" sheetId="44" r:id="rId14"/>
    <sheet name="ROZPOCET LAN" sheetId="45" r:id="rId15"/>
    <sheet name="REKAPITULACE STO" sheetId="46" r:id="rId16"/>
    <sheet name="STO" sheetId="47" r:id="rId17"/>
    <sheet name="REKAPITULACE RACKY" sheetId="48" r:id="rId18"/>
    <sheet name="RACKY" sheetId="49" r:id="rId19"/>
    <sheet name="REKAPITULACE TRASY" sheetId="50" r:id="rId20"/>
    <sheet name="TRASY" sheetId="51" r:id="rId21"/>
    <sheet name="GHZ KRYCI LIST ROZPOCTU" sheetId="52" r:id="rId22"/>
    <sheet name="REKAPITULACE GHZ" sheetId="53" r:id="rId23"/>
    <sheet name="GHZ" sheetId="54" r:id="rId24"/>
  </sheets>
  <definedNames>
    <definedName name="__shared_2_0_0">"a1"*"b1"</definedName>
    <definedName name="__shared_2_1_0">"a1"*"d1"</definedName>
    <definedName name="__shared_2_10_0">"a1"*"d1"</definedName>
    <definedName name="__shared_2_11_0">"a1"+"c1"</definedName>
    <definedName name="__shared_2_12_0">"b1"*"a1"</definedName>
    <definedName name="__shared_2_13_0">"d1"*"a1"</definedName>
    <definedName name="__shared_2_14_0">"c1"+"a1"</definedName>
    <definedName name="__shared_2_15_0">"b1"*"a1"</definedName>
    <definedName name="__shared_2_16_0">"d1"*"a1"</definedName>
    <definedName name="__shared_2_17_0">"c1"+"a1"</definedName>
    <definedName name="__shared_2_18_0">"a1"+1</definedName>
    <definedName name="__shared_2_2_0">"a1"+"c1"</definedName>
    <definedName name="__shared_2_3_0">"a1"*"b1"</definedName>
    <definedName name="__shared_2_4_0">"a1"*"d1"</definedName>
    <definedName name="__shared_2_5_0">"a1"+"c1"</definedName>
    <definedName name="__shared_2_6_0">"a1"*"b1"</definedName>
    <definedName name="__shared_2_7_0">"a1"*"d1"</definedName>
    <definedName name="__shared_2_8_0">"a1"+"c1"</definedName>
    <definedName name="__shared_2_9_0">"a1"*"b1"</definedName>
    <definedName name="_xlnm._FilterDatabase" localSheetId="11" hidden="1">'ELEKTROINSTALACE '!$B$3:$B$113</definedName>
    <definedName name="_xlnm._FilterDatabase" localSheetId="23" hidden="1">GHZ!$B$3:$B$75</definedName>
    <definedName name="_xlnm._FilterDatabase" localSheetId="8" hidden="1">CHLAZENÍ!$B$3:$B$59</definedName>
    <definedName name="_xlnm._FilterDatabase" localSheetId="18" hidden="1">RACKY!$B$3:$B$63</definedName>
    <definedName name="_xlnm._FilterDatabase" localSheetId="10" hidden="1">'REKAPITULACE ELEKTROINSTALACE'!#REF!</definedName>
    <definedName name="_xlnm._FilterDatabase" localSheetId="22" hidden="1">'REKAPITULACE GHZ'!#REF!</definedName>
    <definedName name="_xlnm._FilterDatabase" localSheetId="7" hidden="1">'REKAPITULACE CHLAZENÍ'!#REF!</definedName>
    <definedName name="_xlnm._FilterDatabase" localSheetId="13" hidden="1">'REKAPITULACE LAN'!$A$5:$F$13</definedName>
    <definedName name="_xlnm._FilterDatabase" localSheetId="17" hidden="1">'REKAPITULACE RACKY'!#REF!</definedName>
    <definedName name="_xlnm._FilterDatabase" localSheetId="15" hidden="1">'REKAPITULACE STO'!$A$5:$F$13</definedName>
    <definedName name="_xlnm._FilterDatabase" localSheetId="19" hidden="1">'REKAPITULACE TRASY'!#REF!</definedName>
    <definedName name="_xlnm._FilterDatabase" localSheetId="14" hidden="1">'ROZPOCET LAN'!$B$3:$B$87</definedName>
    <definedName name="_xlnm._FilterDatabase" localSheetId="2" hidden="1">'SO 01 - Serverovna'!$C$97:$K$740</definedName>
    <definedName name="_xlnm._FilterDatabase" localSheetId="3" hidden="1">'SO 02 - Myčka aut - diese...'!$C$94:$K$825</definedName>
    <definedName name="_xlnm._FilterDatabase" localSheetId="16" hidden="1">STO!$B$3:$B$69</definedName>
    <definedName name="_xlnm._FilterDatabase" localSheetId="20" hidden="1">TRASY!$B$3:$B$67</definedName>
    <definedName name="_xlnm._FilterDatabase" localSheetId="4" hidden="1">'VON - Vedlejší a ostatní ...'!$C$85:$K$109</definedName>
    <definedName name="Excel_BuiltIn_Print_Area" localSheetId="11">'ELEKTROINSTALACE '!$A$1:$L$109</definedName>
    <definedName name="Excel_BuiltIn_Print_Area" localSheetId="23">GHZ!$A$1:$J$71</definedName>
    <definedName name="Excel_BuiltIn_Print_Area" localSheetId="8">CHLAZENÍ!$A$1:$L$55</definedName>
    <definedName name="Excel_BuiltIn_Print_Area" localSheetId="18">RACKY!$A$1:$L$59</definedName>
    <definedName name="Excel_BuiltIn_Print_Area" localSheetId="14">'ROZPOCET LAN'!$A$1:$L$83</definedName>
    <definedName name="Excel_BuiltIn_Print_Area" localSheetId="16">STO!$A$1:$L$65</definedName>
    <definedName name="Excel_BuiltIn_Print_Area" localSheetId="20">TRASY!$A$1:$L$63</definedName>
    <definedName name="kurz_EU">"#ref!"</definedName>
    <definedName name="kurz_usd">"#ref!"</definedName>
    <definedName name="marze_hw">"#ref!"</definedName>
    <definedName name="marze_sluzby">"#ref!"</definedName>
    <definedName name="marze_sw">"#ref!"</definedName>
    <definedName name="_xlnm.Print_Titles" localSheetId="1">'Rekapitulace stavby'!$52:$52</definedName>
    <definedName name="_xlnm.Print_Titles" localSheetId="2">'SO 01 - Serverovna'!$97:$97</definedName>
    <definedName name="_xlnm.Print_Titles" localSheetId="3">'SO 02 - Myčka aut - diese...'!$94:$94</definedName>
    <definedName name="_xlnm.Print_Titles" localSheetId="4">'VON - Vedlejší a ostatní ...'!$85:$85</definedName>
    <definedName name="_xlnm.Print_Area" localSheetId="0">'CELKOVE ROZPOCTOVE NAKLADY'!$A$1:$E$20</definedName>
    <definedName name="_xlnm.Print_Area" localSheetId="9">'ELEKKTRO KRYCI LIST ROZPOCTU'!$A$1:$E$27</definedName>
    <definedName name="_xlnm.Print_Area" localSheetId="11">'ELEKTROINSTALACE '!$A$1:$L$113</definedName>
    <definedName name="_xlnm.Print_Area" localSheetId="23">GHZ!$A$1:$J$75</definedName>
    <definedName name="_xlnm.Print_Area" localSheetId="21">'GHZ KRYCI LIST ROZPOCTU'!$A$1:$E$27</definedName>
    <definedName name="_xlnm.Print_Area" localSheetId="8">CHLAZENÍ!$A$1:$L$59</definedName>
    <definedName name="_xlnm.Print_Area" localSheetId="6">'CHLAZENI KRYCI LIST ROZPOCTU'!$A$1:$E$27</definedName>
    <definedName name="_xlnm.Print_Area" localSheetId="5">'Pokyny pro vyplnění'!$B$2:$K$71,'Pokyny pro vyplnění'!$B$74:$K$118,'Pokyny pro vyplnění'!$B$121:$K$161,'Pokyny pro vyplnění'!$B$164:$K$219</definedName>
    <definedName name="_xlnm.Print_Area" localSheetId="18">RACKY!$A$1:$L$63</definedName>
    <definedName name="_xlnm.Print_Area" localSheetId="1">'Rekapitulace stavby'!$D$4:$AO$36,'Rekapitulace stavby'!$C$42:$AQ$58</definedName>
    <definedName name="_xlnm.Print_Area" localSheetId="14">'ROZPOCET LAN'!$A$1:$L$87</definedName>
    <definedName name="_xlnm.Print_Area" localSheetId="12">'SLP KRYCI LIST ROZPOCTU'!$A$1:$E$30</definedName>
    <definedName name="_xlnm.Print_Area" localSheetId="2">'SO 01 - Serverovna'!$C$4:$J$39,'SO 01 - Serverovna'!$C$45:$J$79,'SO 01 - Serverovna'!$C$85:$K$740</definedName>
    <definedName name="_xlnm.Print_Area" localSheetId="3">'SO 02 - Myčka aut - diese...'!$C$4:$J$39,'SO 02 - Myčka aut - diese...'!$C$45:$J$76,'SO 02 - Myčka aut - diese...'!$C$82:$K$825</definedName>
    <definedName name="_xlnm.Print_Area" localSheetId="16">STO!$A$1:$L$69</definedName>
    <definedName name="_xlnm.Print_Area" localSheetId="20">TRASY!$A$1:$L$67</definedName>
    <definedName name="_xlnm.Print_Area" localSheetId="4">'VON - Vedlejší a ostatní ...'!$C$4:$J$39,'VON - Vedlejší a ostatní ...'!$C$45:$J$67,'VON - Vedlejší a ostatní ...'!$C$73:$K$109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A42" i="51" l="1"/>
  <c r="K36" i="51"/>
  <c r="I36" i="51"/>
  <c r="K35" i="51"/>
  <c r="I35" i="51"/>
  <c r="K34" i="51"/>
  <c r="I34" i="51"/>
  <c r="A58" i="49"/>
  <c r="K52" i="49"/>
  <c r="L52" i="49" s="1"/>
  <c r="I52" i="49"/>
  <c r="K51" i="49"/>
  <c r="I51" i="49"/>
  <c r="K50" i="49"/>
  <c r="I50" i="49"/>
  <c r="A64" i="47"/>
  <c r="K58" i="47"/>
  <c r="I58" i="47"/>
  <c r="K57" i="47"/>
  <c r="I57" i="47"/>
  <c r="K56" i="47"/>
  <c r="I56" i="47"/>
  <c r="A82" i="45"/>
  <c r="K74" i="45"/>
  <c r="I74" i="45"/>
  <c r="K73" i="45"/>
  <c r="I73" i="45"/>
  <c r="K72" i="45"/>
  <c r="I72" i="45"/>
  <c r="K71" i="45"/>
  <c r="I71" i="45"/>
  <c r="K102" i="42"/>
  <c r="L102" i="42" s="1"/>
  <c r="I102" i="42"/>
  <c r="K101" i="42"/>
  <c r="L101" i="42" s="1"/>
  <c r="I101" i="42"/>
  <c r="K100" i="42"/>
  <c r="L100" i="42" s="1"/>
  <c r="I100" i="42"/>
  <c r="K28" i="39"/>
  <c r="L28" i="39" s="1"/>
  <c r="I28" i="39"/>
  <c r="K27" i="39"/>
  <c r="L27" i="39" s="1"/>
  <c r="I27" i="39"/>
  <c r="K26" i="39"/>
  <c r="L26" i="39" s="1"/>
  <c r="I26" i="39"/>
  <c r="A108" i="42"/>
  <c r="A34" i="39"/>
  <c r="E17" i="31"/>
  <c r="E13" i="31" a="1"/>
  <c r="E13" i="31" s="1"/>
  <c r="I51" i="54"/>
  <c r="J51" i="54" s="1"/>
  <c r="J50" i="54"/>
  <c r="I50" i="54"/>
  <c r="I49" i="54"/>
  <c r="J49" i="54" s="1"/>
  <c r="J48" i="54"/>
  <c r="I48" i="54"/>
  <c r="I47" i="54"/>
  <c r="J47" i="54" s="1"/>
  <c r="I46" i="54"/>
  <c r="J46" i="54" s="1"/>
  <c r="J45" i="54"/>
  <c r="I45" i="54"/>
  <c r="I44" i="54"/>
  <c r="J44" i="54" s="1"/>
  <c r="I43" i="54"/>
  <c r="J43" i="54" s="1"/>
  <c r="I42" i="54"/>
  <c r="J42" i="54" s="1"/>
  <c r="I41" i="54"/>
  <c r="J41" i="54" s="1"/>
  <c r="J40" i="54"/>
  <c r="I40" i="54"/>
  <c r="I39" i="54"/>
  <c r="J39" i="54" s="1"/>
  <c r="J38" i="54"/>
  <c r="I38" i="54"/>
  <c r="I37" i="54"/>
  <c r="J37" i="54" s="1"/>
  <c r="I36" i="54"/>
  <c r="J36" i="54" s="1"/>
  <c r="J35" i="54"/>
  <c r="I35" i="54"/>
  <c r="I33" i="54"/>
  <c r="J33" i="54" s="1"/>
  <c r="I32" i="54"/>
  <c r="J32" i="54" s="1"/>
  <c r="I31" i="54"/>
  <c r="J31" i="54" s="1"/>
  <c r="I30" i="54"/>
  <c r="J30" i="54" s="1"/>
  <c r="J29" i="54"/>
  <c r="I29" i="54"/>
  <c r="I28" i="54"/>
  <c r="J28" i="54" s="1"/>
  <c r="J27" i="54"/>
  <c r="I27" i="54"/>
  <c r="I26" i="54"/>
  <c r="J26" i="54" s="1"/>
  <c r="I25" i="54"/>
  <c r="J25" i="54" s="1"/>
  <c r="J23" i="54"/>
  <c r="I23" i="54"/>
  <c r="I22" i="54"/>
  <c r="J22" i="54" s="1"/>
  <c r="I21" i="54"/>
  <c r="J21" i="54" s="1"/>
  <c r="I20" i="54"/>
  <c r="J20" i="54" s="1"/>
  <c r="I19" i="54"/>
  <c r="J19" i="54" s="1"/>
  <c r="J18" i="54"/>
  <c r="I18" i="54"/>
  <c r="I16" i="54"/>
  <c r="J16" i="54" s="1"/>
  <c r="J15" i="54"/>
  <c r="I15" i="54"/>
  <c r="I14" i="54"/>
  <c r="J14" i="54" s="1"/>
  <c r="I13" i="54"/>
  <c r="J13" i="54" s="1"/>
  <c r="J12" i="54"/>
  <c r="I12" i="54"/>
  <c r="I11" i="54"/>
  <c r="J11" i="54" s="1"/>
  <c r="I10" i="54"/>
  <c r="J10" i="54" s="1"/>
  <c r="I9" i="54"/>
  <c r="J9" i="54" s="1"/>
  <c r="I8" i="54"/>
  <c r="J8" i="54" s="1"/>
  <c r="J7" i="54"/>
  <c r="I7" i="54"/>
  <c r="I6" i="54"/>
  <c r="J6" i="54" s="1"/>
  <c r="A6" i="54"/>
  <c r="A7" i="54" s="1"/>
  <c r="A8" i="54" s="1"/>
  <c r="A9" i="54" s="1"/>
  <c r="A10" i="54" s="1"/>
  <c r="A11" i="54" s="1"/>
  <c r="A12" i="54" s="1"/>
  <c r="A13" i="54" s="1"/>
  <c r="A14" i="54" s="1"/>
  <c r="A15" i="54" s="1"/>
  <c r="A16" i="54" s="1"/>
  <c r="A18" i="54" s="1"/>
  <c r="A19" i="54" s="1"/>
  <c r="A20" i="54" s="1"/>
  <c r="A21" i="54" s="1"/>
  <c r="A22" i="54" s="1"/>
  <c r="A23" i="54" s="1"/>
  <c r="A25" i="54" s="1"/>
  <c r="A26" i="54" s="1"/>
  <c r="A27" i="54" s="1"/>
  <c r="A28" i="54" s="1"/>
  <c r="A29" i="54" s="1"/>
  <c r="A30" i="54" s="1"/>
  <c r="A31" i="54" s="1"/>
  <c r="A32" i="54" s="1"/>
  <c r="A33" i="54" s="1"/>
  <c r="A35" i="54" s="1"/>
  <c r="A36" i="54" s="1"/>
  <c r="A37" i="54" s="1"/>
  <c r="A38" i="54" s="1"/>
  <c r="A39" i="54" s="1"/>
  <c r="A40" i="54" s="1"/>
  <c r="A41" i="54" s="1"/>
  <c r="A42" i="54" s="1"/>
  <c r="A43" i="54" s="1"/>
  <c r="A44" i="54" s="1"/>
  <c r="A45" i="54" s="1"/>
  <c r="A46" i="54" s="1"/>
  <c r="A47" i="54" s="1"/>
  <c r="A48" i="54" s="1"/>
  <c r="A49" i="54" s="1"/>
  <c r="A50" i="54" s="1"/>
  <c r="A51" i="54" s="1"/>
  <c r="J5" i="54"/>
  <c r="I5" i="54"/>
  <c r="F10" i="53"/>
  <c r="A9" i="53"/>
  <c r="A10" i="53" s="1"/>
  <c r="A11" i="53" s="1"/>
  <c r="A12" i="53" s="1"/>
  <c r="A13" i="53" s="1"/>
  <c r="F8" i="53"/>
  <c r="L50" i="49" l="1"/>
  <c r="L51" i="49"/>
  <c r="L72" i="45"/>
  <c r="L73" i="45"/>
  <c r="L74" i="45"/>
  <c r="L71" i="45"/>
  <c r="J53" i="54"/>
  <c r="E14" i="52" s="1"/>
  <c r="E15" i="52" s="1"/>
  <c r="E16" i="52" s="1"/>
  <c r="E17" i="52" s="1"/>
  <c r="F9" i="53"/>
  <c r="E12" i="53" s="1"/>
  <c r="F12" i="53" s="1"/>
  <c r="F11" i="53"/>
  <c r="F13" i="53" l="1"/>
  <c r="F15" i="53" s="1"/>
  <c r="I5" i="51" l="1"/>
  <c r="K5" i="51"/>
  <c r="L5" i="51"/>
  <c r="A6" i="51"/>
  <c r="A7" i="51" s="1"/>
  <c r="A8" i="51" s="1"/>
  <c r="A9" i="51" s="1"/>
  <c r="A10" i="51" s="1"/>
  <c r="A11" i="51" s="1"/>
  <c r="A13" i="51" s="1"/>
  <c r="A14" i="51" s="1"/>
  <c r="A15" i="51" s="1"/>
  <c r="A16" i="51" s="1"/>
  <c r="A17" i="51" s="1"/>
  <c r="I6" i="51"/>
  <c r="K6" i="51"/>
  <c r="L6" i="51" s="1"/>
  <c r="I7" i="51"/>
  <c r="K7" i="51"/>
  <c r="L7" i="51" s="1"/>
  <c r="I8" i="51"/>
  <c r="K8" i="51"/>
  <c r="L8" i="51" s="1"/>
  <c r="I9" i="51"/>
  <c r="K9" i="51"/>
  <c r="I10" i="51"/>
  <c r="K10" i="51"/>
  <c r="L10" i="51"/>
  <c r="I11" i="51"/>
  <c r="K11" i="51"/>
  <c r="I13" i="51"/>
  <c r="K13" i="51"/>
  <c r="L13" i="51" s="1"/>
  <c r="I14" i="51"/>
  <c r="K14" i="51"/>
  <c r="L14" i="51" s="1"/>
  <c r="I15" i="51"/>
  <c r="K15" i="51"/>
  <c r="L15" i="51" s="1"/>
  <c r="I16" i="51"/>
  <c r="K16" i="51"/>
  <c r="L16" i="51"/>
  <c r="I17" i="51"/>
  <c r="K17" i="51"/>
  <c r="L17" i="51" s="1"/>
  <c r="I19" i="51"/>
  <c r="K19" i="51"/>
  <c r="L19" i="51" s="1"/>
  <c r="A20" i="51"/>
  <c r="A21" i="51" s="1"/>
  <c r="A22" i="51" s="1"/>
  <c r="A24" i="51" s="1"/>
  <c r="A25" i="51" s="1"/>
  <c r="A26" i="51" s="1"/>
  <c r="A27" i="51" s="1"/>
  <c r="A29" i="51" s="1"/>
  <c r="A30" i="51" s="1"/>
  <c r="A32" i="51" s="1"/>
  <c r="A34" i="51" s="1"/>
  <c r="A35" i="51" s="1"/>
  <c r="A36" i="51" s="1"/>
  <c r="A37" i="51" s="1"/>
  <c r="A38" i="51" s="1"/>
  <c r="A39" i="51" s="1"/>
  <c r="A40" i="51" s="1"/>
  <c r="A41" i="51" s="1"/>
  <c r="A43" i="51" s="1"/>
  <c r="I20" i="51"/>
  <c r="K20" i="51"/>
  <c r="I21" i="51"/>
  <c r="K21" i="51"/>
  <c r="L21" i="51"/>
  <c r="I22" i="51"/>
  <c r="K22" i="51"/>
  <c r="I24" i="51"/>
  <c r="K24" i="51"/>
  <c r="L24" i="51"/>
  <c r="I25" i="51"/>
  <c r="K25" i="51"/>
  <c r="L25" i="51" s="1"/>
  <c r="I26" i="51"/>
  <c r="K26" i="51"/>
  <c r="L26" i="51" s="1"/>
  <c r="I27" i="51"/>
  <c r="K27" i="51"/>
  <c r="L27" i="51"/>
  <c r="I29" i="51"/>
  <c r="K29" i="51"/>
  <c r="I30" i="51"/>
  <c r="K30" i="51"/>
  <c r="L30" i="51"/>
  <c r="I32" i="51"/>
  <c r="K32" i="51"/>
  <c r="L32" i="51" s="1"/>
  <c r="I37" i="51"/>
  <c r="K37" i="51"/>
  <c r="L37" i="51" s="1"/>
  <c r="I38" i="51"/>
  <c r="K38" i="51"/>
  <c r="L38" i="51"/>
  <c r="I39" i="51"/>
  <c r="K39" i="51"/>
  <c r="I40" i="51"/>
  <c r="K40" i="51"/>
  <c r="L40" i="51" s="1"/>
  <c r="I41" i="51"/>
  <c r="K41" i="51"/>
  <c r="L41" i="51" s="1"/>
  <c r="I42" i="51"/>
  <c r="K42" i="51"/>
  <c r="L42" i="51"/>
  <c r="I43" i="51"/>
  <c r="K43" i="51"/>
  <c r="L43" i="51" s="1"/>
  <c r="F8" i="50"/>
  <c r="A9" i="50"/>
  <c r="A10" i="50" s="1"/>
  <c r="A11" i="50" s="1"/>
  <c r="A12" i="50" s="1"/>
  <c r="A13" i="50" s="1"/>
  <c r="A14" i="50" s="1"/>
  <c r="A15" i="50" s="1"/>
  <c r="A16" i="50" s="1"/>
  <c r="F9" i="50"/>
  <c r="F12" i="50"/>
  <c r="F13" i="50"/>
  <c r="I5" i="49"/>
  <c r="K5" i="49"/>
  <c r="L5" i="49" s="1"/>
  <c r="A6" i="49"/>
  <c r="I6" i="49"/>
  <c r="K6" i="49"/>
  <c r="L6" i="49" s="1"/>
  <c r="A7" i="49"/>
  <c r="A8" i="49" s="1"/>
  <c r="A9" i="49" s="1"/>
  <c r="A10" i="49" s="1"/>
  <c r="A11" i="49" s="1"/>
  <c r="A12" i="49" s="1"/>
  <c r="A13" i="49" s="1"/>
  <c r="A14" i="49" s="1"/>
  <c r="A15" i="49" s="1"/>
  <c r="A16" i="49" s="1"/>
  <c r="A17" i="49" s="1"/>
  <c r="A18" i="49" s="1"/>
  <c r="A19" i="49" s="1"/>
  <c r="A20" i="49" s="1"/>
  <c r="A21" i="49" s="1"/>
  <c r="A22" i="49" s="1"/>
  <c r="A23" i="49" s="1"/>
  <c r="A24" i="49" s="1"/>
  <c r="A25" i="49" s="1"/>
  <c r="A26" i="49" s="1"/>
  <c r="A27" i="49" s="1"/>
  <c r="A28" i="49" s="1"/>
  <c r="A29" i="49" s="1"/>
  <c r="A31" i="49" s="1"/>
  <c r="A32" i="49" s="1"/>
  <c r="A33" i="49" s="1"/>
  <c r="A34" i="49" s="1"/>
  <c r="A35" i="49" s="1"/>
  <c r="A36" i="49" s="1"/>
  <c r="A37" i="49" s="1"/>
  <c r="A38" i="49" s="1"/>
  <c r="A39" i="49" s="1"/>
  <c r="A40" i="49" s="1"/>
  <c r="A41" i="49" s="1"/>
  <c r="A42" i="49" s="1"/>
  <c r="A43" i="49" s="1"/>
  <c r="A44" i="49" s="1"/>
  <c r="A45" i="49" s="1"/>
  <c r="A46" i="49" s="1"/>
  <c r="A48" i="49" s="1"/>
  <c r="A50" i="49" s="1"/>
  <c r="A51" i="49" s="1"/>
  <c r="A52" i="49" s="1"/>
  <c r="A53" i="49" s="1"/>
  <c r="A54" i="49" s="1"/>
  <c r="A55" i="49" s="1"/>
  <c r="A56" i="49" s="1"/>
  <c r="A57" i="49" s="1"/>
  <c r="A59" i="49" s="1"/>
  <c r="I7" i="49"/>
  <c r="K7" i="49"/>
  <c r="L7" i="49" s="1"/>
  <c r="I8" i="49"/>
  <c r="K8" i="49"/>
  <c r="L8" i="49" s="1"/>
  <c r="I9" i="49"/>
  <c r="K9" i="49"/>
  <c r="L9" i="49" s="1"/>
  <c r="I10" i="49"/>
  <c r="K10" i="49"/>
  <c r="L10" i="49" s="1"/>
  <c r="I11" i="49"/>
  <c r="K11" i="49"/>
  <c r="L11" i="49" s="1"/>
  <c r="I12" i="49"/>
  <c r="K12" i="49"/>
  <c r="L12" i="49"/>
  <c r="I13" i="49"/>
  <c r="K13" i="49"/>
  <c r="L13" i="49" s="1"/>
  <c r="I14" i="49"/>
  <c r="K14" i="49"/>
  <c r="I15" i="49"/>
  <c r="K15" i="49"/>
  <c r="L15" i="49" s="1"/>
  <c r="I16" i="49"/>
  <c r="K16" i="49"/>
  <c r="I17" i="49"/>
  <c r="K17" i="49"/>
  <c r="L17" i="49"/>
  <c r="I18" i="49"/>
  <c r="K18" i="49"/>
  <c r="L18" i="49" s="1"/>
  <c r="I19" i="49"/>
  <c r="K19" i="49"/>
  <c r="L19" i="49" s="1"/>
  <c r="I20" i="49"/>
  <c r="K20" i="49"/>
  <c r="L20" i="49" s="1"/>
  <c r="I21" i="49"/>
  <c r="K21" i="49"/>
  <c r="L21" i="49" s="1"/>
  <c r="I22" i="49"/>
  <c r="K22" i="49"/>
  <c r="L22" i="49"/>
  <c r="I23" i="49"/>
  <c r="K23" i="49"/>
  <c r="I24" i="49"/>
  <c r="K24" i="49"/>
  <c r="L24" i="49" s="1"/>
  <c r="I25" i="49"/>
  <c r="K25" i="49"/>
  <c r="I26" i="49"/>
  <c r="K26" i="49"/>
  <c r="L26" i="49" s="1"/>
  <c r="I27" i="49"/>
  <c r="K27" i="49"/>
  <c r="L27" i="49"/>
  <c r="I28" i="49"/>
  <c r="K28" i="49"/>
  <c r="L28" i="49" s="1"/>
  <c r="I29" i="49"/>
  <c r="K29" i="49"/>
  <c r="L29" i="49" s="1"/>
  <c r="I31" i="49"/>
  <c r="K31" i="49"/>
  <c r="L31" i="49" s="1"/>
  <c r="I32" i="49"/>
  <c r="K32" i="49"/>
  <c r="L32" i="49" s="1"/>
  <c r="I33" i="49"/>
  <c r="K33" i="49"/>
  <c r="L33" i="49" s="1"/>
  <c r="I34" i="49"/>
  <c r="K34" i="49"/>
  <c r="L34" i="49" s="1"/>
  <c r="I35" i="49"/>
  <c r="K35" i="49"/>
  <c r="L35" i="49" s="1"/>
  <c r="I36" i="49"/>
  <c r="K36" i="49"/>
  <c r="L36" i="49" s="1"/>
  <c r="I37" i="49"/>
  <c r="K37" i="49"/>
  <c r="I38" i="49"/>
  <c r="K38" i="49"/>
  <c r="L38" i="49"/>
  <c r="I39" i="49"/>
  <c r="K39" i="49"/>
  <c r="L39" i="49" s="1"/>
  <c r="I40" i="49"/>
  <c r="K40" i="49"/>
  <c r="L40" i="49" s="1"/>
  <c r="I41" i="49"/>
  <c r="K41" i="49"/>
  <c r="L41" i="49" s="1"/>
  <c r="I42" i="49"/>
  <c r="K42" i="49"/>
  <c r="L42" i="49" s="1"/>
  <c r="I43" i="49"/>
  <c r="K43" i="49"/>
  <c r="L43" i="49"/>
  <c r="I44" i="49"/>
  <c r="K44" i="49"/>
  <c r="I45" i="49"/>
  <c r="K45" i="49"/>
  <c r="L45" i="49" s="1"/>
  <c r="I46" i="49"/>
  <c r="K46" i="49"/>
  <c r="I48" i="49"/>
  <c r="K48" i="49"/>
  <c r="L48" i="49" s="1"/>
  <c r="I53" i="49"/>
  <c r="K53" i="49"/>
  <c r="L53" i="49"/>
  <c r="I54" i="49"/>
  <c r="K54" i="49"/>
  <c r="L54" i="49"/>
  <c r="I55" i="49"/>
  <c r="K55" i="49"/>
  <c r="I56" i="49"/>
  <c r="L56" i="49" s="1"/>
  <c r="K56" i="49"/>
  <c r="I57" i="49"/>
  <c r="K57" i="49"/>
  <c r="L57" i="49" s="1"/>
  <c r="I58" i="49"/>
  <c r="L58" i="49" s="1"/>
  <c r="K58" i="49"/>
  <c r="I59" i="49"/>
  <c r="K59" i="49"/>
  <c r="F8" i="48"/>
  <c r="A9" i="48"/>
  <c r="F9" i="48"/>
  <c r="A10" i="48"/>
  <c r="A11" i="48"/>
  <c r="A12" i="48" s="1"/>
  <c r="A13" i="48" s="1"/>
  <c r="A14" i="48" s="1"/>
  <c r="A15" i="48" s="1"/>
  <c r="A16" i="48" s="1"/>
  <c r="F11" i="48"/>
  <c r="F12" i="48"/>
  <c r="F13" i="48"/>
  <c r="I5" i="47"/>
  <c r="K5" i="47"/>
  <c r="L5" i="47" s="1"/>
  <c r="A6" i="47"/>
  <c r="I6" i="47"/>
  <c r="K6" i="47"/>
  <c r="L6" i="47"/>
  <c r="A8" i="47"/>
  <c r="A9" i="47" s="1"/>
  <c r="A11" i="47" s="1"/>
  <c r="A12" i="47" s="1"/>
  <c r="A14" i="47" s="1"/>
  <c r="A16" i="47" s="1"/>
  <c r="A18" i="47" s="1"/>
  <c r="A20" i="47" s="1"/>
  <c r="A21" i="47" s="1"/>
  <c r="A23" i="47" s="1"/>
  <c r="A25" i="47" s="1"/>
  <c r="A26" i="47" s="1"/>
  <c r="A27" i="47" s="1"/>
  <c r="A28" i="47" s="1"/>
  <c r="A29" i="47" s="1"/>
  <c r="A31" i="47" s="1"/>
  <c r="A32" i="47" s="1"/>
  <c r="A33" i="47" s="1"/>
  <c r="A34" i="47" s="1"/>
  <c r="A35" i="47" s="1"/>
  <c r="A36" i="47" s="1"/>
  <c r="A37" i="47" s="1"/>
  <c r="A38" i="47" s="1"/>
  <c r="A39" i="47" s="1"/>
  <c r="A40" i="47" s="1"/>
  <c r="A41" i="47" s="1"/>
  <c r="A42" i="47" s="1"/>
  <c r="A43" i="47" s="1"/>
  <c r="A44" i="47" s="1"/>
  <c r="A45" i="47" s="1"/>
  <c r="I8" i="47"/>
  <c r="K8" i="47"/>
  <c r="L8" i="47" s="1"/>
  <c r="I9" i="47"/>
  <c r="K9" i="47"/>
  <c r="L9" i="47" s="1"/>
  <c r="I11" i="47"/>
  <c r="K11" i="47"/>
  <c r="F11" i="46" s="1"/>
  <c r="I12" i="47"/>
  <c r="K12" i="47"/>
  <c r="I14" i="47"/>
  <c r="K14" i="47"/>
  <c r="L14" i="47"/>
  <c r="I16" i="47"/>
  <c r="K16" i="47"/>
  <c r="L16" i="47" s="1"/>
  <c r="I18" i="47"/>
  <c r="K18" i="47"/>
  <c r="L18" i="47" s="1"/>
  <c r="I20" i="47"/>
  <c r="K20" i="47"/>
  <c r="L20" i="47" s="1"/>
  <c r="I21" i="47"/>
  <c r="K21" i="47"/>
  <c r="L21" i="47" s="1"/>
  <c r="I23" i="47"/>
  <c r="K23" i="47"/>
  <c r="L23" i="47"/>
  <c r="I25" i="47"/>
  <c r="K25" i="47"/>
  <c r="I26" i="47"/>
  <c r="K26" i="47"/>
  <c r="L26" i="47" s="1"/>
  <c r="I27" i="47"/>
  <c r="K27" i="47"/>
  <c r="L27" i="47" s="1"/>
  <c r="I28" i="47"/>
  <c r="K28" i="47"/>
  <c r="L28" i="47" s="1"/>
  <c r="I29" i="47"/>
  <c r="K29" i="47"/>
  <c r="L29" i="47"/>
  <c r="I31" i="47"/>
  <c r="K31" i="47"/>
  <c r="L31" i="47" s="1"/>
  <c r="I32" i="47"/>
  <c r="K32" i="47"/>
  <c r="L32" i="47" s="1"/>
  <c r="I33" i="47"/>
  <c r="L56" i="47" s="1"/>
  <c r="K33" i="47"/>
  <c r="L33" i="47" s="1"/>
  <c r="I34" i="47"/>
  <c r="K34" i="47"/>
  <c r="I35" i="47"/>
  <c r="K35" i="47"/>
  <c r="L35" i="47" s="1"/>
  <c r="I36" i="47"/>
  <c r="K36" i="47"/>
  <c r="L36" i="47" s="1"/>
  <c r="I37" i="47"/>
  <c r="K37" i="47"/>
  <c r="L37" i="47" s="1"/>
  <c r="I38" i="47"/>
  <c r="K38" i="47"/>
  <c r="L38" i="47" s="1"/>
  <c r="I39" i="47"/>
  <c r="K39" i="47"/>
  <c r="L39" i="47" s="1"/>
  <c r="I40" i="47"/>
  <c r="K40" i="47"/>
  <c r="L40" i="47"/>
  <c r="I41" i="47"/>
  <c r="K41" i="47"/>
  <c r="I42" i="47"/>
  <c r="K42" i="47"/>
  <c r="L42" i="47" s="1"/>
  <c r="I43" i="47"/>
  <c r="K43" i="47"/>
  <c r="L43" i="47" s="1"/>
  <c r="I44" i="47"/>
  <c r="K44" i="47"/>
  <c r="L44" i="47" s="1"/>
  <c r="I45" i="47"/>
  <c r="K45" i="47"/>
  <c r="L45" i="47"/>
  <c r="I46" i="47"/>
  <c r="K46" i="47"/>
  <c r="L46" i="47" s="1"/>
  <c r="I47" i="47"/>
  <c r="K47" i="47"/>
  <c r="L47" i="47" s="1"/>
  <c r="I48" i="47"/>
  <c r="K48" i="47"/>
  <c r="I50" i="47"/>
  <c r="K50" i="47"/>
  <c r="I51" i="47"/>
  <c r="L51" i="47" s="1"/>
  <c r="K51" i="47"/>
  <c r="I52" i="47"/>
  <c r="K52" i="47"/>
  <c r="L52" i="47" s="1"/>
  <c r="I54" i="47"/>
  <c r="K54" i="47"/>
  <c r="L54" i="47" s="1"/>
  <c r="I59" i="47"/>
  <c r="K59" i="47"/>
  <c r="I60" i="47"/>
  <c r="K60" i="47"/>
  <c r="L60" i="47" s="1"/>
  <c r="I61" i="47"/>
  <c r="K61" i="47"/>
  <c r="I62" i="47"/>
  <c r="K62" i="47"/>
  <c r="L62" i="47" s="1"/>
  <c r="I63" i="47"/>
  <c r="L63" i="47" s="1"/>
  <c r="K63" i="47"/>
  <c r="I64" i="47"/>
  <c r="K64" i="47"/>
  <c r="L64" i="47" s="1"/>
  <c r="I65" i="47"/>
  <c r="K65" i="47"/>
  <c r="F8" i="46"/>
  <c r="A9" i="46"/>
  <c r="F9" i="46"/>
  <c r="A10" i="46"/>
  <c r="A11" i="46" s="1"/>
  <c r="A12" i="46" s="1"/>
  <c r="A13" i="46" s="1"/>
  <c r="A14" i="46" s="1"/>
  <c r="A15" i="46" s="1"/>
  <c r="A16" i="46" s="1"/>
  <c r="I5" i="45"/>
  <c r="K5" i="45"/>
  <c r="L5" i="45" s="1"/>
  <c r="A6" i="45"/>
  <c r="A7" i="45" s="1"/>
  <c r="A8" i="45" s="1"/>
  <c r="A9" i="45" s="1"/>
  <c r="A10" i="45" s="1"/>
  <c r="A11" i="45" s="1"/>
  <c r="A12" i="45" s="1"/>
  <c r="A14" i="45" s="1"/>
  <c r="A15" i="45" s="1"/>
  <c r="A16" i="45" s="1"/>
  <c r="A17" i="45" s="1"/>
  <c r="A18" i="45" s="1"/>
  <c r="A19" i="45" s="1"/>
  <c r="A20" i="45" s="1"/>
  <c r="A22" i="45" s="1"/>
  <c r="A23" i="45" s="1"/>
  <c r="A24" i="45" s="1"/>
  <c r="A25" i="45" s="1"/>
  <c r="A26" i="45" s="1"/>
  <c r="A27" i="45" s="1"/>
  <c r="A28" i="45" s="1"/>
  <c r="A29" i="45" s="1"/>
  <c r="A31" i="45" s="1"/>
  <c r="A32" i="45" s="1"/>
  <c r="A33" i="45" s="1"/>
  <c r="A34" i="45" s="1"/>
  <c r="A35" i="45" s="1"/>
  <c r="A36" i="45" s="1"/>
  <c r="A37" i="45" s="1"/>
  <c r="A38" i="45" s="1"/>
  <c r="A40" i="45" s="1"/>
  <c r="A41" i="45" s="1"/>
  <c r="A42" i="45" s="1"/>
  <c r="A43" i="45" s="1"/>
  <c r="A44" i="45" s="1"/>
  <c r="A46" i="45" s="1"/>
  <c r="A47" i="45" s="1"/>
  <c r="A48" i="45" s="1"/>
  <c r="A49" i="45" s="1"/>
  <c r="A50" i="45" s="1"/>
  <c r="A51" i="45" s="1"/>
  <c r="A52" i="45" s="1"/>
  <c r="A54" i="45" s="1"/>
  <c r="A56" i="45" s="1"/>
  <c r="A57" i="45" s="1"/>
  <c r="A59" i="45" s="1"/>
  <c r="A61" i="45" s="1"/>
  <c r="A62" i="45" s="1"/>
  <c r="A63" i="45" s="1"/>
  <c r="A64" i="45" s="1"/>
  <c r="A65" i="45" s="1"/>
  <c r="A67" i="45" s="1"/>
  <c r="A68" i="45" s="1"/>
  <c r="A69" i="45" s="1"/>
  <c r="A71" i="45" s="1"/>
  <c r="A72" i="45" s="1"/>
  <c r="A73" i="45" s="1"/>
  <c r="A74" i="45" s="1"/>
  <c r="A75" i="45" s="1"/>
  <c r="A76" i="45" s="1"/>
  <c r="A77" i="45" s="1"/>
  <c r="A78" i="45" s="1"/>
  <c r="A79" i="45" s="1"/>
  <c r="A80" i="45" s="1"/>
  <c r="A81" i="45" s="1"/>
  <c r="A83" i="45" s="1"/>
  <c r="I6" i="45"/>
  <c r="K6" i="45"/>
  <c r="F11" i="44" s="1"/>
  <c r="I7" i="45"/>
  <c r="K7" i="45"/>
  <c r="L7" i="45"/>
  <c r="I8" i="45"/>
  <c r="K8" i="45"/>
  <c r="L8" i="45"/>
  <c r="I9" i="45"/>
  <c r="K9" i="45"/>
  <c r="L9" i="45" s="1"/>
  <c r="I10" i="45"/>
  <c r="K10" i="45"/>
  <c r="I11" i="45"/>
  <c r="L11" i="45" s="1"/>
  <c r="K11" i="45"/>
  <c r="I12" i="45"/>
  <c r="K12" i="45"/>
  <c r="L12" i="45"/>
  <c r="I14" i="45"/>
  <c r="K14" i="45"/>
  <c r="L14" i="45"/>
  <c r="I15" i="45"/>
  <c r="K15" i="45"/>
  <c r="I16" i="45"/>
  <c r="K16" i="45"/>
  <c r="L16" i="45" s="1"/>
  <c r="I17" i="45"/>
  <c r="K17" i="45"/>
  <c r="I18" i="45"/>
  <c r="L18" i="45" s="1"/>
  <c r="K18" i="45"/>
  <c r="I19" i="45"/>
  <c r="K19" i="45"/>
  <c r="L19" i="45"/>
  <c r="I20" i="45"/>
  <c r="K20" i="45"/>
  <c r="L20" i="45" s="1"/>
  <c r="I22" i="45"/>
  <c r="K22" i="45"/>
  <c r="L22" i="45" s="1"/>
  <c r="I23" i="45"/>
  <c r="L23" i="45" s="1"/>
  <c r="K23" i="45"/>
  <c r="I24" i="45"/>
  <c r="K24" i="45"/>
  <c r="L24" i="45"/>
  <c r="I25" i="45"/>
  <c r="K25" i="45"/>
  <c r="L25" i="45" s="1"/>
  <c r="I26" i="45"/>
  <c r="K26" i="45"/>
  <c r="I27" i="45"/>
  <c r="K27" i="45"/>
  <c r="L27" i="45" s="1"/>
  <c r="I28" i="45"/>
  <c r="K28" i="45"/>
  <c r="I29" i="45"/>
  <c r="K29" i="45"/>
  <c r="L29" i="45"/>
  <c r="I31" i="45"/>
  <c r="K31" i="45"/>
  <c r="L31" i="45"/>
  <c r="I32" i="45"/>
  <c r="K32" i="45"/>
  <c r="L32" i="45" s="1"/>
  <c r="I33" i="45"/>
  <c r="K33" i="45"/>
  <c r="I34" i="45"/>
  <c r="L34" i="45" s="1"/>
  <c r="K34" i="45"/>
  <c r="I35" i="45"/>
  <c r="K35" i="45"/>
  <c r="L35" i="45"/>
  <c r="I36" i="45"/>
  <c r="K36" i="45"/>
  <c r="L36" i="45"/>
  <c r="I37" i="45"/>
  <c r="K37" i="45"/>
  <c r="I38" i="45"/>
  <c r="K38" i="45"/>
  <c r="L38" i="45" s="1"/>
  <c r="I40" i="45"/>
  <c r="K40" i="45"/>
  <c r="I41" i="45"/>
  <c r="L41" i="45" s="1"/>
  <c r="K41" i="45"/>
  <c r="I42" i="45"/>
  <c r="K42" i="45"/>
  <c r="L42" i="45"/>
  <c r="I43" i="45"/>
  <c r="K43" i="45"/>
  <c r="L43" i="45" s="1"/>
  <c r="I44" i="45"/>
  <c r="K44" i="45"/>
  <c r="L44" i="45" s="1"/>
  <c r="I46" i="45"/>
  <c r="L46" i="45" s="1"/>
  <c r="K46" i="45"/>
  <c r="I47" i="45"/>
  <c r="K47" i="45"/>
  <c r="L47" i="45"/>
  <c r="I48" i="45"/>
  <c r="K48" i="45"/>
  <c r="L48" i="45" s="1"/>
  <c r="I49" i="45"/>
  <c r="K49" i="45"/>
  <c r="I50" i="45"/>
  <c r="K50" i="45"/>
  <c r="L50" i="45" s="1"/>
  <c r="I51" i="45"/>
  <c r="K51" i="45"/>
  <c r="I52" i="45"/>
  <c r="K52" i="45"/>
  <c r="L52" i="45"/>
  <c r="I54" i="45"/>
  <c r="K54" i="45"/>
  <c r="L54" i="45"/>
  <c r="I56" i="45"/>
  <c r="K56" i="45"/>
  <c r="L56" i="45" s="1"/>
  <c r="I57" i="45"/>
  <c r="K57" i="45"/>
  <c r="I59" i="45"/>
  <c r="L59" i="45" s="1"/>
  <c r="K59" i="45"/>
  <c r="I61" i="45"/>
  <c r="K61" i="45"/>
  <c r="L61" i="45"/>
  <c r="I62" i="45"/>
  <c r="K62" i="45"/>
  <c r="L62" i="45"/>
  <c r="I63" i="45"/>
  <c r="K63" i="45"/>
  <c r="I64" i="45"/>
  <c r="K64" i="45"/>
  <c r="L64" i="45" s="1"/>
  <c r="I65" i="45"/>
  <c r="K65" i="45"/>
  <c r="I67" i="45"/>
  <c r="K67" i="45"/>
  <c r="L67" i="45" s="1"/>
  <c r="F14" i="44" s="1"/>
  <c r="I68" i="45"/>
  <c r="K68" i="45"/>
  <c r="L68" i="45"/>
  <c r="I69" i="45"/>
  <c r="K69" i="45"/>
  <c r="L69" i="45" s="1"/>
  <c r="I75" i="45"/>
  <c r="K75" i="45"/>
  <c r="L75" i="45" s="1"/>
  <c r="I76" i="45"/>
  <c r="L76" i="45" s="1"/>
  <c r="K76" i="45"/>
  <c r="I77" i="45"/>
  <c r="K77" i="45"/>
  <c r="L77" i="45"/>
  <c r="I78" i="45"/>
  <c r="K78" i="45"/>
  <c r="L78" i="45" s="1"/>
  <c r="I79" i="45"/>
  <c r="K79" i="45"/>
  <c r="I80" i="45"/>
  <c r="K80" i="45"/>
  <c r="L80" i="45" s="1"/>
  <c r="I81" i="45"/>
  <c r="K81" i="45"/>
  <c r="I82" i="45"/>
  <c r="K82" i="45"/>
  <c r="L82" i="45"/>
  <c r="I83" i="45"/>
  <c r="K83" i="45"/>
  <c r="L83" i="45" s="1"/>
  <c r="F8" i="44"/>
  <c r="A9" i="44"/>
  <c r="F9" i="44"/>
  <c r="A10" i="44"/>
  <c r="A11" i="44"/>
  <c r="A12" i="44"/>
  <c r="A13" i="44" s="1"/>
  <c r="A14" i="44" s="1"/>
  <c r="A15" i="44" s="1"/>
  <c r="A16" i="44" s="1"/>
  <c r="A17" i="44" s="1"/>
  <c r="F12" i="44"/>
  <c r="F13" i="44"/>
  <c r="A15" i="43"/>
  <c r="A16" i="43"/>
  <c r="A17" i="43" s="1"/>
  <c r="F11" i="50" l="1"/>
  <c r="L29" i="51"/>
  <c r="F10" i="50"/>
  <c r="E15" i="50" s="1"/>
  <c r="F15" i="50" s="1"/>
  <c r="L22" i="51"/>
  <c r="L39" i="51"/>
  <c r="L20" i="51"/>
  <c r="L11" i="51"/>
  <c r="L44" i="49"/>
  <c r="L37" i="49"/>
  <c r="L14" i="49"/>
  <c r="L25" i="49"/>
  <c r="L55" i="49"/>
  <c r="L59" i="49"/>
  <c r="L46" i="49"/>
  <c r="L23" i="49"/>
  <c r="L16" i="49"/>
  <c r="L61" i="49" s="1"/>
  <c r="L61" i="47"/>
  <c r="F12" i="46"/>
  <c r="E15" i="46" s="1"/>
  <c r="F15" i="46" s="1"/>
  <c r="F10" i="46"/>
  <c r="L50" i="47"/>
  <c r="L41" i="47"/>
  <c r="L34" i="47"/>
  <c r="L59" i="47"/>
  <c r="L65" i="47"/>
  <c r="L48" i="47"/>
  <c r="L25" i="47"/>
  <c r="L12" i="47"/>
  <c r="L63" i="45"/>
  <c r="L37" i="45"/>
  <c r="L15" i="45"/>
  <c r="L81" i="45"/>
  <c r="F10" i="44"/>
  <c r="E16" i="44" s="1"/>
  <c r="F16" i="44" s="1"/>
  <c r="L79" i="45"/>
  <c r="L49" i="45"/>
  <c r="L26" i="45"/>
  <c r="L65" i="45"/>
  <c r="L17" i="45"/>
  <c r="L51" i="45"/>
  <c r="L28" i="45"/>
  <c r="L40" i="45"/>
  <c r="L57" i="45"/>
  <c r="L33" i="45"/>
  <c r="L10" i="45"/>
  <c r="A50" i="47"/>
  <c r="A51" i="47" s="1"/>
  <c r="A52" i="47" s="1"/>
  <c r="A54" i="47" s="1"/>
  <c r="A56" i="47" s="1"/>
  <c r="A57" i="47" s="1"/>
  <c r="A58" i="47" s="1"/>
  <c r="A59" i="47" s="1"/>
  <c r="A60" i="47" s="1"/>
  <c r="A61" i="47" s="1"/>
  <c r="A62" i="47" s="1"/>
  <c r="A63" i="47" s="1"/>
  <c r="A65" i="47" s="1"/>
  <c r="A46" i="47"/>
  <c r="A47" i="47" s="1"/>
  <c r="A48" i="47" s="1"/>
  <c r="F14" i="48"/>
  <c r="L35" i="51"/>
  <c r="L57" i="47"/>
  <c r="L58" i="47"/>
  <c r="L6" i="45"/>
  <c r="L11" i="47"/>
  <c r="L9" i="51"/>
  <c r="L34" i="51" s="1"/>
  <c r="F10" i="48"/>
  <c r="F13" i="46"/>
  <c r="K109" i="42"/>
  <c r="L109" i="42" s="1"/>
  <c r="I109" i="42"/>
  <c r="K108" i="42"/>
  <c r="I108" i="42"/>
  <c r="K107" i="42"/>
  <c r="I107" i="42"/>
  <c r="K106" i="42"/>
  <c r="I106" i="42"/>
  <c r="K105" i="42"/>
  <c r="I105" i="42"/>
  <c r="K104" i="42"/>
  <c r="I104" i="42"/>
  <c r="K103" i="42"/>
  <c r="I103" i="42"/>
  <c r="K98" i="42"/>
  <c r="L98" i="42" s="1"/>
  <c r="I98" i="42"/>
  <c r="K97" i="42"/>
  <c r="L97" i="42" s="1"/>
  <c r="I97" i="42"/>
  <c r="K95" i="42"/>
  <c r="I95" i="42"/>
  <c r="L95" i="42" s="1"/>
  <c r="K94" i="42"/>
  <c r="I94" i="42"/>
  <c r="L94" i="42" s="1"/>
  <c r="K93" i="42"/>
  <c r="I93" i="42"/>
  <c r="L93" i="42" s="1"/>
  <c r="K92" i="42"/>
  <c r="L92" i="42" s="1"/>
  <c r="I92" i="42"/>
  <c r="K91" i="42"/>
  <c r="I91" i="42"/>
  <c r="K90" i="42"/>
  <c r="I90" i="42"/>
  <c r="L90" i="42" s="1"/>
  <c r="K89" i="42"/>
  <c r="I89" i="42"/>
  <c r="L89" i="42" s="1"/>
  <c r="K88" i="42"/>
  <c r="L88" i="42" s="1"/>
  <c r="K87" i="42"/>
  <c r="I87" i="42"/>
  <c r="K86" i="42"/>
  <c r="I86" i="42"/>
  <c r="K85" i="42"/>
  <c r="I85" i="42"/>
  <c r="K84" i="42"/>
  <c r="I84" i="42"/>
  <c r="K83" i="42"/>
  <c r="I83" i="42"/>
  <c r="K82" i="42"/>
  <c r="L82" i="42" s="1"/>
  <c r="I82" i="42"/>
  <c r="K81" i="42"/>
  <c r="I81" i="42"/>
  <c r="K80" i="42"/>
  <c r="I80" i="42"/>
  <c r="K79" i="42"/>
  <c r="I79" i="42"/>
  <c r="K78" i="42"/>
  <c r="I78" i="42"/>
  <c r="K77" i="42"/>
  <c r="I77" i="42"/>
  <c r="K76" i="42"/>
  <c r="I76" i="42"/>
  <c r="K75" i="42"/>
  <c r="I75" i="42"/>
  <c r="K74" i="42"/>
  <c r="L74" i="42" s="1"/>
  <c r="I74" i="42"/>
  <c r="K73" i="42"/>
  <c r="I73" i="42"/>
  <c r="K72" i="42"/>
  <c r="I72" i="42"/>
  <c r="K71" i="42"/>
  <c r="I71" i="42"/>
  <c r="K69" i="42"/>
  <c r="I69" i="42"/>
  <c r="K68" i="42"/>
  <c r="I68" i="42"/>
  <c r="K67" i="42"/>
  <c r="I67" i="42"/>
  <c r="K65" i="42"/>
  <c r="I65" i="42"/>
  <c r="K64" i="42"/>
  <c r="L64" i="42" s="1"/>
  <c r="I64" i="42"/>
  <c r="K63" i="42"/>
  <c r="L63" i="42" s="1"/>
  <c r="I63" i="42"/>
  <c r="K62" i="42"/>
  <c r="I62" i="42"/>
  <c r="K61" i="42"/>
  <c r="I61" i="42"/>
  <c r="K60" i="42"/>
  <c r="I60" i="42"/>
  <c r="K59" i="42"/>
  <c r="I59" i="42"/>
  <c r="K57" i="42"/>
  <c r="I57" i="42"/>
  <c r="K56" i="42"/>
  <c r="I56" i="42"/>
  <c r="K55" i="42"/>
  <c r="L55" i="42" s="1"/>
  <c r="I55" i="42"/>
  <c r="K54" i="42"/>
  <c r="L54" i="42" s="1"/>
  <c r="I54" i="42"/>
  <c r="K53" i="42"/>
  <c r="I53" i="42"/>
  <c r="K52" i="42"/>
  <c r="I52" i="42"/>
  <c r="K51" i="42"/>
  <c r="I51" i="42"/>
  <c r="K50" i="42"/>
  <c r="I50" i="42"/>
  <c r="K49" i="42"/>
  <c r="I49" i="42"/>
  <c r="K48" i="42"/>
  <c r="I48" i="42"/>
  <c r="K46" i="42"/>
  <c r="L46" i="42" s="1"/>
  <c r="I46" i="42"/>
  <c r="K45" i="42"/>
  <c r="L45" i="42" s="1"/>
  <c r="I45" i="42"/>
  <c r="K44" i="42"/>
  <c r="I44" i="42"/>
  <c r="K43" i="42"/>
  <c r="I43" i="42"/>
  <c r="K42" i="42"/>
  <c r="I42" i="42"/>
  <c r="K41" i="42"/>
  <c r="I41" i="42"/>
  <c r="K39" i="42"/>
  <c r="I39" i="42"/>
  <c r="L39" i="42" s="1"/>
  <c r="K38" i="42"/>
  <c r="I38" i="42"/>
  <c r="K37" i="42"/>
  <c r="L37" i="42" s="1"/>
  <c r="I37" i="42"/>
  <c r="K36" i="42"/>
  <c r="L36" i="42" s="1"/>
  <c r="I36" i="42"/>
  <c r="K35" i="42"/>
  <c r="I35" i="42"/>
  <c r="K34" i="42"/>
  <c r="I34" i="42"/>
  <c r="K33" i="42"/>
  <c r="I33" i="42"/>
  <c r="K32" i="42"/>
  <c r="I32" i="42"/>
  <c r="K31" i="42"/>
  <c r="I31" i="42"/>
  <c r="K29" i="42"/>
  <c r="I29" i="42"/>
  <c r="K28" i="42"/>
  <c r="L28" i="42" s="1"/>
  <c r="I28" i="42"/>
  <c r="K27" i="42"/>
  <c r="L27" i="42" s="1"/>
  <c r="I27" i="42"/>
  <c r="K25" i="42"/>
  <c r="I25" i="42"/>
  <c r="K24" i="42"/>
  <c r="I24" i="42"/>
  <c r="K23" i="42"/>
  <c r="I23" i="42"/>
  <c r="K22" i="42"/>
  <c r="I22" i="42"/>
  <c r="K21" i="42"/>
  <c r="I21" i="42"/>
  <c r="L21" i="42" s="1"/>
  <c r="K20" i="42"/>
  <c r="I20" i="42"/>
  <c r="K19" i="42"/>
  <c r="I19" i="42"/>
  <c r="K18" i="42"/>
  <c r="L18" i="42" s="1"/>
  <c r="I18" i="42"/>
  <c r="K17" i="42"/>
  <c r="I17" i="42"/>
  <c r="K16" i="42"/>
  <c r="L16" i="42" s="1"/>
  <c r="I16" i="42"/>
  <c r="K15" i="42"/>
  <c r="I15" i="42"/>
  <c r="K14" i="42"/>
  <c r="I14" i="42"/>
  <c r="K13" i="42"/>
  <c r="I13" i="42"/>
  <c r="L12" i="42"/>
  <c r="K12" i="42"/>
  <c r="I12" i="42"/>
  <c r="K10" i="42"/>
  <c r="L10" i="42" s="1"/>
  <c r="I10" i="42"/>
  <c r="K9" i="42"/>
  <c r="I9" i="42"/>
  <c r="K8" i="42"/>
  <c r="I8" i="42"/>
  <c r="K7" i="42"/>
  <c r="I7" i="42"/>
  <c r="K6" i="42"/>
  <c r="L6" i="42" s="1"/>
  <c r="I6" i="42"/>
  <c r="F10" i="41" s="1"/>
  <c r="A6" i="42"/>
  <c r="A7" i="42" s="1"/>
  <c r="A8" i="42" s="1"/>
  <c r="A9" i="42" s="1"/>
  <c r="A10" i="42" s="1"/>
  <c r="A12" i="42" s="1"/>
  <c r="A13" i="42" s="1"/>
  <c r="A14" i="42" s="1"/>
  <c r="A15" i="42" s="1"/>
  <c r="A16" i="42" s="1"/>
  <c r="A17" i="42" s="1"/>
  <c r="A18" i="42" s="1"/>
  <c r="A19" i="42" s="1"/>
  <c r="A20" i="42" s="1"/>
  <c r="A21" i="42" s="1"/>
  <c r="A22" i="42" s="1"/>
  <c r="A23" i="42" s="1"/>
  <c r="A24" i="42" s="1"/>
  <c r="A25" i="42" s="1"/>
  <c r="A27" i="42" s="1"/>
  <c r="A28" i="42" s="1"/>
  <c r="A29" i="42" s="1"/>
  <c r="A31" i="42" s="1"/>
  <c r="A32" i="42" s="1"/>
  <c r="A33" i="42" s="1"/>
  <c r="A34" i="42" s="1"/>
  <c r="A35" i="42" s="1"/>
  <c r="A36" i="42" s="1"/>
  <c r="A37" i="42" s="1"/>
  <c r="A38" i="42" s="1"/>
  <c r="A39" i="42" s="1"/>
  <c r="A41" i="42" s="1"/>
  <c r="A42" i="42" s="1"/>
  <c r="A43" i="42" s="1"/>
  <c r="A44" i="42" s="1"/>
  <c r="A45" i="42" s="1"/>
  <c r="A46" i="42" s="1"/>
  <c r="A48" i="42" s="1"/>
  <c r="A49" i="42" s="1"/>
  <c r="A50" i="42" s="1"/>
  <c r="A51" i="42" s="1"/>
  <c r="A52" i="42" s="1"/>
  <c r="A53" i="42" s="1"/>
  <c r="A54" i="42" s="1"/>
  <c r="A55" i="42" s="1"/>
  <c r="A56" i="42" s="1"/>
  <c r="A57" i="42" s="1"/>
  <c r="A59" i="42" s="1"/>
  <c r="A60" i="42" s="1"/>
  <c r="A61" i="42" s="1"/>
  <c r="A62" i="42" s="1"/>
  <c r="A63" i="42" s="1"/>
  <c r="A64" i="42" s="1"/>
  <c r="A65" i="42" s="1"/>
  <c r="A67" i="42" s="1"/>
  <c r="A68" i="42" s="1"/>
  <c r="A69" i="42" s="1"/>
  <c r="A71" i="42" s="1"/>
  <c r="A72" i="42" s="1"/>
  <c r="A73" i="42" s="1"/>
  <c r="A74" i="42" s="1"/>
  <c r="A75" i="42" s="1"/>
  <c r="A76" i="42" s="1"/>
  <c r="A77" i="42" s="1"/>
  <c r="A78" i="42" s="1"/>
  <c r="A79" i="42" s="1"/>
  <c r="A80" i="42" s="1"/>
  <c r="A81" i="42" s="1"/>
  <c r="A82" i="42" s="1"/>
  <c r="A83" i="42" s="1"/>
  <c r="A84" i="42" s="1"/>
  <c r="A85" i="42" s="1"/>
  <c r="A86" i="42" s="1"/>
  <c r="A87" i="42" s="1"/>
  <c r="A88" i="42" s="1"/>
  <c r="A89" i="42" s="1"/>
  <c r="A90" i="42" s="1"/>
  <c r="A91" i="42" s="1"/>
  <c r="A92" i="42" s="1"/>
  <c r="A93" i="42" s="1"/>
  <c r="A94" i="42" s="1"/>
  <c r="A95" i="42" s="1"/>
  <c r="A97" i="42" s="1"/>
  <c r="A98" i="42" s="1"/>
  <c r="A100" i="42" s="1"/>
  <c r="A101" i="42" s="1"/>
  <c r="A102" i="42" s="1"/>
  <c r="A103" i="42" s="1"/>
  <c r="A104" i="42" s="1"/>
  <c r="A105" i="42" s="1"/>
  <c r="A106" i="42" s="1"/>
  <c r="A107" i="42" s="1"/>
  <c r="A109" i="42" s="1"/>
  <c r="K5" i="42"/>
  <c r="I5" i="42"/>
  <c r="F13" i="41"/>
  <c r="F12" i="41"/>
  <c r="A11" i="41"/>
  <c r="A12" i="41" s="1"/>
  <c r="A13" i="41" s="1"/>
  <c r="A14" i="41" s="1"/>
  <c r="A15" i="41" s="1"/>
  <c r="A16" i="41" s="1"/>
  <c r="A10" i="41"/>
  <c r="F9" i="41"/>
  <c r="A9" i="41"/>
  <c r="F8" i="41"/>
  <c r="L67" i="47" l="1"/>
  <c r="F14" i="46"/>
  <c r="L29" i="42"/>
  <c r="L65" i="42"/>
  <c r="L83" i="42"/>
  <c r="L67" i="42"/>
  <c r="L22" i="42"/>
  <c r="L85" i="42"/>
  <c r="L24" i="42"/>
  <c r="L52" i="42"/>
  <c r="L71" i="42"/>
  <c r="L9" i="42"/>
  <c r="L106" i="42"/>
  <c r="E15" i="41"/>
  <c r="F15" i="41" s="1"/>
  <c r="L32" i="42"/>
  <c r="L50" i="42"/>
  <c r="L77" i="42"/>
  <c r="L7" i="42"/>
  <c r="L69" i="42"/>
  <c r="F11" i="41"/>
  <c r="L17" i="42"/>
  <c r="L25" i="42"/>
  <c r="L35" i="42"/>
  <c r="L44" i="42"/>
  <c r="L53" i="42"/>
  <c r="L62" i="42"/>
  <c r="L72" i="42"/>
  <c r="L80" i="42"/>
  <c r="L20" i="42"/>
  <c r="L56" i="42"/>
  <c r="L75" i="42"/>
  <c r="L13" i="42"/>
  <c r="L31" i="42"/>
  <c r="L57" i="42"/>
  <c r="L107" i="42"/>
  <c r="L76" i="42"/>
  <c r="L73" i="42"/>
  <c r="L81" i="42"/>
  <c r="L48" i="42"/>
  <c r="L91" i="42"/>
  <c r="L49" i="42"/>
  <c r="L84" i="42"/>
  <c r="L14" i="42"/>
  <c r="L103" i="42"/>
  <c r="L41" i="42"/>
  <c r="L59" i="42"/>
  <c r="L68" i="42"/>
  <c r="L15" i="42"/>
  <c r="L104" i="42"/>
  <c r="L33" i="42"/>
  <c r="L51" i="42"/>
  <c r="L78" i="42"/>
  <c r="L105" i="42"/>
  <c r="L43" i="42"/>
  <c r="L79" i="42"/>
  <c r="L108" i="42"/>
  <c r="L38" i="42"/>
  <c r="L23" i="42"/>
  <c r="L42" i="42"/>
  <c r="L60" i="42"/>
  <c r="L86" i="42"/>
  <c r="L8" i="42"/>
  <c r="L34" i="42"/>
  <c r="L61" i="42"/>
  <c r="L87" i="42"/>
  <c r="L5" i="42"/>
  <c r="L19" i="42"/>
  <c r="L85" i="45"/>
  <c r="F16" i="46"/>
  <c r="F18" i="46" s="1"/>
  <c r="E15" i="43" s="1"/>
  <c r="L36" i="51"/>
  <c r="F14" i="50" s="1"/>
  <c r="F16" i="50" s="1"/>
  <c r="F18" i="50" s="1"/>
  <c r="E17" i="43" s="1"/>
  <c r="E15" i="48"/>
  <c r="F15" i="48" s="1"/>
  <c r="F16" i="48" s="1"/>
  <c r="F18" i="48" s="1"/>
  <c r="E16" i="43" s="1"/>
  <c r="F14" i="41" l="1"/>
  <c r="F16" i="41" s="1"/>
  <c r="F18" i="41" s="1"/>
  <c r="E14" i="40" s="1"/>
  <c r="L45" i="51"/>
  <c r="F15" i="44"/>
  <c r="F17" i="44" s="1"/>
  <c r="F19" i="44" s="1"/>
  <c r="E14" i="43" s="1"/>
  <c r="E18" i="43" s="1"/>
  <c r="L111" i="42"/>
  <c r="E19" i="43" l="1"/>
  <c r="E20" i="43" s="1"/>
  <c r="E16" i="31"/>
  <c r="E15" i="40"/>
  <c r="E16" i="40" s="1"/>
  <c r="E17" i="40" s="1"/>
  <c r="E15" i="31"/>
  <c r="K35" i="39"/>
  <c r="I35" i="39"/>
  <c r="K34" i="39"/>
  <c r="I34" i="39"/>
  <c r="K33" i="39"/>
  <c r="I33" i="39"/>
  <c r="K32" i="39"/>
  <c r="I32" i="39"/>
  <c r="K31" i="39"/>
  <c r="I31" i="39"/>
  <c r="K30" i="39"/>
  <c r="I30" i="39"/>
  <c r="K29" i="39"/>
  <c r="L29" i="39" s="1"/>
  <c r="I29" i="39"/>
  <c r="K24" i="39"/>
  <c r="I24" i="39"/>
  <c r="K22" i="39"/>
  <c r="L22" i="39" s="1"/>
  <c r="I22" i="39"/>
  <c r="K21" i="39"/>
  <c r="I21" i="39"/>
  <c r="L21" i="39" s="1"/>
  <c r="K19" i="39"/>
  <c r="I19" i="39"/>
  <c r="L19" i="39" s="1"/>
  <c r="K18" i="39"/>
  <c r="I18" i="39"/>
  <c r="K17" i="39"/>
  <c r="I17" i="39"/>
  <c r="K16" i="39"/>
  <c r="L16" i="39" s="1"/>
  <c r="I16" i="39"/>
  <c r="K15" i="39"/>
  <c r="I15" i="39"/>
  <c r="L15" i="39" s="1"/>
  <c r="K14" i="39"/>
  <c r="I14" i="39"/>
  <c r="L14" i="39" s="1"/>
  <c r="K13" i="39"/>
  <c r="I13" i="39"/>
  <c r="K12" i="39"/>
  <c r="I12" i="39"/>
  <c r="K11" i="39"/>
  <c r="I11" i="39"/>
  <c r="K10" i="39"/>
  <c r="I10" i="39"/>
  <c r="L10" i="39" s="1"/>
  <c r="K9" i="39"/>
  <c r="I9" i="39"/>
  <c r="L9" i="39" s="1"/>
  <c r="K8" i="39"/>
  <c r="L8" i="39" s="1"/>
  <c r="I8" i="39"/>
  <c r="F10" i="38" s="1"/>
  <c r="K7" i="39"/>
  <c r="I7" i="39"/>
  <c r="K6" i="39"/>
  <c r="I6" i="39"/>
  <c r="A6" i="39"/>
  <c r="A7" i="39" s="1"/>
  <c r="A8" i="39" s="1"/>
  <c r="A9" i="39" s="1"/>
  <c r="A10" i="39" s="1"/>
  <c r="A11" i="39" s="1"/>
  <c r="A12" i="39" s="1"/>
  <c r="A13" i="39" s="1"/>
  <c r="A14" i="39" s="1"/>
  <c r="A15" i="39" s="1"/>
  <c r="A16" i="39" s="1"/>
  <c r="A17" i="39" s="1"/>
  <c r="A18" i="39" s="1"/>
  <c r="A19" i="39" s="1"/>
  <c r="A21" i="39" s="1"/>
  <c r="A22" i="39" s="1"/>
  <c r="A24" i="39" s="1"/>
  <c r="A26" i="39" s="1"/>
  <c r="A27" i="39" s="1"/>
  <c r="A28" i="39" s="1"/>
  <c r="A29" i="39" s="1"/>
  <c r="A30" i="39" s="1"/>
  <c r="A31" i="39" s="1"/>
  <c r="A32" i="39" s="1"/>
  <c r="A33" i="39" s="1"/>
  <c r="A35" i="39" s="1"/>
  <c r="K5" i="39"/>
  <c r="I5" i="39"/>
  <c r="L5" i="39" s="1"/>
  <c r="F13" i="38"/>
  <c r="F12" i="38"/>
  <c r="F9" i="38"/>
  <c r="A9" i="38"/>
  <c r="A10" i="38" s="1"/>
  <c r="A11" i="38" s="1"/>
  <c r="A12" i="38" s="1"/>
  <c r="A13" i="38" s="1"/>
  <c r="A14" i="38" s="1"/>
  <c r="A15" i="38" s="1"/>
  <c r="A16" i="38" s="1"/>
  <c r="F8" i="38"/>
  <c r="L18" i="39" l="1"/>
  <c r="L17" i="39"/>
  <c r="L30" i="39"/>
  <c r="L31" i="39"/>
  <c r="L32" i="39"/>
  <c r="L24" i="39"/>
  <c r="L34" i="39"/>
  <c r="F11" i="38"/>
  <c r="L11" i="39"/>
  <c r="L12" i="39"/>
  <c r="L33" i="39"/>
  <c r="L13" i="39"/>
  <c r="L6" i="39"/>
  <c r="L7" i="39"/>
  <c r="L35" i="39"/>
  <c r="E15" i="38"/>
  <c r="F15" i="38" s="1"/>
  <c r="F14" i="38" l="1"/>
  <c r="F16" i="38" s="1"/>
  <c r="F18" i="38" s="1"/>
  <c r="L37" i="39"/>
  <c r="E14" i="37" s="1"/>
  <c r="E15" i="37" l="1"/>
  <c r="E16" i="37" s="1"/>
  <c r="E17" i="37" s="1"/>
  <c r="E14" i="31"/>
  <c r="E18" i="31" s="1"/>
  <c r="E19" i="31" s="1"/>
  <c r="E20" i="31" s="1"/>
  <c r="BK108" i="35"/>
  <c r="BI108" i="35"/>
  <c r="BH108" i="35"/>
  <c r="BG108" i="35"/>
  <c r="BF108" i="35"/>
  <c r="BE108" i="35"/>
  <c r="T108" i="35"/>
  <c r="R108" i="35"/>
  <c r="P108" i="35"/>
  <c r="J108" i="35"/>
  <c r="BK107" i="35"/>
  <c r="T107" i="35"/>
  <c r="R107" i="35"/>
  <c r="P107" i="35"/>
  <c r="J107" i="35"/>
  <c r="BK105" i="35"/>
  <c r="BI105" i="35"/>
  <c r="BH105" i="35"/>
  <c r="BG105" i="35"/>
  <c r="BF105" i="35"/>
  <c r="BE105" i="35"/>
  <c r="T105" i="35"/>
  <c r="R105" i="35"/>
  <c r="P105" i="35"/>
  <c r="J105" i="35"/>
  <c r="BK104" i="35"/>
  <c r="T104" i="35"/>
  <c r="R104" i="35"/>
  <c r="P104" i="35"/>
  <c r="J104" i="35"/>
  <c r="BK102" i="35"/>
  <c r="BI102" i="35"/>
  <c r="BH102" i="35"/>
  <c r="BG102" i="35"/>
  <c r="BF102" i="35"/>
  <c r="BE102" i="35"/>
  <c r="T102" i="35"/>
  <c r="R102" i="35"/>
  <c r="P102" i="35"/>
  <c r="J102" i="35"/>
  <c r="BK101" i="35"/>
  <c r="T101" i="35"/>
  <c r="R101" i="35"/>
  <c r="P101" i="35"/>
  <c r="J101" i="35"/>
  <c r="BK99" i="35"/>
  <c r="BI99" i="35"/>
  <c r="BH99" i="35"/>
  <c r="BG99" i="35"/>
  <c r="BF99" i="35"/>
  <c r="BE99" i="35"/>
  <c r="T99" i="35"/>
  <c r="R99" i="35"/>
  <c r="P99" i="35"/>
  <c r="J99" i="35"/>
  <c r="BK98" i="35"/>
  <c r="T98" i="35"/>
  <c r="R98" i="35"/>
  <c r="P98" i="35"/>
  <c r="J98" i="35"/>
  <c r="BK96" i="35"/>
  <c r="BI96" i="35"/>
  <c r="BH96" i="35"/>
  <c r="BG96" i="35"/>
  <c r="BF96" i="35"/>
  <c r="BE96" i="35"/>
  <c r="T96" i="35"/>
  <c r="R96" i="35"/>
  <c r="P96" i="35"/>
  <c r="J96" i="35"/>
  <c r="BK95" i="35"/>
  <c r="T95" i="35"/>
  <c r="R95" i="35"/>
  <c r="P95" i="35"/>
  <c r="J95" i="35"/>
  <c r="BK93" i="35"/>
  <c r="BI93" i="35"/>
  <c r="BH93" i="35"/>
  <c r="BG93" i="35"/>
  <c r="BF93" i="35"/>
  <c r="BE93" i="35"/>
  <c r="T93" i="35"/>
  <c r="R93" i="35"/>
  <c r="P93" i="35"/>
  <c r="J93" i="35"/>
  <c r="BK91" i="35"/>
  <c r="BI91" i="35"/>
  <c r="BH91" i="35"/>
  <c r="BG91" i="35"/>
  <c r="BF91" i="35"/>
  <c r="BE91" i="35"/>
  <c r="T91" i="35"/>
  <c r="R91" i="35"/>
  <c r="P91" i="35"/>
  <c r="J91" i="35"/>
  <c r="BK89" i="35"/>
  <c r="BI89" i="35"/>
  <c r="BH89" i="35"/>
  <c r="BG89" i="35"/>
  <c r="BF89" i="35"/>
  <c r="BE89" i="35"/>
  <c r="J33" i="35" s="1"/>
  <c r="AV57" i="32" s="1"/>
  <c r="AT57" i="32" s="1"/>
  <c r="T89" i="35"/>
  <c r="R89" i="35"/>
  <c r="P89" i="35"/>
  <c r="J89" i="35"/>
  <c r="BK88" i="35"/>
  <c r="T88" i="35"/>
  <c r="T87" i="35" s="1"/>
  <c r="T86" i="35" s="1"/>
  <c r="R88" i="35"/>
  <c r="R87" i="35" s="1"/>
  <c r="R86" i="35" s="1"/>
  <c r="P88" i="35"/>
  <c r="P87" i="35" s="1"/>
  <c r="P86" i="35" s="1"/>
  <c r="AU57" i="32" s="1"/>
  <c r="J88" i="35"/>
  <c r="BK87" i="35"/>
  <c r="J87" i="35" s="1"/>
  <c r="J60" i="35" s="1"/>
  <c r="J83" i="35"/>
  <c r="F83" i="35"/>
  <c r="J82" i="35"/>
  <c r="F82" i="35"/>
  <c r="J80" i="35"/>
  <c r="F80" i="35"/>
  <c r="E78" i="35"/>
  <c r="E76" i="35"/>
  <c r="J66" i="35"/>
  <c r="J65" i="35"/>
  <c r="J64" i="35"/>
  <c r="J63" i="35"/>
  <c r="J62" i="35"/>
  <c r="J61" i="35"/>
  <c r="J55" i="35"/>
  <c r="F55" i="35"/>
  <c r="J54" i="35"/>
  <c r="F54" i="35"/>
  <c r="J52" i="35"/>
  <c r="F52" i="35"/>
  <c r="E50" i="35"/>
  <c r="E48" i="35"/>
  <c r="J37" i="35"/>
  <c r="F37" i="35"/>
  <c r="J36" i="35"/>
  <c r="F36" i="35"/>
  <c r="J35" i="35"/>
  <c r="F35" i="35"/>
  <c r="BB57" i="32" s="1"/>
  <c r="J34" i="35"/>
  <c r="F34" i="35"/>
  <c r="J18" i="35"/>
  <c r="E18" i="35"/>
  <c r="J17" i="35"/>
  <c r="J12" i="35"/>
  <c r="E7" i="35"/>
  <c r="BK824" i="34"/>
  <c r="BI824" i="34"/>
  <c r="BH824" i="34"/>
  <c r="BG824" i="34"/>
  <c r="BF824" i="34"/>
  <c r="BE824" i="34"/>
  <c r="T824" i="34"/>
  <c r="R824" i="34"/>
  <c r="P824" i="34"/>
  <c r="J824" i="34"/>
  <c r="BK821" i="34"/>
  <c r="BI821" i="34"/>
  <c r="BH821" i="34"/>
  <c r="BG821" i="34"/>
  <c r="BF821" i="34"/>
  <c r="BE821" i="34"/>
  <c r="T821" i="34"/>
  <c r="R821" i="34"/>
  <c r="P821" i="34"/>
  <c r="J821" i="34"/>
  <c r="BK818" i="34"/>
  <c r="BI818" i="34"/>
  <c r="BH818" i="34"/>
  <c r="BG818" i="34"/>
  <c r="BF818" i="34"/>
  <c r="BE818" i="34"/>
  <c r="T818" i="34"/>
  <c r="R818" i="34"/>
  <c r="P818" i="34"/>
  <c r="J818" i="34"/>
  <c r="BK815" i="34"/>
  <c r="BI815" i="34"/>
  <c r="BH815" i="34"/>
  <c r="BG815" i="34"/>
  <c r="BF815" i="34"/>
  <c r="BE815" i="34"/>
  <c r="T815" i="34"/>
  <c r="R815" i="34"/>
  <c r="P815" i="34"/>
  <c r="J815" i="34"/>
  <c r="BK813" i="34"/>
  <c r="BI813" i="34"/>
  <c r="BH813" i="34"/>
  <c r="BG813" i="34"/>
  <c r="BF813" i="34"/>
  <c r="BE813" i="34"/>
  <c r="T813" i="34"/>
  <c r="R813" i="34"/>
  <c r="P813" i="34"/>
  <c r="J813" i="34"/>
  <c r="BK807" i="34"/>
  <c r="BI807" i="34"/>
  <c r="BH807" i="34"/>
  <c r="BG807" i="34"/>
  <c r="BF807" i="34"/>
  <c r="BE807" i="34"/>
  <c r="T807" i="34"/>
  <c r="R807" i="34"/>
  <c r="P807" i="34"/>
  <c r="J807" i="34"/>
  <c r="BK801" i="34"/>
  <c r="BI801" i="34"/>
  <c r="BH801" i="34"/>
  <c r="BG801" i="34"/>
  <c r="BF801" i="34"/>
  <c r="BE801" i="34"/>
  <c r="T801" i="34"/>
  <c r="R801" i="34"/>
  <c r="P801" i="34"/>
  <c r="J801" i="34"/>
  <c r="BK795" i="34"/>
  <c r="BI795" i="34"/>
  <c r="BH795" i="34"/>
  <c r="BG795" i="34"/>
  <c r="BF795" i="34"/>
  <c r="BE795" i="34"/>
  <c r="T795" i="34"/>
  <c r="R795" i="34"/>
  <c r="P795" i="34"/>
  <c r="J795" i="34"/>
  <c r="BK789" i="34"/>
  <c r="BI789" i="34"/>
  <c r="BH789" i="34"/>
  <c r="BG789" i="34"/>
  <c r="BF789" i="34"/>
  <c r="BE789" i="34"/>
  <c r="T789" i="34"/>
  <c r="R789" i="34"/>
  <c r="P789" i="34"/>
  <c r="J789" i="34"/>
  <c r="BK783" i="34"/>
  <c r="BI783" i="34"/>
  <c r="BH783" i="34"/>
  <c r="BG783" i="34"/>
  <c r="BF783" i="34"/>
  <c r="BE783" i="34"/>
  <c r="T783" i="34"/>
  <c r="R783" i="34"/>
  <c r="P783" i="34"/>
  <c r="J783" i="34"/>
  <c r="BK777" i="34"/>
  <c r="BI777" i="34"/>
  <c r="BH777" i="34"/>
  <c r="BG777" i="34"/>
  <c r="BF777" i="34"/>
  <c r="BE777" i="34"/>
  <c r="T777" i="34"/>
  <c r="R777" i="34"/>
  <c r="P777" i="34"/>
  <c r="J777" i="34"/>
  <c r="BK771" i="34"/>
  <c r="BI771" i="34"/>
  <c r="BH771" i="34"/>
  <c r="BG771" i="34"/>
  <c r="BF771" i="34"/>
  <c r="BE771" i="34"/>
  <c r="T771" i="34"/>
  <c r="R771" i="34"/>
  <c r="P771" i="34"/>
  <c r="J771" i="34"/>
  <c r="BK765" i="34"/>
  <c r="BI765" i="34"/>
  <c r="BH765" i="34"/>
  <c r="BG765" i="34"/>
  <c r="BF765" i="34"/>
  <c r="BE765" i="34"/>
  <c r="T765" i="34"/>
  <c r="R765" i="34"/>
  <c r="P765" i="34"/>
  <c r="J765" i="34"/>
  <c r="BK759" i="34"/>
  <c r="BI759" i="34"/>
  <c r="BH759" i="34"/>
  <c r="BG759" i="34"/>
  <c r="BF759" i="34"/>
  <c r="BE759" i="34"/>
  <c r="T759" i="34"/>
  <c r="R759" i="34"/>
  <c r="P759" i="34"/>
  <c r="J759" i="34"/>
  <c r="BK753" i="34"/>
  <c r="BI753" i="34"/>
  <c r="BH753" i="34"/>
  <c r="BG753" i="34"/>
  <c r="BF753" i="34"/>
  <c r="BE753" i="34"/>
  <c r="T753" i="34"/>
  <c r="R753" i="34"/>
  <c r="P753" i="34"/>
  <c r="J753" i="34"/>
  <c r="BK747" i="34"/>
  <c r="BI747" i="34"/>
  <c r="BH747" i="34"/>
  <c r="BG747" i="34"/>
  <c r="BF747" i="34"/>
  <c r="BE747" i="34"/>
  <c r="T747" i="34"/>
  <c r="R747" i="34"/>
  <c r="P747" i="34"/>
  <c r="J747" i="34"/>
  <c r="BK741" i="34"/>
  <c r="BI741" i="34"/>
  <c r="BH741" i="34"/>
  <c r="BG741" i="34"/>
  <c r="BF741" i="34"/>
  <c r="BE741" i="34"/>
  <c r="T741" i="34"/>
  <c r="R741" i="34"/>
  <c r="P741" i="34"/>
  <c r="J741" i="34"/>
  <c r="BK736" i="34"/>
  <c r="BI736" i="34"/>
  <c r="BH736" i="34"/>
  <c r="BG736" i="34"/>
  <c r="BF736" i="34"/>
  <c r="BE736" i="34"/>
  <c r="T736" i="34"/>
  <c r="R736" i="34"/>
  <c r="P736" i="34"/>
  <c r="J736" i="34"/>
  <c r="BK731" i="34"/>
  <c r="BI731" i="34"/>
  <c r="BH731" i="34"/>
  <c r="BG731" i="34"/>
  <c r="BF731" i="34"/>
  <c r="BE731" i="34"/>
  <c r="T731" i="34"/>
  <c r="R731" i="34"/>
  <c r="P731" i="34"/>
  <c r="J731" i="34"/>
  <c r="BK729" i="34"/>
  <c r="BI729" i="34"/>
  <c r="BH729" i="34"/>
  <c r="BG729" i="34"/>
  <c r="BF729" i="34"/>
  <c r="BE729" i="34"/>
  <c r="T729" i="34"/>
  <c r="R729" i="34"/>
  <c r="P729" i="34"/>
  <c r="J729" i="34"/>
  <c r="BK724" i="34"/>
  <c r="BI724" i="34"/>
  <c r="BH724" i="34"/>
  <c r="BG724" i="34"/>
  <c r="BF724" i="34"/>
  <c r="BE724" i="34"/>
  <c r="T724" i="34"/>
  <c r="R724" i="34"/>
  <c r="P724" i="34"/>
  <c r="J724" i="34"/>
  <c r="BK718" i="34"/>
  <c r="BI718" i="34"/>
  <c r="BH718" i="34"/>
  <c r="BG718" i="34"/>
  <c r="BF718" i="34"/>
  <c r="BE718" i="34"/>
  <c r="T718" i="34"/>
  <c r="R718" i="34"/>
  <c r="P718" i="34"/>
  <c r="J718" i="34"/>
  <c r="BK712" i="34"/>
  <c r="BI712" i="34"/>
  <c r="BH712" i="34"/>
  <c r="BG712" i="34"/>
  <c r="BF712" i="34"/>
  <c r="BE712" i="34"/>
  <c r="T712" i="34"/>
  <c r="R712" i="34"/>
  <c r="P712" i="34"/>
  <c r="J712" i="34"/>
  <c r="BK706" i="34"/>
  <c r="BI706" i="34"/>
  <c r="BH706" i="34"/>
  <c r="BG706" i="34"/>
  <c r="BF706" i="34"/>
  <c r="BE706" i="34"/>
  <c r="T706" i="34"/>
  <c r="R706" i="34"/>
  <c r="P706" i="34"/>
  <c r="J706" i="34"/>
  <c r="BK700" i="34"/>
  <c r="BI700" i="34"/>
  <c r="BH700" i="34"/>
  <c r="BG700" i="34"/>
  <c r="BF700" i="34"/>
  <c r="BE700" i="34"/>
  <c r="T700" i="34"/>
  <c r="R700" i="34"/>
  <c r="P700" i="34"/>
  <c r="J700" i="34"/>
  <c r="BK692" i="34"/>
  <c r="BI692" i="34"/>
  <c r="BH692" i="34"/>
  <c r="BG692" i="34"/>
  <c r="BF692" i="34"/>
  <c r="BE692" i="34"/>
  <c r="T692" i="34"/>
  <c r="R692" i="34"/>
  <c r="P692" i="34"/>
  <c r="J692" i="34"/>
  <c r="BK684" i="34"/>
  <c r="BI684" i="34"/>
  <c r="BH684" i="34"/>
  <c r="BG684" i="34"/>
  <c r="BF684" i="34"/>
  <c r="BE684" i="34"/>
  <c r="T684" i="34"/>
  <c r="R684" i="34"/>
  <c r="P684" i="34"/>
  <c r="J684" i="34"/>
  <c r="BK678" i="34"/>
  <c r="BI678" i="34"/>
  <c r="BH678" i="34"/>
  <c r="BG678" i="34"/>
  <c r="BF678" i="34"/>
  <c r="BE678" i="34"/>
  <c r="T678" i="34"/>
  <c r="R678" i="34"/>
  <c r="P678" i="34"/>
  <c r="J678" i="34"/>
  <c r="BK672" i="34"/>
  <c r="BI672" i="34"/>
  <c r="BH672" i="34"/>
  <c r="BG672" i="34"/>
  <c r="BF672" i="34"/>
  <c r="BE672" i="34"/>
  <c r="T672" i="34"/>
  <c r="R672" i="34"/>
  <c r="P672" i="34"/>
  <c r="J672" i="34"/>
  <c r="BK666" i="34"/>
  <c r="BI666" i="34"/>
  <c r="BH666" i="34"/>
  <c r="BG666" i="34"/>
  <c r="BF666" i="34"/>
  <c r="BE666" i="34"/>
  <c r="T666" i="34"/>
  <c r="R666" i="34"/>
  <c r="P666" i="34"/>
  <c r="J666" i="34"/>
  <c r="BK661" i="34"/>
  <c r="BI661" i="34"/>
  <c r="BH661" i="34"/>
  <c r="BG661" i="34"/>
  <c r="BF661" i="34"/>
  <c r="BE661" i="34"/>
  <c r="T661" i="34"/>
  <c r="R661" i="34"/>
  <c r="P661" i="34"/>
  <c r="J661" i="34"/>
  <c r="BK656" i="34"/>
  <c r="BI656" i="34"/>
  <c r="BH656" i="34"/>
  <c r="BG656" i="34"/>
  <c r="BF656" i="34"/>
  <c r="BE656" i="34"/>
  <c r="T656" i="34"/>
  <c r="R656" i="34"/>
  <c r="P656" i="34"/>
  <c r="J656" i="34"/>
  <c r="BK651" i="34"/>
  <c r="BI651" i="34"/>
  <c r="BH651" i="34"/>
  <c r="BG651" i="34"/>
  <c r="BF651" i="34"/>
  <c r="BE651" i="34"/>
  <c r="T651" i="34"/>
  <c r="R651" i="34"/>
  <c r="P651" i="34"/>
  <c r="J651" i="34"/>
  <c r="BK646" i="34"/>
  <c r="BI646" i="34"/>
  <c r="BH646" i="34"/>
  <c r="BG646" i="34"/>
  <c r="BF646" i="34"/>
  <c r="BE646" i="34"/>
  <c r="T646" i="34"/>
  <c r="R646" i="34"/>
  <c r="P646" i="34"/>
  <c r="J646" i="34"/>
  <c r="BK641" i="34"/>
  <c r="BI641" i="34"/>
  <c r="BH641" i="34"/>
  <c r="BG641" i="34"/>
  <c r="BF641" i="34"/>
  <c r="BE641" i="34"/>
  <c r="T641" i="34"/>
  <c r="R641" i="34"/>
  <c r="P641" i="34"/>
  <c r="J641" i="34"/>
  <c r="BK635" i="34"/>
  <c r="BI635" i="34"/>
  <c r="BH635" i="34"/>
  <c r="BG635" i="34"/>
  <c r="BF635" i="34"/>
  <c r="BE635" i="34"/>
  <c r="T635" i="34"/>
  <c r="R635" i="34"/>
  <c r="P635" i="34"/>
  <c r="J635" i="34"/>
  <c r="BK630" i="34"/>
  <c r="BI630" i="34"/>
  <c r="BH630" i="34"/>
  <c r="BG630" i="34"/>
  <c r="BF630" i="34"/>
  <c r="BE630" i="34"/>
  <c r="T630" i="34"/>
  <c r="R630" i="34"/>
  <c r="P630" i="34"/>
  <c r="J630" i="34"/>
  <c r="BK625" i="34"/>
  <c r="BI625" i="34"/>
  <c r="BH625" i="34"/>
  <c r="BG625" i="34"/>
  <c r="BF625" i="34"/>
  <c r="BE625" i="34"/>
  <c r="T625" i="34"/>
  <c r="R625" i="34"/>
  <c r="P625" i="34"/>
  <c r="J625" i="34"/>
  <c r="BK624" i="34"/>
  <c r="T624" i="34"/>
  <c r="R624" i="34"/>
  <c r="P624" i="34"/>
  <c r="J624" i="34"/>
  <c r="BK623" i="34"/>
  <c r="T623" i="34"/>
  <c r="R623" i="34"/>
  <c r="P623" i="34"/>
  <c r="J623" i="34"/>
  <c r="J74" i="34" s="1"/>
  <c r="BK611" i="34"/>
  <c r="BI611" i="34"/>
  <c r="BH611" i="34"/>
  <c r="BG611" i="34"/>
  <c r="BF611" i="34"/>
  <c r="BE611" i="34"/>
  <c r="T611" i="34"/>
  <c r="R611" i="34"/>
  <c r="P611" i="34"/>
  <c r="J611" i="34"/>
  <c r="BK605" i="34"/>
  <c r="BI605" i="34"/>
  <c r="BH605" i="34"/>
  <c r="BG605" i="34"/>
  <c r="BF605" i="34"/>
  <c r="BE605" i="34"/>
  <c r="T605" i="34"/>
  <c r="R605" i="34"/>
  <c r="P605" i="34"/>
  <c r="J605" i="34"/>
  <c r="BK595" i="34"/>
  <c r="BI595" i="34"/>
  <c r="BH595" i="34"/>
  <c r="BG595" i="34"/>
  <c r="BF595" i="34"/>
  <c r="BE595" i="34"/>
  <c r="T595" i="34"/>
  <c r="R595" i="34"/>
  <c r="P595" i="34"/>
  <c r="J595" i="34"/>
  <c r="BK586" i="34"/>
  <c r="BI586" i="34"/>
  <c r="BH586" i="34"/>
  <c r="BG586" i="34"/>
  <c r="BF586" i="34"/>
  <c r="BE586" i="34"/>
  <c r="T586" i="34"/>
  <c r="R586" i="34"/>
  <c r="P586" i="34"/>
  <c r="J586" i="34"/>
  <c r="BK574" i="34"/>
  <c r="BI574" i="34"/>
  <c r="BH574" i="34"/>
  <c r="BG574" i="34"/>
  <c r="BF574" i="34"/>
  <c r="BE574" i="34"/>
  <c r="T574" i="34"/>
  <c r="R574" i="34"/>
  <c r="P574" i="34"/>
  <c r="J574" i="34"/>
  <c r="BK572" i="34"/>
  <c r="BI572" i="34"/>
  <c r="BH572" i="34"/>
  <c r="BG572" i="34"/>
  <c r="BF572" i="34"/>
  <c r="BE572" i="34"/>
  <c r="T572" i="34"/>
  <c r="R572" i="34"/>
  <c r="P572" i="34"/>
  <c r="J572" i="34"/>
  <c r="BK559" i="34"/>
  <c r="BI559" i="34"/>
  <c r="BH559" i="34"/>
  <c r="BG559" i="34"/>
  <c r="BF559" i="34"/>
  <c r="BE559" i="34"/>
  <c r="T559" i="34"/>
  <c r="R559" i="34"/>
  <c r="P559" i="34"/>
  <c r="J559" i="34"/>
  <c r="BK557" i="34"/>
  <c r="BI557" i="34"/>
  <c r="BH557" i="34"/>
  <c r="BG557" i="34"/>
  <c r="BF557" i="34"/>
  <c r="BE557" i="34"/>
  <c r="T557" i="34"/>
  <c r="R557" i="34"/>
  <c r="P557" i="34"/>
  <c r="J557" i="34"/>
  <c r="BK551" i="34"/>
  <c r="BI551" i="34"/>
  <c r="BH551" i="34"/>
  <c r="BG551" i="34"/>
  <c r="BF551" i="34"/>
  <c r="BE551" i="34"/>
  <c r="T551" i="34"/>
  <c r="R551" i="34"/>
  <c r="P551" i="34"/>
  <c r="J551" i="34"/>
  <c r="BK539" i="34"/>
  <c r="BI539" i="34"/>
  <c r="BH539" i="34"/>
  <c r="BG539" i="34"/>
  <c r="BF539" i="34"/>
  <c r="BE539" i="34"/>
  <c r="T539" i="34"/>
  <c r="R539" i="34"/>
  <c r="P539" i="34"/>
  <c r="J539" i="34"/>
  <c r="BK527" i="34"/>
  <c r="BI527" i="34"/>
  <c r="BH527" i="34"/>
  <c r="BG527" i="34"/>
  <c r="BF527" i="34"/>
  <c r="BE527" i="34"/>
  <c r="T527" i="34"/>
  <c r="R527" i="34"/>
  <c r="P527" i="34"/>
  <c r="J527" i="34"/>
  <c r="BK526" i="34"/>
  <c r="T526" i="34"/>
  <c r="R526" i="34"/>
  <c r="P526" i="34"/>
  <c r="J526" i="34"/>
  <c r="BK520" i="34"/>
  <c r="BI520" i="34"/>
  <c r="BH520" i="34"/>
  <c r="BG520" i="34"/>
  <c r="BF520" i="34"/>
  <c r="BE520" i="34"/>
  <c r="T520" i="34"/>
  <c r="R520" i="34"/>
  <c r="P520" i="34"/>
  <c r="J520" i="34"/>
  <c r="BK514" i="34"/>
  <c r="BI514" i="34"/>
  <c r="BH514" i="34"/>
  <c r="BG514" i="34"/>
  <c r="BF514" i="34"/>
  <c r="BE514" i="34"/>
  <c r="T514" i="34"/>
  <c r="R514" i="34"/>
  <c r="P514" i="34"/>
  <c r="J514" i="34"/>
  <c r="BK508" i="34"/>
  <c r="BI508" i="34"/>
  <c r="BH508" i="34"/>
  <c r="BG508" i="34"/>
  <c r="BF508" i="34"/>
  <c r="BE508" i="34"/>
  <c r="T508" i="34"/>
  <c r="R508" i="34"/>
  <c r="P508" i="34"/>
  <c r="J508" i="34"/>
  <c r="BK502" i="34"/>
  <c r="BI502" i="34"/>
  <c r="BH502" i="34"/>
  <c r="BG502" i="34"/>
  <c r="BF502" i="34"/>
  <c r="BE502" i="34"/>
  <c r="T502" i="34"/>
  <c r="R502" i="34"/>
  <c r="P502" i="34"/>
  <c r="J502" i="34"/>
  <c r="BK500" i="34"/>
  <c r="BI500" i="34"/>
  <c r="BH500" i="34"/>
  <c r="BG500" i="34"/>
  <c r="BF500" i="34"/>
  <c r="BE500" i="34"/>
  <c r="T500" i="34"/>
  <c r="R500" i="34"/>
  <c r="P500" i="34"/>
  <c r="J500" i="34"/>
  <c r="BK494" i="34"/>
  <c r="BI494" i="34"/>
  <c r="BH494" i="34"/>
  <c r="BG494" i="34"/>
  <c r="BF494" i="34"/>
  <c r="BE494" i="34"/>
  <c r="T494" i="34"/>
  <c r="R494" i="34"/>
  <c r="P494" i="34"/>
  <c r="J494" i="34"/>
  <c r="BK493" i="34"/>
  <c r="T493" i="34"/>
  <c r="R493" i="34"/>
  <c r="P493" i="34"/>
  <c r="J493" i="34"/>
  <c r="BK491" i="34"/>
  <c r="BI491" i="34"/>
  <c r="BH491" i="34"/>
  <c r="BG491" i="34"/>
  <c r="BF491" i="34"/>
  <c r="BE491" i="34"/>
  <c r="T491" i="34"/>
  <c r="R491" i="34"/>
  <c r="P491" i="34"/>
  <c r="J491" i="34"/>
  <c r="BK486" i="34"/>
  <c r="BI486" i="34"/>
  <c r="BH486" i="34"/>
  <c r="BG486" i="34"/>
  <c r="BF486" i="34"/>
  <c r="BE486" i="34"/>
  <c r="T486" i="34"/>
  <c r="R486" i="34"/>
  <c r="P486" i="34"/>
  <c r="J486" i="34"/>
  <c r="BK481" i="34"/>
  <c r="BI481" i="34"/>
  <c r="BH481" i="34"/>
  <c r="BG481" i="34"/>
  <c r="BF481" i="34"/>
  <c r="BE481" i="34"/>
  <c r="T481" i="34"/>
  <c r="R481" i="34"/>
  <c r="P481" i="34"/>
  <c r="J481" i="34"/>
  <c r="BK476" i="34"/>
  <c r="BI476" i="34"/>
  <c r="BH476" i="34"/>
  <c r="BG476" i="34"/>
  <c r="BF476" i="34"/>
  <c r="BE476" i="34"/>
  <c r="T476" i="34"/>
  <c r="R476" i="34"/>
  <c r="P476" i="34"/>
  <c r="J476" i="34"/>
  <c r="BK471" i="34"/>
  <c r="BI471" i="34"/>
  <c r="BH471" i="34"/>
  <c r="BG471" i="34"/>
  <c r="BF471" i="34"/>
  <c r="BE471" i="34"/>
  <c r="T471" i="34"/>
  <c r="R471" i="34"/>
  <c r="P471" i="34"/>
  <c r="J471" i="34"/>
  <c r="BK466" i="34"/>
  <c r="BI466" i="34"/>
  <c r="BH466" i="34"/>
  <c r="BG466" i="34"/>
  <c r="BF466" i="34"/>
  <c r="BE466" i="34"/>
  <c r="T466" i="34"/>
  <c r="R466" i="34"/>
  <c r="P466" i="34"/>
  <c r="J466" i="34"/>
  <c r="BK461" i="34"/>
  <c r="BI461" i="34"/>
  <c r="BH461" i="34"/>
  <c r="BG461" i="34"/>
  <c r="BF461" i="34"/>
  <c r="BE461" i="34"/>
  <c r="T461" i="34"/>
  <c r="R461" i="34"/>
  <c r="P461" i="34"/>
  <c r="J461" i="34"/>
  <c r="BK456" i="34"/>
  <c r="BI456" i="34"/>
  <c r="BH456" i="34"/>
  <c r="BG456" i="34"/>
  <c r="BF456" i="34"/>
  <c r="BE456" i="34"/>
  <c r="T456" i="34"/>
  <c r="R456" i="34"/>
  <c r="P456" i="34"/>
  <c r="J456" i="34"/>
  <c r="BK451" i="34"/>
  <c r="BI451" i="34"/>
  <c r="BH451" i="34"/>
  <c r="BG451" i="34"/>
  <c r="BF451" i="34"/>
  <c r="BE451" i="34"/>
  <c r="T451" i="34"/>
  <c r="R451" i="34"/>
  <c r="P451" i="34"/>
  <c r="J451" i="34"/>
  <c r="BK446" i="34"/>
  <c r="BI446" i="34"/>
  <c r="BH446" i="34"/>
  <c r="BG446" i="34"/>
  <c r="BF446" i="34"/>
  <c r="BE446" i="34"/>
  <c r="T446" i="34"/>
  <c r="R446" i="34"/>
  <c r="P446" i="34"/>
  <c r="J446" i="34"/>
  <c r="BK441" i="34"/>
  <c r="BI441" i="34"/>
  <c r="BH441" i="34"/>
  <c r="BG441" i="34"/>
  <c r="BF441" i="34"/>
  <c r="BE441" i="34"/>
  <c r="T441" i="34"/>
  <c r="R441" i="34"/>
  <c r="P441" i="34"/>
  <c r="J441" i="34"/>
  <c r="BK436" i="34"/>
  <c r="BI436" i="34"/>
  <c r="BH436" i="34"/>
  <c r="BG436" i="34"/>
  <c r="BF436" i="34"/>
  <c r="BE436" i="34"/>
  <c r="T436" i="34"/>
  <c r="R436" i="34"/>
  <c r="P436" i="34"/>
  <c r="J436" i="34"/>
  <c r="BK431" i="34"/>
  <c r="BI431" i="34"/>
  <c r="BH431" i="34"/>
  <c r="BG431" i="34"/>
  <c r="BF431" i="34"/>
  <c r="BE431" i="34"/>
  <c r="T431" i="34"/>
  <c r="R431" i="34"/>
  <c r="P431" i="34"/>
  <c r="J431" i="34"/>
  <c r="BK430" i="34"/>
  <c r="T430" i="34"/>
  <c r="R430" i="34"/>
  <c r="P430" i="34"/>
  <c r="J430" i="34"/>
  <c r="BK425" i="34"/>
  <c r="BI425" i="34"/>
  <c r="BH425" i="34"/>
  <c r="BG425" i="34"/>
  <c r="BF425" i="34"/>
  <c r="BE425" i="34"/>
  <c r="T425" i="34"/>
  <c r="R425" i="34"/>
  <c r="P425" i="34"/>
  <c r="J425" i="34"/>
  <c r="BK420" i="34"/>
  <c r="BI420" i="34"/>
  <c r="BH420" i="34"/>
  <c r="BG420" i="34"/>
  <c r="BF420" i="34"/>
  <c r="BE420" i="34"/>
  <c r="T420" i="34"/>
  <c r="R420" i="34"/>
  <c r="P420" i="34"/>
  <c r="J420" i="34"/>
  <c r="BK415" i="34"/>
  <c r="BI415" i="34"/>
  <c r="BH415" i="34"/>
  <c r="BG415" i="34"/>
  <c r="BF415" i="34"/>
  <c r="BE415" i="34"/>
  <c r="T415" i="34"/>
  <c r="R415" i="34"/>
  <c r="P415" i="34"/>
  <c r="J415" i="34"/>
  <c r="BK414" i="34"/>
  <c r="T414" i="34"/>
  <c r="R414" i="34"/>
  <c r="P414" i="34"/>
  <c r="J414" i="34"/>
  <c r="J70" i="34" s="1"/>
  <c r="BK412" i="34"/>
  <c r="BI412" i="34"/>
  <c r="BH412" i="34"/>
  <c r="BG412" i="34"/>
  <c r="BF412" i="34"/>
  <c r="BE412" i="34"/>
  <c r="T412" i="34"/>
  <c r="R412" i="34"/>
  <c r="P412" i="34"/>
  <c r="J412" i="34"/>
  <c r="BK407" i="34"/>
  <c r="BI407" i="34"/>
  <c r="BH407" i="34"/>
  <c r="BG407" i="34"/>
  <c r="BF407" i="34"/>
  <c r="BE407" i="34"/>
  <c r="T407" i="34"/>
  <c r="R407" i="34"/>
  <c r="P407" i="34"/>
  <c r="J407" i="34"/>
  <c r="BK406" i="34"/>
  <c r="BI406" i="34"/>
  <c r="BH406" i="34"/>
  <c r="BG406" i="34"/>
  <c r="BF406" i="34"/>
  <c r="BE406" i="34"/>
  <c r="T406" i="34"/>
  <c r="R406" i="34"/>
  <c r="P406" i="34"/>
  <c r="J406" i="34"/>
  <c r="BK401" i="34"/>
  <c r="BI401" i="34"/>
  <c r="BH401" i="34"/>
  <c r="BG401" i="34"/>
  <c r="BF401" i="34"/>
  <c r="BE401" i="34"/>
  <c r="T401" i="34"/>
  <c r="R401" i="34"/>
  <c r="P401" i="34"/>
  <c r="J401" i="34"/>
  <c r="BK400" i="34"/>
  <c r="BI400" i="34"/>
  <c r="BH400" i="34"/>
  <c r="BG400" i="34"/>
  <c r="BF400" i="34"/>
  <c r="BE400" i="34"/>
  <c r="T400" i="34"/>
  <c r="R400" i="34"/>
  <c r="P400" i="34"/>
  <c r="J400" i="34"/>
  <c r="BK395" i="34"/>
  <c r="BI395" i="34"/>
  <c r="BH395" i="34"/>
  <c r="BG395" i="34"/>
  <c r="BF395" i="34"/>
  <c r="BE395" i="34"/>
  <c r="T395" i="34"/>
  <c r="R395" i="34"/>
  <c r="P395" i="34"/>
  <c r="J395" i="34"/>
  <c r="BK394" i="34"/>
  <c r="T394" i="34"/>
  <c r="R394" i="34"/>
  <c r="P394" i="34"/>
  <c r="J394" i="34"/>
  <c r="BK392" i="34"/>
  <c r="BI392" i="34"/>
  <c r="BH392" i="34"/>
  <c r="BG392" i="34"/>
  <c r="BF392" i="34"/>
  <c r="BE392" i="34"/>
  <c r="T392" i="34"/>
  <c r="R392" i="34"/>
  <c r="P392" i="34"/>
  <c r="J392" i="34"/>
  <c r="BK387" i="34"/>
  <c r="BI387" i="34"/>
  <c r="BH387" i="34"/>
  <c r="BG387" i="34"/>
  <c r="BF387" i="34"/>
  <c r="BE387" i="34"/>
  <c r="T387" i="34"/>
  <c r="R387" i="34"/>
  <c r="P387" i="34"/>
  <c r="J387" i="34"/>
  <c r="BK382" i="34"/>
  <c r="BI382" i="34"/>
  <c r="BH382" i="34"/>
  <c r="BG382" i="34"/>
  <c r="BF382" i="34"/>
  <c r="BE382" i="34"/>
  <c r="T382" i="34"/>
  <c r="R382" i="34"/>
  <c r="P382" i="34"/>
  <c r="J382" i="34"/>
  <c r="BK381" i="34"/>
  <c r="BI381" i="34"/>
  <c r="BH381" i="34"/>
  <c r="BG381" i="34"/>
  <c r="BF381" i="34"/>
  <c r="BE381" i="34"/>
  <c r="T381" i="34"/>
  <c r="R381" i="34"/>
  <c r="P381" i="34"/>
  <c r="J381" i="34"/>
  <c r="BK376" i="34"/>
  <c r="BI376" i="34"/>
  <c r="BH376" i="34"/>
  <c r="BG376" i="34"/>
  <c r="BF376" i="34"/>
  <c r="BE376" i="34"/>
  <c r="T376" i="34"/>
  <c r="R376" i="34"/>
  <c r="P376" i="34"/>
  <c r="J376" i="34"/>
  <c r="BK375" i="34"/>
  <c r="T375" i="34"/>
  <c r="R375" i="34"/>
  <c r="P375" i="34"/>
  <c r="J375" i="34"/>
  <c r="J68" i="34" s="1"/>
  <c r="BK373" i="34"/>
  <c r="BI373" i="34"/>
  <c r="BH373" i="34"/>
  <c r="BG373" i="34"/>
  <c r="BF373" i="34"/>
  <c r="BE373" i="34"/>
  <c r="T373" i="34"/>
  <c r="R373" i="34"/>
  <c r="P373" i="34"/>
  <c r="J373" i="34"/>
  <c r="BK371" i="34"/>
  <c r="BI371" i="34"/>
  <c r="BH371" i="34"/>
  <c r="BG371" i="34"/>
  <c r="BF371" i="34"/>
  <c r="BE371" i="34"/>
  <c r="T371" i="34"/>
  <c r="R371" i="34"/>
  <c r="P371" i="34"/>
  <c r="J371" i="34"/>
  <c r="BK366" i="34"/>
  <c r="BI366" i="34"/>
  <c r="BH366" i="34"/>
  <c r="BG366" i="34"/>
  <c r="BF366" i="34"/>
  <c r="BE366" i="34"/>
  <c r="T366" i="34"/>
  <c r="R366" i="34"/>
  <c r="P366" i="34"/>
  <c r="J366" i="34"/>
  <c r="BK365" i="34"/>
  <c r="T365" i="34"/>
  <c r="R365" i="34"/>
  <c r="P365" i="34"/>
  <c r="J365" i="34"/>
  <c r="BK364" i="34"/>
  <c r="T364" i="34"/>
  <c r="R364" i="34"/>
  <c r="P364" i="34"/>
  <c r="J364" i="34"/>
  <c r="J66" i="34" s="1"/>
  <c r="BK362" i="34"/>
  <c r="BI362" i="34"/>
  <c r="BH362" i="34"/>
  <c r="BG362" i="34"/>
  <c r="BF362" i="34"/>
  <c r="BE362" i="34"/>
  <c r="T362" i="34"/>
  <c r="R362" i="34"/>
  <c r="P362" i="34"/>
  <c r="J362" i="34"/>
  <c r="BK361" i="34"/>
  <c r="T361" i="34"/>
  <c r="R361" i="34"/>
  <c r="P361" i="34"/>
  <c r="J361" i="34"/>
  <c r="J65" i="34" s="1"/>
  <c r="BK357" i="34"/>
  <c r="BI357" i="34"/>
  <c r="BH357" i="34"/>
  <c r="BG357" i="34"/>
  <c r="BF357" i="34"/>
  <c r="BE357" i="34"/>
  <c r="T357" i="34"/>
  <c r="R357" i="34"/>
  <c r="P357" i="34"/>
  <c r="J357" i="34"/>
  <c r="BK353" i="34"/>
  <c r="BI353" i="34"/>
  <c r="BH353" i="34"/>
  <c r="BG353" i="34"/>
  <c r="BF353" i="34"/>
  <c r="BE353" i="34"/>
  <c r="T353" i="34"/>
  <c r="R353" i="34"/>
  <c r="P353" i="34"/>
  <c r="J353" i="34"/>
  <c r="BK349" i="34"/>
  <c r="BI349" i="34"/>
  <c r="BH349" i="34"/>
  <c r="BG349" i="34"/>
  <c r="BF349" i="34"/>
  <c r="BE349" i="34"/>
  <c r="T349" i="34"/>
  <c r="R349" i="34"/>
  <c r="P349" i="34"/>
  <c r="J349" i="34"/>
  <c r="BK346" i="34"/>
  <c r="BI346" i="34"/>
  <c r="BH346" i="34"/>
  <c r="BG346" i="34"/>
  <c r="BF346" i="34"/>
  <c r="BE346" i="34"/>
  <c r="T346" i="34"/>
  <c r="R346" i="34"/>
  <c r="P346" i="34"/>
  <c r="J346" i="34"/>
  <c r="BK344" i="34"/>
  <c r="BI344" i="34"/>
  <c r="BH344" i="34"/>
  <c r="BG344" i="34"/>
  <c r="BF344" i="34"/>
  <c r="BE344" i="34"/>
  <c r="T344" i="34"/>
  <c r="R344" i="34"/>
  <c r="P344" i="34"/>
  <c r="J344" i="34"/>
  <c r="BK342" i="34"/>
  <c r="BI342" i="34"/>
  <c r="BH342" i="34"/>
  <c r="BG342" i="34"/>
  <c r="BF342" i="34"/>
  <c r="BE342" i="34"/>
  <c r="T342" i="34"/>
  <c r="R342" i="34"/>
  <c r="P342" i="34"/>
  <c r="J342" i="34"/>
  <c r="BK341" i="34"/>
  <c r="T341" i="34"/>
  <c r="R341" i="34"/>
  <c r="P341" i="34"/>
  <c r="J341" i="34"/>
  <c r="J64" i="34" s="1"/>
  <c r="BK332" i="34"/>
  <c r="BI332" i="34"/>
  <c r="BH332" i="34"/>
  <c r="BG332" i="34"/>
  <c r="BF332" i="34"/>
  <c r="BE332" i="34"/>
  <c r="T332" i="34"/>
  <c r="R332" i="34"/>
  <c r="P332" i="34"/>
  <c r="J332" i="34"/>
  <c r="BK314" i="34"/>
  <c r="BI314" i="34"/>
  <c r="BH314" i="34"/>
  <c r="BG314" i="34"/>
  <c r="BF314" i="34"/>
  <c r="BE314" i="34"/>
  <c r="T314" i="34"/>
  <c r="R314" i="34"/>
  <c r="P314" i="34"/>
  <c r="J314" i="34"/>
  <c r="BK305" i="34"/>
  <c r="BI305" i="34"/>
  <c r="BH305" i="34"/>
  <c r="BG305" i="34"/>
  <c r="BF305" i="34"/>
  <c r="BE305" i="34"/>
  <c r="T305" i="34"/>
  <c r="R305" i="34"/>
  <c r="P305" i="34"/>
  <c r="J305" i="34"/>
  <c r="BK299" i="34"/>
  <c r="BI299" i="34"/>
  <c r="BH299" i="34"/>
  <c r="BG299" i="34"/>
  <c r="BF299" i="34"/>
  <c r="BE299" i="34"/>
  <c r="T299" i="34"/>
  <c r="R299" i="34"/>
  <c r="P299" i="34"/>
  <c r="J299" i="34"/>
  <c r="BK293" i="34"/>
  <c r="BI293" i="34"/>
  <c r="BH293" i="34"/>
  <c r="BG293" i="34"/>
  <c r="BF293" i="34"/>
  <c r="BE293" i="34"/>
  <c r="T293" i="34"/>
  <c r="R293" i="34"/>
  <c r="P293" i="34"/>
  <c r="J293" i="34"/>
  <c r="BK287" i="34"/>
  <c r="BI287" i="34"/>
  <c r="BH287" i="34"/>
  <c r="BG287" i="34"/>
  <c r="BF287" i="34"/>
  <c r="BE287" i="34"/>
  <c r="T287" i="34"/>
  <c r="R287" i="34"/>
  <c r="P287" i="34"/>
  <c r="J287" i="34"/>
  <c r="BK281" i="34"/>
  <c r="BI281" i="34"/>
  <c r="BH281" i="34"/>
  <c r="BG281" i="34"/>
  <c r="BF281" i="34"/>
  <c r="BE281" i="34"/>
  <c r="T281" i="34"/>
  <c r="R281" i="34"/>
  <c r="P281" i="34"/>
  <c r="J281" i="34"/>
  <c r="BK275" i="34"/>
  <c r="BI275" i="34"/>
  <c r="BH275" i="34"/>
  <c r="BG275" i="34"/>
  <c r="BF275" i="34"/>
  <c r="BE275" i="34"/>
  <c r="T275" i="34"/>
  <c r="R275" i="34"/>
  <c r="P275" i="34"/>
  <c r="J275" i="34"/>
  <c r="BK269" i="34"/>
  <c r="BI269" i="34"/>
  <c r="BH269" i="34"/>
  <c r="BG269" i="34"/>
  <c r="BF269" i="34"/>
  <c r="BE269" i="34"/>
  <c r="T269" i="34"/>
  <c r="R269" i="34"/>
  <c r="P269" i="34"/>
  <c r="J269" i="34"/>
  <c r="BK262" i="34"/>
  <c r="BI262" i="34"/>
  <c r="BH262" i="34"/>
  <c r="BG262" i="34"/>
  <c r="BF262" i="34"/>
  <c r="BE262" i="34"/>
  <c r="T262" i="34"/>
  <c r="R262" i="34"/>
  <c r="P262" i="34"/>
  <c r="J262" i="34"/>
  <c r="BK251" i="34"/>
  <c r="BI251" i="34"/>
  <c r="BH251" i="34"/>
  <c r="BG251" i="34"/>
  <c r="BF251" i="34"/>
  <c r="BE251" i="34"/>
  <c r="T251" i="34"/>
  <c r="R251" i="34"/>
  <c r="P251" i="34"/>
  <c r="J251" i="34"/>
  <c r="BK245" i="34"/>
  <c r="BI245" i="34"/>
  <c r="BH245" i="34"/>
  <c r="BG245" i="34"/>
  <c r="BF245" i="34"/>
  <c r="BE245" i="34"/>
  <c r="T245" i="34"/>
  <c r="R245" i="34"/>
  <c r="P245" i="34"/>
  <c r="J245" i="34"/>
  <c r="BK237" i="34"/>
  <c r="BI237" i="34"/>
  <c r="BH237" i="34"/>
  <c r="BG237" i="34"/>
  <c r="BF237" i="34"/>
  <c r="BE237" i="34"/>
  <c r="T237" i="34"/>
  <c r="R237" i="34"/>
  <c r="P237" i="34"/>
  <c r="J237" i="34"/>
  <c r="BK229" i="34"/>
  <c r="BI229" i="34"/>
  <c r="BH229" i="34"/>
  <c r="BG229" i="34"/>
  <c r="BF229" i="34"/>
  <c r="BE229" i="34"/>
  <c r="T229" i="34"/>
  <c r="R229" i="34"/>
  <c r="P229" i="34"/>
  <c r="J229" i="34"/>
  <c r="BK228" i="34"/>
  <c r="T228" i="34"/>
  <c r="R228" i="34"/>
  <c r="P228" i="34"/>
  <c r="J228" i="34"/>
  <c r="J63" i="34" s="1"/>
  <c r="BK227" i="34"/>
  <c r="BI227" i="34"/>
  <c r="BH227" i="34"/>
  <c r="BG227" i="34"/>
  <c r="BF227" i="34"/>
  <c r="BE227" i="34"/>
  <c r="T227" i="34"/>
  <c r="R227" i="34"/>
  <c r="P227" i="34"/>
  <c r="J227" i="34"/>
  <c r="BK222" i="34"/>
  <c r="BI222" i="34"/>
  <c r="BH222" i="34"/>
  <c r="BG222" i="34"/>
  <c r="BF222" i="34"/>
  <c r="BE222" i="34"/>
  <c r="T222" i="34"/>
  <c r="R222" i="34"/>
  <c r="P222" i="34"/>
  <c r="J222" i="34"/>
  <c r="BK204" i="34"/>
  <c r="BI204" i="34"/>
  <c r="BH204" i="34"/>
  <c r="BG204" i="34"/>
  <c r="BF204" i="34"/>
  <c r="BE204" i="34"/>
  <c r="T204" i="34"/>
  <c r="R204" i="34"/>
  <c r="P204" i="34"/>
  <c r="J204" i="34"/>
  <c r="BK198" i="34"/>
  <c r="BI198" i="34"/>
  <c r="BH198" i="34"/>
  <c r="BG198" i="34"/>
  <c r="BF198" i="34"/>
  <c r="BE198" i="34"/>
  <c r="T198" i="34"/>
  <c r="R198" i="34"/>
  <c r="P198" i="34"/>
  <c r="J198" i="34"/>
  <c r="BK180" i="34"/>
  <c r="BI180" i="34"/>
  <c r="BH180" i="34"/>
  <c r="BG180" i="34"/>
  <c r="BF180" i="34"/>
  <c r="BE180" i="34"/>
  <c r="T180" i="34"/>
  <c r="R180" i="34"/>
  <c r="P180" i="34"/>
  <c r="J180" i="34"/>
  <c r="BK162" i="34"/>
  <c r="BI162" i="34"/>
  <c r="BH162" i="34"/>
  <c r="BG162" i="34"/>
  <c r="BF162" i="34"/>
  <c r="BE162" i="34"/>
  <c r="T162" i="34"/>
  <c r="R162" i="34"/>
  <c r="P162" i="34"/>
  <c r="J162" i="34"/>
  <c r="BK144" i="34"/>
  <c r="BI144" i="34"/>
  <c r="BH144" i="34"/>
  <c r="BG144" i="34"/>
  <c r="BF144" i="34"/>
  <c r="BE144" i="34"/>
  <c r="T144" i="34"/>
  <c r="R144" i="34"/>
  <c r="P144" i="34"/>
  <c r="J144" i="34"/>
  <c r="BK135" i="34"/>
  <c r="BI135" i="34"/>
  <c r="BH135" i="34"/>
  <c r="BG135" i="34"/>
  <c r="BF135" i="34"/>
  <c r="BE135" i="34"/>
  <c r="T135" i="34"/>
  <c r="R135" i="34"/>
  <c r="P135" i="34"/>
  <c r="J135" i="34"/>
  <c r="BK126" i="34"/>
  <c r="BI126" i="34"/>
  <c r="BH126" i="34"/>
  <c r="BG126" i="34"/>
  <c r="BF126" i="34"/>
  <c r="BE126" i="34"/>
  <c r="T126" i="34"/>
  <c r="R126" i="34"/>
  <c r="P126" i="34"/>
  <c r="J126" i="34"/>
  <c r="BK117" i="34"/>
  <c r="BI117" i="34"/>
  <c r="BH117" i="34"/>
  <c r="BG117" i="34"/>
  <c r="BF117" i="34"/>
  <c r="BE117" i="34"/>
  <c r="T117" i="34"/>
  <c r="R117" i="34"/>
  <c r="P117" i="34"/>
  <c r="J117" i="34"/>
  <c r="BK107" i="34"/>
  <c r="BI107" i="34"/>
  <c r="BH107" i="34"/>
  <c r="BG107" i="34"/>
  <c r="BF107" i="34"/>
  <c r="BE107" i="34"/>
  <c r="T107" i="34"/>
  <c r="R107" i="34"/>
  <c r="P107" i="34"/>
  <c r="J107" i="34"/>
  <c r="BK106" i="34"/>
  <c r="T106" i="34"/>
  <c r="R106" i="34"/>
  <c r="R96" i="34" s="1"/>
  <c r="R95" i="34" s="1"/>
  <c r="P106" i="34"/>
  <c r="J106" i="34"/>
  <c r="BK105" i="34"/>
  <c r="BI105" i="34"/>
  <c r="BH105" i="34"/>
  <c r="BG105" i="34"/>
  <c r="BF105" i="34"/>
  <c r="BE105" i="34"/>
  <c r="T105" i="34"/>
  <c r="R105" i="34"/>
  <c r="P105" i="34"/>
  <c r="J105" i="34"/>
  <c r="BK98" i="34"/>
  <c r="BI98" i="34"/>
  <c r="BH98" i="34"/>
  <c r="BG98" i="34"/>
  <c r="BF98" i="34"/>
  <c r="BE98" i="34"/>
  <c r="T98" i="34"/>
  <c r="R98" i="34"/>
  <c r="P98" i="34"/>
  <c r="J98" i="34"/>
  <c r="BK97" i="34"/>
  <c r="T97" i="34"/>
  <c r="R97" i="34"/>
  <c r="P97" i="34"/>
  <c r="J97" i="34"/>
  <c r="BK96" i="34"/>
  <c r="BK95" i="34" s="1"/>
  <c r="J95" i="34" s="1"/>
  <c r="T96" i="34"/>
  <c r="T95" i="34" s="1"/>
  <c r="P96" i="34"/>
  <c r="P95" i="34" s="1"/>
  <c r="AU56" i="32" s="1"/>
  <c r="J96" i="34"/>
  <c r="J60" i="34" s="1"/>
  <c r="J92" i="34"/>
  <c r="F92" i="34"/>
  <c r="J91" i="34"/>
  <c r="F91" i="34"/>
  <c r="J89" i="34"/>
  <c r="F89" i="34"/>
  <c r="E87" i="34"/>
  <c r="E85" i="34"/>
  <c r="J75" i="34"/>
  <c r="J73" i="34"/>
  <c r="J72" i="34"/>
  <c r="J71" i="34"/>
  <c r="J69" i="34"/>
  <c r="J67" i="34"/>
  <c r="J62" i="34"/>
  <c r="J61" i="34"/>
  <c r="J55" i="34"/>
  <c r="F55" i="34"/>
  <c r="J54" i="34"/>
  <c r="F54" i="34"/>
  <c r="J52" i="34"/>
  <c r="F52" i="34"/>
  <c r="E50" i="34"/>
  <c r="E48" i="34"/>
  <c r="J37" i="34"/>
  <c r="F37" i="34"/>
  <c r="J36" i="34"/>
  <c r="F36" i="34"/>
  <c r="J35" i="34"/>
  <c r="F35" i="34"/>
  <c r="BB56" i="32" s="1"/>
  <c r="J34" i="34"/>
  <c r="F34" i="34"/>
  <c r="J33" i="34"/>
  <c r="AV56" i="32" s="1"/>
  <c r="AT56" i="32" s="1"/>
  <c r="F33" i="34"/>
  <c r="J18" i="34"/>
  <c r="E18" i="34"/>
  <c r="J17" i="34"/>
  <c r="J12" i="34"/>
  <c r="E7" i="34"/>
  <c r="BK735" i="33"/>
  <c r="BI735" i="33"/>
  <c r="BH735" i="33"/>
  <c r="BG735" i="33"/>
  <c r="BF735" i="33"/>
  <c r="BE735" i="33"/>
  <c r="T735" i="33"/>
  <c r="R735" i="33"/>
  <c r="P735" i="33"/>
  <c r="J735" i="33"/>
  <c r="BK734" i="33"/>
  <c r="T734" i="33"/>
  <c r="R734" i="33"/>
  <c r="P734" i="33"/>
  <c r="J734" i="33"/>
  <c r="J78" i="33" s="1"/>
  <c r="BK726" i="33"/>
  <c r="BI726" i="33"/>
  <c r="BH726" i="33"/>
  <c r="BG726" i="33"/>
  <c r="BF726" i="33"/>
  <c r="BE726" i="33"/>
  <c r="T726" i="33"/>
  <c r="R726" i="33"/>
  <c r="P726" i="33"/>
  <c r="J726" i="33"/>
  <c r="BK718" i="33"/>
  <c r="BI718" i="33"/>
  <c r="BH718" i="33"/>
  <c r="BG718" i="33"/>
  <c r="BF718" i="33"/>
  <c r="BE718" i="33"/>
  <c r="T718" i="33"/>
  <c r="R718" i="33"/>
  <c r="P718" i="33"/>
  <c r="J718" i="33"/>
  <c r="BK713" i="33"/>
  <c r="BI713" i="33"/>
  <c r="BH713" i="33"/>
  <c r="BG713" i="33"/>
  <c r="BF713" i="33"/>
  <c r="BE713" i="33"/>
  <c r="T713" i="33"/>
  <c r="R713" i="33"/>
  <c r="P713" i="33"/>
  <c r="J713" i="33"/>
  <c r="BK708" i="33"/>
  <c r="BI708" i="33"/>
  <c r="BH708" i="33"/>
  <c r="BG708" i="33"/>
  <c r="BF708" i="33"/>
  <c r="BE708" i="33"/>
  <c r="T708" i="33"/>
  <c r="R708" i="33"/>
  <c r="P708" i="33"/>
  <c r="J708" i="33"/>
  <c r="BK700" i="33"/>
  <c r="BI700" i="33"/>
  <c r="BH700" i="33"/>
  <c r="BG700" i="33"/>
  <c r="BF700" i="33"/>
  <c r="BE700" i="33"/>
  <c r="T700" i="33"/>
  <c r="R700" i="33"/>
  <c r="P700" i="33"/>
  <c r="J700" i="33"/>
  <c r="BK698" i="33"/>
  <c r="BI698" i="33"/>
  <c r="BH698" i="33"/>
  <c r="BG698" i="33"/>
  <c r="BF698" i="33"/>
  <c r="BE698" i="33"/>
  <c r="T698" i="33"/>
  <c r="R698" i="33"/>
  <c r="P698" i="33"/>
  <c r="J698" i="33"/>
  <c r="BK690" i="33"/>
  <c r="BI690" i="33"/>
  <c r="BH690" i="33"/>
  <c r="BG690" i="33"/>
  <c r="BF690" i="33"/>
  <c r="BE690" i="33"/>
  <c r="T690" i="33"/>
  <c r="R690" i="33"/>
  <c r="P690" i="33"/>
  <c r="J690" i="33"/>
  <c r="BK688" i="33"/>
  <c r="BI688" i="33"/>
  <c r="BH688" i="33"/>
  <c r="BG688" i="33"/>
  <c r="BF688" i="33"/>
  <c r="BE688" i="33"/>
  <c r="T688" i="33"/>
  <c r="R688" i="33"/>
  <c r="P688" i="33"/>
  <c r="J688" i="33"/>
  <c r="BK680" i="33"/>
  <c r="BI680" i="33"/>
  <c r="BH680" i="33"/>
  <c r="BG680" i="33"/>
  <c r="BF680" i="33"/>
  <c r="BE680" i="33"/>
  <c r="T680" i="33"/>
  <c r="R680" i="33"/>
  <c r="P680" i="33"/>
  <c r="J680" i="33"/>
  <c r="BK672" i="33"/>
  <c r="BI672" i="33"/>
  <c r="BH672" i="33"/>
  <c r="BG672" i="33"/>
  <c r="BF672" i="33"/>
  <c r="BE672" i="33"/>
  <c r="T672" i="33"/>
  <c r="R672" i="33"/>
  <c r="P672" i="33"/>
  <c r="J672" i="33"/>
  <c r="BK664" i="33"/>
  <c r="BI664" i="33"/>
  <c r="BH664" i="33"/>
  <c r="BG664" i="33"/>
  <c r="BF664" i="33"/>
  <c r="BE664" i="33"/>
  <c r="T664" i="33"/>
  <c r="R664" i="33"/>
  <c r="P664" i="33"/>
  <c r="J664" i="33"/>
  <c r="BK656" i="33"/>
  <c r="BI656" i="33"/>
  <c r="BH656" i="33"/>
  <c r="BG656" i="33"/>
  <c r="BF656" i="33"/>
  <c r="BE656" i="33"/>
  <c r="T656" i="33"/>
  <c r="R656" i="33"/>
  <c r="P656" i="33"/>
  <c r="J656" i="33"/>
  <c r="BK655" i="33"/>
  <c r="T655" i="33"/>
  <c r="R655" i="33"/>
  <c r="P655" i="33"/>
  <c r="J655" i="33"/>
  <c r="BK649" i="33"/>
  <c r="BI649" i="33"/>
  <c r="BH649" i="33"/>
  <c r="BG649" i="33"/>
  <c r="BF649" i="33"/>
  <c r="BE649" i="33"/>
  <c r="T649" i="33"/>
  <c r="R649" i="33"/>
  <c r="P649" i="33"/>
  <c r="J649" i="33"/>
  <c r="BK643" i="33"/>
  <c r="BI643" i="33"/>
  <c r="BH643" i="33"/>
  <c r="BG643" i="33"/>
  <c r="BF643" i="33"/>
  <c r="BE643" i="33"/>
  <c r="T643" i="33"/>
  <c r="R643" i="33"/>
  <c r="P643" i="33"/>
  <c r="J643" i="33"/>
  <c r="BK637" i="33"/>
  <c r="BI637" i="33"/>
  <c r="BH637" i="33"/>
  <c r="BG637" i="33"/>
  <c r="BF637" i="33"/>
  <c r="BE637" i="33"/>
  <c r="T637" i="33"/>
  <c r="R637" i="33"/>
  <c r="P637" i="33"/>
  <c r="J637" i="33"/>
  <c r="BK631" i="33"/>
  <c r="BI631" i="33"/>
  <c r="BH631" i="33"/>
  <c r="BG631" i="33"/>
  <c r="BF631" i="33"/>
  <c r="BE631" i="33"/>
  <c r="T631" i="33"/>
  <c r="R631" i="33"/>
  <c r="P631" i="33"/>
  <c r="J631" i="33"/>
  <c r="BK629" i="33"/>
  <c r="BI629" i="33"/>
  <c r="BH629" i="33"/>
  <c r="BG629" i="33"/>
  <c r="BF629" i="33"/>
  <c r="BE629" i="33"/>
  <c r="T629" i="33"/>
  <c r="R629" i="33"/>
  <c r="P629" i="33"/>
  <c r="J629" i="33"/>
  <c r="BK623" i="33"/>
  <c r="BI623" i="33"/>
  <c r="BH623" i="33"/>
  <c r="BG623" i="33"/>
  <c r="BF623" i="33"/>
  <c r="BE623" i="33"/>
  <c r="T623" i="33"/>
  <c r="R623" i="33"/>
  <c r="P623" i="33"/>
  <c r="J623" i="33"/>
  <c r="BK622" i="33"/>
  <c r="T622" i="33"/>
  <c r="R622" i="33"/>
  <c r="P622" i="33"/>
  <c r="J622" i="33"/>
  <c r="J76" i="33" s="1"/>
  <c r="BK620" i="33"/>
  <c r="BI620" i="33"/>
  <c r="BH620" i="33"/>
  <c r="BG620" i="33"/>
  <c r="BF620" i="33"/>
  <c r="BE620" i="33"/>
  <c r="T620" i="33"/>
  <c r="R620" i="33"/>
  <c r="P620" i="33"/>
  <c r="J620" i="33"/>
  <c r="BK618" i="33"/>
  <c r="BI618" i="33"/>
  <c r="BH618" i="33"/>
  <c r="BG618" i="33"/>
  <c r="BF618" i="33"/>
  <c r="BE618" i="33"/>
  <c r="T618" i="33"/>
  <c r="R618" i="33"/>
  <c r="P618" i="33"/>
  <c r="J618" i="33"/>
  <c r="BK612" i="33"/>
  <c r="BI612" i="33"/>
  <c r="BH612" i="33"/>
  <c r="BG612" i="33"/>
  <c r="BF612" i="33"/>
  <c r="BE612" i="33"/>
  <c r="T612" i="33"/>
  <c r="R612" i="33"/>
  <c r="P612" i="33"/>
  <c r="J612" i="33"/>
  <c r="BK607" i="33"/>
  <c r="BI607" i="33"/>
  <c r="BH607" i="33"/>
  <c r="BG607" i="33"/>
  <c r="BF607" i="33"/>
  <c r="BE607" i="33"/>
  <c r="T607" i="33"/>
  <c r="R607" i="33"/>
  <c r="P607" i="33"/>
  <c r="J607" i="33"/>
  <c r="BK602" i="33"/>
  <c r="BI602" i="33"/>
  <c r="BH602" i="33"/>
  <c r="BG602" i="33"/>
  <c r="BF602" i="33"/>
  <c r="BE602" i="33"/>
  <c r="T602" i="33"/>
  <c r="R602" i="33"/>
  <c r="P602" i="33"/>
  <c r="J602" i="33"/>
  <c r="BK597" i="33"/>
  <c r="BI597" i="33"/>
  <c r="BH597" i="33"/>
  <c r="BG597" i="33"/>
  <c r="BF597" i="33"/>
  <c r="BE597" i="33"/>
  <c r="T597" i="33"/>
  <c r="R597" i="33"/>
  <c r="P597" i="33"/>
  <c r="J597" i="33"/>
  <c r="BK595" i="33"/>
  <c r="BI595" i="33"/>
  <c r="BH595" i="33"/>
  <c r="BG595" i="33"/>
  <c r="BF595" i="33"/>
  <c r="BE595" i="33"/>
  <c r="T595" i="33"/>
  <c r="R595" i="33"/>
  <c r="P595" i="33"/>
  <c r="J595" i="33"/>
  <c r="BK590" i="33"/>
  <c r="BI590" i="33"/>
  <c r="BH590" i="33"/>
  <c r="BG590" i="33"/>
  <c r="BF590" i="33"/>
  <c r="BE590" i="33"/>
  <c r="T590" i="33"/>
  <c r="R590" i="33"/>
  <c r="P590" i="33"/>
  <c r="J590" i="33"/>
  <c r="BK588" i="33"/>
  <c r="BI588" i="33"/>
  <c r="BH588" i="33"/>
  <c r="BG588" i="33"/>
  <c r="BF588" i="33"/>
  <c r="BE588" i="33"/>
  <c r="T588" i="33"/>
  <c r="R588" i="33"/>
  <c r="P588" i="33"/>
  <c r="J588" i="33"/>
  <c r="BK583" i="33"/>
  <c r="BI583" i="33"/>
  <c r="BH583" i="33"/>
  <c r="BG583" i="33"/>
  <c r="BF583" i="33"/>
  <c r="BE583" i="33"/>
  <c r="T583" i="33"/>
  <c r="R583" i="33"/>
  <c r="P583" i="33"/>
  <c r="J583" i="33"/>
  <c r="BK578" i="33"/>
  <c r="BI578" i="33"/>
  <c r="BH578" i="33"/>
  <c r="BG578" i="33"/>
  <c r="BF578" i="33"/>
  <c r="BE578" i="33"/>
  <c r="T578" i="33"/>
  <c r="R578" i="33"/>
  <c r="P578" i="33"/>
  <c r="J578" i="33"/>
  <c r="BK573" i="33"/>
  <c r="BI573" i="33"/>
  <c r="BH573" i="33"/>
  <c r="BG573" i="33"/>
  <c r="BF573" i="33"/>
  <c r="BE573" i="33"/>
  <c r="T573" i="33"/>
  <c r="R573" i="33"/>
  <c r="P573" i="33"/>
  <c r="J573" i="33"/>
  <c r="BK571" i="33"/>
  <c r="BI571" i="33"/>
  <c r="BH571" i="33"/>
  <c r="BG571" i="33"/>
  <c r="BF571" i="33"/>
  <c r="BE571" i="33"/>
  <c r="T571" i="33"/>
  <c r="R571" i="33"/>
  <c r="P571" i="33"/>
  <c r="J571" i="33"/>
  <c r="BK566" i="33"/>
  <c r="BI566" i="33"/>
  <c r="BH566" i="33"/>
  <c r="BG566" i="33"/>
  <c r="BF566" i="33"/>
  <c r="BE566" i="33"/>
  <c r="T566" i="33"/>
  <c r="R566" i="33"/>
  <c r="P566" i="33"/>
  <c r="J566" i="33"/>
  <c r="BK560" i="33"/>
  <c r="BI560" i="33"/>
  <c r="BH560" i="33"/>
  <c r="BG560" i="33"/>
  <c r="BF560" i="33"/>
  <c r="BE560" i="33"/>
  <c r="T560" i="33"/>
  <c r="R560" i="33"/>
  <c r="P560" i="33"/>
  <c r="J560" i="33"/>
  <c r="BK554" i="33"/>
  <c r="BI554" i="33"/>
  <c r="BH554" i="33"/>
  <c r="BG554" i="33"/>
  <c r="BF554" i="33"/>
  <c r="BE554" i="33"/>
  <c r="T554" i="33"/>
  <c r="R554" i="33"/>
  <c r="P554" i="33"/>
  <c r="J554" i="33"/>
  <c r="BK549" i="33"/>
  <c r="BI549" i="33"/>
  <c r="BH549" i="33"/>
  <c r="BG549" i="33"/>
  <c r="BF549" i="33"/>
  <c r="BE549" i="33"/>
  <c r="T549" i="33"/>
  <c r="R549" i="33"/>
  <c r="P549" i="33"/>
  <c r="J549" i="33"/>
  <c r="BK544" i="33"/>
  <c r="BI544" i="33"/>
  <c r="BH544" i="33"/>
  <c r="BG544" i="33"/>
  <c r="BF544" i="33"/>
  <c r="BE544" i="33"/>
  <c r="T544" i="33"/>
  <c r="R544" i="33"/>
  <c r="P544" i="33"/>
  <c r="J544" i="33"/>
  <c r="BK539" i="33"/>
  <c r="BI539" i="33"/>
  <c r="BH539" i="33"/>
  <c r="BG539" i="33"/>
  <c r="BF539" i="33"/>
  <c r="BE539" i="33"/>
  <c r="T539" i="33"/>
  <c r="R539" i="33"/>
  <c r="P539" i="33"/>
  <c r="J539" i="33"/>
  <c r="BK534" i="33"/>
  <c r="BI534" i="33"/>
  <c r="BH534" i="33"/>
  <c r="BG534" i="33"/>
  <c r="BF534" i="33"/>
  <c r="BE534" i="33"/>
  <c r="T534" i="33"/>
  <c r="R534" i="33"/>
  <c r="P534" i="33"/>
  <c r="J534" i="33"/>
  <c r="BK533" i="33"/>
  <c r="T533" i="33"/>
  <c r="R533" i="33"/>
  <c r="P533" i="33"/>
  <c r="J533" i="33"/>
  <c r="BK531" i="33"/>
  <c r="BI531" i="33"/>
  <c r="BH531" i="33"/>
  <c r="BG531" i="33"/>
  <c r="BF531" i="33"/>
  <c r="BE531" i="33"/>
  <c r="T531" i="33"/>
  <c r="R531" i="33"/>
  <c r="P531" i="33"/>
  <c r="J531" i="33"/>
  <c r="BK525" i="33"/>
  <c r="BI525" i="33"/>
  <c r="BH525" i="33"/>
  <c r="BG525" i="33"/>
  <c r="BF525" i="33"/>
  <c r="BE525" i="33"/>
  <c r="T525" i="33"/>
  <c r="R525" i="33"/>
  <c r="P525" i="33"/>
  <c r="J525" i="33"/>
  <c r="BK524" i="33"/>
  <c r="BI524" i="33"/>
  <c r="BH524" i="33"/>
  <c r="BG524" i="33"/>
  <c r="BF524" i="33"/>
  <c r="BE524" i="33"/>
  <c r="T524" i="33"/>
  <c r="R524" i="33"/>
  <c r="P524" i="33"/>
  <c r="J524" i="33"/>
  <c r="BK518" i="33"/>
  <c r="BI518" i="33"/>
  <c r="BH518" i="33"/>
  <c r="BG518" i="33"/>
  <c r="BF518" i="33"/>
  <c r="BE518" i="33"/>
  <c r="T518" i="33"/>
  <c r="R518" i="33"/>
  <c r="P518" i="33"/>
  <c r="J518" i="33"/>
  <c r="BK517" i="33"/>
  <c r="BI517" i="33"/>
  <c r="BH517" i="33"/>
  <c r="BG517" i="33"/>
  <c r="BF517" i="33"/>
  <c r="BE517" i="33"/>
  <c r="T517" i="33"/>
  <c r="R517" i="33"/>
  <c r="P517" i="33"/>
  <c r="J517" i="33"/>
  <c r="BK511" i="33"/>
  <c r="BI511" i="33"/>
  <c r="BH511" i="33"/>
  <c r="BG511" i="33"/>
  <c r="BF511" i="33"/>
  <c r="BE511" i="33"/>
  <c r="T511" i="33"/>
  <c r="R511" i="33"/>
  <c r="P511" i="33"/>
  <c r="J511" i="33"/>
  <c r="BK510" i="33"/>
  <c r="T510" i="33"/>
  <c r="R510" i="33"/>
  <c r="P510" i="33"/>
  <c r="J510" i="33"/>
  <c r="BK508" i="33"/>
  <c r="BI508" i="33"/>
  <c r="BH508" i="33"/>
  <c r="BG508" i="33"/>
  <c r="BF508" i="33"/>
  <c r="BE508" i="33"/>
  <c r="T508" i="33"/>
  <c r="R508" i="33"/>
  <c r="P508" i="33"/>
  <c r="J508" i="33"/>
  <c r="BK502" i="33"/>
  <c r="BI502" i="33"/>
  <c r="BH502" i="33"/>
  <c r="BG502" i="33"/>
  <c r="BF502" i="33"/>
  <c r="BE502" i="33"/>
  <c r="T502" i="33"/>
  <c r="R502" i="33"/>
  <c r="P502" i="33"/>
  <c r="J502" i="33"/>
  <c r="BK496" i="33"/>
  <c r="BI496" i="33"/>
  <c r="BH496" i="33"/>
  <c r="BG496" i="33"/>
  <c r="BF496" i="33"/>
  <c r="BE496" i="33"/>
  <c r="T496" i="33"/>
  <c r="R496" i="33"/>
  <c r="P496" i="33"/>
  <c r="J496" i="33"/>
  <c r="BK495" i="33"/>
  <c r="BI495" i="33"/>
  <c r="BH495" i="33"/>
  <c r="BG495" i="33"/>
  <c r="BF495" i="33"/>
  <c r="BE495" i="33"/>
  <c r="T495" i="33"/>
  <c r="R495" i="33"/>
  <c r="P495" i="33"/>
  <c r="J495" i="33"/>
  <c r="BK489" i="33"/>
  <c r="BI489" i="33"/>
  <c r="BH489" i="33"/>
  <c r="BG489" i="33"/>
  <c r="BF489" i="33"/>
  <c r="BE489" i="33"/>
  <c r="T489" i="33"/>
  <c r="R489" i="33"/>
  <c r="P489" i="33"/>
  <c r="J489" i="33"/>
  <c r="BK488" i="33"/>
  <c r="T488" i="33"/>
  <c r="R488" i="33"/>
  <c r="P488" i="33"/>
  <c r="J488" i="33"/>
  <c r="BK483" i="33"/>
  <c r="BI483" i="33"/>
  <c r="BH483" i="33"/>
  <c r="BG483" i="33"/>
  <c r="BF483" i="33"/>
  <c r="BE483" i="33"/>
  <c r="T483" i="33"/>
  <c r="R483" i="33"/>
  <c r="P483" i="33"/>
  <c r="J483" i="33"/>
  <c r="BK482" i="33"/>
  <c r="T482" i="33"/>
  <c r="R482" i="33"/>
  <c r="P482" i="33"/>
  <c r="J482" i="33"/>
  <c r="BK476" i="33"/>
  <c r="BI476" i="33"/>
  <c r="BH476" i="33"/>
  <c r="BG476" i="33"/>
  <c r="BF476" i="33"/>
  <c r="BE476" i="33"/>
  <c r="T476" i="33"/>
  <c r="R476" i="33"/>
  <c r="P476" i="33"/>
  <c r="J476" i="33"/>
  <c r="BK475" i="33"/>
  <c r="T475" i="33"/>
  <c r="R475" i="33"/>
  <c r="P475" i="33"/>
  <c r="J475" i="33"/>
  <c r="BK470" i="33"/>
  <c r="BI470" i="33"/>
  <c r="BH470" i="33"/>
  <c r="BG470" i="33"/>
  <c r="BF470" i="33"/>
  <c r="BE470" i="33"/>
  <c r="T470" i="33"/>
  <c r="R470" i="33"/>
  <c r="P470" i="33"/>
  <c r="J470" i="33"/>
  <c r="BK469" i="33"/>
  <c r="T469" i="33"/>
  <c r="R469" i="33"/>
  <c r="P469" i="33"/>
  <c r="J469" i="33"/>
  <c r="BK457" i="33"/>
  <c r="BI457" i="33"/>
  <c r="BH457" i="33"/>
  <c r="BG457" i="33"/>
  <c r="BF457" i="33"/>
  <c r="BE457" i="33"/>
  <c r="T457" i="33"/>
  <c r="R457" i="33"/>
  <c r="P457" i="33"/>
  <c r="J457" i="33"/>
  <c r="BK451" i="33"/>
  <c r="BI451" i="33"/>
  <c r="BH451" i="33"/>
  <c r="BG451" i="33"/>
  <c r="BF451" i="33"/>
  <c r="BE451" i="33"/>
  <c r="T451" i="33"/>
  <c r="R451" i="33"/>
  <c r="P451" i="33"/>
  <c r="J451" i="33"/>
  <c r="BK445" i="33"/>
  <c r="BI445" i="33"/>
  <c r="BH445" i="33"/>
  <c r="BG445" i="33"/>
  <c r="BF445" i="33"/>
  <c r="BE445" i="33"/>
  <c r="T445" i="33"/>
  <c r="R445" i="33"/>
  <c r="P445" i="33"/>
  <c r="J445" i="33"/>
  <c r="BK435" i="33"/>
  <c r="BI435" i="33"/>
  <c r="BH435" i="33"/>
  <c r="BG435" i="33"/>
  <c r="BF435" i="33"/>
  <c r="BE435" i="33"/>
  <c r="T435" i="33"/>
  <c r="R435" i="33"/>
  <c r="P435" i="33"/>
  <c r="J435" i="33"/>
  <c r="BK429" i="33"/>
  <c r="BI429" i="33"/>
  <c r="BH429" i="33"/>
  <c r="BG429" i="33"/>
  <c r="BF429" i="33"/>
  <c r="BE429" i="33"/>
  <c r="T429" i="33"/>
  <c r="R429" i="33"/>
  <c r="P429" i="33"/>
  <c r="J429" i="33"/>
  <c r="BK419" i="33"/>
  <c r="BI419" i="33"/>
  <c r="BH419" i="33"/>
  <c r="BG419" i="33"/>
  <c r="BF419" i="33"/>
  <c r="BE419" i="33"/>
  <c r="T419" i="33"/>
  <c r="R419" i="33"/>
  <c r="P419" i="33"/>
  <c r="J419" i="33"/>
  <c r="BK418" i="33"/>
  <c r="T418" i="33"/>
  <c r="R418" i="33"/>
  <c r="P418" i="33"/>
  <c r="J418" i="33"/>
  <c r="BK413" i="33"/>
  <c r="BI413" i="33"/>
  <c r="BH413" i="33"/>
  <c r="BG413" i="33"/>
  <c r="BF413" i="33"/>
  <c r="BE413" i="33"/>
  <c r="T413" i="33"/>
  <c r="R413" i="33"/>
  <c r="P413" i="33"/>
  <c r="J413" i="33"/>
  <c r="BK405" i="33"/>
  <c r="BI405" i="33"/>
  <c r="BH405" i="33"/>
  <c r="BG405" i="33"/>
  <c r="BF405" i="33"/>
  <c r="BE405" i="33"/>
  <c r="T405" i="33"/>
  <c r="R405" i="33"/>
  <c r="P405" i="33"/>
  <c r="J405" i="33"/>
  <c r="BK404" i="33"/>
  <c r="T404" i="33"/>
  <c r="R404" i="33"/>
  <c r="P404" i="33"/>
  <c r="J404" i="33"/>
  <c r="BK396" i="33"/>
  <c r="BI396" i="33"/>
  <c r="BH396" i="33"/>
  <c r="BG396" i="33"/>
  <c r="BF396" i="33"/>
  <c r="BE396" i="33"/>
  <c r="T396" i="33"/>
  <c r="R396" i="33"/>
  <c r="P396" i="33"/>
  <c r="J396" i="33"/>
  <c r="BK395" i="33"/>
  <c r="BI395" i="33"/>
  <c r="BH395" i="33"/>
  <c r="BG395" i="33"/>
  <c r="BF395" i="33"/>
  <c r="BE395" i="33"/>
  <c r="T395" i="33"/>
  <c r="R395" i="33"/>
  <c r="P395" i="33"/>
  <c r="J395" i="33"/>
  <c r="BK394" i="33"/>
  <c r="T394" i="33"/>
  <c r="R394" i="33"/>
  <c r="P394" i="33"/>
  <c r="J394" i="33"/>
  <c r="BK393" i="33"/>
  <c r="T393" i="33"/>
  <c r="R393" i="33"/>
  <c r="P393" i="33"/>
  <c r="J393" i="33"/>
  <c r="J66" i="33" s="1"/>
  <c r="BK391" i="33"/>
  <c r="BI391" i="33"/>
  <c r="BH391" i="33"/>
  <c r="BG391" i="33"/>
  <c r="BF391" i="33"/>
  <c r="BE391" i="33"/>
  <c r="T391" i="33"/>
  <c r="R391" i="33"/>
  <c r="P391" i="33"/>
  <c r="J391" i="33"/>
  <c r="BK390" i="33"/>
  <c r="T390" i="33"/>
  <c r="R390" i="33"/>
  <c r="P390" i="33"/>
  <c r="J390" i="33"/>
  <c r="BK386" i="33"/>
  <c r="BI386" i="33"/>
  <c r="BH386" i="33"/>
  <c r="BG386" i="33"/>
  <c r="BF386" i="33"/>
  <c r="BE386" i="33"/>
  <c r="T386" i="33"/>
  <c r="R386" i="33"/>
  <c r="P386" i="33"/>
  <c r="J386" i="33"/>
  <c r="BK382" i="33"/>
  <c r="BI382" i="33"/>
  <c r="BH382" i="33"/>
  <c r="BG382" i="33"/>
  <c r="BF382" i="33"/>
  <c r="BE382" i="33"/>
  <c r="T382" i="33"/>
  <c r="R382" i="33"/>
  <c r="P382" i="33"/>
  <c r="J382" i="33"/>
  <c r="BK378" i="33"/>
  <c r="BI378" i="33"/>
  <c r="BH378" i="33"/>
  <c r="BG378" i="33"/>
  <c r="BF378" i="33"/>
  <c r="BE378" i="33"/>
  <c r="T378" i="33"/>
  <c r="R378" i="33"/>
  <c r="P378" i="33"/>
  <c r="J378" i="33"/>
  <c r="BK374" i="33"/>
  <c r="BI374" i="33"/>
  <c r="BH374" i="33"/>
  <c r="BG374" i="33"/>
  <c r="BF374" i="33"/>
  <c r="BE374" i="33"/>
  <c r="T374" i="33"/>
  <c r="R374" i="33"/>
  <c r="P374" i="33"/>
  <c r="J374" i="33"/>
  <c r="BK371" i="33"/>
  <c r="BI371" i="33"/>
  <c r="BH371" i="33"/>
  <c r="BG371" i="33"/>
  <c r="BF371" i="33"/>
  <c r="BE371" i="33"/>
  <c r="T371" i="33"/>
  <c r="R371" i="33"/>
  <c r="P371" i="33"/>
  <c r="J371" i="33"/>
  <c r="BK369" i="33"/>
  <c r="BI369" i="33"/>
  <c r="BH369" i="33"/>
  <c r="BG369" i="33"/>
  <c r="BF369" i="33"/>
  <c r="BE369" i="33"/>
  <c r="T369" i="33"/>
  <c r="R369" i="33"/>
  <c r="P369" i="33"/>
  <c r="J369" i="33"/>
  <c r="BK367" i="33"/>
  <c r="BI367" i="33"/>
  <c r="BH367" i="33"/>
  <c r="BG367" i="33"/>
  <c r="BF367" i="33"/>
  <c r="BE367" i="33"/>
  <c r="T367" i="33"/>
  <c r="R367" i="33"/>
  <c r="P367" i="33"/>
  <c r="J367" i="33"/>
  <c r="BK366" i="33"/>
  <c r="T366" i="33"/>
  <c r="R366" i="33"/>
  <c r="P366" i="33"/>
  <c r="J366" i="33"/>
  <c r="BK357" i="33"/>
  <c r="BI357" i="33"/>
  <c r="BH357" i="33"/>
  <c r="BG357" i="33"/>
  <c r="BF357" i="33"/>
  <c r="BE357" i="33"/>
  <c r="T357" i="33"/>
  <c r="R357" i="33"/>
  <c r="P357" i="33"/>
  <c r="J357" i="33"/>
  <c r="BK341" i="33"/>
  <c r="BI341" i="33"/>
  <c r="BH341" i="33"/>
  <c r="BG341" i="33"/>
  <c r="BF341" i="33"/>
  <c r="BE341" i="33"/>
  <c r="T341" i="33"/>
  <c r="R341" i="33"/>
  <c r="P341" i="33"/>
  <c r="J341" i="33"/>
  <c r="BK336" i="33"/>
  <c r="BI336" i="33"/>
  <c r="BH336" i="33"/>
  <c r="BG336" i="33"/>
  <c r="BF336" i="33"/>
  <c r="BE336" i="33"/>
  <c r="T336" i="33"/>
  <c r="R336" i="33"/>
  <c r="P336" i="33"/>
  <c r="J336" i="33"/>
  <c r="BK329" i="33"/>
  <c r="BI329" i="33"/>
  <c r="BH329" i="33"/>
  <c r="BG329" i="33"/>
  <c r="BF329" i="33"/>
  <c r="BE329" i="33"/>
  <c r="T329" i="33"/>
  <c r="R329" i="33"/>
  <c r="P329" i="33"/>
  <c r="J329" i="33"/>
  <c r="BK322" i="33"/>
  <c r="BI322" i="33"/>
  <c r="BH322" i="33"/>
  <c r="BG322" i="33"/>
  <c r="BF322" i="33"/>
  <c r="BE322" i="33"/>
  <c r="T322" i="33"/>
  <c r="R322" i="33"/>
  <c r="P322" i="33"/>
  <c r="J322" i="33"/>
  <c r="BK315" i="33"/>
  <c r="BI315" i="33"/>
  <c r="BH315" i="33"/>
  <c r="BG315" i="33"/>
  <c r="BF315" i="33"/>
  <c r="BE315" i="33"/>
  <c r="T315" i="33"/>
  <c r="R315" i="33"/>
  <c r="P315" i="33"/>
  <c r="J315" i="33"/>
  <c r="BK308" i="33"/>
  <c r="BI308" i="33"/>
  <c r="BH308" i="33"/>
  <c r="BG308" i="33"/>
  <c r="BF308" i="33"/>
  <c r="BE308" i="33"/>
  <c r="T308" i="33"/>
  <c r="R308" i="33"/>
  <c r="P308" i="33"/>
  <c r="J308" i="33"/>
  <c r="BK302" i="33"/>
  <c r="BI302" i="33"/>
  <c r="BH302" i="33"/>
  <c r="BG302" i="33"/>
  <c r="BF302" i="33"/>
  <c r="BE302" i="33"/>
  <c r="T302" i="33"/>
  <c r="R302" i="33"/>
  <c r="P302" i="33"/>
  <c r="J302" i="33"/>
  <c r="BK295" i="33"/>
  <c r="BI295" i="33"/>
  <c r="BH295" i="33"/>
  <c r="BG295" i="33"/>
  <c r="BF295" i="33"/>
  <c r="BE295" i="33"/>
  <c r="T295" i="33"/>
  <c r="R295" i="33"/>
  <c r="P295" i="33"/>
  <c r="J295" i="33"/>
  <c r="BK288" i="33"/>
  <c r="BI288" i="33"/>
  <c r="BH288" i="33"/>
  <c r="BG288" i="33"/>
  <c r="BF288" i="33"/>
  <c r="BE288" i="33"/>
  <c r="T288" i="33"/>
  <c r="R288" i="33"/>
  <c r="P288" i="33"/>
  <c r="J288" i="33"/>
  <c r="BK281" i="33"/>
  <c r="BI281" i="33"/>
  <c r="BH281" i="33"/>
  <c r="BG281" i="33"/>
  <c r="BF281" i="33"/>
  <c r="BE281" i="33"/>
  <c r="T281" i="33"/>
  <c r="R281" i="33"/>
  <c r="P281" i="33"/>
  <c r="J281" i="33"/>
  <c r="BK276" i="33"/>
  <c r="BI276" i="33"/>
  <c r="BH276" i="33"/>
  <c r="BG276" i="33"/>
  <c r="BF276" i="33"/>
  <c r="BE276" i="33"/>
  <c r="T276" i="33"/>
  <c r="R276" i="33"/>
  <c r="P276" i="33"/>
  <c r="J276" i="33"/>
  <c r="BK268" i="33"/>
  <c r="BI268" i="33"/>
  <c r="BH268" i="33"/>
  <c r="BG268" i="33"/>
  <c r="BF268" i="33"/>
  <c r="BE268" i="33"/>
  <c r="J33" i="33" s="1"/>
  <c r="AV55" i="32" s="1"/>
  <c r="AT55" i="32" s="1"/>
  <c r="T268" i="33"/>
  <c r="R268" i="33"/>
  <c r="P268" i="33"/>
  <c r="J268" i="33"/>
  <c r="BK267" i="33"/>
  <c r="T267" i="33"/>
  <c r="R267" i="33"/>
  <c r="P267" i="33"/>
  <c r="J267" i="33"/>
  <c r="BK266" i="33"/>
  <c r="BI266" i="33"/>
  <c r="BH266" i="33"/>
  <c r="BG266" i="33"/>
  <c r="BF266" i="33"/>
  <c r="BE266" i="33"/>
  <c r="T266" i="33"/>
  <c r="R266" i="33"/>
  <c r="P266" i="33"/>
  <c r="J266" i="33"/>
  <c r="BK260" i="33"/>
  <c r="BI260" i="33"/>
  <c r="BH260" i="33"/>
  <c r="BG260" i="33"/>
  <c r="BF260" i="33"/>
  <c r="BE260" i="33"/>
  <c r="T260" i="33"/>
  <c r="R260" i="33"/>
  <c r="P260" i="33"/>
  <c r="J260" i="33"/>
  <c r="BK254" i="33"/>
  <c r="BI254" i="33"/>
  <c r="BH254" i="33"/>
  <c r="BG254" i="33"/>
  <c r="BF254" i="33"/>
  <c r="BE254" i="33"/>
  <c r="T254" i="33"/>
  <c r="R254" i="33"/>
  <c r="P254" i="33"/>
  <c r="J254" i="33"/>
  <c r="BK249" i="33"/>
  <c r="BI249" i="33"/>
  <c r="BH249" i="33"/>
  <c r="BG249" i="33"/>
  <c r="BF249" i="33"/>
  <c r="BE249" i="33"/>
  <c r="T249" i="33"/>
  <c r="R249" i="33"/>
  <c r="P249" i="33"/>
  <c r="J249" i="33"/>
  <c r="BK233" i="33"/>
  <c r="BI233" i="33"/>
  <c r="BH233" i="33"/>
  <c r="BG233" i="33"/>
  <c r="BF233" i="33"/>
  <c r="BE233" i="33"/>
  <c r="T233" i="33"/>
  <c r="R233" i="33"/>
  <c r="P233" i="33"/>
  <c r="J233" i="33"/>
  <c r="BK226" i="33"/>
  <c r="BI226" i="33"/>
  <c r="BH226" i="33"/>
  <c r="BG226" i="33"/>
  <c r="BF226" i="33"/>
  <c r="BE226" i="33"/>
  <c r="T226" i="33"/>
  <c r="R226" i="33"/>
  <c r="P226" i="33"/>
  <c r="J226" i="33"/>
  <c r="BK210" i="33"/>
  <c r="BI210" i="33"/>
  <c r="BH210" i="33"/>
  <c r="BG210" i="33"/>
  <c r="BF210" i="33"/>
  <c r="BE210" i="33"/>
  <c r="T210" i="33"/>
  <c r="R210" i="33"/>
  <c r="P210" i="33"/>
  <c r="J210" i="33"/>
  <c r="BK194" i="33"/>
  <c r="BI194" i="33"/>
  <c r="BH194" i="33"/>
  <c r="BG194" i="33"/>
  <c r="BF194" i="33"/>
  <c r="BE194" i="33"/>
  <c r="T194" i="33"/>
  <c r="R194" i="33"/>
  <c r="P194" i="33"/>
  <c r="J194" i="33"/>
  <c r="BK177" i="33"/>
  <c r="BI177" i="33"/>
  <c r="BH177" i="33"/>
  <c r="BG177" i="33"/>
  <c r="BF177" i="33"/>
  <c r="BE177" i="33"/>
  <c r="T177" i="33"/>
  <c r="R177" i="33"/>
  <c r="P177" i="33"/>
  <c r="J177" i="33"/>
  <c r="BK172" i="33"/>
  <c r="BI172" i="33"/>
  <c r="BH172" i="33"/>
  <c r="BG172" i="33"/>
  <c r="BF172" i="33"/>
  <c r="BE172" i="33"/>
  <c r="T172" i="33"/>
  <c r="R172" i="33"/>
  <c r="P172" i="33"/>
  <c r="J172" i="33"/>
  <c r="BK167" i="33"/>
  <c r="BI167" i="33"/>
  <c r="BH167" i="33"/>
  <c r="BG167" i="33"/>
  <c r="BF167" i="33"/>
  <c r="BE167" i="33"/>
  <c r="T167" i="33"/>
  <c r="R167" i="33"/>
  <c r="P167" i="33"/>
  <c r="J167" i="33"/>
  <c r="BK162" i="33"/>
  <c r="BI162" i="33"/>
  <c r="BH162" i="33"/>
  <c r="BG162" i="33"/>
  <c r="BF162" i="33"/>
  <c r="BE162" i="33"/>
  <c r="T162" i="33"/>
  <c r="R162" i="33"/>
  <c r="P162" i="33"/>
  <c r="J162" i="33"/>
  <c r="BK156" i="33"/>
  <c r="BI156" i="33"/>
  <c r="BH156" i="33"/>
  <c r="BG156" i="33"/>
  <c r="BF156" i="33"/>
  <c r="BE156" i="33"/>
  <c r="T156" i="33"/>
  <c r="R156" i="33"/>
  <c r="P156" i="33"/>
  <c r="J156" i="33"/>
  <c r="BK155" i="33"/>
  <c r="T155" i="33"/>
  <c r="R155" i="33"/>
  <c r="P155" i="33"/>
  <c r="J155" i="33"/>
  <c r="BK147" i="33"/>
  <c r="BI147" i="33"/>
  <c r="BH147" i="33"/>
  <c r="BG147" i="33"/>
  <c r="BF147" i="33"/>
  <c r="BE147" i="33"/>
  <c r="T147" i="33"/>
  <c r="R147" i="33"/>
  <c r="P147" i="33"/>
  <c r="J147" i="33"/>
  <c r="BK140" i="33"/>
  <c r="BI140" i="33"/>
  <c r="BH140" i="33"/>
  <c r="BG140" i="33"/>
  <c r="BF140" i="33"/>
  <c r="BE140" i="33"/>
  <c r="T140" i="33"/>
  <c r="R140" i="33"/>
  <c r="P140" i="33"/>
  <c r="J140" i="33"/>
  <c r="BK132" i="33"/>
  <c r="BI132" i="33"/>
  <c r="BH132" i="33"/>
  <c r="BG132" i="33"/>
  <c r="BF132" i="33"/>
  <c r="BE132" i="33"/>
  <c r="T132" i="33"/>
  <c r="R132" i="33"/>
  <c r="P132" i="33"/>
  <c r="J132" i="33"/>
  <c r="BK124" i="33"/>
  <c r="BI124" i="33"/>
  <c r="BH124" i="33"/>
  <c r="BG124" i="33"/>
  <c r="BF124" i="33"/>
  <c r="BE124" i="33"/>
  <c r="T124" i="33"/>
  <c r="R124" i="33"/>
  <c r="P124" i="33"/>
  <c r="J124" i="33"/>
  <c r="BK117" i="33"/>
  <c r="BI117" i="33"/>
  <c r="BH117" i="33"/>
  <c r="BG117" i="33"/>
  <c r="BF117" i="33"/>
  <c r="BE117" i="33"/>
  <c r="T117" i="33"/>
  <c r="R117" i="33"/>
  <c r="P117" i="33"/>
  <c r="J117" i="33"/>
  <c r="BK116" i="33"/>
  <c r="BI116" i="33"/>
  <c r="BH116" i="33"/>
  <c r="BG116" i="33"/>
  <c r="BF116" i="33"/>
  <c r="BE116" i="33"/>
  <c r="T116" i="33"/>
  <c r="R116" i="33"/>
  <c r="P116" i="33"/>
  <c r="J116" i="33"/>
  <c r="BK115" i="33"/>
  <c r="BI115" i="33"/>
  <c r="BH115" i="33"/>
  <c r="BG115" i="33"/>
  <c r="BF115" i="33"/>
  <c r="BE115" i="33"/>
  <c r="T115" i="33"/>
  <c r="R115" i="33"/>
  <c r="P115" i="33"/>
  <c r="J115" i="33"/>
  <c r="BK108" i="33"/>
  <c r="BI108" i="33"/>
  <c r="BH108" i="33"/>
  <c r="BG108" i="33"/>
  <c r="BF108" i="33"/>
  <c r="BE108" i="33"/>
  <c r="T108" i="33"/>
  <c r="R108" i="33"/>
  <c r="P108" i="33"/>
  <c r="J108" i="33"/>
  <c r="BK101" i="33"/>
  <c r="BI101" i="33"/>
  <c r="BH101" i="33"/>
  <c r="BG101" i="33"/>
  <c r="BF101" i="33"/>
  <c r="BE101" i="33"/>
  <c r="T101" i="33"/>
  <c r="R101" i="33"/>
  <c r="P101" i="33"/>
  <c r="J101" i="33"/>
  <c r="BK100" i="33"/>
  <c r="T100" i="33"/>
  <c r="R100" i="33"/>
  <c r="P100" i="33"/>
  <c r="J100" i="33"/>
  <c r="J61" i="33" s="1"/>
  <c r="BK99" i="33"/>
  <c r="BK98" i="33" s="1"/>
  <c r="J98" i="33" s="1"/>
  <c r="T99" i="33"/>
  <c r="T98" i="33" s="1"/>
  <c r="R99" i="33"/>
  <c r="R98" i="33" s="1"/>
  <c r="P99" i="33"/>
  <c r="P98" i="33" s="1"/>
  <c r="AU55" i="32" s="1"/>
  <c r="AU54" i="32" s="1"/>
  <c r="J99" i="33"/>
  <c r="J60" i="33" s="1"/>
  <c r="J95" i="33"/>
  <c r="F95" i="33"/>
  <c r="J94" i="33"/>
  <c r="F94" i="33"/>
  <c r="J92" i="33"/>
  <c r="F92" i="33"/>
  <c r="E90" i="33"/>
  <c r="E88" i="33"/>
  <c r="J77" i="33"/>
  <c r="J75" i="33"/>
  <c r="J74" i="33"/>
  <c r="J73" i="33"/>
  <c r="J72" i="33"/>
  <c r="J71" i="33"/>
  <c r="J70" i="33"/>
  <c r="J69" i="33"/>
  <c r="J68" i="33"/>
  <c r="J67" i="33"/>
  <c r="J65" i="33"/>
  <c r="J64" i="33"/>
  <c r="J63" i="33"/>
  <c r="J62" i="33"/>
  <c r="J55" i="33"/>
  <c r="F55" i="33"/>
  <c r="J54" i="33"/>
  <c r="F54" i="33"/>
  <c r="J52" i="33"/>
  <c r="F52" i="33"/>
  <c r="E50" i="33"/>
  <c r="E48" i="33"/>
  <c r="J37" i="33"/>
  <c r="F37" i="33"/>
  <c r="J36" i="33"/>
  <c r="F36" i="33"/>
  <c r="BC55" i="32" s="1"/>
  <c r="BC54" i="32" s="1"/>
  <c r="J35" i="33"/>
  <c r="F35" i="33"/>
  <c r="BB55" i="32" s="1"/>
  <c r="BB54" i="32" s="1"/>
  <c r="J34" i="33"/>
  <c r="F34" i="33"/>
  <c r="F33" i="33"/>
  <c r="AZ55" i="32" s="1"/>
  <c r="J18" i="33"/>
  <c r="E18" i="33"/>
  <c r="J17" i="33"/>
  <c r="J12" i="33"/>
  <c r="E7" i="33"/>
  <c r="BD57" i="32"/>
  <c r="BC57" i="32"/>
  <c r="BA57" i="32"/>
  <c r="BA54" i="32" s="1"/>
  <c r="AY57" i="32"/>
  <c r="AX57" i="32"/>
  <c r="AW57" i="32"/>
  <c r="BD56" i="32"/>
  <c r="BC56" i="32"/>
  <c r="BA56" i="32"/>
  <c r="AZ56" i="32"/>
  <c r="AY56" i="32"/>
  <c r="AX56" i="32"/>
  <c r="AW56" i="32"/>
  <c r="BD55" i="32"/>
  <c r="BA55" i="32"/>
  <c r="AY55" i="32"/>
  <c r="AX55" i="32"/>
  <c r="AW55" i="32"/>
  <c r="BD54" i="32"/>
  <c r="W33" i="32" s="1"/>
  <c r="AS54" i="32"/>
  <c r="AM50" i="32"/>
  <c r="L50" i="32"/>
  <c r="AM49" i="32"/>
  <c r="L49" i="32"/>
  <c r="AM47" i="32"/>
  <c r="L47" i="32"/>
  <c r="L45" i="32"/>
  <c r="L44" i="32"/>
  <c r="AW54" i="32" l="1"/>
  <c r="AK30" i="32" s="1"/>
  <c r="W30" i="32"/>
  <c r="J59" i="33"/>
  <c r="J30" i="33"/>
  <c r="J59" i="34"/>
  <c r="J30" i="34"/>
  <c r="AZ54" i="32"/>
  <c r="W31" i="32"/>
  <c r="AX54" i="32"/>
  <c r="W32" i="32"/>
  <c r="AY54" i="32"/>
  <c r="BK86" i="35"/>
  <c r="J86" i="35" s="1"/>
  <c r="F33" i="35"/>
  <c r="AZ57" i="32" s="1"/>
  <c r="J59" i="35" l="1"/>
  <c r="J30" i="35"/>
  <c r="J39" i="34"/>
  <c r="AG56" i="32"/>
  <c r="AN56" i="32" s="1"/>
  <c r="J39" i="33"/>
  <c r="AG55" i="32"/>
  <c r="W29" i="32"/>
  <c r="AV54" i="32"/>
  <c r="AT54" i="32" l="1"/>
  <c r="AK29" i="32"/>
  <c r="AN55" i="32"/>
  <c r="AG57" i="32"/>
  <c r="AN57" i="32" s="1"/>
  <c r="J39" i="35"/>
  <c r="A14" i="31"/>
  <c r="A15" i="31"/>
  <c r="A16" i="31"/>
  <c r="A17" i="31"/>
  <c r="AG54" i="32" l="1"/>
  <c r="AN54" i="32" l="1"/>
  <c r="AK26" i="32"/>
  <c r="AK35" i="3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<sst xmlns="http://schemas.openxmlformats.org/spreadsheetml/2006/main" count="16014" uniqueCount="1978">
  <si>
    <t xml:space="preserve">CELKOVÉ ROZPOČTOVÉ NÁKLADY 
Výstavby nové serverovny v objetu Městský úřad Žďár nad Sázavou </t>
  </si>
  <si>
    <t>NÁZEV AKCE:</t>
  </si>
  <si>
    <t xml:space="preserve">Výstavby nové serverovny v objetu Městský úřad Žďár nad Sázavou </t>
  </si>
  <si>
    <t>DATUM:</t>
  </si>
  <si>
    <t>07/2024</t>
  </si>
  <si>
    <t>ČÍSLO PROJEKTU:</t>
  </si>
  <si>
    <t>24Z054</t>
  </si>
  <si>
    <t>VERZE:</t>
  </si>
  <si>
    <t>1</t>
  </si>
  <si>
    <t>PROJEKTANT:</t>
  </si>
  <si>
    <t>PINET projekt s.r.o.</t>
  </si>
  <si>
    <t>IČ:</t>
  </si>
  <si>
    <t>24274950</t>
  </si>
  <si>
    <t>Máchova 2328, 256 01 Benešov</t>
  </si>
  <si>
    <t>DIČ:</t>
  </si>
  <si>
    <t>CZ24274950</t>
  </si>
  <si>
    <t>OBJEDNATEL:</t>
  </si>
  <si>
    <t>Město Žďár nad Sázavou,</t>
  </si>
  <si>
    <t xml:space="preserve"> 00295841</t>
  </si>
  <si>
    <t>Žižkova 227/1, Žďár nad Sázavou 59101</t>
  </si>
  <si>
    <t>CZ00295841</t>
  </si>
  <si>
    <t>DODAVATEL:</t>
  </si>
  <si>
    <t>p.č.</t>
  </si>
  <si>
    <t>Část</t>
  </si>
  <si>
    <t>základ</t>
  </si>
  <si>
    <t>cena /Kč/</t>
  </si>
  <si>
    <t>D.1.1 - Architektonicko-stavební řešení</t>
  </si>
  <si>
    <t>D.1.4.1 - Zařízení vzduchotechniky a ochlazování staveb</t>
  </si>
  <si>
    <t>D.1.4.2 - Silnoproudá elektrotechnika a monitoring</t>
  </si>
  <si>
    <t>D.1.4.3 - Slaboproudá elektrotechnika</t>
  </si>
  <si>
    <t>D.2.1 - Plynové stabilní hasicí zařízení</t>
  </si>
  <si>
    <t>CENA CELKEM BEZ DPH</t>
  </si>
  <si>
    <t>DPH</t>
  </si>
  <si>
    <t>CENA CELKEM S DPH</t>
  </si>
  <si>
    <t>Export Komplet</t>
  </si>
  <si>
    <t>VZ</t>
  </si>
  <si>
    <t>2.0</t>
  </si>
  <si>
    <t>ZAMOK</t>
  </si>
  <si>
    <t>False</t>
  </si>
  <si>
    <t>{76c4cec8-4133-4c58-ae15-c26d7d70414a}</t>
  </si>
  <si>
    <t>0,01</t>
  </si>
  <si>
    <t>21</t>
  </si>
  <si>
    <t>12</t>
  </si>
  <si>
    <t>REKAPITULACE STAVBY</t>
  </si>
  <si>
    <t>v ---  níže se nacházejí doplnkové a pomocné údaje k sestavám  --- v</t>
  </si>
  <si>
    <t>Návod na vyplnění</t>
  </si>
  <si>
    <t>0,001</t>
  </si>
  <si>
    <t>Kód:</t>
  </si>
  <si>
    <t>R24-020</t>
  </si>
  <si>
    <t>Měnit lze pouze buňky se žlutým podbarvením!_x000D_
_x000D_
1) v Rekapitulaci stavby vyplňte údaje o Uchazeči (přenesou se do ostatních sestav i v jiných listech)_x000D_
_x000D_
2) na vybraných listech vyplňte v sestavě Soupis prací ceny u položek</t>
  </si>
  <si>
    <t>Stavba:</t>
  </si>
  <si>
    <t>Serverovna - Objekt MÚ Žďár nad Sázavou, Žižkova 227/1</t>
  </si>
  <si>
    <t>KSO:</t>
  </si>
  <si>
    <t/>
  </si>
  <si>
    <t>CC-CZ:</t>
  </si>
  <si>
    <t>Místo:</t>
  </si>
  <si>
    <t>Žďár nad Sázavou</t>
  </si>
  <si>
    <t>Datum:</t>
  </si>
  <si>
    <t>13. 9. 2024</t>
  </si>
  <si>
    <t>Zadavatel:</t>
  </si>
  <si>
    <t>Město Žďár nad Sázavou</t>
  </si>
  <si>
    <t>Uchazeč:</t>
  </si>
  <si>
    <t>Vyplň údaj</t>
  </si>
  <si>
    <t>Projektant:</t>
  </si>
  <si>
    <t>PINET projekt s.r.o. (Aidia21 s.r.o.)</t>
  </si>
  <si>
    <t>True</t>
  </si>
  <si>
    <t>Zpracovatel:</t>
  </si>
  <si>
    <t>Luděk Štuller</t>
  </si>
  <si>
    <t>Poznámka:</t>
  </si>
  <si>
    <t>Soupis prací je sestaven s využitím Cenové soustavy ÚRS. Položky, které pochází z této cenové soustavy, jsou ve sloupci 'Cenová soustava' označeny popisem 'CS ÚRS' a úrovní příslušného kalendářního pololetí. Veškeré další informace vymezující popis a podmínky použití těchto položek z Cenové soustavy, které nejsou uvedeny přímo v soupisu prací, jsou neomezeně dálkově k dispozici na webu podminky.urs.cz.</t>
  </si>
  <si>
    <t>Cena bez DPH</t>
  </si>
  <si>
    <t>Sazba daně</t>
  </si>
  <si>
    <t>Základ daně</t>
  </si>
  <si>
    <t>Výše daně</t>
  </si>
  <si>
    <t>základní</t>
  </si>
  <si>
    <t>snížená</t>
  </si>
  <si>
    <t>zákl. přenesená</t>
  </si>
  <si>
    <t>sníž. přenesená</t>
  </si>
  <si>
    <t>nulová</t>
  </si>
  <si>
    <t>Cena s DPH</t>
  </si>
  <si>
    <t>v</t>
  </si>
  <si>
    <t>CZK</t>
  </si>
  <si>
    <t>REKAPITULACE OBJEKTŮ STAVBY A SOUPISŮ PRACÍ</t>
  </si>
  <si>
    <t>Informatívní údaje z listů zakázek</t>
  </si>
  <si>
    <t>Kód</t>
  </si>
  <si>
    <t>Popis</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</si>
  <si>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</si>
  <si>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</si>
  <si>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</si>
  <si>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</si>
  <si>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</si>
  <si>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</si>
  <si>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</si>
  <si>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</si>
  <si>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</si>
  <si>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</si>
  <si>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</si>
  <si>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</si>
  <si>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</si>
  <si>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</si>
  <si>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</si>
  <si>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stavby celkem</t>
  </si>
  <si>
    <t>D</t>
  </si>
  <si>
    <t>0</t>
  </si>
  <si>
    <t>###NOIMPORT###</t>
  </si>
  <si>
    <t>IMPORT</t>
  </si>
  <si>
    <t>{00000000-0000-0000-0000-000000000000}</t>
  </si>
  <si>
    <t>/</t>
  </si>
  <si>
    <t>SO 01</t>
  </si>
  <si>
    <t>Serverovna</t>
  </si>
  <si>
    <t>STA</t>
  </si>
  <si>
    <t>{9f4f218d-0a39-4a0c-a6af-91776e42f4fe}</t>
  </si>
  <si>
    <t>2</t>
  </si>
  <si>
    <t>SO 02</t>
  </si>
  <si>
    <t>Myčka aut - dieselagregát</t>
  </si>
  <si>
    <t>{492144c6-7929-4e4e-a2a4-fdbb437d06b2}</t>
  </si>
  <si>
    <t>VON</t>
  </si>
  <si>
    <t>Vedlejší a ostatní náklady</t>
  </si>
  <si>
    <t>{5b0ed544-58d0-411e-9247-46220cb70848}</t>
  </si>
  <si>
    <t>KRYCÍ LIST SOUPISU PRACÍ</t>
  </si>
  <si>
    <t>Objekt:</t>
  </si>
  <si>
    <t>SO 01 - Serverovna</t>
  </si>
  <si>
    <t>REKAPITULACE ČLENĚNÍ SOUPISU PRACÍ</t>
  </si>
  <si>
    <t>Kód dílu - Popis</t>
  </si>
  <si>
    <t>Cena celkem [CZK]</t>
  </si>
  <si>
    <t>-1</t>
  </si>
  <si>
    <t>HSV - Práce a dodávky HSV</t>
  </si>
  <si>
    <t xml:space="preserve">    3 - Svislé a kompletní konstrukce</t>
  </si>
  <si>
    <t xml:space="preserve">    6 - Úpravy povrchů, podlahy a osazování výplní</t>
  </si>
  <si>
    <t xml:space="preserve">    9 - Ostatní konstrukce a práce, bourání</t>
  </si>
  <si>
    <t xml:space="preserve">    997 - Přesun sutě</t>
  </si>
  <si>
    <t xml:space="preserve">    998 - Přesun hmot</t>
  </si>
  <si>
    <t>PSV - Práce a dodávky PSV</t>
  </si>
  <si>
    <t xml:space="preserve">    721 - Zdravotechnika - vnitřní kanalizace</t>
  </si>
  <si>
    <t xml:space="preserve">    722 - Zdravotechnika - vnitřní vodovod</t>
  </si>
  <si>
    <t xml:space="preserve">    725 - Zdravotechnika - zařizovací předměty</t>
  </si>
  <si>
    <t xml:space="preserve">    733 - Ústřední vytápění - rozvodné potrubí</t>
  </si>
  <si>
    <t xml:space="preserve">    734 - Ústřední vytápění - armatury</t>
  </si>
  <si>
    <t xml:space="preserve">    735 - Ústřední vytápění - otopná tělesa</t>
  </si>
  <si>
    <t xml:space="preserve">    742 - Elektroinstalace - slaboproud</t>
  </si>
  <si>
    <t xml:space="preserve">    766 - Konstrukce truhlářské</t>
  </si>
  <si>
    <t xml:space="preserve">    776 - Podlahy povlakové</t>
  </si>
  <si>
    <t xml:space="preserve">    783 - Dokončovací práce - nátěry</t>
  </si>
  <si>
    <t xml:space="preserve">    784 - Dokončovací práce - malby a tapety</t>
  </si>
  <si>
    <t>HZS - Hodinové zúčtovací sazby</t>
  </si>
  <si>
    <t>SOUPIS PRACÍ</t>
  </si>
  <si>
    <t>PČ</t>
  </si>
  <si>
    <t>MJ</t>
  </si>
  <si>
    <t>Množství</t>
  </si>
  <si>
    <t>J.cena [CZK]</t>
  </si>
  <si>
    <t>Cenová soustava</t>
  </si>
  <si>
    <t>J. Nh [h]</t>
  </si>
  <si>
    <t>Nh celkem [h]</t>
  </si>
  <si>
    <t>J. hmotnost [t]</t>
  </si>
  <si>
    <t>Hmotnost celkem [t]</t>
  </si>
  <si>
    <t>J. suť [t]</t>
  </si>
  <si>
    <t>Suť Celkem [t]</t>
  </si>
  <si>
    <t>Náklady soupisu celkem</t>
  </si>
  <si>
    <t>HSV</t>
  </si>
  <si>
    <t>Práce a dodávky HSV</t>
  </si>
  <si>
    <t>ROZPOCET</t>
  </si>
  <si>
    <t>3</t>
  </si>
  <si>
    <t>Svislé a kompletní konstrukce</t>
  </si>
  <si>
    <t>K</t>
  </si>
  <si>
    <t>310271055</t>
  </si>
  <si>
    <t>Zazdívka otvorů ve zdivu nadzákladovém pórobetonovými tvárnicemi plochy přes 1 do 4 m2, tl. zdiva 200 mm, pevnost tvárnic přes P2 do P4</t>
  </si>
  <si>
    <t>m2</t>
  </si>
  <si>
    <t>CS ÚRS 2024 02</t>
  </si>
  <si>
    <t>4</t>
  </si>
  <si>
    <t>48547032</t>
  </si>
  <si>
    <t>Online PSC</t>
  </si>
  <si>
    <t>https://podminky.urs.cz/item/CS_URS_2024_02/310271055</t>
  </si>
  <si>
    <t>VV</t>
  </si>
  <si>
    <t>"D.1.1.03_Půdorys_serverovny_nový_stav</t>
  </si>
  <si>
    <t>"m.č. 1.01</t>
  </si>
  <si>
    <t>"původní dveře</t>
  </si>
  <si>
    <t>"stavební otvor 850x2020 mm</t>
  </si>
  <si>
    <t>0,850 * 2,020</t>
  </si>
  <si>
    <t>317121251</t>
  </si>
  <si>
    <t>Montáž překladů ze železobetonových prefabrikátů dodatečně do připravených rýh, světlosti otvoru přes 1050 do 1800 mm</t>
  </si>
  <si>
    <t>kus</t>
  </si>
  <si>
    <t>1251456523</t>
  </si>
  <si>
    <t>https://podminky.urs.cz/item/CS_URS_2024_02/317121251</t>
  </si>
  <si>
    <t>"D.1.1.02_Půdorys_serverovny_bourací_práce_dozdívky</t>
  </si>
  <si>
    <t>"překlad P1</t>
  </si>
  <si>
    <t>"1x NEP 100/1250 + 1x NEP 75/1250</t>
  </si>
  <si>
    <t>2,000</t>
  </si>
  <si>
    <t>M</t>
  </si>
  <si>
    <t>59321897</t>
  </si>
  <si>
    <t>překlad pórobetonový nenosný š 75mm dl 1000-1250mm</t>
  </si>
  <si>
    <t>8</t>
  </si>
  <si>
    <t>1938333506</t>
  </si>
  <si>
    <t>59321002</t>
  </si>
  <si>
    <t>překlad pórobetonový nenosný š 100mm dl 1000-1250mm</t>
  </si>
  <si>
    <t>1418641232</t>
  </si>
  <si>
    <t>5</t>
  </si>
  <si>
    <t>340271015</t>
  </si>
  <si>
    <t>Zazdívka otvorů v příčkách nebo stěnách pórobetonovými tvárnicemi plochy přes 1 m2 do 4 m2, objemová hmotnost 500 kg/m3, tloušťka příčky 75 mm</t>
  </si>
  <si>
    <t>357355960</t>
  </si>
  <si>
    <t>https://podminky.urs.cz/item/CS_URS_2024_02/340271015</t>
  </si>
  <si>
    <t>"D.1.1.05_Řez_B-B´_stávající_stav_nový_stav</t>
  </si>
  <si>
    <t>"nadezdívka původní předstěny</t>
  </si>
  <si>
    <t>3,150 * 0,880</t>
  </si>
  <si>
    <t>6</t>
  </si>
  <si>
    <t>340271021</t>
  </si>
  <si>
    <t>Zazdívka otvorů v příčkách nebo stěnách pórobetonovými tvárnicemi plochy přes 0,25 m2 do 1 m2, objemová hmotnost 500 kg/m3, tloušťka příčky 100 mm</t>
  </si>
  <si>
    <t>-976564858</t>
  </si>
  <si>
    <t>https://podminky.urs.cz/item/CS_URS_2024_02/340271021</t>
  </si>
  <si>
    <t>"původní sklobetonová okna</t>
  </si>
  <si>
    <t>0,800 * 0,400 * 1</t>
  </si>
  <si>
    <t>0,600 * 0,400 * 1</t>
  </si>
  <si>
    <t>Součet</t>
  </si>
  <si>
    <t>7</t>
  </si>
  <si>
    <t>342291112</t>
  </si>
  <si>
    <t>Ukotvení příček polyuretanovou pěnou, tl. příčky přes 100 mm</t>
  </si>
  <si>
    <t>m</t>
  </si>
  <si>
    <t>1323332644</t>
  </si>
  <si>
    <t>https://podminky.urs.cz/item/CS_URS_2024_02/342291112</t>
  </si>
  <si>
    <t>"u stropu</t>
  </si>
  <si>
    <t>3,150</t>
  </si>
  <si>
    <t>342291121</t>
  </si>
  <si>
    <t>Ukotvení příček plochými kotvami, do konstrukce cihelné</t>
  </si>
  <si>
    <t>-1981732036</t>
  </si>
  <si>
    <t>https://podminky.urs.cz/item/CS_URS_2024_02/342291121</t>
  </si>
  <si>
    <t>0,880 * 2</t>
  </si>
  <si>
    <t>9</t>
  </si>
  <si>
    <t>342291141</t>
  </si>
  <si>
    <t>Ukotvení příček expanzní maltou, tl. příčky do 100 mm</t>
  </si>
  <si>
    <t>606332297</t>
  </si>
  <si>
    <t>https://podminky.urs.cz/item/CS_URS_2024_02/342291141</t>
  </si>
  <si>
    <t>"založení na předstěně</t>
  </si>
  <si>
    <t>Úpravy povrchů, podlahy a osazování výplní</t>
  </si>
  <si>
    <t>10</t>
  </si>
  <si>
    <t>611131121</t>
  </si>
  <si>
    <t>Podkladní a spojovací vrstva vnitřních omítaných ploch penetrace disperzní nanášená ručně stropů</t>
  </si>
  <si>
    <t>1254380700</t>
  </si>
  <si>
    <t>https://podminky.urs.cz/item/CS_URS_2024_02/611131121</t>
  </si>
  <si>
    <t>"1x pro vrstvu lep. tmele s výztužnou tkaninou + 1x štuková vrstva</t>
  </si>
  <si>
    <t>14,850 * 2</t>
  </si>
  <si>
    <t>11</t>
  </si>
  <si>
    <t>611142001</t>
  </si>
  <si>
    <t>Pletivo vnitřních ploch v ploše nebo pruzích, na plném podkladu sklovláknité vtlačené do tmelu včetně tmelu stropů</t>
  </si>
  <si>
    <t>1830917858</t>
  </si>
  <si>
    <t>https://podminky.urs.cz/item/CS_URS_2024_02/611142001</t>
  </si>
  <si>
    <t>14,850</t>
  </si>
  <si>
    <t>611321131</t>
  </si>
  <si>
    <t>Vápenocementový štuk vnitřních ploch tloušťky do 3 mm vodorovných konstrukcí stropů rovných</t>
  </si>
  <si>
    <t>-796202247</t>
  </si>
  <si>
    <t>https://podminky.urs.cz/item/CS_URS_2024_02/611321131</t>
  </si>
  <si>
    <t>13</t>
  </si>
  <si>
    <t>611325411</t>
  </si>
  <si>
    <t>Oprava vápenocementové omítky vnitřních ploch hladké, tl. do 20 mm stropů, v rozsahu opravované plochy do 10%</t>
  </si>
  <si>
    <t>185143768</t>
  </si>
  <si>
    <t>https://podminky.urs.cz/item/CS_URS_2024_02/611325411</t>
  </si>
  <si>
    <t>14</t>
  </si>
  <si>
    <t>612131121</t>
  </si>
  <si>
    <t>Podkladní a spojovací vrstva vnitřních omítaných ploch penetrace disperzní nanášená ručně stěn</t>
  </si>
  <si>
    <t>-616270110</t>
  </si>
  <si>
    <t>https://podminky.urs.cz/item/CS_URS_2024_02/612131121</t>
  </si>
  <si>
    <t>(( 3,150 * 2 + 4,530 * 2 ) * 2,945 ) * 2</t>
  </si>
  <si>
    <t>"odpočet otvoru</t>
  </si>
  <si>
    <t>- ( 1,500 * 0,930 * 1 ) * 2</t>
  </si>
  <si>
    <t>- ( 0,900 * 1,970 * 1 ) * 2</t>
  </si>
  <si>
    <t>"m.č. 1.02</t>
  </si>
  <si>
    <t>"vyzdívka u sklobetonových tvárnic</t>
  </si>
  <si>
    <t>((( 1,725 + 2,320 ) * 0,825 / 2 ) * 2 ) * 2</t>
  </si>
  <si>
    <t>"zazdívka po sklobetonových oknech</t>
  </si>
  <si>
    <t>( 0,800 * 0,400 ) * 2</t>
  </si>
  <si>
    <t>( 0,600 * 0,400 ) * 2</t>
  </si>
  <si>
    <t>15</t>
  </si>
  <si>
    <t>612142001</t>
  </si>
  <si>
    <t>Pletivo vnitřních ploch v ploše nebo pruzích, na plném podkladu sklovláknité vtlačené do tmelu včetně tmelu stěn</t>
  </si>
  <si>
    <t>-1733597441</t>
  </si>
  <si>
    <t>https://podminky.urs.cz/item/CS_URS_2024_02/612142001</t>
  </si>
  <si>
    <t>( 3,150 * 2 + 4,530 * 2 ) * 2,945</t>
  </si>
  <si>
    <t>- ( 1,500 * 0,930 * 1 )</t>
  </si>
  <si>
    <t>- ( 0,900 * 1,970 * 1 )</t>
  </si>
  <si>
    <t>(( 1,725 + 2,320 ) * 0,825 / 2 ) * 2</t>
  </si>
  <si>
    <t>0,800 * 0,400</t>
  </si>
  <si>
    <t>0,600 * 0,400</t>
  </si>
  <si>
    <t>16</t>
  </si>
  <si>
    <t>612321131</t>
  </si>
  <si>
    <t>Vápenocementový štuk vnitřních ploch tloušťky do 3 mm svislých konstrukcí stěn</t>
  </si>
  <si>
    <t>-144552861</t>
  </si>
  <si>
    <t>https://podminky.urs.cz/item/CS_URS_2024_02/612321131</t>
  </si>
  <si>
    <t>17</t>
  </si>
  <si>
    <t>612325215</t>
  </si>
  <si>
    <t>Vápenocementová omítka jednotlivých malých ploch hladká na stěnách, plochy jednotlivě přes 1,0 do 4 m2</t>
  </si>
  <si>
    <t>1697771231</t>
  </si>
  <si>
    <t>https://podminky.urs.cz/item/CS_URS_2024_02/612325215</t>
  </si>
  <si>
    <t>"stavební otvor 850x2020 mm (zazdívka oboustranně)</t>
  </si>
  <si>
    <t>1,000 * 2</t>
  </si>
  <si>
    <t>18</t>
  </si>
  <si>
    <t>612325412</t>
  </si>
  <si>
    <t>Oprava vápenocementové omítky vnitřních ploch hladké, tl. do 20 mm stěn, v rozsahu opravované plochy přes 10 do 30%</t>
  </si>
  <si>
    <t>-1066100634</t>
  </si>
  <si>
    <t>https://podminky.urs.cz/item/CS_URS_2024_02/612325412</t>
  </si>
  <si>
    <t>19</t>
  </si>
  <si>
    <t>619991001</t>
  </si>
  <si>
    <t>Zakrytí vnitřních ploch před znečištěním fólií včetně pozdějšího odkrytí podlah</t>
  </si>
  <si>
    <t>110985146</t>
  </si>
  <si>
    <t>https://podminky.urs.cz/item/CS_URS_2024_02/619991001</t>
  </si>
  <si>
    <t>20</t>
  </si>
  <si>
    <t>619991011</t>
  </si>
  <si>
    <t>Zakrytí vnitřních ploch před znečištěním fólií včetně pozdějšího odkrytí samostatných konstrukcí a prvků</t>
  </si>
  <si>
    <t>-2052655798</t>
  </si>
  <si>
    <t>https://podminky.urs.cz/item/CS_URS_2024_02/619991011</t>
  </si>
  <si>
    <t>"1x okno 1500x930 mm</t>
  </si>
  <si>
    <t>1,500 * 0,930 * 1</t>
  </si>
  <si>
    <t>642944121</t>
  </si>
  <si>
    <t>Osazení ocelových dveřních zárubní lisovaných nebo z úhelníků dodatečně s vybetonováním prahu, plochy do 2,5 m2</t>
  </si>
  <si>
    <t>-1734920346</t>
  </si>
  <si>
    <t>https://podminky.urs.cz/item/CS_URS_2024_02/642944121</t>
  </si>
  <si>
    <t>"1x dveře 1P/VI 900x1970 mm</t>
  </si>
  <si>
    <t>1,000</t>
  </si>
  <si>
    <t>22</t>
  </si>
  <si>
    <t>55331563</t>
  </si>
  <si>
    <t>zárubeň jednokřídlá ocelová pro zdění s protipožární úpravou tl stěny 110-150mm rozměru 900/1970, 2100mm</t>
  </si>
  <si>
    <t>-1621050270</t>
  </si>
  <si>
    <t>Ostatní konstrukce a práce, bourání</t>
  </si>
  <si>
    <t>23</t>
  </si>
  <si>
    <t>949101111</t>
  </si>
  <si>
    <t>Lešení pomocné pracovní pro objekty pozemních staveb pro zatížení do 150 kg/m2, o výšce lešeňové podlahy do 1,9 m</t>
  </si>
  <si>
    <t>-1050910530</t>
  </si>
  <si>
    <t>https://podminky.urs.cz/item/CS_URS_2024_02/949101111</t>
  </si>
  <si>
    <t>3,150 * 2,400</t>
  </si>
  <si>
    <t>24</t>
  </si>
  <si>
    <t>952901111</t>
  </si>
  <si>
    <t>Vyčištění budov nebo objektů před předáním do užívání budov bytové nebo občanské výstavby, světlé výšky podlaží do 4 m</t>
  </si>
  <si>
    <t>1015407168</t>
  </si>
  <si>
    <t>https://podminky.urs.cz/item/CS_URS_2024_02/952901111</t>
  </si>
  <si>
    <t>25</t>
  </si>
  <si>
    <t>962081131</t>
  </si>
  <si>
    <t>Bourání příček nebo přizdívek ze skleněných tvárnic, tl. do 100 mm</t>
  </si>
  <si>
    <t>1600084671</t>
  </si>
  <si>
    <t>https://podminky.urs.cz/item/CS_URS_2024_02/962081131</t>
  </si>
  <si>
    <t>"cca. 1/2 původní zaoblené sklobetonové stěny</t>
  </si>
  <si>
    <t>0,600 * 2,000</t>
  </si>
  <si>
    <t>26</t>
  </si>
  <si>
    <t>962086110</t>
  </si>
  <si>
    <t>Bourání příček nebo přizdívek z pórobetonových tvárnic, tl. do 100 mm</t>
  </si>
  <si>
    <t>-1718025466</t>
  </si>
  <si>
    <t>https://podminky.urs.cz/item/CS_URS_2024_02/962086110</t>
  </si>
  <si>
    <t>"polopříčka u sprch. koutu</t>
  </si>
  <si>
    <t>1,050 * 2,065</t>
  </si>
  <si>
    <t>27</t>
  </si>
  <si>
    <t>967031132</t>
  </si>
  <si>
    <t>Přisekání (špicování) plošné nebo rovných ostění zdiva z cihel pálených rovných ostění, bez odstupu, po hrubém vybourání otvorů, na maltu vápennou nebo vápenocementovou</t>
  </si>
  <si>
    <t>1437412343</t>
  </si>
  <si>
    <t>https://podminky.urs.cz/item/CS_URS_2024_02/967031132</t>
  </si>
  <si>
    <t>"1x nové dveře 900x1970 mm</t>
  </si>
  <si>
    <t>"stavební otvor 1000x2020 mm</t>
  </si>
  <si>
    <t>( 1,000 + 2,020 * 2 ) * 0,175</t>
  </si>
  <si>
    <t>28</t>
  </si>
  <si>
    <t>968072455</t>
  </si>
  <si>
    <t>Vybourání kovových rámů oken s křídly, dveřních zárubní, vrat, stěn, ostění nebo obkladů dveřních zárubní, plochy do 2 m2</t>
  </si>
  <si>
    <t>1546919531</t>
  </si>
  <si>
    <t>https://podminky.urs.cz/item/CS_URS_2024_02/968072455</t>
  </si>
  <si>
    <t>"1x dveře 800x1970 mm</t>
  </si>
  <si>
    <t>0,800 * 1,970 * 1</t>
  </si>
  <si>
    <t>29</t>
  </si>
  <si>
    <t>971033431</t>
  </si>
  <si>
    <t>Vybourání otvorů ve zdivu základovém nebo nadzákladovém z cihel, tvárnic, příčkovek z cihel pálených na maltu vápennou nebo vápenocementovou plochy do 0,25 m2, tl. do 150 mm</t>
  </si>
  <si>
    <t>-480489765</t>
  </si>
  <si>
    <t>https://podminky.urs.cz/item/CS_URS_2024_02/971033431</t>
  </si>
  <si>
    <t>"m.č. 1.01/1.02</t>
  </si>
  <si>
    <t>"sklobetonové okno 600x400</t>
  </si>
  <si>
    <t>30</t>
  </si>
  <si>
    <t>971033521</t>
  </si>
  <si>
    <t>Vybourání otvorů ve zdivu základovém nebo nadzákladovém z cihel, tvárnic, příčkovek z cihel pálených na maltu vápennou nebo vápenocementovou plochy do 1 m2, tl. do 100 mm</t>
  </si>
  <si>
    <t>-1617896315</t>
  </si>
  <si>
    <t>https://podminky.urs.cz/item/CS_URS_2024_02/971033521</t>
  </si>
  <si>
    <t>"sklobetonové okno 800x400</t>
  </si>
  <si>
    <t>31</t>
  </si>
  <si>
    <t>971033641</t>
  </si>
  <si>
    <t>Vybourání otvorů ve zdivu základovém nebo nadzákladovém z cihel, tvárnic, příčkovek z cihel pálených na maltu vápennou nebo vápenocementovou plochy do 4 m2, tl. do 300 mm</t>
  </si>
  <si>
    <t>m3</t>
  </si>
  <si>
    <t>2069665927</t>
  </si>
  <si>
    <t>https://podminky.urs.cz/item/CS_URS_2024_02/971033641</t>
  </si>
  <si>
    <t>1,000 * 2,020 * 0,175</t>
  </si>
  <si>
    <t>32</t>
  </si>
  <si>
    <t>974032666</t>
  </si>
  <si>
    <t>Vysekání rýh ve stěnách nebo příčkách z dutých cihel, tvárnic, desek pro vtahování nosníků do zdí před vybouráním otvoru do hl. 150 mm, při výšce nosníku do 250 mm</t>
  </si>
  <si>
    <t>1552123870</t>
  </si>
  <si>
    <t>https://podminky.urs.cz/item/CS_URS_2024_02/974032666</t>
  </si>
  <si>
    <t>1,250 * 2</t>
  </si>
  <si>
    <t>33</t>
  </si>
  <si>
    <t>978011111</t>
  </si>
  <si>
    <t>Otlučení vápenných nebo vápenocementových omítek vnitřních ploch stropů, v rozsahu do 5 %</t>
  </si>
  <si>
    <t>1278540785</t>
  </si>
  <si>
    <t>https://podminky.urs.cz/item/CS_URS_2024_02/978011111</t>
  </si>
  <si>
    <t>34</t>
  </si>
  <si>
    <t>978013141</t>
  </si>
  <si>
    <t>Otlučení vápenných nebo vápenocementových omítek vnitřních ploch stěn s vyškrabáním spar, s očištěním zdiva, v rozsahu přes 10 do 30 %</t>
  </si>
  <si>
    <t>1835506596</t>
  </si>
  <si>
    <t>https://podminky.urs.cz/item/CS_URS_2024_02/978013141</t>
  </si>
  <si>
    <t>35</t>
  </si>
  <si>
    <t>978059541</t>
  </si>
  <si>
    <t>Odsekání obkladů stěn včetně otlučení podkladní omítky až na zdivo z obkládaček vnitřních, z jakýchkoliv materiálů, plochy přes 1 m2</t>
  </si>
  <si>
    <t>2143744759</t>
  </si>
  <si>
    <t>https://podminky.urs.cz/item/CS_URS_2024_02/978059541</t>
  </si>
  <si>
    <t>( 1,050 + 0,830 + 1,050 + 0,110 + 1,050 ) * 2,030</t>
  </si>
  <si>
    <t>(2,210 + 1,050 ) * 2,300</t>
  </si>
  <si>
    <t>( 0,825 + 1,275 + 0,400 ) * 2,300</t>
  </si>
  <si>
    <t>997</t>
  </si>
  <si>
    <t>Přesun sutě</t>
  </si>
  <si>
    <t>36</t>
  </si>
  <si>
    <t>997013211</t>
  </si>
  <si>
    <t>Vnitrostaveništní doprava suti a vybouraných hmot vodorovně do 50 m s naložením ručně pro budovy a haly výšky do 6 m</t>
  </si>
  <si>
    <t>t</t>
  </si>
  <si>
    <t>881982994</t>
  </si>
  <si>
    <t>https://podminky.urs.cz/item/CS_URS_2024_02/997013211</t>
  </si>
  <si>
    <t>37</t>
  </si>
  <si>
    <t>997013501</t>
  </si>
  <si>
    <t>Odvoz suti a vybouraných hmot na skládku nebo meziskládku se složením, na vzdálenost do 1 km</t>
  </si>
  <si>
    <t>-737170022</t>
  </si>
  <si>
    <t>https://podminky.urs.cz/item/CS_URS_2024_02/997013501</t>
  </si>
  <si>
    <t>38</t>
  </si>
  <si>
    <t>997013509</t>
  </si>
  <si>
    <t>Odvoz suti a vybouraných hmot na skládku nebo meziskládku se složením, na vzdálenost Příplatek k ceně za každý další započatý 1 km přes 1 km</t>
  </si>
  <si>
    <t>-2040753050</t>
  </si>
  <si>
    <t>https://podminky.urs.cz/item/CS_URS_2024_02/997013509</t>
  </si>
  <si>
    <t>3,476*19 'Přepočtené koeficientem množství</t>
  </si>
  <si>
    <t>39</t>
  </si>
  <si>
    <t>997013635</t>
  </si>
  <si>
    <t>Poplatek za uložení stavebního odpadu na skládce (skládkovné) komunálního zatříděného do Katalogu odpadů pod kódem 20 03 01</t>
  </si>
  <si>
    <t>2077357456</t>
  </si>
  <si>
    <t>https://podminky.urs.cz/item/CS_URS_2024_02/997013635</t>
  </si>
  <si>
    <t>"koberec, sanitární vybavení, dveře ...</t>
  </si>
  <si>
    <t>0,001 + 0,003 + 0,001 + 0,120 + 0,072 + 0,044</t>
  </si>
  <si>
    <t>40</t>
  </si>
  <si>
    <t>997013813</t>
  </si>
  <si>
    <t>Poplatek za uložení stavebního odpadu na skládce (skládkovné) z plastických hmot zatříděného do Katalogu odpadů pod kódem 17 02 03</t>
  </si>
  <si>
    <t>-1215426478</t>
  </si>
  <si>
    <t>https://podminky.urs.cz/item/CS_URS_2024_02/997013813</t>
  </si>
  <si>
    <t>"PVC</t>
  </si>
  <si>
    <t>0,044 + 0,005</t>
  </si>
  <si>
    <t>41</t>
  </si>
  <si>
    <t>997013863</t>
  </si>
  <si>
    <t>Poplatek za uložení stavebního odpadu na recyklační skládce (skládkovné) cihelného zatříděného do Katalogu odpadů pod kódem 17 01 02</t>
  </si>
  <si>
    <t>2092710188</t>
  </si>
  <si>
    <t>https://podminky.urs.cz/item/CS_URS_2024_02/997013863</t>
  </si>
  <si>
    <t>"cihla, porobeton, omítky, malby ...</t>
  </si>
  <si>
    <t>0,120 + 0,120 + 0,049 + 0,069 + 0,060 + 0,637 + 0,105 + 0,030 + 0,460 + 0,026</t>
  </si>
  <si>
    <t>42</t>
  </si>
  <si>
    <t>997013867</t>
  </si>
  <si>
    <t>Poplatek za uložení stavebního odpadu na recyklační skládce (skládkovné) z tašek a keramických výrobků zatříděného do Katalogu odpadů pod kódem 17 01 03</t>
  </si>
  <si>
    <t>1028590098</t>
  </si>
  <si>
    <t>https://podminky.urs.cz/item/CS_URS_2024_02/997013867</t>
  </si>
  <si>
    <t>"ker. obklad</t>
  </si>
  <si>
    <t>1,465</t>
  </si>
  <si>
    <t>998</t>
  </si>
  <si>
    <t>Přesun hmot</t>
  </si>
  <si>
    <t>43</t>
  </si>
  <si>
    <t>998018001</t>
  </si>
  <si>
    <t>Přesun hmot pro budovy občanské výstavby, bydlení, výrobu a služby ruční (bez užití mechanizace) vodorovná dopravní vzdálenost do 100 m pro budovy s jakoukoliv nosnou konstrukcí výšky do 6 m</t>
  </si>
  <si>
    <t>1966076436</t>
  </si>
  <si>
    <t>https://podminky.urs.cz/item/CS_URS_2024_02/998018001</t>
  </si>
  <si>
    <t>PSV</t>
  </si>
  <si>
    <t>Práce a dodávky PSV</t>
  </si>
  <si>
    <t>721</t>
  </si>
  <si>
    <t>Zdravotechnika - vnitřní kanalizace</t>
  </si>
  <si>
    <t>44</t>
  </si>
  <si>
    <t>721_RKON.1</t>
  </si>
  <si>
    <t>Oplechování potrubí v serverovně rš. 900 mm včetně výústi do odpadu</t>
  </si>
  <si>
    <t>R - položka</t>
  </si>
  <si>
    <t>-592374086</t>
  </si>
  <si>
    <t>45</t>
  </si>
  <si>
    <t>721100911</t>
  </si>
  <si>
    <t>Opravy potrubí hrdlového zazátkování hrdla kanalizačního potrubí</t>
  </si>
  <si>
    <t>-1021960653</t>
  </si>
  <si>
    <t>https://podminky.urs.cz/item/CS_URS_2024_02/721100911</t>
  </si>
  <si>
    <t>"1x napojení původního sprch. koutu</t>
  </si>
  <si>
    <t>"2x napojení původního umyvadla</t>
  </si>
  <si>
    <t>722</t>
  </si>
  <si>
    <t>Zdravotechnika - vnitřní vodovod</t>
  </si>
  <si>
    <t>46</t>
  </si>
  <si>
    <t>722130901</t>
  </si>
  <si>
    <t>Opravy vodovodního potrubí z ocelových trubek pozinkovaných závitových zazátkování vývodu</t>
  </si>
  <si>
    <t>483150014</t>
  </si>
  <si>
    <t>https://podminky.urs.cz/item/CS_URS_2024_02/722130901</t>
  </si>
  <si>
    <t>2,000 * 1</t>
  </si>
  <si>
    <t>2,000 * 2</t>
  </si>
  <si>
    <t>47</t>
  </si>
  <si>
    <t>722190901</t>
  </si>
  <si>
    <t>Opravy ostatní uzavření nebo otevření vodovodního potrubí při opravách včetně vypuštění a napuštění</t>
  </si>
  <si>
    <t>-1721625180</t>
  </si>
  <si>
    <t>https://podminky.urs.cz/item/CS_URS_2024_02/722190901</t>
  </si>
  <si>
    <t>"1x SV + 1x TUV</t>
  </si>
  <si>
    <t>725</t>
  </si>
  <si>
    <t>Zdravotechnika - zařizovací předměty</t>
  </si>
  <si>
    <t>48</t>
  </si>
  <si>
    <t>725210821</t>
  </si>
  <si>
    <t>Demontáž umyvadel bez výtokových armatur umyvadel</t>
  </si>
  <si>
    <t>soubor</t>
  </si>
  <si>
    <t>1280538243</t>
  </si>
  <si>
    <t>https://podminky.urs.cz/item/CS_URS_2024_02/725210821</t>
  </si>
  <si>
    <t>"1x Um</t>
  </si>
  <si>
    <t>49</t>
  </si>
  <si>
    <t>725240812</t>
  </si>
  <si>
    <t>Demontáž sprchových kabin a vaniček bez výtokových armatur vaniček</t>
  </si>
  <si>
    <t>324006920</t>
  </si>
  <si>
    <t>https://podminky.urs.cz/item/CS_URS_2024_02/725240812</t>
  </si>
  <si>
    <t>"1x Spr.vanička</t>
  </si>
  <si>
    <t>50</t>
  </si>
  <si>
    <t>725820801</t>
  </si>
  <si>
    <t>Demontáž baterií nástěnných do G 3/4</t>
  </si>
  <si>
    <t>-115683931</t>
  </si>
  <si>
    <t>https://podminky.urs.cz/item/CS_URS_2024_02/725820801</t>
  </si>
  <si>
    <t>51</t>
  </si>
  <si>
    <t>725840850</t>
  </si>
  <si>
    <t>Demontáž baterií sprchových diferenciálních do G 3/4 x 1</t>
  </si>
  <si>
    <t>2024129066</t>
  </si>
  <si>
    <t>https://podminky.urs.cz/item/CS_URS_2024_02/725840850</t>
  </si>
  <si>
    <t>"1x sprcha</t>
  </si>
  <si>
    <t>52</t>
  </si>
  <si>
    <t>725840860</t>
  </si>
  <si>
    <t>Demontáž baterií sprchových diferenciálních sprchových ramen nebo sprch táhlových</t>
  </si>
  <si>
    <t>-1816433351</t>
  </si>
  <si>
    <t>https://podminky.urs.cz/item/CS_URS_2024_02/725840860</t>
  </si>
  <si>
    <t>53</t>
  </si>
  <si>
    <t>725860811</t>
  </si>
  <si>
    <t>Demontáž zápachových uzávěrek pro zařizovací předměty jednoduchých</t>
  </si>
  <si>
    <t>498193198</t>
  </si>
  <si>
    <t>https://podminky.urs.cz/item/CS_URS_2024_02/725860811</t>
  </si>
  <si>
    <t>733</t>
  </si>
  <si>
    <t>Ústřední vytápění - rozvodné potrubí</t>
  </si>
  <si>
    <t>54</t>
  </si>
  <si>
    <t>733191913</t>
  </si>
  <si>
    <t>Opravy rozvodů potrubí z trubek ocelových závitových normálních i zesílených zaslepení skováním a zavařením DN 15</t>
  </si>
  <si>
    <t>-1398368989</t>
  </si>
  <si>
    <t>https://podminky.urs.cz/item/CS_URS_2024_02/733191913</t>
  </si>
  <si>
    <t>"zaslepení potrubí po dmtž radiátoru</t>
  </si>
  <si>
    <t>734</t>
  </si>
  <si>
    <t>Ústřední vytápění - armatury</t>
  </si>
  <si>
    <t>55</t>
  </si>
  <si>
    <t>734200821</t>
  </si>
  <si>
    <t>Demontáž armatur závitových se dvěma závity do G 1/2</t>
  </si>
  <si>
    <t>1846001363</t>
  </si>
  <si>
    <t>https://podminky.urs.cz/item/CS_URS_2024_02/734200821</t>
  </si>
  <si>
    <t>"demontáž radiátoru</t>
  </si>
  <si>
    <t>"1x šroubení + 1x ovl. ventil</t>
  </si>
  <si>
    <t>1,000 + 1,000</t>
  </si>
  <si>
    <t>735</t>
  </si>
  <si>
    <t>Ústřední vytápění - otopná tělesa</t>
  </si>
  <si>
    <t>56</t>
  </si>
  <si>
    <t>735111810</t>
  </si>
  <si>
    <t>Demontáž otopných těles litinových článkových</t>
  </si>
  <si>
    <t>-715355274</t>
  </si>
  <si>
    <t>https://podminky.urs.cz/item/CS_URS_2024_02/735111810</t>
  </si>
  <si>
    <t>"demontáž radiátoru dl. 800 mm - 13x článek 220x500x60 mm</t>
  </si>
  <si>
    <t>13 * 0,220 * 0,500</t>
  </si>
  <si>
    <t>742</t>
  </si>
  <si>
    <t>Elektroinstalace - slaboproud</t>
  </si>
  <si>
    <t>57</t>
  </si>
  <si>
    <t>742320011</t>
  </si>
  <si>
    <t>Montáž elektricky ovládaných zámků elektromechanických samozamykacích s panikovou funkcí</t>
  </si>
  <si>
    <t>1770804577</t>
  </si>
  <si>
    <t>https://podminky.urs.cz/item/CS_URS_2024_02/742320011</t>
  </si>
  <si>
    <t>58</t>
  </si>
  <si>
    <t>RMAT0001</t>
  </si>
  <si>
    <t>elektromechanický zámek EL560/55/20, 12-24V včetně kování s panikovou klikou, kabelové průchodky, systémovým kabelem a cylindrickou bezpečnostní vložkou</t>
  </si>
  <si>
    <t>-469390614</t>
  </si>
  <si>
    <t>59</t>
  </si>
  <si>
    <t>742320031</t>
  </si>
  <si>
    <t>Montáž elektricky ovládaných zámků ostatní prvky napájecího zdroje</t>
  </si>
  <si>
    <t>-2054821144</t>
  </si>
  <si>
    <t>https://podminky.urs.cz/item/CS_URS_2024_02/742320031</t>
  </si>
  <si>
    <t>60</t>
  </si>
  <si>
    <t>742320032</t>
  </si>
  <si>
    <t>Montáž elektricky ovládaných zámků ostatní prvky elektrického otvírače 12 V a stavitelnou střelkou</t>
  </si>
  <si>
    <t>1431508806</t>
  </si>
  <si>
    <t>https://podminky.urs.cz/item/CS_URS_2024_02/742320032</t>
  </si>
  <si>
    <t>61</t>
  </si>
  <si>
    <t>998742121</t>
  </si>
  <si>
    <t>Přesun hmot pro slaboproud stanovený z hmotnosti přesunovaného materiálu vodorovná dopravní vzdálenost do 50 m ruční (bez užití mechanizace) v objektech výšky do 6 m</t>
  </si>
  <si>
    <t>-2102959358</t>
  </si>
  <si>
    <t>https://podminky.urs.cz/item/CS_URS_2024_02/998742121</t>
  </si>
  <si>
    <t>766</t>
  </si>
  <si>
    <t>Konstrukce truhlářské</t>
  </si>
  <si>
    <t>62</t>
  </si>
  <si>
    <t>766660022</t>
  </si>
  <si>
    <t>Montáž dveřních křídel dřevěných nebo plastových otevíravých do ocelové zárubně protipožárních jednokřídlových, šířky přes 800 mm</t>
  </si>
  <si>
    <t>1703554467</t>
  </si>
  <si>
    <t>https://podminky.urs.cz/item/CS_URS_2024_02/766660022</t>
  </si>
  <si>
    <t>63</t>
  </si>
  <si>
    <t>61165314</t>
  </si>
  <si>
    <t>dveře jednokřídlé dřevotřískové protipožární EI (EW) 30 D3 povrch laminátový plné 900x1970-2100mm</t>
  </si>
  <si>
    <t>-564625603</t>
  </si>
  <si>
    <t>64</t>
  </si>
  <si>
    <t>766660717</t>
  </si>
  <si>
    <t>Montáž dveřních doplňků samozavírače na zárubeň ocelovou</t>
  </si>
  <si>
    <t>565063664</t>
  </si>
  <si>
    <t>https://podminky.urs.cz/item/CS_URS_2024_02/766660717</t>
  </si>
  <si>
    <t>65</t>
  </si>
  <si>
    <t>54917250</t>
  </si>
  <si>
    <t>samozavírač dveří hydraulický</t>
  </si>
  <si>
    <t>573550938</t>
  </si>
  <si>
    <t>66</t>
  </si>
  <si>
    <t>766660729</t>
  </si>
  <si>
    <t>Montáž dveřních doplňků dveřního kování interiérového štítku s klikou</t>
  </si>
  <si>
    <t>147684797</t>
  </si>
  <si>
    <t>https://podminky.urs.cz/item/CS_URS_2024_02/766660729</t>
  </si>
  <si>
    <t>67</t>
  </si>
  <si>
    <t>998766121</t>
  </si>
  <si>
    <t>Přesun hmot pro konstrukce truhlářské stanovený z hmotnosti přesunovaného materiálu vodorovná dopravní vzdálenost do 50 m ruční (bez užití mechanizace) v objektech výšky do 6 m</t>
  </si>
  <si>
    <t>1831573941</t>
  </si>
  <si>
    <t>https://podminky.urs.cz/item/CS_URS_2024_02/998766121</t>
  </si>
  <si>
    <t>776</t>
  </si>
  <si>
    <t>Podlahy povlakové</t>
  </si>
  <si>
    <t>68</t>
  </si>
  <si>
    <t>776111116</t>
  </si>
  <si>
    <t>Příprava podkladu povlakových podlah a stěn broušení podlah stávajícího podkladu pro odstranění lepidla (po starých krytinách)</t>
  </si>
  <si>
    <t>932533156</t>
  </si>
  <si>
    <t>https://podminky.urs.cz/item/CS_URS_2024_02/776111116</t>
  </si>
  <si>
    <t>69</t>
  </si>
  <si>
    <t>776111311</t>
  </si>
  <si>
    <t>Příprava podkladu povlakových podlah a stěn vysátí podlah</t>
  </si>
  <si>
    <t>310902754</t>
  </si>
  <si>
    <t>https://podminky.urs.cz/item/CS_URS_2024_02/776111311</t>
  </si>
  <si>
    <t>70</t>
  </si>
  <si>
    <t>776121321</t>
  </si>
  <si>
    <t>Příprava podkladu povlakových podlah a stěn penetrace neředěná podlah</t>
  </si>
  <si>
    <t>373637054</t>
  </si>
  <si>
    <t>https://podminky.urs.cz/item/CS_URS_2024_02/776121321</t>
  </si>
  <si>
    <t>71</t>
  </si>
  <si>
    <t>776141122</t>
  </si>
  <si>
    <t>Příprava podkladu povlakových podlah a stěn vyrovnání samonivelační stěrkou podlah min.pevnosti 30 MPa, tloušťky přes 3 do 5 mm</t>
  </si>
  <si>
    <t>947314007</t>
  </si>
  <si>
    <t>https://podminky.urs.cz/item/CS_URS_2024_02/776141122</t>
  </si>
  <si>
    <t>72</t>
  </si>
  <si>
    <t>776201812</t>
  </si>
  <si>
    <t>Demontáž povlakových podlahovin lepených ručně s podložkou</t>
  </si>
  <si>
    <t>249093517</t>
  </si>
  <si>
    <t>https://podminky.urs.cz/item/CS_URS_2024_02/776201812</t>
  </si>
  <si>
    <t>14,750</t>
  </si>
  <si>
    <t>73</t>
  </si>
  <si>
    <t>776201814</t>
  </si>
  <si>
    <t>Demontáž povlakových podlahovin volně položených podlepených páskou</t>
  </si>
  <si>
    <t>-273580385</t>
  </si>
  <si>
    <t>https://podminky.urs.cz/item/CS_URS_2024_02/776201814</t>
  </si>
  <si>
    <t>"koberec</t>
  </si>
  <si>
    <t>74</t>
  </si>
  <si>
    <t>776221121</t>
  </si>
  <si>
    <t>Montáž podlahovin z PVC lepením lepidlem pro elektrostaticky vodivé podlahoviny z pásů</t>
  </si>
  <si>
    <t>750899331</t>
  </si>
  <si>
    <t>https://podminky.urs.cz/item/CS_URS_2024_02/776221121</t>
  </si>
  <si>
    <t>75</t>
  </si>
  <si>
    <t>28411142</t>
  </si>
  <si>
    <t>PVC vinyl homogenní protiskluzná se vsypem a výztuž. vrstvou, elektrostaticky vodivá tl 2,00mm nášlapná vrstva 2,00mm, hořlavost Bfl-s1, třída zátěže 34/43, útlum 5dB, bodová zátěž &lt;= 0,10mm, protiskluznost R10</t>
  </si>
  <si>
    <t>1619700977</t>
  </si>
  <si>
    <t>14,85*1,1 'Přepočtené koeficientem množství</t>
  </si>
  <si>
    <t>76</t>
  </si>
  <si>
    <t>776223112</t>
  </si>
  <si>
    <t>Montáž podlahovin z PVC spoj podlah svařováním za studena</t>
  </si>
  <si>
    <t>-271761506</t>
  </si>
  <si>
    <t>https://podminky.urs.cz/item/CS_URS_2024_02/776223112</t>
  </si>
  <si>
    <t>4,530</t>
  </si>
  <si>
    <t>77</t>
  </si>
  <si>
    <t>776410811</t>
  </si>
  <si>
    <t>Demontáž soklíků nebo lišt pryžových nebo plastových</t>
  </si>
  <si>
    <t>307084273</t>
  </si>
  <si>
    <t>https://podminky.urs.cz/item/CS_URS_2024_02/776410811</t>
  </si>
  <si>
    <t>3,150 * 2 + 4,530 * 2 + 1,050 * 2 - 0,800 + 0,130 * 2</t>
  </si>
  <si>
    <t>78</t>
  </si>
  <si>
    <t>776421111</t>
  </si>
  <si>
    <t>Montáž lišt obvodových lepených</t>
  </si>
  <si>
    <t>766767192</t>
  </si>
  <si>
    <t>https://podminky.urs.cz/item/CS_URS_2024_02/776421111</t>
  </si>
  <si>
    <t>3,150 * 2 + 4,530 * 2 - 0,900 + 0,130 * 2</t>
  </si>
  <si>
    <t>79</t>
  </si>
  <si>
    <t>28342165</t>
  </si>
  <si>
    <t>lišta podlahová PVC zakončovací s fabionem</t>
  </si>
  <si>
    <t>1379393743</t>
  </si>
  <si>
    <t>14,72*1,02 'Přepočtené koeficientem množství</t>
  </si>
  <si>
    <t>80</t>
  </si>
  <si>
    <t>776421711</t>
  </si>
  <si>
    <t>Montáž lišt vložení pásků z podlahoviny do lišt včetně nařezání</t>
  </si>
  <si>
    <t>1683935839</t>
  </si>
  <si>
    <t>https://podminky.urs.cz/item/CS_URS_2024_02/776421711</t>
  </si>
  <si>
    <t>81</t>
  </si>
  <si>
    <t>2068308504</t>
  </si>
  <si>
    <t>14,72*0,11 'Přepočtené koeficientem množství</t>
  </si>
  <si>
    <t>82</t>
  </si>
  <si>
    <t>776991111</t>
  </si>
  <si>
    <t>Ostatní práce spárování silikonem</t>
  </si>
  <si>
    <t>298332597</t>
  </si>
  <si>
    <t>https://podminky.urs.cz/item/CS_URS_2024_02/776991111</t>
  </si>
  <si>
    <t>83</t>
  </si>
  <si>
    <t>776991121</t>
  </si>
  <si>
    <t>Ostatní práce údržba nových podlahovin po pokládce čištění základní</t>
  </si>
  <si>
    <t>2035765839</t>
  </si>
  <si>
    <t>https://podminky.urs.cz/item/CS_URS_2024_02/776991121</t>
  </si>
  <si>
    <t>84</t>
  </si>
  <si>
    <t>776991821</t>
  </si>
  <si>
    <t>Ostatní práce odstranění lepidla ručně z podlah</t>
  </si>
  <si>
    <t>492595646</t>
  </si>
  <si>
    <t>https://podminky.urs.cz/item/CS_URS_2024_02/776991821</t>
  </si>
  <si>
    <t>85</t>
  </si>
  <si>
    <t>776992111</t>
  </si>
  <si>
    <t>Ostatní práce montáž zemnícího pásku</t>
  </si>
  <si>
    <t>864362407</t>
  </si>
  <si>
    <t>https://podminky.urs.cz/item/CS_URS_2024_02/776992111</t>
  </si>
  <si>
    <t>"rastr cca. 600x600 mm</t>
  </si>
  <si>
    <t>4,530 * 5 + 3,150 * 8</t>
  </si>
  <si>
    <t>86</t>
  </si>
  <si>
    <t>19620200</t>
  </si>
  <si>
    <t>pásek Cu samolepící pro lepení vodivých podlahovin</t>
  </si>
  <si>
    <t>636174980</t>
  </si>
  <si>
    <t>47,85*1,02 'Přepočtené koeficientem množství</t>
  </si>
  <si>
    <t>87</t>
  </si>
  <si>
    <t>998776121</t>
  </si>
  <si>
    <t>Přesun hmot pro podlahy povlakové stanovený z hmotnosti přesunovaného materiálu vodorovná dopravní vzdálenost do 50 m ruční (bez užití mechanizace) v objektech výšky do 6 m</t>
  </si>
  <si>
    <t>-450762196</t>
  </si>
  <si>
    <t>https://podminky.urs.cz/item/CS_URS_2024_02/998776121</t>
  </si>
  <si>
    <t>783</t>
  </si>
  <si>
    <t>Dokončovací práce - nátěry</t>
  </si>
  <si>
    <t>88</t>
  </si>
  <si>
    <t>783000121</t>
  </si>
  <si>
    <t>Zakrývání konstrukcí včetně pozdějšího odkrytí konstrukcí nebo prvků olepením páskou nebo fólií</t>
  </si>
  <si>
    <t>-659736757</t>
  </si>
  <si>
    <t>https://podminky.urs.cz/item/CS_URS_2024_02/783000121</t>
  </si>
  <si>
    <t>"1x dveře 900x1970 mm</t>
  </si>
  <si>
    <t>"ocel. zárubeň (oboustranně)</t>
  </si>
  <si>
    <t>( 1,970 * 2 + 0,900 ) * 2</t>
  </si>
  <si>
    <t>89</t>
  </si>
  <si>
    <t>58124833</t>
  </si>
  <si>
    <t>páska pro malířské potřeby maskovací krepová 19mmx50m</t>
  </si>
  <si>
    <t>-509352387</t>
  </si>
  <si>
    <t>9,68*1,05 'Přepočtené koeficientem množství</t>
  </si>
  <si>
    <t>90</t>
  </si>
  <si>
    <t>783301313</t>
  </si>
  <si>
    <t>Příprava podkladu zámečnických konstrukcí před provedením nátěru odmaštění odmašťovačem ředidlovým</t>
  </si>
  <si>
    <t>2011845984</t>
  </si>
  <si>
    <t>https://podminky.urs.cz/item/CS_URS_2024_02/783301313</t>
  </si>
  <si>
    <t>"ocel. zárubeň</t>
  </si>
  <si>
    <t>(( 1,970 * 2 + 0,900 ) * ( 0,100 + 0,05 * 2 )) * 1</t>
  </si>
  <si>
    <t>91</t>
  </si>
  <si>
    <t>783301401</t>
  </si>
  <si>
    <t>Příprava podkladu zámečnických konstrukcí před provedením nátěru ometení</t>
  </si>
  <si>
    <t>-1591866426</t>
  </si>
  <si>
    <t>https://podminky.urs.cz/item/CS_URS_2024_02/783301401</t>
  </si>
  <si>
    <t>92</t>
  </si>
  <si>
    <t>783315101</t>
  </si>
  <si>
    <t>Mezinátěr zámečnických konstrukcí jednonásobný syntetický standardní</t>
  </si>
  <si>
    <t>123506294</t>
  </si>
  <si>
    <t>https://podminky.urs.cz/item/CS_URS_2024_02/783315101</t>
  </si>
  <si>
    <t>93</t>
  </si>
  <si>
    <t>783317101</t>
  </si>
  <si>
    <t>Krycí nátěr (email) zámečnických konstrukcí jednonásobný syntetický standardní</t>
  </si>
  <si>
    <t>-1559569688</t>
  </si>
  <si>
    <t>https://podminky.urs.cz/item/CS_URS_2024_02/783317101</t>
  </si>
  <si>
    <t>784</t>
  </si>
  <si>
    <t>Dokončovací práce - malby a tapety</t>
  </si>
  <si>
    <t>94</t>
  </si>
  <si>
    <t>784111001</t>
  </si>
  <si>
    <t>Oprášení (ometení) podkladu v místnostech výšky do 3,80 m</t>
  </si>
  <si>
    <t>-424845195</t>
  </si>
  <si>
    <t>https://podminky.urs.cz/item/CS_URS_2024_02/784111001</t>
  </si>
  <si>
    <t>(2*2,945*(4,530+3,150)+4,530*3,150)</t>
  </si>
  <si>
    <t>"m.č. 1.02 (dotčená část)</t>
  </si>
  <si>
    <t>(2*2,320*(3,150+2,400))</t>
  </si>
  <si>
    <t>95</t>
  </si>
  <si>
    <t>784111031</t>
  </si>
  <si>
    <t>Omytí podkladu omytí v místnostech výšky do 3,80 m</t>
  </si>
  <si>
    <t>-414574263</t>
  </si>
  <si>
    <t>https://podminky.urs.cz/item/CS_URS_2024_02/784111031</t>
  </si>
  <si>
    <t>96</t>
  </si>
  <si>
    <t>784121001</t>
  </si>
  <si>
    <t>Oškrabání malby v místnostech výšky do 3,80 m</t>
  </si>
  <si>
    <t>981795912</t>
  </si>
  <si>
    <t>https://podminky.urs.cz/item/CS_URS_2024_02/784121001</t>
  </si>
  <si>
    <t>97</t>
  </si>
  <si>
    <t>784171101</t>
  </si>
  <si>
    <t>Zakrytí nemalovaných ploch (materiál ve specifikaci) včetně pozdějšího odkrytí podlah</t>
  </si>
  <si>
    <t>-115289751</t>
  </si>
  <si>
    <t>https://podminky.urs.cz/item/CS_URS_2024_02/784171101</t>
  </si>
  <si>
    <t>2,400 * 3,150</t>
  </si>
  <si>
    <t>98</t>
  </si>
  <si>
    <t>28323156</t>
  </si>
  <si>
    <t>fólie pro malířské potřeby zakrývací tl 41µ 4x5m</t>
  </si>
  <si>
    <t>-733222285</t>
  </si>
  <si>
    <t>22,41*1,05 'Přepočtené koeficientem množství</t>
  </si>
  <si>
    <t>99</t>
  </si>
  <si>
    <t>784171111</t>
  </si>
  <si>
    <t>Zakrytí nemalovaných ploch (materiál ve specifikaci) včetně pozdějšího odkrytí svislých ploch např. stěn, oken, dveří v místnostech výšky do 3,80</t>
  </si>
  <si>
    <t>-2090723932</t>
  </si>
  <si>
    <t>https://podminky.urs.cz/item/CS_URS_2024_02/784171111</t>
  </si>
  <si>
    <t>0,900 * 1,970 * 1</t>
  </si>
  <si>
    <t>100</t>
  </si>
  <si>
    <t>-297321308</t>
  </si>
  <si>
    <t>3,168*1,05 'Přepočtené koeficientem množství</t>
  </si>
  <si>
    <t>101</t>
  </si>
  <si>
    <t>784181121</t>
  </si>
  <si>
    <t>Penetrace podkladu jednonásobná hloubková akrylátová bezbarvá v místnostech výšky do 3,80 m</t>
  </si>
  <si>
    <t>2051578145</t>
  </si>
  <si>
    <t>https://podminky.urs.cz/item/CS_URS_2024_02/784181121</t>
  </si>
  <si>
    <t>102</t>
  </si>
  <si>
    <t>784191001</t>
  </si>
  <si>
    <t>Čištění vnitřních ploch hrubý úklid po provedení malířských prací omytím oken nebo balkonových dveří jednoduchých</t>
  </si>
  <si>
    <t>191477229</t>
  </si>
  <si>
    <t>https://podminky.urs.cz/item/CS_URS_2024_02/784191001</t>
  </si>
  <si>
    <t>103</t>
  </si>
  <si>
    <t>784191005</t>
  </si>
  <si>
    <t>Čištění vnitřních ploch hrubý úklid po provedení malířských prací omytím dveří nebo vrat</t>
  </si>
  <si>
    <t>-1898537493</t>
  </si>
  <si>
    <t>https://podminky.urs.cz/item/CS_URS_2024_02/784191005</t>
  </si>
  <si>
    <t>104</t>
  </si>
  <si>
    <t>784191007</t>
  </si>
  <si>
    <t>Čištění vnitřních ploch hrubý úklid po provedení malířských prací omytím podlah</t>
  </si>
  <si>
    <t>-1645931842</t>
  </si>
  <si>
    <t>https://podminky.urs.cz/item/CS_URS_2024_02/784191007</t>
  </si>
  <si>
    <t>105</t>
  </si>
  <si>
    <t>784221101</t>
  </si>
  <si>
    <t>Malby z malířských směsí otěruvzdorných za sucha dvojnásobné, bílé za sucha otěruvzdorné dobře v místnostech výšky do 3,80 m</t>
  </si>
  <si>
    <t>-1737821426</t>
  </si>
  <si>
    <t>https://podminky.urs.cz/item/CS_URS_2024_02/784221101</t>
  </si>
  <si>
    <t>HZS</t>
  </si>
  <si>
    <t>Hodinové zúčtovací sazby</t>
  </si>
  <si>
    <t>106</t>
  </si>
  <si>
    <t>HZS1291</t>
  </si>
  <si>
    <t>Hodinové zúčtovací sazby profesí HSV zemní a pomocné práce pomocný stavební dělník</t>
  </si>
  <si>
    <t>hod</t>
  </si>
  <si>
    <t>512</t>
  </si>
  <si>
    <t>-2003898638</t>
  </si>
  <si>
    <t>https://podminky.urs.cz/item/CS_URS_2024_02/HZS1291</t>
  </si>
  <si>
    <t>"drobné položkově nespecifikované práce a činnosti</t>
  </si>
  <si>
    <t>"demontáž svítidla, demontáž osoušeče rukou, demontáž dřevěné rampy a zrcadla, úprava kazetového podhledu aj.</t>
  </si>
  <si>
    <t>16,000</t>
  </si>
  <si>
    <t>SO 02 - Myčka aut - dieselagregát</t>
  </si>
  <si>
    <t xml:space="preserve">    713 - Izolace tepelné</t>
  </si>
  <si>
    <t xml:space="preserve">    771 - Podlahy z dlaždic</t>
  </si>
  <si>
    <t xml:space="preserve">    777 - Podlahy lité</t>
  </si>
  <si>
    <t>M - Práce a dodávky M</t>
  </si>
  <si>
    <t xml:space="preserve">    46-M - Zemní práce při extr.mont.pracích</t>
  </si>
  <si>
    <t>-2124634621</t>
  </si>
  <si>
    <t>"D.1.1.10_Půdorys_myčka_aut_bourací_práce</t>
  </si>
  <si>
    <t>"překlad P2</t>
  </si>
  <si>
    <t>"2x PTH KP7/23,8/175</t>
  </si>
  <si>
    <t>59640024</t>
  </si>
  <si>
    <t>překlad keramický nosný š 70mm dl 1,75m</t>
  </si>
  <si>
    <t>1065368719</t>
  </si>
  <si>
    <t>-98221137</t>
  </si>
  <si>
    <t>"D.1.1.01_Technický_zpráva</t>
  </si>
  <si>
    <t>"D.1.1.11_Půdorys_myčka_aut_nový_stav</t>
  </si>
  <si>
    <t>"1x pro vrstvu lep. tmelu s výztužnou tkaninou + 1x pro štukovou vrstvu</t>
  </si>
  <si>
    <t>17,150 * 2</t>
  </si>
  <si>
    <t>41,200 * 2</t>
  </si>
  <si>
    <t>-1690135830</t>
  </si>
  <si>
    <t>17,150</t>
  </si>
  <si>
    <t>41,200</t>
  </si>
  <si>
    <t>1336290332</t>
  </si>
  <si>
    <t>-1967862758</t>
  </si>
  <si>
    <t>656623997</t>
  </si>
  <si>
    <t>(( 2,920 * 2 + 5,865 * 2 ) * 3,300 ) * 2</t>
  </si>
  <si>
    <t>(( 7,090 * 2 + 5,815 * 2 ) * 3,300 ) * 2</t>
  </si>
  <si>
    <t>"odpočet otvorů</t>
  </si>
  <si>
    <t>- ( 2,970 * 2,260 * 1 ) * 2</t>
  </si>
  <si>
    <t>- ( 1,200 * 1,970 * 2 ) * 2</t>
  </si>
  <si>
    <t>- ( 2,600 * 1,800 * 1 ) * 2</t>
  </si>
  <si>
    <t>- ( 2,500 * 1,400 * 1 ) * 2</t>
  </si>
  <si>
    <t>"přípočet ostění</t>
  </si>
  <si>
    <t>( 2,600 + 1,800 * 2 ) * 0,170 * 2</t>
  </si>
  <si>
    <t>( 2,500 + 1,400 * 2 ) * 0,170 * 2</t>
  </si>
  <si>
    <t>171362468</t>
  </si>
  <si>
    <t>( 2,920 * 2 + 5,865 * 2 ) * 3,300</t>
  </si>
  <si>
    <t>( 7,090 * 2 + 5,815 * 2 ) * 3,300</t>
  </si>
  <si>
    <t xml:space="preserve">- ( 2,970 * 2,260 * 1 ) </t>
  </si>
  <si>
    <t>- ( 1,200 * 1,970 * 2 )</t>
  </si>
  <si>
    <t>- ( 2,600 * 1,800 * 1 )</t>
  </si>
  <si>
    <t>- ( 2,500 * 1,400 * 1 )</t>
  </si>
  <si>
    <t>( 2,600 + 1,800 * 2 ) * 0,170</t>
  </si>
  <si>
    <t>( 2,500 + 1,400 * 2 ) * 0,170</t>
  </si>
  <si>
    <t>-414155904</t>
  </si>
  <si>
    <t>612325213</t>
  </si>
  <si>
    <t>Vápenocementová omítka jednotlivých malých ploch hladká na stěnách, plochy jednotlivě přes 0,25 do 1 m2</t>
  </si>
  <si>
    <t>504282025</t>
  </si>
  <si>
    <t>https://podminky.urs.cz/item/CS_URS_2024_02/612325213</t>
  </si>
  <si>
    <t>"překlad P2 - oboustranně</t>
  </si>
  <si>
    <t>612325411</t>
  </si>
  <si>
    <t>Oprava vápenocementové omítky vnitřních ploch hladké, tl. do 20 mm stěn, v rozsahu opravované plochy do 10%</t>
  </si>
  <si>
    <t>900302198</t>
  </si>
  <si>
    <t>https://podminky.urs.cz/item/CS_URS_2024_02/612325411</t>
  </si>
  <si>
    <t>642945111</t>
  </si>
  <si>
    <t>Osazování ocelových zárubní protipožárních nebo protiplynových dveří do vynechaného otvoru, s obetonováním, dveří jednokřídlových do 2,5 m2</t>
  </si>
  <si>
    <t>-848918097</t>
  </si>
  <si>
    <t>https://podminky.urs.cz/item/CS_URS_2024_02/642945111</t>
  </si>
  <si>
    <t>"1x dveře 2P/VI</t>
  </si>
  <si>
    <t>55331564.1</t>
  </si>
  <si>
    <t>zárubeň jednokřídlá ocelová pro zdění s protipožární úpravou tl stěny 110-150mm rozměru 1200/1970, 2100mm</t>
  </si>
  <si>
    <t>-1610221880</t>
  </si>
  <si>
    <t>689220844</t>
  </si>
  <si>
    <t>952901221</t>
  </si>
  <si>
    <t>Vyčištění budov nebo objektů před předáním do užívání průmyslových budov a objektů výrobních, skladovacích, garáží, dílen nebo hal apod. s nespalnou podlahou jakékoliv výšky podlaží</t>
  </si>
  <si>
    <t>1881486949</t>
  </si>
  <si>
    <t>https://podminky.urs.cz/item/CS_URS_2024_02/952901221</t>
  </si>
  <si>
    <t>964011211</t>
  </si>
  <si>
    <t>Vybourání železobetonových prefabrikovaných překladů uložených ve zdivu, délky do 3 m, hmotnosti do 50 kg/m</t>
  </si>
  <si>
    <t>1127958647</t>
  </si>
  <si>
    <t>https://podminky.urs.cz/item/CS_URS_2024_02/964011211</t>
  </si>
  <si>
    <t xml:space="preserve">"1x překlad původních dveří 900x1970 mm </t>
  </si>
  <si>
    <t xml:space="preserve">"m.č. 1.01/1.02 </t>
  </si>
  <si>
    <t>1,750 * 0,150 * 0,240</t>
  </si>
  <si>
    <t>1755021625</t>
  </si>
  <si>
    <t>"1x otvor 400x900 mm pro výdech VZT</t>
  </si>
  <si>
    <t>( 0,400 * 2 + 0,900 * 2 ) * 0,470</t>
  </si>
  <si>
    <t>"1x otvor 1000x600 mm v stáv. luxferovém okně</t>
  </si>
  <si>
    <t>( 1,000 * 2 + 0,600 * 2 ) * 0,080</t>
  </si>
  <si>
    <t>"1x posun dveří</t>
  </si>
  <si>
    <t>( 1,225 + 2,050 * 2 ) * 0,180</t>
  </si>
  <si>
    <t>967031734</t>
  </si>
  <si>
    <t>Přisekání (špicování) plošné nebo rovných ostění zdiva z cihel pálených plošné, na maltu vápennou nebo vápenocementovou, tl. na maltu vápennou nebo vápenocementovou, tl. do 300 mm</t>
  </si>
  <si>
    <t>963764031</t>
  </si>
  <si>
    <t>https://podminky.urs.cz/item/CS_URS_2024_02/967031734</t>
  </si>
  <si>
    <t>"posun stavebního otvoru o 300 mm</t>
  </si>
  <si>
    <t>0,300 * 2,050 * 1</t>
  </si>
  <si>
    <t>1145942662</t>
  </si>
  <si>
    <t>971033561</t>
  </si>
  <si>
    <t>Vybourání otvorů ve zdivu základovém nebo nadzákladovém z cihel, tvárnic, příčkovek z cihel pálených na maltu vápennou nebo vápenocementovou plochy do 1 m2, tl. do 600 mm</t>
  </si>
  <si>
    <t>395433575</t>
  </si>
  <si>
    <t>https://podminky.urs.cz/item/CS_URS_2024_02/971033561</t>
  </si>
  <si>
    <t>( 0,400 * 0,900 * 0,470 ) * 1</t>
  </si>
  <si>
    <t>971038521</t>
  </si>
  <si>
    <t>Vybourání otvorů ve zdivu základovém nebo nadzákladovém z cihel, tvárnic, příčkovek dutých tvárnic nebo příčkovek, velikosti plochy do 1 m2, tl. do 100 mm</t>
  </si>
  <si>
    <t>306795213</t>
  </si>
  <si>
    <t>https://podminky.urs.cz/item/CS_URS_2024_02/971038521</t>
  </si>
  <si>
    <t>"1x otvor 1000x600 mm v stávajících luxferovém oknu</t>
  </si>
  <si>
    <t>1,000 * 0,600 * 1</t>
  </si>
  <si>
    <t>974031666</t>
  </si>
  <si>
    <t>Vysekání rýh ve zdivu cihelném na maltu vápennou nebo vápenocementovou pro vtahování nosníků do zdí, před vybouráním otvoru do hl. 150 mm, při v. nosníku do 250 mm</t>
  </si>
  <si>
    <t>246788891</t>
  </si>
  <si>
    <t>https://podminky.urs.cz/item/CS_URS_2024_02/974031666</t>
  </si>
  <si>
    <t>"1x překlad P2</t>
  </si>
  <si>
    <t>1,750 * 2</t>
  </si>
  <si>
    <t>977151118</t>
  </si>
  <si>
    <t>Jádrové vrty diamantovými korunkami do stavebních materiálů (železobetonu, betonu, cihel, obkladů, dlažeb, kamene) průměru přes 90 do 100 mm</t>
  </si>
  <si>
    <t>1214700654</t>
  </si>
  <si>
    <t>https://podminky.urs.cz/item/CS_URS_2024_02/977151118</t>
  </si>
  <si>
    <t>"1x prostup D 100 mm</t>
  </si>
  <si>
    <t>0,470 * 1</t>
  </si>
  <si>
    <t>977151126</t>
  </si>
  <si>
    <t>Jádrové vrty diamantovými korunkami do stavebních materiálů (železobetonu, betonu, cihel, obkladů, dlažeb, kamene) průměru přes 200 do 225 mm</t>
  </si>
  <si>
    <t>1238212030</t>
  </si>
  <si>
    <t>https://podminky.urs.cz/item/CS_URS_2024_02/977151126</t>
  </si>
  <si>
    <t>"1x prostup D 220 mm</t>
  </si>
  <si>
    <t>1730311291</t>
  </si>
  <si>
    <t>978013111</t>
  </si>
  <si>
    <t>Otlučení vápenných nebo vápenocementových omítek vnitřních ploch stěn s vyškrabáním spar, s očištěním zdiva, v rozsahu do 5 %</t>
  </si>
  <si>
    <t>1084474998</t>
  </si>
  <si>
    <t>https://podminky.urs.cz/item/CS_URS_2024_02/978013111</t>
  </si>
  <si>
    <t>993121111</t>
  </si>
  <si>
    <t>Dovoz a odvoz lešení včetně naložení a složení prostorového lehkého, na vzdálenost do 10 km</t>
  </si>
  <si>
    <t>-523339222</t>
  </si>
  <si>
    <t>https://podminky.urs.cz/item/CS_URS_2024_02/993121111</t>
  </si>
  <si>
    <t>"pomocné lešení</t>
  </si>
  <si>
    <t>17,150 * 1,000</t>
  </si>
  <si>
    <t>41,200 * 1,000</t>
  </si>
  <si>
    <t>1366217735</t>
  </si>
  <si>
    <t>1379123077</t>
  </si>
  <si>
    <t>1681823989</t>
  </si>
  <si>
    <t>2,502*19 'Přepočtené koeficientem množství</t>
  </si>
  <si>
    <t>997013811</t>
  </si>
  <si>
    <t>Poplatek za uložení stavebního odpadu na skládce (skládkovné) dřevěného zatříděného do Katalogu odpadů pod kódem 17 02 01</t>
  </si>
  <si>
    <t>1160723030</t>
  </si>
  <si>
    <t>https://podminky.urs.cz/item/CS_URS_2024_02/997013811</t>
  </si>
  <si>
    <t>"OSB deska, dveře</t>
  </si>
  <si>
    <t>0,135</t>
  </si>
  <si>
    <t>909697569</t>
  </si>
  <si>
    <t>"zdivo, omítky, malby</t>
  </si>
  <si>
    <t>0,151 + 0,134 + 0,335 + 0,304 + 0,070 + 0,228 + 0,008 + 0,041 + 0,117 + 0,251 + 0,065</t>
  </si>
  <si>
    <t>1316077697</t>
  </si>
  <si>
    <t>"ker. Dlažba</t>
  </si>
  <si>
    <t>0,054 + 0,605</t>
  </si>
  <si>
    <t>145272379</t>
  </si>
  <si>
    <t>713</t>
  </si>
  <si>
    <t>Izolace tepelné</t>
  </si>
  <si>
    <t>713411121</t>
  </si>
  <si>
    <t>Montáž izolace tepelné potrubí a ohybů pásy nebo rohožemi s povrchovou úpravou hliníkovou fólií připevněnými ocelovým drátem potrubí jednovrstvá</t>
  </si>
  <si>
    <t>1292647673</t>
  </si>
  <si>
    <t>https://podminky.urs.cz/item/CS_URS_2024_02/713411121</t>
  </si>
  <si>
    <t>"VZT potrubí 400x400 mm</t>
  </si>
  <si>
    <t>( 0,400 * 4 ) * 3,720</t>
  </si>
  <si>
    <t>RMAT0002</t>
  </si>
  <si>
    <t>lamelová rohož LAROCK 40 ALS 1000x10000x65 mm</t>
  </si>
  <si>
    <t>1393965074</t>
  </si>
  <si>
    <t>5,952*1,05 'Přepočtené koeficientem množství</t>
  </si>
  <si>
    <t>998713121</t>
  </si>
  <si>
    <t>Přesun hmot pro izolace tepelné stanovený z hmotnosti přesunovaného materiálu vodorovná dopravní vzdálenost do 50 m ruční (bez užití mechanizace) v objektech výšky do 6 m</t>
  </si>
  <si>
    <t>-808359199</t>
  </si>
  <si>
    <t>https://podminky.urs.cz/item/CS_URS_2024_02/998713121</t>
  </si>
  <si>
    <t>1644174376</t>
  </si>
  <si>
    <t>1228611557</t>
  </si>
  <si>
    <t>849577025</t>
  </si>
  <si>
    <t>-85382830</t>
  </si>
  <si>
    <t>1059659902</t>
  </si>
  <si>
    <t>658689504</t>
  </si>
  <si>
    <t>61162041.1</t>
  </si>
  <si>
    <t>dveře jednokřídlé dřevotřískové protipožární EI (EW) 30 DP3 povrch fóliový plné 1200x1970-2100mm</t>
  </si>
  <si>
    <t>860063140</t>
  </si>
  <si>
    <t>-1781454026</t>
  </si>
  <si>
    <t>-790223467</t>
  </si>
  <si>
    <t>766660734</t>
  </si>
  <si>
    <t>Montáž dveřních doplňků dveřního kování bezpečnostního panikového kování</t>
  </si>
  <si>
    <t>261252206</t>
  </si>
  <si>
    <t>https://podminky.urs.cz/item/CS_URS_2024_02/766660734</t>
  </si>
  <si>
    <t>772922872</t>
  </si>
  <si>
    <t>771</t>
  </si>
  <si>
    <t>Podlahy z dlaždic</t>
  </si>
  <si>
    <t>771473810</t>
  </si>
  <si>
    <t>Demontáž soklíků z dlaždic keramických lepených rovných</t>
  </si>
  <si>
    <t>-1816207338</t>
  </si>
  <si>
    <t>https://podminky.urs.cz/item/CS_URS_2024_02/771473810</t>
  </si>
  <si>
    <t>2,920 * 2 + 5,865 * 2 - 0,900</t>
  </si>
  <si>
    <t>771573810</t>
  </si>
  <si>
    <t>Demontáž podlah z dlaždic keramických lepených</t>
  </si>
  <si>
    <t>-1559446264</t>
  </si>
  <si>
    <t>https://podminky.urs.cz/item/CS_URS_2024_02/771573810</t>
  </si>
  <si>
    <t>771592011</t>
  </si>
  <si>
    <t>Čištění vnitřních ploch po položení dlažby podlah nebo schodišť chemickými prostředky</t>
  </si>
  <si>
    <t>1248540799</t>
  </si>
  <si>
    <t>https://podminky.urs.cz/item/CS_URS_2024_02/771592011</t>
  </si>
  <si>
    <t>777</t>
  </si>
  <si>
    <t>Podlahy lité</t>
  </si>
  <si>
    <t>777111101</t>
  </si>
  <si>
    <t>Příprava podkladu před provedením litých podlah zametení</t>
  </si>
  <si>
    <t>1838943318</t>
  </si>
  <si>
    <t>https://podminky.urs.cz/item/CS_URS_2024_02/777111101</t>
  </si>
  <si>
    <t>777111111</t>
  </si>
  <si>
    <t>Příprava podkladu před provedením litých podlah vysátí</t>
  </si>
  <si>
    <t>-719292843</t>
  </si>
  <si>
    <t>https://podminky.urs.cz/item/CS_URS_2024_02/777111111</t>
  </si>
  <si>
    <t>777111121</t>
  </si>
  <si>
    <t>Příprava podkladu před provedením litých podlah obroušení ruční ( v místě styku se stěnou, v rozích apod.)</t>
  </si>
  <si>
    <t>1979253030</t>
  </si>
  <si>
    <t>https://podminky.urs.cz/item/CS_URS_2024_02/777111121</t>
  </si>
  <si>
    <t>2,920 * 2 + 5,865 * 2 - 1,200</t>
  </si>
  <si>
    <t>777111123</t>
  </si>
  <si>
    <t>Příprava podkladu před provedením litých podlah obroušení strojní</t>
  </si>
  <si>
    <t>763364266</t>
  </si>
  <si>
    <t>https://podminky.urs.cz/item/CS_URS_2024_02/777111123</t>
  </si>
  <si>
    <t>777121115</t>
  </si>
  <si>
    <t>Vyrovnání podkladu epoxidovou stěrkou plněnou pískem, tloušťky přes 3 do 5 mm, plochy přes 1,0 m2</t>
  </si>
  <si>
    <t>766989958</t>
  </si>
  <si>
    <t>https://podminky.urs.cz/item/CS_URS_2024_02/777121115</t>
  </si>
  <si>
    <t>777121125</t>
  </si>
  <si>
    <t>Vyrovnání podkladu epoxidovou stěrkou plněnou pískem, tloušťky Příplatek k ceně za každý další 1 mm vyrovnání tloušťky přes 5 mm, plochy přes 1,0m2</t>
  </si>
  <si>
    <t>-773342056</t>
  </si>
  <si>
    <t>https://podminky.urs.cz/item/CS_URS_2024_02/777121125</t>
  </si>
  <si>
    <t>17,150 * 5</t>
  </si>
  <si>
    <t>777131103</t>
  </si>
  <si>
    <t>Penetrační nátěr podlahy epoxidový na podklad vlhký nebo s nízkou nasákavostí</t>
  </si>
  <si>
    <t>1109494220</t>
  </si>
  <si>
    <t>https://podminky.urs.cz/item/CS_URS_2024_02/777131103</t>
  </si>
  <si>
    <t>777611131</t>
  </si>
  <si>
    <t>Krycí nátěr podlahy antistatický epoxidový</t>
  </si>
  <si>
    <t>1523642661</t>
  </si>
  <si>
    <t>https://podminky.urs.cz/item/CS_URS_2024_02/777611131</t>
  </si>
  <si>
    <t>777612101</t>
  </si>
  <si>
    <t>Uzavírací nátěr podlahy epoxidový barevný</t>
  </si>
  <si>
    <t>-38488641</t>
  </si>
  <si>
    <t>https://podminky.urs.cz/item/CS_URS_2024_02/777612101</t>
  </si>
  <si>
    <t>777612105</t>
  </si>
  <si>
    <t>Uzavírací nátěr podlahy protiskluzná úprava plnění skleněnými kuličkami (ballotini)</t>
  </si>
  <si>
    <t>-2017951525</t>
  </si>
  <si>
    <t>https://podminky.urs.cz/item/CS_URS_2024_02/777612105</t>
  </si>
  <si>
    <t>777612151</t>
  </si>
  <si>
    <t>Uzavírací nátěr Příplatek za zvýšenou pracnost provádění soklíků na svislé ploše podlahových</t>
  </si>
  <si>
    <t>-60959322</t>
  </si>
  <si>
    <t>https://podminky.urs.cz/item/CS_URS_2024_02/777612151</t>
  </si>
  <si>
    <t>777911111</t>
  </si>
  <si>
    <t>Napojení na stěnu nebo sokl fabionem z epoxidové stěrky plněné pískem tuhé</t>
  </si>
  <si>
    <t>-1526199104</t>
  </si>
  <si>
    <t>https://podminky.urs.cz/item/CS_URS_2024_02/777911111</t>
  </si>
  <si>
    <t>998777121</t>
  </si>
  <si>
    <t>Přesun hmot pro podlahy lité stanovený z hmotnosti přesunovaného materiálu vodorovná dopravní vzdálenost do 50 m ruční (bez užití mechanizace) v objektech výšky do 6 m</t>
  </si>
  <si>
    <t>-342150834</t>
  </si>
  <si>
    <t>https://podminky.urs.cz/item/CS_URS_2024_02/998777121</t>
  </si>
  <si>
    <t>-646939588</t>
  </si>
  <si>
    <t>"oboustranně</t>
  </si>
  <si>
    <t>( 1,200 + 1,970 * 2 ) * 2</t>
  </si>
  <si>
    <t>-868478859</t>
  </si>
  <si>
    <t>10,28*1,05 'Přepočtené koeficientem množství</t>
  </si>
  <si>
    <t>-1938198062</t>
  </si>
  <si>
    <t>"ocel. zárubeň tl. 150 mm</t>
  </si>
  <si>
    <t>(( 1,970 * 2 + 1,200 ) * ( 0,150 + 0,05 * 2 )) * 1</t>
  </si>
  <si>
    <t>959331281</t>
  </si>
  <si>
    <t>-590654297</t>
  </si>
  <si>
    <t>1646513610</t>
  </si>
  <si>
    <t>1551164573</t>
  </si>
  <si>
    <t>"strop</t>
  </si>
  <si>
    <t>17,150 + 41,200</t>
  </si>
  <si>
    <t>"stěny</t>
  </si>
  <si>
    <t>-1594152203</t>
  </si>
  <si>
    <t>708608057</t>
  </si>
  <si>
    <t>-1100154238</t>
  </si>
  <si>
    <t>58,35*1,05 'Přepočtené koeficientem množství</t>
  </si>
  <si>
    <t>-1975641044</t>
  </si>
  <si>
    <t xml:space="preserve">"1x vrata </t>
  </si>
  <si>
    <t xml:space="preserve">2,970 * 2,260 * 1 </t>
  </si>
  <si>
    <t>"1x dveře</t>
  </si>
  <si>
    <t>1,200 * 1,970 * 1</t>
  </si>
  <si>
    <t>"2x luxferové okno</t>
  </si>
  <si>
    <t>2,600 * 1,800 * 1</t>
  </si>
  <si>
    <t>2,500 * 1,400 * 1</t>
  </si>
  <si>
    <t>324543313</t>
  </si>
  <si>
    <t>17,256*1,05 'Přepočtené koeficientem množství</t>
  </si>
  <si>
    <t>564308067</t>
  </si>
  <si>
    <t>1509422133</t>
  </si>
  <si>
    <t>-574910394</t>
  </si>
  <si>
    <t>-1660604974</t>
  </si>
  <si>
    <t>682437770</t>
  </si>
  <si>
    <t>Práce a dodávky M</t>
  </si>
  <si>
    <t>46-M</t>
  </si>
  <si>
    <t>Zemní práce při extr.mont.pracích</t>
  </si>
  <si>
    <t>460010024</t>
  </si>
  <si>
    <t>Vytyčení trasy vedení kabelového (podzemního) v zastavěném prostoru</t>
  </si>
  <si>
    <t>km</t>
  </si>
  <si>
    <t>-712929254</t>
  </si>
  <si>
    <t>https://podminky.urs.cz/item/CS_URS_2024_02/460010024</t>
  </si>
  <si>
    <t>"D.1.1.06_Situace_stávající_stav</t>
  </si>
  <si>
    <t>"propojení mezi p.p.č. 1135 a 1136</t>
  </si>
  <si>
    <t>15,000 / 1000</t>
  </si>
  <si>
    <t>460010025</t>
  </si>
  <si>
    <t>Vytyčení trasy inženýrských sítí v zastavěném prostoru</t>
  </si>
  <si>
    <t>599193850</t>
  </si>
  <si>
    <t>https://podminky.urs.cz/item/CS_URS_2024_02/460010025</t>
  </si>
  <si>
    <t>460030011</t>
  </si>
  <si>
    <t>Přípravné terénní práce sejmutí drnu včetně nařezání a uložení na hromady na vzdálenost do 50 m nebo naložení na dopravní prostředek jakékoliv tloušťky</t>
  </si>
  <si>
    <t>-770327044</t>
  </si>
  <si>
    <t>https://podminky.urs.cz/item/CS_URS_2024_02/460030011</t>
  </si>
  <si>
    <t>"výkop v zeleni</t>
  </si>
  <si>
    <t>7,000 * 0,500</t>
  </si>
  <si>
    <t>460061131</t>
  </si>
  <si>
    <t>Zabezpečení výkopu a objektů pojízdný tlustý ocelový plech šířky výkopu do 1 m zřízení</t>
  </si>
  <si>
    <t>1291458765</t>
  </si>
  <si>
    <t>https://podminky.urs.cz/item/CS_URS_2024_02/460061131</t>
  </si>
  <si>
    <t>3,000 * 2,000</t>
  </si>
  <si>
    <t>460061132</t>
  </si>
  <si>
    <t>Zabezpečení výkopu a objektů pojízdný tlustý ocelový plech šířky výkopu do 1 m odstranění</t>
  </si>
  <si>
    <t>1219284702</t>
  </si>
  <si>
    <t>https://podminky.urs.cz/item/CS_URS_2024_02/460061132</t>
  </si>
  <si>
    <t>460061151</t>
  </si>
  <si>
    <t>Zabezpečení výkopu a objektů plastový plot zřízení</t>
  </si>
  <si>
    <t>1400955996</t>
  </si>
  <si>
    <t>https://podminky.urs.cz/item/CS_URS_2024_02/460061151</t>
  </si>
  <si>
    <t>15,000 * 2 + 2,000 * 2</t>
  </si>
  <si>
    <t>460061152</t>
  </si>
  <si>
    <t>Zabezpečení výkopu a objektů plastový plot odstranění</t>
  </si>
  <si>
    <t>-144905373</t>
  </si>
  <si>
    <t>https://podminky.urs.cz/item/CS_URS_2024_02/460061152</t>
  </si>
  <si>
    <t>460061171</t>
  </si>
  <si>
    <t>Zabezpečení výkopu a objektů výstražná páska včetně dodávky materiálu zřízení a odstranění</t>
  </si>
  <si>
    <t>-45554796</t>
  </si>
  <si>
    <t>https://podminky.urs.cz/item/CS_URS_2024_02/460061171</t>
  </si>
  <si>
    <t>460161152</t>
  </si>
  <si>
    <t>Hloubení kabelových rýh ručně včetně urovnání dna s přemístěním výkopku do vzdálenosti 3 m od okraje jámy nebo s naložením na dopravní prostředek šířky 35 cm hloubky 60 cm v hornině třídy těžitelnosti I skupiny 3</t>
  </si>
  <si>
    <t>989001787</t>
  </si>
  <si>
    <t>https://podminky.urs.cz/item/CS_URS_2024_02/460161152</t>
  </si>
  <si>
    <t>7,000</t>
  </si>
  <si>
    <t>460161182</t>
  </si>
  <si>
    <t>Hloubení kabelových rýh ručně včetně urovnání dna s přemístěním výkopku do vzdálenosti 3 m od okraje jámy nebo s naložením na dopravní prostředek šířky 35 cm hloubky 90 cm v hornině třídy těžitelnosti I skupiny 3</t>
  </si>
  <si>
    <t>-167616020</t>
  </si>
  <si>
    <t>https://podminky.urs.cz/item/CS_URS_2024_02/460161182</t>
  </si>
  <si>
    <t>"výkop v komunikaci</t>
  </si>
  <si>
    <t>8,000</t>
  </si>
  <si>
    <t>460341113</t>
  </si>
  <si>
    <t>Vodorovné přemístění (odvoz) horniny dopravními prostředky včetně složení, bez naložení a rozprostření jakékoliv třídy, na vzdálenost přes 500 do 1000 m</t>
  </si>
  <si>
    <t>-1298928211</t>
  </si>
  <si>
    <t>https://podminky.urs.cz/item/CS_URS_2024_02/460341113</t>
  </si>
  <si>
    <t>"přebytečná zemina</t>
  </si>
  <si>
    <t>15,000 * 0,350 * 0,300</t>
  </si>
  <si>
    <t>460341121</t>
  </si>
  <si>
    <t>Vodorovné přemístění (odvoz) horniny dopravními prostředky včetně složení, bez naložení a rozprostření jakékoliv třídy, na vzdálenost Příplatek k ceně -1113 za každých dalších i započatých 1000 m</t>
  </si>
  <si>
    <t>1552640281</t>
  </si>
  <si>
    <t>https://podminky.urs.cz/item/CS_URS_2024_02/460341121</t>
  </si>
  <si>
    <t>"odvozová vzdálenost &gt; 20 km</t>
  </si>
  <si>
    <t>1,575*19 'Přepočtené koeficientem množství</t>
  </si>
  <si>
    <t>460361121</t>
  </si>
  <si>
    <t>Poplatek (skládkovné) za uložení zeminy na recyklační skládce zatříděné do Katalogu odpadů pod kódem 17 05 04</t>
  </si>
  <si>
    <t>-1661875180</t>
  </si>
  <si>
    <t>https://podminky.urs.cz/item/CS_URS_2024_02/460361121</t>
  </si>
  <si>
    <t>"směrná hmotnost zeminy 2000 kg/m3</t>
  </si>
  <si>
    <t>1,575*2 'Přepočtené koeficientem množství</t>
  </si>
  <si>
    <t>460371111</t>
  </si>
  <si>
    <t>Naložení výkopku ručně z hornin třídy těžitelnosti I skupiny 1 až 3</t>
  </si>
  <si>
    <t>260175458</t>
  </si>
  <si>
    <t>https://podminky.urs.cz/item/CS_URS_2024_02/460371111</t>
  </si>
  <si>
    <t>460431162</t>
  </si>
  <si>
    <t>Zásyp kabelových rýh ručně s přemístění sypaniny ze vzdálenosti do 10 m, s uložením výkopku ve vrstvách včetně zhutnění a úpravy povrchu šířky 35 cm hloubky 60 cm z horniny třídy těžitelnosti I skupiny 3</t>
  </si>
  <si>
    <t>-1768752018</t>
  </si>
  <si>
    <t>https://podminky.urs.cz/item/CS_URS_2024_02/460431162</t>
  </si>
  <si>
    <t>460431192</t>
  </si>
  <si>
    <t>Zásyp kabelových rýh ručně s přemístění sypaniny ze vzdálenosti do 10 m, s uložením výkopku ve vrstvách včetně zhutnění a úpravy povrchu šířky 35 cm hloubky 90 cm z horniny třídy těžitelnosti I skupiny 3</t>
  </si>
  <si>
    <t>1323455613</t>
  </si>
  <si>
    <t>https://podminky.urs.cz/item/CS_URS_2024_02/460431192</t>
  </si>
  <si>
    <t>460581112</t>
  </si>
  <si>
    <t>Úprava terénu položení drnu, včetně zalití vodou ve svahu</t>
  </si>
  <si>
    <t>-2085851196</t>
  </si>
  <si>
    <t>https://podminky.urs.cz/item/CS_URS_2024_02/460581112</t>
  </si>
  <si>
    <t>460661412</t>
  </si>
  <si>
    <t>Kabelové lože z písku včetně podsypu, zhutnění a urovnání povrchu pro kabely nn zakryté plastovými deskami (materiál ve specifikaci), šířky přes 25 do 50 cm</t>
  </si>
  <si>
    <t>1956338067</t>
  </si>
  <si>
    <t>https://podminky.urs.cz/item/CS_URS_2024_02/460661412</t>
  </si>
  <si>
    <t>15,000</t>
  </si>
  <si>
    <t>34575113</t>
  </si>
  <si>
    <t>deska kabelová krycí PE červená, 300x2mm</t>
  </si>
  <si>
    <t>128</t>
  </si>
  <si>
    <t>-1433746812</t>
  </si>
  <si>
    <t>15*2 'Přepočtené koeficientem množství</t>
  </si>
  <si>
    <t>460671112</t>
  </si>
  <si>
    <t>Výstražné prvky pro krytí kabelů včetně vyrovnání povrchu rýhy, rozvinutí a uložení fólie, šířky přes 20 do 25 cm</t>
  </si>
  <si>
    <t>660038399</t>
  </si>
  <si>
    <t>https://podminky.urs.cz/item/CS_URS_2024_02/460671112</t>
  </si>
  <si>
    <t>460791212</t>
  </si>
  <si>
    <t>Montáž trubek ochranných uložených volně do rýhy plastových ohebných, vnitřního průměru přes 32 do 50 mm</t>
  </si>
  <si>
    <t>-1594842787</t>
  </si>
  <si>
    <t>https://podminky.urs.cz/item/CS_URS_2024_02/460791212</t>
  </si>
  <si>
    <t>15,000 * 2</t>
  </si>
  <si>
    <t>460871144</t>
  </si>
  <si>
    <t>Podklad vozovek a chodníků včetně rozprostření a úpravy ze štěrkodrti, včetně zhutnění, tloušťky přes 15 do 20 cm</t>
  </si>
  <si>
    <t>386018894</t>
  </si>
  <si>
    <t>https://podminky.urs.cz/item/CS_URS_2024_02/460871144</t>
  </si>
  <si>
    <t>8,000 * 0,350</t>
  </si>
  <si>
    <t>460871172</t>
  </si>
  <si>
    <t>Podklad vozovek a chodníků včetně rozprostření a úpravy z betonu prostého, včetně rozprostření, tloušťky přes 10 do 15 cm</t>
  </si>
  <si>
    <t>503911810</t>
  </si>
  <si>
    <t>https://podminky.urs.cz/item/CS_URS_2024_02/460871172</t>
  </si>
  <si>
    <t>460881213</t>
  </si>
  <si>
    <t>Kryt vozovek a chodníků z asfaltového betonu vrstva ložní, tloušťky 6 cm</t>
  </si>
  <si>
    <t>1055550783</t>
  </si>
  <si>
    <t>https://podminky.urs.cz/item/CS_URS_2024_02/460881213</t>
  </si>
  <si>
    <t>8,000 * 0,850</t>
  </si>
  <si>
    <t>460881222</t>
  </si>
  <si>
    <t>Kryt vozovek a chodníků z asfaltového betonu vrstva obrusná, tloušťky 4 cm</t>
  </si>
  <si>
    <t>-2055319655</t>
  </si>
  <si>
    <t>https://podminky.urs.cz/item/CS_URS_2024_02/460881222</t>
  </si>
  <si>
    <t>8,000 * 1,350</t>
  </si>
  <si>
    <t>107</t>
  </si>
  <si>
    <t>468011122</t>
  </si>
  <si>
    <t>Odstranění podkladů nebo krytů komunikací včetně rozpojení na kusy a zarovnání styčné spáry z kameniva drceného, tloušťky přes 10 do 20 cm</t>
  </si>
  <si>
    <t>2132960095</t>
  </si>
  <si>
    <t>https://podminky.urs.cz/item/CS_URS_2024_02/468011122</t>
  </si>
  <si>
    <t>108</t>
  </si>
  <si>
    <t>468011131</t>
  </si>
  <si>
    <t>Odstranění podkladů nebo krytů komunikací včetně rozpojení na kusy a zarovnání styčné spáry z betonu prostého, tloušťky do 15 cm</t>
  </si>
  <si>
    <t>838113621</t>
  </si>
  <si>
    <t>https://podminky.urs.cz/item/CS_URS_2024_02/468011131</t>
  </si>
  <si>
    <t>109</t>
  </si>
  <si>
    <t>468011141</t>
  </si>
  <si>
    <t>Odstranění podkladů nebo krytů komunikací včetně rozpojení na kusy a zarovnání styčné spáry ze živice, tloušťky do 5 cm</t>
  </si>
  <si>
    <t>-11940036</t>
  </si>
  <si>
    <t>https://podminky.urs.cz/item/CS_URS_2024_02/468011141</t>
  </si>
  <si>
    <t>110</t>
  </si>
  <si>
    <t>468011142</t>
  </si>
  <si>
    <t>Odstranění podkladů nebo krytů komunikací včetně rozpojení na kusy a zarovnání styčné spáry ze živice, tloušťky přes 5 do 10 cm</t>
  </si>
  <si>
    <t>1958500564</t>
  </si>
  <si>
    <t>https://podminky.urs.cz/item/CS_URS_2024_02/468011142</t>
  </si>
  <si>
    <t>111</t>
  </si>
  <si>
    <t>468041112</t>
  </si>
  <si>
    <t>Řezání spár v podkladu nebo krytu betonovém, hloubky přes 10 do 15 cm</t>
  </si>
  <si>
    <t>2008858358</t>
  </si>
  <si>
    <t>https://podminky.urs.cz/item/CS_URS_2024_02/468041112</t>
  </si>
  <si>
    <t>8,000 * 2</t>
  </si>
  <si>
    <t>112</t>
  </si>
  <si>
    <t>468041121</t>
  </si>
  <si>
    <t>Řezání spár v podkladu nebo krytu živičném, tloušťky do 5 cm</t>
  </si>
  <si>
    <t>1245904400</t>
  </si>
  <si>
    <t>https://podminky.urs.cz/item/CS_URS_2024_02/468041121</t>
  </si>
  <si>
    <t>113</t>
  </si>
  <si>
    <t>468041122</t>
  </si>
  <si>
    <t>Řezání spár v podkladu nebo krytu živičném, tloušťky přes 5 do 10 cm</t>
  </si>
  <si>
    <t>308233735</t>
  </si>
  <si>
    <t>https://podminky.urs.cz/item/CS_URS_2024_02/468041122</t>
  </si>
  <si>
    <t>114</t>
  </si>
  <si>
    <t>468081414</t>
  </si>
  <si>
    <t>Vybourání otvorů ve zdivu betonovém plochy do 0,0225 m2 a tloušťky přes 45 do 60 cm</t>
  </si>
  <si>
    <t>1160362343</t>
  </si>
  <si>
    <t>https://podminky.urs.cz/item/CS_URS_2024_02/468081414</t>
  </si>
  <si>
    <t>"2x prostup základem</t>
  </si>
  <si>
    <t>115</t>
  </si>
  <si>
    <t>469972111</t>
  </si>
  <si>
    <t>Odvoz suti a vybouraných hmot odvoz suti a vybouraných hmot do 1 km</t>
  </si>
  <si>
    <t>-1474689866</t>
  </si>
  <si>
    <t>https://podminky.urs.cz/item/CS_URS_2024_02/469972111</t>
  </si>
  <si>
    <t>116</t>
  </si>
  <si>
    <t>469972121</t>
  </si>
  <si>
    <t>Odvoz suti a vybouraných hmot odvoz suti a vybouraných hmot Příplatek k ceně za každý další i započatý 1 km</t>
  </si>
  <si>
    <t>1117773281</t>
  </si>
  <si>
    <t>https://podminky.urs.cz/item/CS_URS_2024_02/469972121</t>
  </si>
  <si>
    <t>3,656*19 'Přepočtené koeficientem množství</t>
  </si>
  <si>
    <t>117</t>
  </si>
  <si>
    <t>469973120</t>
  </si>
  <si>
    <t>Poplatek za uložení stavebního odpadu (skládkovné) na recyklační skládce z prostého betonu zatříděného do Katalogu odpadů pod kódem 17 01 01</t>
  </si>
  <si>
    <t>-678493528</t>
  </si>
  <si>
    <t>https://podminky.urs.cz/item/CS_URS_2024_02/469973120</t>
  </si>
  <si>
    <t>0,812 + 0,910 + 0,060</t>
  </si>
  <si>
    <t>118</t>
  </si>
  <si>
    <t>469973125</t>
  </si>
  <si>
    <t>Poplatek za uložení stavebního odpadu (skládkovné) na recyklační skládce asfaltového bez obsahu dehtu zatříděného do Katalogu odpadů pod kódem 17 03 02</t>
  </si>
  <si>
    <t>1324677523</t>
  </si>
  <si>
    <t>https://podminky.urs.cz/item/CS_URS_2024_02/469973125</t>
  </si>
  <si>
    <t>1,058 + 0,816</t>
  </si>
  <si>
    <t>119</t>
  </si>
  <si>
    <t>469981111</t>
  </si>
  <si>
    <t>Přesun hmot pro pomocné stavební práce při elektromontážích dopravní vzdálenost do 1 000 m</t>
  </si>
  <si>
    <t>-957700401</t>
  </si>
  <si>
    <t>https://podminky.urs.cz/item/CS_URS_2024_02/469981111</t>
  </si>
  <si>
    <t>VON - Vedlejší a ostatní náklady</t>
  </si>
  <si>
    <t>VRN - Vedlejší rozpočtové náklady</t>
  </si>
  <si>
    <t xml:space="preserve">    VRN1 - Průzkumné, geodetické a projektové práce</t>
  </si>
  <si>
    <t xml:space="preserve">    VRN3 - Zařízení staveniště</t>
  </si>
  <si>
    <t xml:space="preserve">    VRN4 - Inženýrská činnost</t>
  </si>
  <si>
    <t xml:space="preserve">    VRN6 - Územní vlivy</t>
  </si>
  <si>
    <t xml:space="preserve">    VRN7 - Provozní vlivy</t>
  </si>
  <si>
    <t xml:space="preserve">    VRN9 - Ostatní náklady</t>
  </si>
  <si>
    <t>VRN</t>
  </si>
  <si>
    <t>Vedlejší rozpočtové náklady</t>
  </si>
  <si>
    <t>VRN1</t>
  </si>
  <si>
    <t>Průzkumné, geodetické a projektové práce</t>
  </si>
  <si>
    <t>012164000</t>
  </si>
  <si>
    <t>Vytyčení a zaměření inženýrských sítí</t>
  </si>
  <si>
    <t>Kč</t>
  </si>
  <si>
    <t>1024</t>
  </si>
  <si>
    <t>206612773</t>
  </si>
  <si>
    <t>https://podminky.urs.cz/item/CS_URS_2024_02/012164000</t>
  </si>
  <si>
    <t>012444000</t>
  </si>
  <si>
    <t>Geodetické měření skutečného provedení stavby</t>
  </si>
  <si>
    <t>1667728550</t>
  </si>
  <si>
    <t>https://podminky.urs.cz/item/CS_URS_2024_02/012444000</t>
  </si>
  <si>
    <t>013254000</t>
  </si>
  <si>
    <t>Dokumentace skutečného provedení stavby - tištěné a digitální</t>
  </si>
  <si>
    <t>1042739818</t>
  </si>
  <si>
    <t>https://podminky.urs.cz/item/CS_URS_2024_02/013254000</t>
  </si>
  <si>
    <t>VRN3</t>
  </si>
  <si>
    <t>Zařízení staveniště</t>
  </si>
  <si>
    <t>032803000</t>
  </si>
  <si>
    <t>Ostatní vybavení staveniště - mobilní chemická toaleta</t>
  </si>
  <si>
    <t>578127647</t>
  </si>
  <si>
    <t>https://podminky.urs.cz/item/CS_URS_2024_02/032803000</t>
  </si>
  <si>
    <t>VRN4</t>
  </si>
  <si>
    <t>Inženýrská činnost</t>
  </si>
  <si>
    <t>045303000</t>
  </si>
  <si>
    <t>Koordinační činnost</t>
  </si>
  <si>
    <t>-1073191512</t>
  </si>
  <si>
    <t>https://podminky.urs.cz/item/CS_URS_2024_02/045303000</t>
  </si>
  <si>
    <t>VRN6</t>
  </si>
  <si>
    <t>Územní vlivy</t>
  </si>
  <si>
    <t>065103000</t>
  </si>
  <si>
    <t>Mimostaveništní doprava materiálů a výrobků</t>
  </si>
  <si>
    <t>-405678671</t>
  </si>
  <si>
    <t>https://podminky.urs.cz/item/CS_URS_2024_02/065103000</t>
  </si>
  <si>
    <t>VRN7</t>
  </si>
  <si>
    <t>Provozní vlivy</t>
  </si>
  <si>
    <t>071103000</t>
  </si>
  <si>
    <t>Provoz investora + náklady na ochranu stávajících konstrukcí, ploch a vybavení objednatele</t>
  </si>
  <si>
    <t>-1605024208</t>
  </si>
  <si>
    <t>https://podminky.urs.cz/item/CS_URS_2024_02/071103000</t>
  </si>
  <si>
    <t>VRN9</t>
  </si>
  <si>
    <t>Ostatní náklady</t>
  </si>
  <si>
    <t>091803000</t>
  </si>
  <si>
    <t>Vybavení BOZP objektu</t>
  </si>
  <si>
    <t>1722470432</t>
  </si>
  <si>
    <t>https://podminky.urs.cz/item/CS_URS_2024_02/091803000</t>
  </si>
  <si>
    <t>Struktura údajů, formát souboru a metodika pro zpracování</t>
  </si>
  <si>
    <t>Struktura</t>
  </si>
  <si>
    <t>Soubor je složen ze záložky Rekapitulace stavby a záložek s názvem soupisu prací pro jednotlivé objekty ve formátu XLSX. Každá ze záložek přitom obsahuje</t>
  </si>
  <si>
    <t>ještě samostatné sestavy vymezené orámovaním a nadpisem sestavy.</t>
  </si>
  <si>
    <r>
      <rPr>
        <i/>
        <sz val="8"/>
        <rFont val="Arial CE"/>
        <charset val="238"/>
      </rPr>
      <t xml:space="preserve">Rekapitulace stavby </t>
    </r>
    <r>
      <rPr>
        <sz val="8"/>
        <rFont val="Arial CE"/>
        <charset val="238"/>
      </rPr>
      <t>obsahuje sestavu Rekapitulace stavby a Rekapitulace objektů stavby a soupisů prací.</t>
    </r>
  </si>
  <si>
    <r>
      <t xml:space="preserve">V sestavě </t>
    </r>
    <r>
      <rPr>
        <b/>
        <sz val="8"/>
        <rFont val="Arial CE"/>
        <charset val="238"/>
      </rPr>
      <t>Rekapitulace stavby</t>
    </r>
    <r>
      <rPr>
        <sz val="8"/>
        <rFont val="Arial CE"/>
        <charset val="238"/>
      </rPr>
      <t xml:space="preserve"> jsou uvedeny informace identifikující předmět veřejné zakázky na stavební práce, KSO, CC-CZ, CZ-CPV, CZ-CPA a rekapitulaci </t>
    </r>
  </si>
  <si>
    <t>celkové nabídkové ceny uchazeče.</t>
  </si>
  <si>
    <t xml:space="preserve">Termínem "uchazeč" (resp. zhotovitel) se myslí "účastník zadávacího řízení" ve smyslu zákona o zadávání veřejných zakázek. </t>
  </si>
  <si>
    <r>
      <t xml:space="preserve">V sestavě </t>
    </r>
    <r>
      <rPr>
        <b/>
        <sz val="8"/>
        <rFont val="Arial CE"/>
        <charset val="238"/>
      </rPr>
      <t>Rekapitulace objektů stavby a soupisů prací</t>
    </r>
    <r>
      <rPr>
        <sz val="8"/>
        <rFont val="Arial CE"/>
        <charset val="238"/>
      </rPr>
      <t xml:space="preserve"> je uvedena rekapitulace stavebních objektů, inženýrských objektů, provozních souborů,</t>
    </r>
  </si>
  <si>
    <t>vedlejších a ostatních nákladů a ostatních nákladů s rekapitulací nabídkové ceny za jednotlivé soupisy prací. Na základě údaje Typ je možné</t>
  </si>
  <si>
    <t>identifikovat, zda se jedná o objekt nebo soupis prací pro daný objekt:</t>
  </si>
  <si>
    <t>Stavební objekt pozemní</t>
  </si>
  <si>
    <t>ING</t>
  </si>
  <si>
    <t>Stavební objekt inženýrský</t>
  </si>
  <si>
    <t>PRO</t>
  </si>
  <si>
    <t>Provozní soubor</t>
  </si>
  <si>
    <t>OST</t>
  </si>
  <si>
    <t>Ostatní</t>
  </si>
  <si>
    <t>Soupis</t>
  </si>
  <si>
    <t>Soupis prací pro daný typ objektu</t>
  </si>
  <si>
    <r>
      <rPr>
        <i/>
        <sz val="8"/>
        <rFont val="Arial CE"/>
        <charset val="238"/>
      </rPr>
      <t xml:space="preserve">Soupis prací </t>
    </r>
    <r>
      <rPr>
        <sz val="8"/>
        <rFont val="Arial CE"/>
        <charset val="238"/>
      </rPr>
      <t>pro jednotlivé objekty obsahuje sestavy Krycí list soupisu prací, Rekapitulace členění soupisu prací, Soupis prací. Za soupis prací může být považován</t>
    </r>
  </si>
  <si>
    <t>i objekt stavby v případě, že neobsahuje podřízenou zakázku.</t>
  </si>
  <si>
    <r>
      <rPr>
        <b/>
        <sz val="8"/>
        <rFont val="Arial CE"/>
        <charset val="238"/>
      </rPr>
      <t>Krycí list soupisu</t>
    </r>
    <r>
      <rPr>
        <sz val="8"/>
        <rFont val="Arial CE"/>
        <charset val="238"/>
      </rPr>
      <t xml:space="preserve"> obsahuje rekapitulaci informací o předmětu veřejné zakázky ze sestavy Rekapitulace stavby, informaci o zařazení objektu do KSO, </t>
    </r>
  </si>
  <si>
    <t>CC-CZ, CZ-CPV, CZ-CPA a rekapitulaci celkové nabídkové ceny uchazeče za aktuální soupis prací.</t>
  </si>
  <si>
    <r>
      <rPr>
        <b/>
        <sz val="8"/>
        <rFont val="Arial CE"/>
        <charset val="238"/>
      </rPr>
      <t>Rekapitulace členění soupisu prací</t>
    </r>
    <r>
      <rPr>
        <sz val="8"/>
        <rFont val="Arial CE"/>
        <charset val="238"/>
      </rPr>
      <t xml:space="preserve"> obsahuje rekapitulaci soupisu prací ve všech úrovních členění soupisu tak, jak byla tato členění použita (např. </t>
    </r>
  </si>
  <si>
    <t>stavební díly, funkční díly, případně jiné členění) s rekapitulací nabídkové ceny.</t>
  </si>
  <si>
    <r>
      <rPr>
        <b/>
        <sz val="8"/>
        <rFont val="Arial CE"/>
        <charset val="238"/>
      </rPr>
      <t xml:space="preserve">Soupis prací </t>
    </r>
    <r>
      <rPr>
        <sz val="8"/>
        <rFont val="Arial CE"/>
        <charset val="238"/>
      </rPr>
      <t>obsahuje položky veškerých stavebních nebo montážních prací, dodávek materiálů a služeb nezbytných pro zhotovení stavebního objektu,</t>
    </r>
  </si>
  <si>
    <t>inženýrského objektu, provozního souboru, vedlejších a ostatních nákladů.</t>
  </si>
  <si>
    <t>Pro položky soupisu prací se zobrazují následující informace:</t>
  </si>
  <si>
    <t>Pořadové číslo položky v aktuálním soupisu</t>
  </si>
  <si>
    <t>TYP</t>
  </si>
  <si>
    <t>Typ položky: K - konstrukce, M - materiál, PP - plný popis, PSC - poznámka k souboru cen,  P - poznámka k položce, VV - výkaz výměr, FIG - rozpad figur</t>
  </si>
  <si>
    <t>Kód položky</t>
  </si>
  <si>
    <t>Zkrácený popis položky</t>
  </si>
  <si>
    <t>Měrná jednotka položky</t>
  </si>
  <si>
    <t>Množství v měrné jednotce</t>
  </si>
  <si>
    <t>J.cena</t>
  </si>
  <si>
    <t xml:space="preserve">Jednotková cena položky. Zadaní může obsahovat namísto J.ceny sloupce J.materiál a J.montáž, jejichž součet definuje </t>
  </si>
  <si>
    <t>J.cenu položky.</t>
  </si>
  <si>
    <t xml:space="preserve">Cena celkem </t>
  </si>
  <si>
    <t>Celková cena položky daná jako součin množství a j.ceny</t>
  </si>
  <si>
    <t>Příslušnost položky do cenové soustavy</t>
  </si>
  <si>
    <t>Ke každé položce soupisu prací se na samostatných řádcích může zobrazovat:</t>
  </si>
  <si>
    <t>Plný popis položky</t>
  </si>
  <si>
    <t>Poznámka k souboru cen a poznámka zadavatele</t>
  </si>
  <si>
    <t>Výkaz výměr</t>
  </si>
  <si>
    <t>Pokud je k řádku výkazu výměr evidovaný údaj ve sloupci Kód, jedná se o definovaný odkaz, na který se může odvolávat výkaz výměr z jiné položky.</t>
  </si>
  <si>
    <t xml:space="preserve">Metodika pro zpracování </t>
  </si>
  <si>
    <t>Jednotlivé sestavy jsou v souboru provázány. Editovatelné pole jsou zvýrazněny žlutým podbarvením, ostatní pole neslouží k editaci a nesmí být jakkoliv</t>
  </si>
  <si>
    <t>modifikovány.</t>
  </si>
  <si>
    <t xml:space="preserve">Uchazeč je pro podání nabídky povinen vyplnit žlutě podbarvená pole: </t>
  </si>
  <si>
    <t xml:space="preserve">Pole Uchazeč v sestavě Rekapitulace stavby - zde uchazeč vyplní svůj název (název subjektu) </t>
  </si>
  <si>
    <t>Pole IČ a DIČ v sestavě Rekapitulace stavby - zde uchazeč vyplní svoje IČ a DIČ</t>
  </si>
  <si>
    <t>Datum v sestavě Rekapitulace stavby - zde uchazeč vyplní datum vytvoření nabídky</t>
  </si>
  <si>
    <t>J.cena = jednotková cena v sestavě Soupis prací o maximálním počtu desetinných míst uvedených v poli</t>
  </si>
  <si>
    <t>- pokud sestavy soupisů prací obsahují pole J.cena, měla by být všechna tato pole vyplněna nenulovými</t>
  </si>
  <si>
    <t>Poznámka - nepovinný údaj pro položku soupisu</t>
  </si>
  <si>
    <t>V případě, že sestavy soupisů prací neobsahují pole J.cena, potom ve všech soupisech prací obsahují pole:</t>
  </si>
  <si>
    <t xml:space="preserve"> - J.materiál - jednotková cena materiálu </t>
  </si>
  <si>
    <t xml:space="preserve"> - J.montáž - jednotková cena montáže</t>
  </si>
  <si>
    <t>Uchazeč v tomto případě by měl vyplnit všechna pole J.materiál a pole J.montáž nenulovými kladnými číslicemi. V případech, kdy položka</t>
  </si>
  <si>
    <t>neobsahuje žádný materiál je přípustné, aby pole J.materiál bylo vyplněno nulou. V případech, kdy položka neobsahuje žádnou montáž je přípustné,</t>
  </si>
  <si>
    <t>aby pole J.montáž bylo vyplněno nulou. Obě pole - J.materiál, J.Montáž u jedné položky by však neměly být vyplněny nulou.</t>
  </si>
  <si>
    <t>Rekapitulace stavby</t>
  </si>
  <si>
    <t>Název</t>
  </si>
  <si>
    <t>Povinný</t>
  </si>
  <si>
    <t>Max. počet</t>
  </si>
  <si>
    <t>atributu</t>
  </si>
  <si>
    <t>(A/N)</t>
  </si>
  <si>
    <t>znaků</t>
  </si>
  <si>
    <t>A</t>
  </si>
  <si>
    <t>Kód stavby</t>
  </si>
  <si>
    <t>String</t>
  </si>
  <si>
    <t>Stavba</t>
  </si>
  <si>
    <t>Název stavby</t>
  </si>
  <si>
    <t>Místo</t>
  </si>
  <si>
    <t>N</t>
  </si>
  <si>
    <t>Místo stavby</t>
  </si>
  <si>
    <t>Datum</t>
  </si>
  <si>
    <t>Datum vykonaného exportu</t>
  </si>
  <si>
    <t>Date</t>
  </si>
  <si>
    <t>KSO</t>
  </si>
  <si>
    <t>Klasifikace stavebního objektu</t>
  </si>
  <si>
    <t>CC-CZ</t>
  </si>
  <si>
    <t>Klasifikace stavbeních děl</t>
  </si>
  <si>
    <t>CZ-CPV</t>
  </si>
  <si>
    <t>Společný slovník pro veřejné zakázky</t>
  </si>
  <si>
    <t>CZ-CPA</t>
  </si>
  <si>
    <t>Klasifikace produkce podle činností</t>
  </si>
  <si>
    <t>Zadavatel</t>
  </si>
  <si>
    <t>Zadavatel zadaní</t>
  </si>
  <si>
    <t>IČ</t>
  </si>
  <si>
    <t>IČ zadavatele zadaní</t>
  </si>
  <si>
    <t>DIČ</t>
  </si>
  <si>
    <t>DIČ zadavatele zadaní</t>
  </si>
  <si>
    <t>Uchazeč</t>
  </si>
  <si>
    <t>Uchazeč veřejné zakázky</t>
  </si>
  <si>
    <t>Projektant</t>
  </si>
  <si>
    <t>Poznámka</t>
  </si>
  <si>
    <t>Poznámka k zadání</t>
  </si>
  <si>
    <t>Sazba DPH</t>
  </si>
  <si>
    <t>Rekapitulace sazeb DPH u položek soupisů</t>
  </si>
  <si>
    <t>eGSazbaDph</t>
  </si>
  <si>
    <t>Základna DPH</t>
  </si>
  <si>
    <t>Základna DPH určena součtem celkové ceny z položek soupisů</t>
  </si>
  <si>
    <t>Double</t>
  </si>
  <si>
    <t>Hodnota DPH</t>
  </si>
  <si>
    <t>Celková cena bez DPH za celou stavbu. Sčítává se ze všech listů.</t>
  </si>
  <si>
    <t>Celková cena s DPH za celou stavbu</t>
  </si>
  <si>
    <t>Rekapitulace objektů stavby a soupisů prací</t>
  </si>
  <si>
    <t>Přebírá se z Rekapitulace stavby</t>
  </si>
  <si>
    <t>Kód objektu</t>
  </si>
  <si>
    <t>Objektu, Soupis prací</t>
  </si>
  <si>
    <t>Název objektu</t>
  </si>
  <si>
    <t>Cena bez DPH za daný objekt</t>
  </si>
  <si>
    <t>Cena spolu s DPH za daný objekt</t>
  </si>
  <si>
    <t>Typ zakázky</t>
  </si>
  <si>
    <t>eGTypZakazky</t>
  </si>
  <si>
    <t>Krycí list soupisu</t>
  </si>
  <si>
    <t>Objekt</t>
  </si>
  <si>
    <t>Kód a název objektu</t>
  </si>
  <si>
    <t>20 + 120</t>
  </si>
  <si>
    <t>Kód a název soupisu</t>
  </si>
  <si>
    <t>Poznámka k soupisu prací</t>
  </si>
  <si>
    <t>Rekapitulace sazeb DPH na položkách aktuálního soupisu</t>
  </si>
  <si>
    <t>Základna DPH určena součtem celkové ceny z položek aktuálního soupisu</t>
  </si>
  <si>
    <t>Cena bez DPH za daný soupis</t>
  </si>
  <si>
    <t>Cena s DPH</t>
  </si>
  <si>
    <t>Cena s DPH za daný soupis</t>
  </si>
  <si>
    <t>Rekapitulace členění soupisu prací</t>
  </si>
  <si>
    <t>Kód a název objektu, přebírá se z Krycího listu soupisu</t>
  </si>
  <si>
    <t>Kód a název objektu, přebírá se z Krycího listu soupisu</t>
  </si>
  <si>
    <t>Kód a název dílu ze soupisu</t>
  </si>
  <si>
    <t>20 + 100</t>
  </si>
  <si>
    <t>Cena celkem</t>
  </si>
  <si>
    <t>Cena celkem za díl ze soupisu</t>
  </si>
  <si>
    <t>Soupis prací</t>
  </si>
  <si>
    <t>Přebírá se z Krycího listu soupisu</t>
  </si>
  <si>
    <t>Pořadové číslo položky soupisu</t>
  </si>
  <si>
    <t>Long</t>
  </si>
  <si>
    <t>Typ položky soupisu</t>
  </si>
  <si>
    <t>eGTypPolozky</t>
  </si>
  <si>
    <t>Kód položky ze soupisu</t>
  </si>
  <si>
    <t>Popis položky ze soupisu</t>
  </si>
  <si>
    <t>Množství položky soupisu</t>
  </si>
  <si>
    <t>J.Cena</t>
  </si>
  <si>
    <t>Jednotková cena položky</t>
  </si>
  <si>
    <t>Cena celkem vyčíslena jako J.Cena * Množství</t>
  </si>
  <si>
    <t>Zařazení položky do cenové soustavy</t>
  </si>
  <si>
    <t>p</t>
  </si>
  <si>
    <t>Poznámka položky ze soupisu</t>
  </si>
  <si>
    <t>Memo</t>
  </si>
  <si>
    <t>psc</t>
  </si>
  <si>
    <t>Poznámka k souboru cen ze soupisu</t>
  </si>
  <si>
    <t>pp</t>
  </si>
  <si>
    <t>Plný popis položky ze soupisu</t>
  </si>
  <si>
    <t>vv</t>
  </si>
  <si>
    <t>Výkaz výměr (figura, výraz, výměra) ze soupisu</t>
  </si>
  <si>
    <t>Text,Text,Double</t>
  </si>
  <si>
    <t>20, 150</t>
  </si>
  <si>
    <t>fig</t>
  </si>
  <si>
    <t>Rozpad figur</t>
  </si>
  <si>
    <t>Sazba DPH pro položku</t>
  </si>
  <si>
    <t>eGSazbaDPH</t>
  </si>
  <si>
    <t>Hmotnost</t>
  </si>
  <si>
    <t>Hmotnost položky ze soupisu</t>
  </si>
  <si>
    <t>Suť</t>
  </si>
  <si>
    <t>Suť položky ze soupisu</t>
  </si>
  <si>
    <t>Nh</t>
  </si>
  <si>
    <t>Normohodiny položky ze soupisu</t>
  </si>
  <si>
    <t>Datová věta</t>
  </si>
  <si>
    <t>Typ věty</t>
  </si>
  <si>
    <t>Hodnota</t>
  </si>
  <si>
    <t>Význam</t>
  </si>
  <si>
    <t>Základní sazba DPH</t>
  </si>
  <si>
    <t>Snížená sazba DPH</t>
  </si>
  <si>
    <t>Nulová sazba DPH</t>
  </si>
  <si>
    <t>Základní sazba DPH přenesená</t>
  </si>
  <si>
    <t>Snížená sazba DPH přenesená</t>
  </si>
  <si>
    <t>Stavební objekt</t>
  </si>
  <si>
    <t>Inženýrský objekt</t>
  </si>
  <si>
    <t>Položka typu HSV</t>
  </si>
  <si>
    <t>Položka typu PSV</t>
  </si>
  <si>
    <t>Položka typu M</t>
  </si>
  <si>
    <t>Položka typu OST</t>
  </si>
  <si>
    <t>KRYCÍ LIST ROZPOČTU</t>
  </si>
  <si>
    <t>ROZPOČTOVÉ NÁKLADY 
D.1.4.1 ZAŘÍZENÍ VZDUCHOTECHNIKY A OCHLAZOVANI STAVEB</t>
  </si>
  <si>
    <t>D.1.4.1 ZAŘÍZENÍ VZDUCHOTECHNIKY A OCHLAZOVANI STAVEB</t>
  </si>
  <si>
    <t>Tento soupis prací, dodávek a služeb je sestaven jako podklad pro zpracování nabídek dodavatelů na zakázku a obsahuje podmínky a požadavky zadavatele, za kterých má být zpracována nabídková cena dodavatelů. Účelem tohoto soupisu je zabezpečit obsahovou shodu všech nabídkových cen a usnadnit následné posouzení předložených cenových nabídek.</t>
  </si>
  <si>
    <t xml:space="preserve">Předpokládá se, že dodavatel před zpracováním cenové nabídky pečlivě prostuduje všechny pokyny a podmínky pro zpracování nabídkové ceny obsažené v zadávacích podmínkách a bude se jimi při zpracování nabídkové ceny řídit. </t>
  </si>
  <si>
    <t xml:space="preserve">Dodavatel si je plně vědom, že kontrola výkazu výměr je součástí zadávacích podmínek.
Všechna zařízení, systémy a konstrukce budou oceňovány a dodávány plně funkční, tj. včetně všech komponentů, upevňovacích prvků, podpor a prostupů atd. Ceny obsahují náklady na přesun hmot a případný odvoz sutě, pokud není v zadávacích podmínkách uvedeno jinak. </t>
  </si>
  <si>
    <t>Náklady na běžně se vyskytující ztížené pracovní podmínky, vyplývající z charakteru montáží, zakalkuluje dodavatel do celkové ceny montáže. Ztížené pracovní podmínky nezakalkulované do položek jsou uvedeny individuálně.</t>
  </si>
  <si>
    <t>Výchozím podkladem pro určení počtu měrných jednotek je projektová (výkresová) dokumentace.</t>
  </si>
  <si>
    <t>Veškeré výměry kabelových tras jsou odvozeny od délkových náměrů z projektové (výkresové) dokumentace, k nimž bylo připočteno potřebné množství na technologický prořez, uchycení, spojování apod..</t>
  </si>
  <si>
    <t>Veškeré výměry kabelů jsou odvozeny od délkových metrů tras, k nimž bylo připočteno potřebné množství na technologický prořez, uchycení, spojování, průhyby, přepojení, zvlnění apod..</t>
  </si>
  <si>
    <t xml:space="preserve">Výstavby nové serverovny v objetu 
Městský úřad Žďár nad Sázavou </t>
  </si>
  <si>
    <t>01</t>
  </si>
  <si>
    <t>072024</t>
  </si>
  <si>
    <t>Rekapitulace ceny
D.1.4.3 ELEKTRO SLABOPROUD - HLAVNÍ SLP TRASY</t>
  </si>
  <si>
    <t>Základní rozpočtové náklady</t>
  </si>
  <si>
    <t>popis</t>
  </si>
  <si>
    <t>%</t>
  </si>
  <si>
    <t>Dodávky</t>
  </si>
  <si>
    <t>Montáž</t>
  </si>
  <si>
    <t>"M"</t>
  </si>
  <si>
    <t>Materiál podružný</t>
  </si>
  <si>
    <t>ZRN (ř. 1-08)</t>
  </si>
  <si>
    <t>Celkové náklady</t>
  </si>
  <si>
    <t>CENA bez DPH</t>
  </si>
  <si>
    <t>DODAVATEL VYPLNÍ POUZE ŠEDIVÉ BUŃKY</t>
  </si>
  <si>
    <r>
      <t>ZRN</t>
    </r>
    <r>
      <rPr>
        <sz val="10"/>
        <color indexed="8"/>
        <rFont val="Arial"/>
        <family val="2"/>
      </rPr>
      <t> – základní rozpočtové náklady – skládají se z HSV, PSV, MONTÁŽÍ a nákladů, které lze vztáhnout k jednotlivým konstrukcím a pracím</t>
    </r>
  </si>
  <si>
    <r>
      <t>HSV</t>
    </r>
    <r>
      <rPr>
        <sz val="10"/>
        <color indexed="8"/>
        <rFont val="Arial"/>
        <family val="2"/>
      </rPr>
      <t> – hlavní stavební výroba – hrubá stavba objektů občanské, bytové a průmyslové výstavby, inženýrské sítě, objekty vodního hospodářství</t>
    </r>
  </si>
  <si>
    <r>
      <t>PSV</t>
    </r>
    <r>
      <rPr>
        <sz val="10"/>
        <color indexed="8"/>
        <rFont val="Arial"/>
        <family val="2"/>
      </rPr>
      <t> – pomocná (přidružená) stavební výroba – řemesla, instalace, dokončovací práce, kompletace</t>
    </r>
  </si>
  <si>
    <r>
      <t>MONTÁŽE</t>
    </r>
    <r>
      <rPr>
        <sz val="10"/>
        <color indexed="8"/>
        <rFont val="Arial"/>
        <family val="2"/>
      </rPr>
      <t> – práce a výkony prováděné na provozních souborech a stavebních objektech</t>
    </r>
  </si>
  <si>
    <t xml:space="preserve">Uchazeč si je plně vědom, že kontrola výkazu výměr je součástí zadávacích podmínek.
Všechna zařízení, systémy a konstrukce budou oceňovány a dodávány plně funkční, tj. včetně všech komponentů, upevňovacích prvků, podpor a prostupů atd. Ceny obsahují náklady na přesun hmot a případný odvoz sutě, pokud není v zadávacích podmínkách uvedeno jinak. </t>
  </si>
  <si>
    <t xml:space="preserve">V případě, že jsou v projektové dokumentaci použity obchodní názvy materiálů, výrobků nebo zařízení, názvy firem nebo jmen a příjmení nebo technické specifikace příznačné pouze pro výrobky/zařízení jen některých výrobců, jedná se o příklad specifikující kvalitativní, případně estetický požadavek zadavatele na konkrétní předmět či část zakázky a zhotovitel je oprávněn navrhnout obdobný výrobek, materiál nebo zařízení kvalitativně a technicky stejných či vyšších parametrů.
Při použití navrhovaných obdobných řešení musí být zachována plná kompatibilita a funkčnost všech systémů, včetně provázanosti na další technologické celky, jež jsou realizací výstavby datového centra spojena či jinak dotčena.
V případě náhrady technologií a prvků je nutné zapracovat tyto změny do výrobní či dílenské dokumentace včetně případné provázanosti na ostatní technologické celky tak, aby systémy byly plně funkční a technicky proveditelné.
</t>
  </si>
  <si>
    <t>Položkový rozpočet
D.1.4.1 ZAŘÍZENÍ VZDUCHOTECHNIKY A OCHLAZOVANI STAVEB</t>
  </si>
  <si>
    <t>POLOŽKY ROZPOČTU</t>
  </si>
  <si>
    <t>CENA CELKEM</t>
  </si>
  <si>
    <t>Pol.</t>
  </si>
  <si>
    <t>Výrobce</t>
  </si>
  <si>
    <t>Referenční číslo</t>
  </si>
  <si>
    <t>Obchodní název</t>
  </si>
  <si>
    <t>Druh</t>
  </si>
  <si>
    <t>Počet</t>
  </si>
  <si>
    <t>Cena/MJ</t>
  </si>
  <si>
    <t>Celkem</t>
  </si>
  <si>
    <t>Chladící jednotky</t>
  </si>
  <si>
    <t>Vnitřní jednotky, nominální výkon 14 kW, maximální rozměr vnitřní jednotky 275 x 1400 x 750 mm, průtok vzduchu 2100 m3/h, externí statický tlak min. 50 Pa, čerpadlo kondenzátu</t>
  </si>
  <si>
    <t>ks</t>
  </si>
  <si>
    <t>Venkovní chladící jednotka s kompresorem, nominální výkon 14 kW, příkon v režimu chlazení max. 5,7 kW. Akustický výkon v režimu chlazení maximálně 68 dB(A), rozměr jednotky 1340 x 900 x 320</t>
  </si>
  <si>
    <t>náhradní filtrační vložka pro vnitřní jednotku</t>
  </si>
  <si>
    <t>Komunikační karta ethernet pro vyčítání stavů, porucha, vzdálený on/off, řízení hlavních všech funkcí</t>
  </si>
  <si>
    <t>Nástěnný ovladač k vnitřní jednotce komford. Umožńuje střídání jednotek podle provozních hodin a spuštění jednotky při poruše druhé.</t>
  </si>
  <si>
    <t>venkovní betonové dlaždice pro usazení jednotek, 600x600</t>
  </si>
  <si>
    <t>Silenbloky pod venkovní jednotky</t>
  </si>
  <si>
    <t>Chladivo R32</t>
  </si>
  <si>
    <t>kg</t>
  </si>
  <si>
    <t>žlab plechový uzavřený 100x100 mm</t>
  </si>
  <si>
    <t>kotvení chladících jednotek vnitřních</t>
  </si>
  <si>
    <t>odvod kondenzátu</t>
  </si>
  <si>
    <t>úprava terénu pro usazení venkovních jednotek</t>
  </si>
  <si>
    <t>spuštění a zaregulování jednotek</t>
  </si>
  <si>
    <t>Cu potrubí 15,9</t>
  </si>
  <si>
    <t>Cu potrubí 9,5</t>
  </si>
  <si>
    <t xml:space="preserve">Vzduchotechnické napojení chladících jednotek </t>
  </si>
  <si>
    <t>vzduchotechnické ALP potrubí, stěna min. 15 mm</t>
  </si>
  <si>
    <t>vyústky dvouřadá komfortní 500x200</t>
  </si>
  <si>
    <t>Pospojení, uzemnění</t>
  </si>
  <si>
    <t>Pospojení, uzemnění kabelových tras a chladících jednotek a ocelové trubky (EKV) - CYA, montážní materiál</t>
  </si>
  <si>
    <t xml:space="preserve">Přesun dodávek </t>
  </si>
  <si>
    <t xml:space="preserve">Mimostaveništní doprava </t>
  </si>
  <si>
    <t xml:space="preserve">Zařízení staveniště </t>
  </si>
  <si>
    <t xml:space="preserve">Výrobní a dílenská dokumentace </t>
  </si>
  <si>
    <t>Vzorkování</t>
  </si>
  <si>
    <t>Průzkumy a měření, případné doplňující průzkumy</t>
  </si>
  <si>
    <t>Úklidové práce po instalaci a ekologická likvidace vzniklého odpadu</t>
  </si>
  <si>
    <t>Předávací dokumentace (protokoly o zkouškách, certifikáty a prohlášení o shodě aj.)</t>
  </si>
  <si>
    <t>Projektová dokumentace skutečného provedení stavby</t>
  </si>
  <si>
    <t>CELKEM:</t>
  </si>
  <si>
    <t>ROZPOČTOVÉ NÁKLADY 
D.1.4.2 SILNOPROUDÁ ELEKTROTECHNIKA A MONITORING</t>
  </si>
  <si>
    <t>D.1.4.2 SILNOPROUDÁ ELEKTROTECHNIKA A MONITORING</t>
  </si>
  <si>
    <t>Výstavby nové serverovny v objetu Městský
úřad Žďár nad Sázavou</t>
  </si>
  <si>
    <t>Rekapitulace ceny
D.1.4.2 SILNOPROUDÁ ELEKTROTECHNIKA A MONITORING</t>
  </si>
  <si>
    <t>Položkový rozpočet
D.1.4.2 SILNOPROUDÁ ELEKTROTECHNIKA A MONITORING</t>
  </si>
  <si>
    <t>Číslo</t>
  </si>
  <si>
    <t>Rozvaděče</t>
  </si>
  <si>
    <r>
      <rPr>
        <b/>
        <sz val="8"/>
        <rFont val="Arial"/>
        <family val="2"/>
        <charset val="238"/>
      </rPr>
      <t>Rozvaděč RTN</t>
    </r>
    <r>
      <rPr>
        <sz val="8"/>
        <rFont val="Arial"/>
        <family val="2"/>
        <charset val="238"/>
      </rPr>
      <t xml:space="preserve"> - dle technické specifikace D.1.4.2.17
celkový rozměr: 800 x 2100 (včetně podstavce) x 400 - š x v x h.
ovládací napětí 24VDC ze stejnosměrného zdroje.
napěťová soustava 3+N+PE, 400v, 50Hz/TN-C-S.
hlavní přívody elektrické energie horem, kabelové vývody horem, pro vstup kabelů jsou použity kartáčové lišty
přístupný zepředu, krytí IP20 / IP20 - zavřený / otevřený.
ochrana před dotykem živých částí je provedena dle čsn 33 2000-4-41 ed. 3 základní izolací živých částí a přepážkami nebo skříní
ochrana neživých částí je provedena dle čsn 33 2000-4-41 ed. 3 automatickým odpojením od zdroje a ochranným pospojováním.</t>
    </r>
  </si>
  <si>
    <r>
      <rPr>
        <b/>
        <sz val="8"/>
        <rFont val="Arial"/>
        <family val="2"/>
        <charset val="238"/>
      </rPr>
      <t>Rozvaděč RMG</t>
    </r>
    <r>
      <rPr>
        <sz val="8"/>
        <rFont val="Arial"/>
        <family val="2"/>
        <charset val="238"/>
      </rPr>
      <t xml:space="preserve"> - dle technické specifikace D.1.4.2.16
Ovládací napětí 24VDC ze stejnosměrného zdroje.
Napěťová soustava 3+N+PE, 400v, 50Hz/TN-C-S.
Hlavní přívody elektrické energie horem, kabelové vývody horem
Přístupný zepředu, krytí IP54 / IP20 - zavřený / otevřený.
Ochrana před dotykem živých částí je provedena dle ČSN 33 2000-4-41 ed. 3 základní izolací Živých částí a přepážkami nebo skříní
Ochrana neživých částí je provedena dle čsn 33 2000-4-41 ed. 3 automatickým odpojením od zdroje a ochranným pospojováním.
Provést cílové značení vodičů, přičemž je nutné dodržet značení přístrojů a svorkovnic dle tohoto výkresu.</t>
    </r>
  </si>
  <si>
    <r>
      <rPr>
        <b/>
        <sz val="8"/>
        <rFont val="Arial"/>
        <family val="2"/>
        <charset val="238"/>
      </rPr>
      <t>Rozvaděč přepěťových ochran MT1</t>
    </r>
    <r>
      <rPr>
        <sz val="8"/>
        <rFont val="Arial"/>
        <family val="2"/>
        <charset val="238"/>
      </rPr>
      <t xml:space="preserve"> - dle technické specifikace D.1.4.2.17
Rozvodnice přepěťových ochrana, silových a ovládacích kabeláží z exteriéru. 
Rozměr: 400x300x200 - montáž pod kabelový nosný systém
</t>
    </r>
  </si>
  <si>
    <r>
      <rPr>
        <b/>
        <sz val="8"/>
        <rFont val="Arial"/>
        <family val="2"/>
        <charset val="238"/>
      </rPr>
      <t>Úprava výybroje v rozvaděči  RMS1</t>
    </r>
    <r>
      <rPr>
        <sz val="8"/>
        <rFont val="Arial"/>
        <family val="2"/>
        <charset val="238"/>
      </rPr>
      <t xml:space="preserve">
Osazení nového jistič 3/63A/C s pomocnými kontaktry on/of, triped
Průchodky pro zaústění kabelů  
Vodiče pro vnitřní vydrátování, vyvazovací pásky
Drobný elektromontážní materiíál
</t>
    </r>
  </si>
  <si>
    <t>Softwarová vizualizace - programování prostředí dohledu - rozvaděč RTN</t>
  </si>
  <si>
    <t>Programování PLC - řídicího systému / implementace a parametrize ON-Site</t>
  </si>
  <si>
    <t xml:space="preserve">Spínače, vypínače, zásuvky, elektroinstalační krabice, trubky </t>
  </si>
  <si>
    <t>Tlačítkový hlásič požáru na omítku IP55 - EPO Tlačítko červené za sklem 
- 1xNC/1NO kontakt (250V 2A)</t>
  </si>
  <si>
    <t>Tlačítkový hlásič požáru na omítku IP55 - EPO Tlačítko červené za sklem 
- 2xNC/2NO kontakt (250V 2A)</t>
  </si>
  <si>
    <t>Zásuvka 230 V dvojnásobná kompletní ABB Tango IP 40 hnědá   (nebo ekvivalentní)
včetně příslušenství pro povrchovou montáž</t>
  </si>
  <si>
    <t>Zásuvka 230 V dvojnásobná kompletní ABB Tango IP 40 bílá  (nebo ekvivalentní)
včetně příslušenství pro povrchovou montáž</t>
  </si>
  <si>
    <t>Tlačítko ovládání osvětlení serverovna - ABB TANGO bez kontrolky komplet bílé  (nebo ekvivalentní)
- včetně příslušenství pro povrchovou montáž</t>
  </si>
  <si>
    <t>ABB Spínač VARIANT 3559N-C01510 S IP54 (nebo ekvivalentní)
- včetně příslušenství pro povrchovou montáž</t>
  </si>
  <si>
    <t>ABB Zásuvka VARIANT 5518N-C02540 s IP54  (nebo ekvivalentní)</t>
  </si>
  <si>
    <t>Zásuvka nástěnná 400V/230V , ABB, IP44, 3P+N+PE, 16A  (nebo ekvivalentní)</t>
  </si>
  <si>
    <t>Zásuvka 5p 16A  400V, ABB, IP44 - 3P+N+PE, 16A  (nebo ekvivalentní)
- příslušenství pro uchycení na kabelový rošt</t>
  </si>
  <si>
    <t>Krabicová rozvodka + svorka, IP65, PA, 89x89x52,5mm s věnečkem, bílá</t>
  </si>
  <si>
    <t>Krabice elektroinstalční nástěná  - bílá</t>
  </si>
  <si>
    <t>Trubka elektroinstalační  d=20 včetně příchytek a montážního materiálu</t>
  </si>
  <si>
    <t>HOP -Přípojnice serverovna - Cu 30x5 délka 450mm , vrtaná  + izolátory a montážní příslušenství pro uchzcení na kabelový rošt</t>
  </si>
  <si>
    <t>HOP -Přípojnice strojovna MG - Cu 30x5 délka 350mm , vrtaná  + izolátory a montážní příslušenství pro uchzcení na stěnu</t>
  </si>
  <si>
    <t>Svítidla</t>
  </si>
  <si>
    <t>Svítidlo LED - s optikou CW - širokozářič, ND - nereg.
5850 lm, 38W, 1200x96x50</t>
  </si>
  <si>
    <t>Svítidlo LED - s optikou CEW - extra širokozářič 110°,ND - nereg.
5850 lm, 38W, 1200x96x50</t>
  </si>
  <si>
    <t>LED Nouzové svítidlo EMERGENCY EXIT, s instalovanou interní baterií
LED/2,5W/230V 4v1 6000K, montáž na stěnu s piktogramem uniku</t>
  </si>
  <si>
    <t>Výkopy, prostupy, kabelové trasy v exteriéru</t>
  </si>
  <si>
    <t>Zemnící pásek FeZn 30x4 - včetně spojek a montážního příslušenství</t>
  </si>
  <si>
    <t xml:space="preserve">Fólie výstražná pro inženýrské sítě  / Elektro  </t>
  </si>
  <si>
    <t>Betonové instalační žlaby s víkem  - TK3 50x32x27cm</t>
  </si>
  <si>
    <t>Kabelová chránička KOPOFLEX®   (nebo ekvivalentní)
KF 09110 - průměr 110</t>
  </si>
  <si>
    <t>Kabelový žlab KOPOS neděrovaný s víkem 
Typ NIXKZN100x125_IX  (nebo ekvivalentní)
nerezová ocel AISI304 - tl¨. 0,8mm</t>
  </si>
  <si>
    <t>Montážní profil KOPOS MP 41x41_F  (nebo ekvivalentní)</t>
  </si>
  <si>
    <t>Pílíř zděný pro zaústění do strojovny</t>
  </si>
  <si>
    <t>Montážní pěna 500ml</t>
  </si>
  <si>
    <t>Odvoz suti a přebytečného materiálu na skládku</t>
  </si>
  <si>
    <t>Kabelové trasy v interiéru a ve strojovně MG</t>
  </si>
  <si>
    <t>Žlab drátěný 200/100 "GZ"  - vzdálenost podpěr cca 2,0 m, včetně spojovacího materiálu, konzolí, profilů, úchytů, závěsů, nosníků, pospojení, přizemnění a ostatního příslušenství</t>
  </si>
  <si>
    <t xml:space="preserve">m </t>
  </si>
  <si>
    <t>Žlab drátěný 100/100 "GZ"  - vzdálenost podpěr cca 2,0 m, včetně spojovacího materiálu, konzolí, profilů, úchytů, závěsů, nosníků, pospojení, přizemnění a ostatního příslušenství</t>
  </si>
  <si>
    <t>Kopos NKZIN 100X125X0.80_F kabelový žlab s integrovanou spojkou, neděrovaný  (nebo ekvivalentní)
včetně víka a podpěr</t>
  </si>
  <si>
    <t>Ochranná krytka OK 1 - pro dráty 3,5 - 4,0mm</t>
  </si>
  <si>
    <t>Sprej zinkový - zinek 98% 400ml</t>
  </si>
  <si>
    <t>Drobný instalační materiál (hmoždinky, vruty, apod.)</t>
  </si>
  <si>
    <t>sada</t>
  </si>
  <si>
    <t>Kabely silové</t>
  </si>
  <si>
    <t>N2XH B2ca 5x25 mm²</t>
  </si>
  <si>
    <t>N2XH-J 4x25 mm²</t>
  </si>
  <si>
    <t>N2XH-J 5x16 mm²</t>
  </si>
  <si>
    <t>N2XH-J 5x4 mm²</t>
  </si>
  <si>
    <t>N2XH-J 5x2,5 mm²</t>
  </si>
  <si>
    <t>N2XH-J 5x1,5 mm²</t>
  </si>
  <si>
    <t>N2XH-J 3x2,5 mm²</t>
  </si>
  <si>
    <t>N2XH-J 3x1,5 mm²</t>
  </si>
  <si>
    <t>N2XH-O 3x1,5 mm²</t>
  </si>
  <si>
    <t>PRAFlaDur B2ca s1d0 3x2,5 mm²</t>
  </si>
  <si>
    <t>Kabely ovládací a stejnosměrné</t>
  </si>
  <si>
    <t>PRAFlaDur B2ca s1d0 7x1,5 mm²</t>
  </si>
  <si>
    <t>YSLCY-OZ 12x1 mm²</t>
  </si>
  <si>
    <t>YSLCY-OZ 2x2,5 mm²</t>
  </si>
  <si>
    <t>YSLCY-OZ 4x1 mm²</t>
  </si>
  <si>
    <t>YSLCY-OZ 7x1 mm²</t>
  </si>
  <si>
    <t>YSLCY-OZ 7x2,5 mm²</t>
  </si>
  <si>
    <t>YSLY-OZ 2x4 mm²</t>
  </si>
  <si>
    <t>Kabely datové a monitorovací</t>
  </si>
  <si>
    <t>J-H(St)H 2x2x0,8 mm</t>
  </si>
  <si>
    <t>Optický Patch kabel 1</t>
  </si>
  <si>
    <t>Optický Patch kabel 2</t>
  </si>
  <si>
    <t>ZÁLOŽNÍ ZDROJ - MOTORGENERÁTOR</t>
  </si>
  <si>
    <t>Záložní motorgenerátor:  FG Wilson, P33-6 ( EURO Stage IIIA )  (nebo ekvivalentní)
Výkon (standby): 33 kVA /26,4 kW (ESP dle ČSN ISO 8528-1, čl. 13.3.4)
Výkon (prime): 30 kVA / 24 kW (PRP dle ČSN ISO 8528-1, čl. 13.3.2)
Spotřeba paliva při 100 % zatížení:	8,1 l/hod (při 100 % PRP)
•	Integrovaná provozní nádrž PHM – 160 litrů / 
•	Integrovaný elektrický předehřev stroje s termostatem
•	Elektrický startér a startovací akumulátor
•	Dobíječ startovacího akumulátoru
•	Kontrolér stroje DSE4520 s modulem pro datovou komunikací 
•	Protihluková kapotáž 78dBA/1m</t>
  </si>
  <si>
    <t>SE5202-SFP-TB    (nebo ekvivalentní) Kompaktní 2- portový serial server, 2x   RS232/422/485(5-pin svorkovnice)), 1x LAN(SFP</t>
  </si>
  <si>
    <t>VZT potrubí sání VZT 600x1000 - atyp. na míru vyrobené/ integrovaný tlumič hluku -13dBA</t>
  </si>
  <si>
    <t>Zavírací ovládaná klapka 600x1000 s přípravou pro BELIMO  (nebo ekvivalentní)</t>
  </si>
  <si>
    <t>Servopohon BELIMO s havarijní funkcí a pomocnými kontakty / 230V/50Hz AC  (nebo ekvivalentní)</t>
  </si>
  <si>
    <t>Krycí mřížka s protidešťovou žaluzií</t>
  </si>
  <si>
    <t>VZT potrubí výdechu dle výkresové dokumentace, atyp. na míru vyrobené / integrovaný tlumič hluku -13dBA</t>
  </si>
  <si>
    <t xml:space="preserve">Napojovací pružný díl pro připojení k MG </t>
  </si>
  <si>
    <t>Krycí mřížka  890 x 400 s protidešťovou žaluzií</t>
  </si>
  <si>
    <t>Pružný vlnovec pro napojení kouřovodu D=65mm</t>
  </si>
  <si>
    <t>Přechodný díl pro napojení  vyústění kouřovodu MG  d=52mm/D=65mm</t>
  </si>
  <si>
    <t xml:space="preserve">koleno 90° D=65mm / žárová nerezová  ocel </t>
  </si>
  <si>
    <t xml:space="preserve">1x potrubí D=80mm / žárová nerezová ocel </t>
  </si>
  <si>
    <t>1x tlumič výfuku SM25P - průběžný - Di=65mm/ Do=76mm 
včetně kotevního příslušenství pro montáž na stěnu</t>
  </si>
  <si>
    <t>Krycí průchodka stěnová</t>
  </si>
  <si>
    <t>Izolace potrubí čedičová do 600°C / tl 50mm / s vnější hliníkovou fólií</t>
  </si>
  <si>
    <t>Nosný a kotevní materiál pro kouřovod</t>
  </si>
  <si>
    <t>Výchozí revize spalinovodu</t>
  </si>
  <si>
    <t>Chrániče sluchu - vhodné do prostředí s vysokou úrovní hluku, mušlové, materiál konstrukce plast, pěnové náušníky, tlumení zvuku až do 27 dB</t>
  </si>
  <si>
    <t>Ochranné brýle unisex, černá a čirá barva brýlí, výrobní materiál polykarbonát, brýle odpovídají normě CE a EN 166</t>
  </si>
  <si>
    <t>Havarijní mobilní souprava, pro likvidaci uniku ropných látek</t>
  </si>
  <si>
    <t>Optický detektor kouře Regin SDD-OE65-RAC do kanálu VZT s relé</t>
  </si>
  <si>
    <t>Ústředna detekce kouře Regin ABV-S-300/D + intalační krabice s DIN</t>
  </si>
  <si>
    <t>Nafta motorová bez BIO na provedení zkoušek</t>
  </si>
  <si>
    <t>l</t>
  </si>
  <si>
    <t>Instalace a Start-UP MG - nastavení a autorizované uvedení do provozu.</t>
  </si>
  <si>
    <t>ZÁLOŽNÍ ZDROJE - UPS</t>
  </si>
  <si>
    <t>ModulárníUPS  s paralelní decentralizovanou architekturou - popis viz technická zpráva. Provoz v režimu 1+1. Výkon UPS pro zátěž je 14kW. Každá UPS - připojena k akumulátorové sadě s bateriemi. Doba zálohy UPS odebíraném výkonu 14kW činí 12 minut. 
Provedení bude Sefe Hot Swap – za provozu vyjímatelné a vkládatelné moduly. Servis možný postupně po modulech bez nutnosti změny provozního stavu. Každý modul vybaven vlastním grafickým displejem s možností ovládat celou UPS z jakéhokoliv displeje. 
Každý modul bude mít svůj vypínač pro viditelné odpojení od systému. Každý modul bude mít svůj odpojovač baterie pro viditelné odpojení baterie. Prvky integrované přímo na přední straně chassis.  
Akumulátorová sada je tvořena sériovým řetězcem baterií každý modul bude pracovat na vlastní samostatné sadě baterií. Baterie budou instalovány ve stejném racku – design a typ racku bude shodný s ostatními racky pro IT. 
Každá UPS bude vybavena vlastním SNMP adaptérem pro komunikaci a dohled. Požadované komunikace TCP/IP -  RJ45 , komunikace SNMP v2, integrovaný web server, Modbus TCP. Napájení adaptéru interní zálohované – přímo integrovaný slot UPS.</t>
  </si>
  <si>
    <t>Instalace a Start-UP UPS- nastavení a autorizované uvedení do provozu.</t>
  </si>
  <si>
    <t>Přesun dodávek</t>
  </si>
  <si>
    <t>ROZPOČTOVÉ NÁKLADY 
D.1.4.3. SLABOPROUDÁ ELEKTROTECHNIKA</t>
  </si>
  <si>
    <t>D.1.4.3 ELEKTRO SLABOPROUD - LAN</t>
  </si>
  <si>
    <t>D.1.4.3 ELEKTRO SLABOPROUD - STO</t>
  </si>
  <si>
    <t>D.1.4.3 ELEKTRO SLABOPROUD - RACKY</t>
  </si>
  <si>
    <t>D.1.4.3 ELEKTRO SLABOPROUD - HLAVNÍ SLP TRASY</t>
  </si>
  <si>
    <t>Rekapitulace ceny - D.1.4.3 ELEKTRO SLABOPROUD - LAN</t>
  </si>
  <si>
    <t>Demontáže a přesuny</t>
  </si>
  <si>
    <t>ZRN (ř. 1-11)</t>
  </si>
  <si>
    <r>
      <t>VRN</t>
    </r>
    <r>
      <rPr>
        <sz val="10"/>
        <color indexed="8"/>
        <rFont val="Arial"/>
        <family val="2"/>
      </rPr>
      <t> – vedlejší rozpočtové náklady – náklady související s realizací stavby, které nelze vztáhnout k jednotlivým konstrukcím a pracím, nebo které plynou z umístění stavby</t>
    </r>
  </si>
  <si>
    <t>Položkový rozpočet
D.1.4.3 ELEKTRO SLABOPROUD - LAN</t>
  </si>
  <si>
    <t>Interconnects</t>
  </si>
  <si>
    <t>HD Flex™ Fiber Enclosure, 1 RU, 6 Ports, Black  (nebo ekvivalentní)</t>
  </si>
  <si>
    <t>HD Flex™ Enclosure Trunk Slack Plate, 1 RU  (nebo ekvivalentní)</t>
  </si>
  <si>
    <t>6xLC cassette HD FLEX  (nebo ekvivalentní)</t>
  </si>
  <si>
    <t>6xLC cassette QUICKNET  (nebo ekvivalentní)</t>
  </si>
  <si>
    <t>Trunk SM 12vl. MTP-MTP 9m</t>
  </si>
  <si>
    <t>Trunk SM 12vl. MTP-MTP 10m</t>
  </si>
  <si>
    <t>Trunk SM 12vl. MTP-MTP 11m</t>
  </si>
  <si>
    <t>Měření optického vlákna přímou metodou, 2 vln.délky v obou směrech</t>
  </si>
  <si>
    <t xml:space="preserve">Propojení TÚ - RACK 1  (2x24 vláken SM 9/125 OS2 LC-D/LC-D) </t>
  </si>
  <si>
    <t>HD Flex™ LC Splice Cassette OS2, 24 Fiber Discrete Pigtail, Std IL  (nebo ekvivalentní)</t>
  </si>
  <si>
    <t>The 24 fibre indoor/outdoor central tube cable is OS2, LSZH rated, EuroClass B2ca-s1-d1-a1 rated and features 250µm fibres.  (nebo ekvivalentní)</t>
  </si>
  <si>
    <t>Svár optického vlákna SM</t>
  </si>
  <si>
    <t>Montážní materiál - velcro, vázací pásky</t>
  </si>
  <si>
    <t xml:space="preserve">Přetažení stávající kabeláže TÚ - RACK 1  (6x24 vláken SM 9/125 OS2 LC-D/LC-D) </t>
  </si>
  <si>
    <t>HD Flex™ Fiber Enclosure, 2 RU, 6 Ports, Black  (nebo ekvivalentní)</t>
  </si>
  <si>
    <t>HD Flex Enclosure Trunk Slack Plate 2RU, Black  (nebo ekvivalentní)</t>
  </si>
  <si>
    <t>Odmaštění a příprava kabelového konce</t>
  </si>
  <si>
    <t>Montážní materiál - velcro, vázací pásky (nebo ekvivalentní)</t>
  </si>
  <si>
    <t>Značení, odpojení a přesun všech kabelů (6x24vl.SM9/125 v délce cca 6x15m)</t>
  </si>
  <si>
    <t xml:space="preserve">Propojení MG - RACK 1  (1x12 vláken SM 9/125 OS2 LC-D/LC-D) </t>
  </si>
  <si>
    <t>Fiber DIN Rail Mount Patch Panel, Extended Depth (nebo ekvivalentní)</t>
  </si>
  <si>
    <t>OptiCom® LC Splice Cassette OS2, 12 Fiber Discrete Pigtail, Std IL (nebo ekvivalentní)</t>
  </si>
  <si>
    <t>HD Flex™ LC Splice Cassette, OS2, 12 Fiber Discrete Pigtail (nebo ekvivalentní)</t>
  </si>
  <si>
    <t>The 12 fibre indoor/outdoor central tube cable is OS2, LSZH rated, EuroClass B2ca-s1-d1-a1 rated and features 250µm fibres. (nebo ekvivalentní)</t>
  </si>
  <si>
    <t>Trunk kabely - metalické</t>
  </si>
  <si>
    <t>QuickNet™ Patch Panel, 48 Port, 1 RU, Black  (nebo ekvivalentní)</t>
  </si>
  <si>
    <t xml:space="preserve">Trunk 6x copper Cat6A  8m </t>
  </si>
  <si>
    <t>Trunk 6x copper Cat6A  9m</t>
  </si>
  <si>
    <t>Trunk 6x copper Cat6A  10m</t>
  </si>
  <si>
    <t>Měření metalické linky vč.certif.protokolu</t>
  </si>
  <si>
    <t>Připojení technologie (PZTS, ELEKTRO, MONITORING, VSS)</t>
  </si>
  <si>
    <t>The Mini-Com® Cat 6A UTP RJ45 TG Jac, 22-26 AWG twisted pair cable, solid/stranded, artic white  (nebo ekvivalentní)</t>
  </si>
  <si>
    <t>QuickNet™ Patch Panel Adapter, 6 Port, Black  (nebo ekvivalentní)</t>
  </si>
  <si>
    <t>Mini-Com® Surface Mount Box, 2 port, Arctic White  (nebo ekvivalentní)</t>
  </si>
  <si>
    <t>Pan-Plug® Modular Plug, Category 6A, 23-24 AWG  (nebo ekvivalentní)</t>
  </si>
  <si>
    <t>TX6A™ Cat 6A U/UTP cable, AWG23, diameter 6,2mm, Dca-s2,d2,a1, 305m reel  (nebo ekvivalentní)</t>
  </si>
  <si>
    <t>Vyvazovací panely, police přístrojové</t>
  </si>
  <si>
    <t>19" vyvazovací panel , 1U, plastový</t>
  </si>
  <si>
    <t>Trubky a příslušenství</t>
  </si>
  <si>
    <t>Trubka tuhá PVC EN, střední mechanická pevnost, Ø32mm, pevně uložená, včetně příchytek, spojek a kotvícího materiálu (hmoždinky, vruty apod.)</t>
  </si>
  <si>
    <t>Jednoplášťová trubka HDPE Ø50mm</t>
  </si>
  <si>
    <t>Značení</t>
  </si>
  <si>
    <t>Kompletní značení portů, patch panelů, optických kabelů</t>
  </si>
  <si>
    <t>Patchcordy (PZTS, ELEKTRO, MONITORING, VSS)</t>
  </si>
  <si>
    <t>The TX6A™ 10Gig Cat 6A UTP Patch Cord, 2m, 4,7mm , Off-White, 24 AWG, solid, LSZH, Rapid ID  (nebo ekvivalentní)</t>
  </si>
  <si>
    <t>The TX6A™ 10Gig Cat 6A UTP Patch Cord, 3m, 4,7mm , Off-White, 24 AWG, solid, LSZH, Rapid ID  (nebo ekvivalentní)</t>
  </si>
  <si>
    <t>The TX6A™ 10Gig Cat 6A UTP Patch Cord, 5m, 4,7mm , Off-White, 24 AWG, solid, LSZH, Rapid ID  (nebo ekvivalentní)</t>
  </si>
  <si>
    <t>Optický propojovací kabel duplex LC-SC 9/125 OS2, 5m</t>
  </si>
  <si>
    <t>Optický propojovací kabel duplex LC-SC 9/125 OS2, 10m</t>
  </si>
  <si>
    <t>Demontáž 4 ks datových zásuvek (8 portů), včetně zaslepení krabic, stažení kabeláže, smotání, označení a ponechání jako rezervy v podhledu</t>
  </si>
  <si>
    <t>Demontáž stávajících optických rozvaděčů po odpojení a přetažení optické kabeláže z TÚ</t>
  </si>
  <si>
    <t>Demontáž a opětovná montáž kazetového minerálního podhledu v trase vedení kabeláže</t>
  </si>
  <si>
    <t>Přesun dodávek (procenta z ceny dodávky materiálu)</t>
  </si>
  <si>
    <t>Mimostaveništní doprava (procenta ze základních rozpočtových nákladů)</t>
  </si>
  <si>
    <t>Zařízení staveniště (procenta ze základních rozpočtových nákladů)</t>
  </si>
  <si>
    <t>Přidružené pracovní výkony</t>
  </si>
  <si>
    <t>Projektový management, inženýrská činnost a technická podpora (KD aj.)</t>
  </si>
  <si>
    <t>Průzkumy a měření, případné doplňující průzkumy stávající kabeláže</t>
  </si>
  <si>
    <t>Vytyčení stávajících inženýrských sítí před zahájením prací a jejich ochrana</t>
  </si>
  <si>
    <t>Rekapitulace ceny
D.1.4.3 ELEKTRO SLABOPROUD - STO</t>
  </si>
  <si>
    <t>Položkový rozpočet
D.1.4.3 ELEKTRO SLABOPROUD - STO</t>
  </si>
  <si>
    <t>Trubka ohebná PVC EN, střední mechanická pevnost Ø25mm, pevně uložená, včetně příchytek, spojek a kotvícího materiálu (hmoždinky, vruty apod.)</t>
  </si>
  <si>
    <t>Trubka ohebná PVC EN, střední mechanická pevnost Ø25mm, uložená pod omítkou</t>
  </si>
  <si>
    <t>Izolační pásky</t>
  </si>
  <si>
    <t>Izolační páska PVC, černá 15mm/10metrů</t>
  </si>
  <si>
    <t>Izolační páska PVC, bílá, 15mm/10metrů</t>
  </si>
  <si>
    <t>Příchytky, stahovací pásky</t>
  </si>
  <si>
    <t>Vázací WAPRO pásky STANDARD, černé, 203x2,5mm (nebo ekvivalentní)</t>
  </si>
  <si>
    <t>Vázací WAPRO pásky STANDARD, černé, 310x4,8mm (nebo ekvivalentní)</t>
  </si>
  <si>
    <t>Kabely sdělovací - telefonní, ostatní</t>
  </si>
  <si>
    <t>Kabel sdělovací VD [2x0,8+4x0,5] (nebo ekvivalentní)</t>
  </si>
  <si>
    <t>Kabely sdělovací - cat.5e stíněné</t>
  </si>
  <si>
    <t>Kabel F/UTP Cat.5e 4x2xAWG24, 100MHz, LS0H plášť modrý</t>
  </si>
  <si>
    <t>Kabely a vodiče silové</t>
  </si>
  <si>
    <t>H05VV-F 2 x 1,5 (CYSY)</t>
  </si>
  <si>
    <t>Rozvodnice PZTS</t>
  </si>
  <si>
    <t>Kryt ZG20 pro MB-Secure nebo RIO  (nebo ekvivalentní)</t>
  </si>
  <si>
    <t>Mechanický mikrospínač s přepínacím kontaktem na dveře rozvaděče</t>
  </si>
  <si>
    <t>Označovací štítky</t>
  </si>
  <si>
    <t>Popisky, štítky, apod.</t>
  </si>
  <si>
    <t>Tmely, ostatní</t>
  </si>
  <si>
    <t>Tmel silikonový bílý</t>
  </si>
  <si>
    <t>Tmel akrylátový bílý</t>
  </si>
  <si>
    <t>Montážní pěna PUR 750 ml</t>
  </si>
  <si>
    <t>Směs omítková Cemix 7</t>
  </si>
  <si>
    <t xml:space="preserve">Sádra stavební šedá - balení 30 kg </t>
  </si>
  <si>
    <t>Zařízení systému EKV+PZTS</t>
  </si>
  <si>
    <t>Duální detektor digitální s držákem, vějíř 15m, vestavěné EOL a funkce AM, stupeň zabezpečení 3</t>
  </si>
  <si>
    <t>Akustický detektor tříštění skla s AM, dosah max. 9m, stupeň zabezpečení 3</t>
  </si>
  <si>
    <t>Vnitřní MG kontakt čtyřdrátový polarizovaný s pracovní mezerou 22mm, kabel 3m, stupeň zabezpečení 3</t>
  </si>
  <si>
    <t>Plastová propojovací krabice, 8+2 šroubovací svorky, stupeň zabezpečení 3</t>
  </si>
  <si>
    <t>Čtečka luminAXS mifareD, se 2 tlačítky, RS-485/C&amp;D (nutná kompatibilita)</t>
  </si>
  <si>
    <t>Čtečka luminAXS mifareD, s plnou klávesnicí (16 tlač.), RS-485/C&amp;D (nutná kompatibilita)</t>
  </si>
  <si>
    <t>Ústředna MB Secure 5000 (nutná kompatibilita)</t>
  </si>
  <si>
    <t>Koncentrátor 16 vstupů (nutná kompatibilita)</t>
  </si>
  <si>
    <t>Koncentrátor 4 vstupy (nutná kompatibilita)</t>
  </si>
  <si>
    <t>Dveřní modul pro ACS PRO / MB panely (nutná kompatibilita)</t>
  </si>
  <si>
    <t>Systémový napájecí zdroj 12V DC/18Ah, AUX 1,5A (použití u MG)</t>
  </si>
  <si>
    <t>Systémový napájecí zdroj 12V DC/26Ah, AUX 1,5A (použití v serverovně)</t>
  </si>
  <si>
    <t>Akumulátor 12V/18Ah ohniodolný, šroubové svorky M5, životnost až 5 let, VdS</t>
  </si>
  <si>
    <t>Akumulátor 12V/10Ah, připojení faston, životnost až 5 let, VdS (použití ke zdroji 12V DC/26Ah)</t>
  </si>
  <si>
    <t>Programování systému PZTS</t>
  </si>
  <si>
    <t>Elektromechanický zámek - zámek včetně příslušenství dodávkou dveří, pouze zapojení do systému</t>
  </si>
  <si>
    <t>Vysílač optopřevodníku systémových sběrnic MB-Secure, DSC, PARADOX a SATEL (nutná kompatibilita)</t>
  </si>
  <si>
    <t>Přijímač optopřevodníku systémových sběrnic MB-Secure, DSC, PARADOX a SATEL (nutná kompatibilita)</t>
  </si>
  <si>
    <t>Systém VSS</t>
  </si>
  <si>
    <t>IP dome kamera, 5MP, MZVF, 3.2-10mm, WDR 120dB, IR 20m, VA</t>
  </si>
  <si>
    <t>Programování a nastavení systému VSS</t>
  </si>
  <si>
    <t>Kamerové zkoušky dle počtu kamer</t>
  </si>
  <si>
    <t>Vysekání rýh</t>
  </si>
  <si>
    <t>Vysekání rýhy hloubky 30mm, šířky 30mm</t>
  </si>
  <si>
    <t>Serverovna MFF UK Malá Strana</t>
  </si>
  <si>
    <t>23Z067</t>
  </si>
  <si>
    <t>06/2023</t>
  </si>
  <si>
    <t>Rekapitulace ceny
D.1.4.3 ELEKTRO SLABOPROUD - RACKY</t>
  </si>
  <si>
    <t>Položkový rozpočet
D.1.4.3 ELEKTRO SLABOPROUD - RACKY A PŘÍSLUŠENSTVÍ</t>
  </si>
  <si>
    <t>Rack 42U v řadě spojený a příslušenství</t>
  </si>
  <si>
    <t>Datový rozváděč pro servery - 42U(2000)x800x1200 mm (vxšxh), ventilované přední dveře se stupněm perforace minimálně 85% a čtyřbodovým zamykáním s možnosti osazení bezpečnostními vložkami FAB, přední a zadní dveře s komfortní rukojetí pro profilovou půlválcovou vložku a s bezpečnostním zámkem 3524 E, přední a zadní dveře demontovatelné bez použití nářadí, zadní dveře vertikálně dělené, rám rozvaděče svařovaný s montážním rastrem pro snadné uchycení příslušenství pro kabelový management, upevňovací rovina 482,6 mm (19˝) přední a zadní s odečitatelným popisem U a se snadno přestavitelnou hloubkou, statická zatížitelnost 1500kg , střešní plech, vícedílný, odnímatelný, s bočním zavedením kabelů na hloubku po obou stranách rozváděče, statická zatížitelnost 1500kg, včetně potřebného příslušenství (montážní sady)</t>
  </si>
  <si>
    <t>Datový rozváděč pro servery - 42U(2000)x600x1200 mm (vxšxh), ventilované přední dveře se stupněm perforace minimálně 85% a čtyřbodovým zamykáním s možnosti osazení bezpečnostními vložkami FAB, přední a zadní dveře s komfortní rukojetí pro profilovou půlválcovou vložku a s bezpečnostním zámkem 3524 E, přední a zadní dveře demontovatelné bez použití nářadí, zadní dveře vertikálně dělené, rám rozvaděče svařovaný s montážním rastrem pro snadné uchycení příslušenství pro kabelový management, upevňovací rovina 482,6 mm (19˝) přední a zadní s odečitatelným popisem U a se snadno přestavitelnou hloubkou, statická zatížitelnost 1500kg , střešní plech, vícedílný, odnímatelný, s bočním zavedením kabelů na hloubku po obou stranách rozváděče, statická zatížitelnost 1500kg, včetně potřebného příslušenství (montážní sady)</t>
  </si>
  <si>
    <t>Sada na vyrovnání potenciálu pro datový rozváděč pro servery</t>
  </si>
  <si>
    <t>Bočnice  2000x1200, vertikálně dělená dělená, vnitřní aretace proti odemčení zámků z vnější strany, jednoduchá manipulace a montáž bez použití nářadí, RAL7035, bal. 1ks</t>
  </si>
  <si>
    <t>Spojka pro řadové spojení, vnější 3mm</t>
  </si>
  <si>
    <t>Dělící stěna pro rack VX IT s výřezy</t>
  </si>
  <si>
    <t>Nivelační nohy - PS/PC/TS nosnost 300kg, bal=4ks</t>
  </si>
  <si>
    <t>Podlahový plech s kartáčovou lištou VX, VX IT - 237,5</t>
  </si>
  <si>
    <t>Podlahový plech VX, VX IT hl.800, - 275</t>
  </si>
  <si>
    <t>Podlahový plech VX, VX IT hl.800, - 175</t>
  </si>
  <si>
    <t>Podlahový plech VX, VX IT, posuvný hl.800, 65-115mm</t>
  </si>
  <si>
    <t>Podlahový plech s kartáčovou lištou VX, VX IT - hl. 600, 237,5</t>
  </si>
  <si>
    <t>Podlahový plech VX, VX IT - hl. 600, 275</t>
  </si>
  <si>
    <t>Podlahový plech VX, VX IT - hl. 600, 175</t>
  </si>
  <si>
    <t>Podlahový plech VX, VX IT hl.600, posuvný 65-115mm</t>
  </si>
  <si>
    <t xml:space="preserve">Vertikální kabelový kanál pro datový rozváděč pro servery, pro výšku rozváděče 2000mm, vysoká hustota uložení komponent díky vedení kabelů vztaženému na počet U rozvaděče, jednoduchá montáž pomocí rychlého upevnění bez použití nářadí, odnímatelný kryt kanálu s oboustrannými závěsy, barva RAL9005, materiál ocelový plech, balení 1ks </t>
  </si>
  <si>
    <t>Kabelový hák 6U, VX IT standard, bal. 14ks</t>
  </si>
  <si>
    <t>Ventilační usměrňovací plech 800x2000 mm, k oddělení teplé a studené oblasti uvnitř datového rozvaděče pro servery, s kartáčovou lištou po obvodu pro oddělení přepážkami bez kolizí při nainstalovaných přípojnicových systémech na vnější montážní rovině, materiál ocelový plech barva RAL9005,  montáž bez použití nářadí,  balení 1 sada</t>
  </si>
  <si>
    <t>Ventilační usměrňovací plech 600x2000 mm, k oddělení teplé a studené oblasti uvnitř datového rozvaděče pro servery, s kartáčovou lištou po obvodu pro oddělení přepážkami bez kolizí při nainstalovaných přípojnicových systémech na vnější montážní rovině, materiál ocelový plech barva RAL9005,  montáž bez použití nářadí,  balení 1 sada</t>
  </si>
  <si>
    <t>IT systémové světlo LED pro IT Racky, 600lm, instalace na rám</t>
  </si>
  <si>
    <t>Dveřní polohový spínač</t>
  </si>
  <si>
    <t>DK napájecí kabel s C18 koncovkou pro použití s DK 7859.000 LED světlem</t>
  </si>
  <si>
    <t>Systémový nosič pro kabelové trasy, systém nosičů s přestavitelnou hloubkou lze upevnit na všechny datové rozváděče o hloubce 800 – 1200 mm se střešním plechem přišroubovaným z vnější strany, integrované systémové děrování pro šrouby do plechu nebo klecové matice  umožňuje upevnění nejběžnějších systémů kabelových tras, materiál ocelový plech, barva RAL 7035, balení 2ks</t>
  </si>
  <si>
    <t>Zaslepovací panel, 1U, rychlé upevnění bez šroubů, materiál plast, ABS, samozhášecí dle UL 94-V0, neobsahuje halogeny, barva RAL 9005, balení 3ks</t>
  </si>
  <si>
    <t>Gravírovaný PVC štítek na racky s číslem racku o rozměru 12x6cm</t>
  </si>
  <si>
    <t>Monitoring vnitřního prostředí racku, 11x teplota/vlhkost, zaplavové čidlo délka 15m</t>
  </si>
  <si>
    <t>Procesorová jednotka monitoringu vnitřního prostředí,centrální řídicí jednotka  je základem monitorovacího systému, přes rozhraní pro čidla lze k těmto jednotkám napojit externí senzory a připojovací jednotky CAN-bus, řídicí jednotka lze prostřednictvím ethernetu připojit k datové síti, konfigurovat přes web/USB, odesílat alarmy z poštovního serveru a pomocí SNMP napojit na systém správy sítě, stupeň krytí IP dle normy IEC 60 529 IP30,  jednotlivé a skupinové spínání zásuvek aktivních modulů pro napájecí sběrnice,max. počet čidel 32, šířka: 138 mm, výška: 40 mm, hloubka: 132 mm, provozní teplota: +0°C...+45°C, Integrované infračervené přístupové čidlo (max. vzdálenost sepnutí 100 mm), protokoly: TCP/IPv4, TCP/IPv6, SNMPv1, SNMPv2c, SNMPv3, Telnet, SSH, FTP, SFTP se SSL, HTTP, HTTPS se SSL, NTP, DHCP, DNS, SMTP, Syslog, LDAP, Radius, OPC-UA, Modbus/TCP, RS-232, rozhraní/přípojky: mini USB, 1 x USB, slot na SD paměťové karty (max. 32 GB), Ethernet dle normy IEEE 802.3 přes 10/100BaseT Fullduplex 10/100 Mbit/s, PoE, RJ12,  2 x RJ45 sběrnice CAN-Bus (délka max. 50m), mobilní internetová stránka: Pro telefony s OS Android a Windows, balení 1ks</t>
  </si>
  <si>
    <t>CMC III zdroj 24V, vstup 100-230 V AC, 50Hz (nebo ekvivalentní)</t>
  </si>
  <si>
    <t>Napájecí kabel k CMC II / III a 7200400,411,511, prov. D (nebo ekvivalentní)</t>
  </si>
  <si>
    <t>CMC III třmen pro uchycení kabelů pro 7030088 (nebo ekvivalentní)</t>
  </si>
  <si>
    <t>CMC III montážní jednotka 1U, 19", RAL9005 (nebo ekvivalentní)</t>
  </si>
  <si>
    <t>CMC III VX online komfortní rukojeť, RAL 9005 (nebo ekvivalentní)</t>
  </si>
  <si>
    <t>CMC III VX jednotka pro ovládání přístupu (nebo ekvivalentní)</t>
  </si>
  <si>
    <t>CMC III VX čtečka RFID karet, RAL 9005 (nebo ekvivalentní)</t>
  </si>
  <si>
    <t>CMC III čidlo úniku kapaliny (nebo ekvivalentní)</t>
  </si>
  <si>
    <t>CMC III teplotní / vlhkostní čidlo (nebo ekvivalentní)</t>
  </si>
  <si>
    <t>I/O jednotka, 8 digitálních vstupů, 4 reléové výstupy, automatický sled sběrnic s pořadovým číslem zajišťovaný řídicí jednotkou, napájení elektrickou energií se provádí přes rozhraní CAN-Bus, indikace stavu prostřednictvím integrované LED diody, vstupy pro bezpotenciální signály, reléový výstup (přepínací kontakt) se zatížitelností max. 24 V (DC)/1 A, 2 x RJ45 sběrnice CAN-Bus, balení 1ks</t>
  </si>
  <si>
    <t>Bezpečnostní půlválcová vložka, 1ks klíče</t>
  </si>
  <si>
    <t>CAN-Bus propojovací kabel 1m</t>
  </si>
  <si>
    <t>CAN-Bus propojovací kabel 1.5m</t>
  </si>
  <si>
    <t>Zkušební provoz</t>
  </si>
  <si>
    <t>Programování a oživení systému monitoringu prostředí</t>
  </si>
  <si>
    <t>PDU metered plus, měření jednotlivých výstupních zásuvek</t>
  </si>
  <si>
    <t xml:space="preserve">PDU metered plus  24x C13 + 6x C19, přívod 16A 3f, pro výšku skříně min.1800mm, rám VX IT min.1800mm.
Napájecí lišta disponuje barevným značením jednotlivých fází (L1 = růžová, L2 = černá, L3 = bílá). Rozměry napájecí lišty maximálně šířka 44mm, hloubka 70mm a délka 1495mm. Přesnost měření ±1 % (kWh) podle EN 62 053-21, programovatelné zapínání po obnovení napětí (zap/vyp/poslední stav), programovatelné spínání (čas / programovatelná logika), integrované hodiny reálného času se záložní baterií (max. 10 let, baterie je vyměnitelná), integrovaný elektromagnetický bzučák pro spuštění akustického alarmu, nastavitelné mezní hodnoty (varování/alarm) pro napětí, proud, výkon, samostatně nastavitelné na každou fázi, vzdáleně měřená každá výstupní zásuvka, displej / jednotku ovladače lze ve skříni PDU otáčet o 180° a vyměnit, integrovaný, plně redundantní síťový zdroj, napájení ze všech fází, PDU napájení proudem odolné proti poruchám redundantní přes všechny fáze, Napětí V, proud A, kmitočet Hz, činný výkon, činná práce, zdánlivý výkon, zdánlivá práce, účiník (cosPhi) a fázový úhel, měření proudu nulového vodiče / zjištění asymetrického zatížení, monitorování pojistek u PDU s integrovanou pojistkou, jasný TFT displej 128x128 pixelů (RGB) s osvětleným pozadím a energeticky úsporným režimem pro zobrazení údajů výkonu a základní konfigurace PDU, polohovací senzory pro rotaci displeje a správné zobrazení PDU na webové stránce, vícebarevné LED diody (zelená/žlutá/červená) pro signalizaci stavů spínání a mezní hodnoty jednotlivých výstupních zásuvek, power LED pro zobrazení napětí, energeticky úsporný design, nízká vlastní spotřeba, nouzové napájení jednotky PDU webového serveru přes PoE, sekvenční vypínání výstup, spínací funkce u každé výstupní zásuvky, chrání před špičkami při přetížení: sekvenční zapínání výstupů po obnovení napětí, ukládání reléových stavů spínání i při výpadku proudu, bistabilní relé: nízký příkon a vysoký spínací výkon i pro vyšší zapínací proudy až do max. 300 A, seskupování: společné spínání více výstupů, měření každé fáze nebo napájení, dodatečné měření na každé výstupní zásuvce, vysoce výkonné CPU (ARM Cortex A8), digitální vstup (beznapěťový kontakt), dodatečný výstup alarmu / reléový výstup (přepínací kontakt). Rozhraní: plně redundantní rozhraní Ethernet 10/100/1000 Mbit/s (2x RJ45, 1x s PoE), USB 2.0 port (USB-A) pro hromadnou konfiguraci, aktualizaci firmwaru a zaznamenávání dat, rozhraní sběrnice CAN (RJ45) pro max. 8 čidel okolního prostředí, sériové rozhraní RS232 (RJ12) pro LTE jednotku, skripta, CLI, použití vlastních certifikátů/TLS 1.2, zasílání e-mailu při alarmu (SMTP), uživatelská správa včetně správy oprávnění, připojení LDAP(S)/Radius/Active Directory, syslog připojení serverů (max. 2 servery),plně redundantní monitorování prostřednictvím druhé datové sítě. Minimální požadavky na plnění norem EN 62368-1, EN 61000-3, EN 61000-4, EN 61000-6, EN 62053-21. Minimální požadavky na protokoly: Webový server (HTTP, HTTPS, SSL), SSH, Telnet, NTP, TCP/IP v4 &amp; v6, DHCP, DNS, SNMP v1, v2c &amp; v3, Modbus/TCP, OPC-UA, MIB pro začlenění do nadřazených SW DCIM, FTP/SFTP (update/přenos souborů). </t>
  </si>
  <si>
    <t>Položkový rozpočet
D.1.4.3 ELEKTRO SLABOPROUD - HLAVNÍ SLP TRASY</t>
  </si>
  <si>
    <t>Trasa pro optické kabely pro sestavu racků - instalace na systémové držáky</t>
  </si>
  <si>
    <t>FIBERRUNNER® CHANNEL, 4X4 SYSTEM, 2M LENGTH, BLACK (nebo ekvivalentní)</t>
  </si>
  <si>
    <t>FIBERRUNNER® SNAP-ON HINGED COVER FOR CHANNEL FR4X4LBL2, LSZH, BLACK (nebo ekvivalentní)</t>
  </si>
  <si>
    <t>FIBERRUNNER® END CAP, 4" X 4" (nebo ekvivalentní)</t>
  </si>
  <si>
    <t>FIBERRUNNER® COUPLER, JOINS 2 SECTIONS OF CHANNEL OR FITTINGS (nebo ekvivalentní)</t>
  </si>
  <si>
    <t>FiberRunner® Spill-Over Junction, 2x2 Black (nebo ekvivalentní)</t>
  </si>
  <si>
    <t>FIBERRUNNER® SPILL-OVER JUNCTION (nebo ekvivalentní)</t>
  </si>
  <si>
    <t>FIBERRUNNER® TRUMPET (nebo ekvivalentní)</t>
  </si>
  <si>
    <t>Trasa pro metalické kabely pro sestavu racků - instalace na systémové držáky</t>
  </si>
  <si>
    <t>Wire Basket 4" H x 8" W, Black Powdered Coated (nebo ekvivalentní)</t>
  </si>
  <si>
    <t>Wire Basket Bolted Style Splice, Black (nebo ekvivalentní)</t>
  </si>
  <si>
    <t>Wide Bottom Waterfall, BL, Panduit Wire Basket (nebo ekvivalentní)</t>
  </si>
  <si>
    <t>Wire Basket Splice (nebo ekvivalentní)</t>
  </si>
  <si>
    <t>Pan-Lug™ SBC3-C Mech Con-Split Bolt, 3, Copper, PK100 (nebo ekvivalentní)</t>
  </si>
  <si>
    <t>Trasa pro optické kabely</t>
  </si>
  <si>
    <t>Žlab drátěný 100/100 "GZ"  - vzdálenost podpěr cca.1,8m, včetně spojovacího materiálu, konzolí, profilů, úchytů, závěsů, nosníků, pospojení, přizemnění a ostatního příslušenství</t>
  </si>
  <si>
    <t>Trasa pro metalické kabely STO</t>
  </si>
  <si>
    <t>Žlab drátěný 50/50 "GZ" - vzdálenost podpěr cca.1,5m, včetně spojek, tvarovacích dílů, držáků, nosníků, podpěr, aj. závesného a montážního materiálu</t>
  </si>
  <si>
    <t>Protipožární ucpávky</t>
  </si>
  <si>
    <t>Protipožární ucpávka pevná</t>
  </si>
  <si>
    <t>Protipožární rukáv např. CFS-SL GA (nebo ekvivalentní)</t>
  </si>
  <si>
    <t>Pospojení, uzemnění kabelových tras - CYA, montážní materiál</t>
  </si>
  <si>
    <t>ROZPOČTOVÉ NÁKLADY 
D.2.1 - PLYNOVÉ STABILNÍ HASÍCÍ ZAŘÍZENÍ</t>
  </si>
  <si>
    <t>D.2.1 - PLYNOVÉ STABILNÍ HASÍCÍ ZAŘÍZENÍ</t>
  </si>
  <si>
    <t>Rekapitulace ceny
D.2.1 - PLYNOVÉ STABILNÍ HASÍCÍ ZAŘÍZENÍ</t>
  </si>
  <si>
    <t>Dodávky vč. Montáže</t>
  </si>
  <si>
    <t>ZRN (ř. 1-05)</t>
  </si>
  <si>
    <t>Položkový rozpočet
D.2.1 - PLYNOVÉ STABILNÍ HASÍCÍ ZAŘÍZENÍ</t>
  </si>
  <si>
    <t>Dodávky včetně montáže</t>
  </si>
  <si>
    <t>Referenční typ</t>
  </si>
  <si>
    <t>Systém GHZ 1</t>
  </si>
  <si>
    <t>Tlaková láhev s ventilem 50 litrů, 25bar (20kg-60kg)</t>
  </si>
  <si>
    <t>Manometr 0-40bar, NC 22,5bar, M10x1, s kabelem</t>
  </si>
  <si>
    <t>Vypouštěcí hadice DN40, 550mm</t>
  </si>
  <si>
    <t>Elektrický spouštěč lahve 24V DC/0,5A - s diodou pro B0480-2</t>
  </si>
  <si>
    <t>Manuální/pneumatický spouštěč - standard, aktivační tlak 21bar</t>
  </si>
  <si>
    <t>Tlakový snímač G1/2"</t>
  </si>
  <si>
    <t>Montážní profil pro uchycení lahve 232mm na stěnu, L=382mm, 1 láhev 30/50L</t>
  </si>
  <si>
    <t>Upínací obruč pro tlakovou láhev 30/50 litrů, průměr 232mm</t>
  </si>
  <si>
    <t>Uchycení obruče na montážní stěnový profil</t>
  </si>
  <si>
    <t>Hubice DN20 (3/2") / 180°, 17x 3,2mm</t>
  </si>
  <si>
    <t>Vypouštěcí potrubí, spojky, fitinky, závěsy, pomocný materiál včetně montáže a povrchové úpravy</t>
  </si>
  <si>
    <t>Hasivo FK-5-1-12 v lahvi</t>
  </si>
  <si>
    <t>Ovládací ústředna</t>
  </si>
  <si>
    <t>Ovládací ústředna, 4 linky</t>
  </si>
  <si>
    <t>Modul pro hašení</t>
  </si>
  <si>
    <t>Akumulátor 12V 7Ah</t>
  </si>
  <si>
    <t>Karta 8 vstupů/výstupů</t>
  </si>
  <si>
    <t>Krabice pro relé moduly</t>
  </si>
  <si>
    <t>Relé modul</t>
  </si>
  <si>
    <t>Ovládání a signalizace</t>
  </si>
  <si>
    <t>Konvenční optický detektor</t>
  </si>
  <si>
    <t>Patice hlásiče</t>
  </si>
  <si>
    <t>Vysoká patice</t>
  </si>
  <si>
    <t>Spouštěcí tlačítko včetně elektroniky</t>
  </si>
  <si>
    <t>Blokovací tlačítko včetně elektroniky</t>
  </si>
  <si>
    <t>Kombinovaná siréna / červený maják</t>
  </si>
  <si>
    <t>Magnetický kontakt na dveře</t>
  </si>
  <si>
    <t>Ohniodolná krabice pro svorky - malá</t>
  </si>
  <si>
    <t>Kabeláž vč. tras, uzemění a montáž el. části GHZ</t>
  </si>
  <si>
    <t>Doprava a manipulace</t>
  </si>
  <si>
    <t>Úklidové práce</t>
  </si>
  <si>
    <t>Přetlaková klapka + protidešťová žaluzie</t>
  </si>
  <si>
    <t>Drobný instalační materiál (průchodky, příchytky apod.)</t>
  </si>
  <si>
    <t>Koordinační práce s ostatními profesemi</t>
  </si>
  <si>
    <t>Montáž rámů a tlakové lahve</t>
  </si>
  <si>
    <t>Tlaková zkouška systému vč. stanoviska TIČR</t>
  </si>
  <si>
    <t>Požární ucpávka na kabeláže a potrubí</t>
  </si>
  <si>
    <t>Zkouška těsnosti prostoru (door-fan-test)</t>
  </si>
  <si>
    <t>Vedení projektu</t>
  </si>
  <si>
    <t>Funkční zkoušky a uvedení zařízení do provozu</t>
  </si>
  <si>
    <t>Zaškolení obsluhy</t>
  </si>
  <si>
    <t>Výrobní a dílenská dokumentace</t>
  </si>
  <si>
    <t>Dokumentace skutečného stavu provedení stavby</t>
  </si>
  <si>
    <t>Bezpečnostní tabulky, popisky, značky</t>
  </si>
  <si>
    <t>Nalepovací tabulka - označení lahve</t>
  </si>
  <si>
    <t>Provozní knížka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</si>
</sst>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_-* #,##0\ &quot;Kč&quot;_-;\-* #,##0\ &quot;Kč&quot;_-;_-* &quot;-&quot;\ &quot;Kč&quot;_-;_-@_-"/>
    <numFmt numFmtId="165" formatCode="_-* #,##0.00\ &quot;Kč&quot;_-;\-* #,##0.00\ &quot;Kč&quot;_-;_-* &quot;-&quot;??\ &quot;Kč&quot;_-;_-@_-"/>
    <numFmt numFmtId="166" formatCode="\ * #,##0.00&quot; Kč &quot;;\-* #,##0.00&quot; Kč &quot;;\ * \-#&quot; Kč &quot;;@\ "/>
    <numFmt numFmtId="167" formatCode="#,##0.00&quot; Kč&quot;"/>
    <numFmt numFmtId="168" formatCode="#,##0.00\ [$Kč-405];[Red]\-#,##0.00\ [$Kč-405]"/>
    <numFmt numFmtId="169" formatCode="#,##0.00\ [$Kč-405];\-#,##0.00\ [$Kč-405]"/>
    <numFmt numFmtId="170" formatCode="#,##0.00%"/>
    <numFmt numFmtId="171" formatCode="dd\.mm\.yyyy"/>
    <numFmt numFmtId="172" formatCode="#,##0.00000"/>
    <numFmt numFmtId="173" formatCode="#,##0.000"/>
    <numFmt numFmtId="174" formatCode="#,##0.00&quot;     &quot;;\-#,##0.00&quot;     &quot;"/>
  </numFmts>
  <fonts count="87">
    <font>
      <sz val="11"/>
      <color indexed="8"/>
      <name val="Calibri"/>
      <family val="2"/>
    </font>
    <font>
      <sz val="10"/>
      <name val="Calibri"/>
      <family val="2"/>
    </font>
    <font>
      <b/>
      <sz val="11"/>
      <color indexed="60"/>
      <name val="Arial"/>
      <family val="2"/>
    </font>
    <font>
      <b/>
      <sz val="11"/>
      <name val="Arial"/>
      <family val="2"/>
    </font>
    <font>
      <b/>
      <sz val="18"/>
      <name val="Arial"/>
      <family val="2"/>
    </font>
    <font>
      <b/>
      <sz val="12"/>
      <name val="Arial"/>
      <family val="2"/>
    </font>
    <font>
      <sz val="12"/>
      <name val="Arial"/>
      <family val="2"/>
    </font>
    <font>
      <sz val="11"/>
      <color indexed="8"/>
      <name val="Calibri"/>
      <family val="2"/>
    </font>
    <font>
      <sz val="10"/>
      <name val="Arial CE"/>
    </font>
    <font>
      <sz val="8"/>
      <name val="MS Sans Serif"/>
    </font>
    <font>
      <u/>
      <sz val="11"/>
      <color theme="10"/>
      <name val="Calibri"/>
      <family val="2"/>
    </font>
    <font>
      <u/>
      <sz val="11"/>
      <color theme="11"/>
      <name val="Calibri"/>
      <family val="2"/>
    </font>
    <font>
      <sz val="10"/>
      <name val="Arial"/>
      <family val="2"/>
    </font>
    <font>
      <sz val="11"/>
      <name val="Arial"/>
      <family val="2"/>
    </font>
    <font>
      <sz val="8"/>
      <name val="Arial CE"/>
      <family val="2"/>
    </font>
    <font>
      <sz val="8"/>
      <color rgb="FFFFFFFF"/>
      <name val="Arial CE"/>
    </font>
    <font>
      <b/>
      <sz val="14"/>
      <name val="Arial CE"/>
    </font>
    <font>
      <sz val="8"/>
      <color rgb="FF3366FF"/>
      <name val="Arial CE"/>
    </font>
    <font>
      <b/>
      <sz val="12"/>
      <color rgb="FF969696"/>
      <name val="Arial CE"/>
    </font>
    <font>
      <sz val="10"/>
      <color rgb="FF969696"/>
      <name val="Arial CE"/>
    </font>
    <font>
      <b/>
      <sz val="8"/>
      <color rgb="FF969696"/>
      <name val="Arial CE"/>
    </font>
    <font>
      <b/>
      <sz val="11"/>
      <name val="Arial CE"/>
    </font>
    <font>
      <b/>
      <sz val="10"/>
      <name val="Arial CE"/>
    </font>
    <font>
      <b/>
      <sz val="10"/>
      <color rgb="FF969696"/>
      <name val="Arial CE"/>
    </font>
    <font>
      <b/>
      <sz val="12"/>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u/>
      <sz val="11"/>
      <color theme="10"/>
      <name val="Calibri"/>
      <family val="2"/>
      <scheme val="minor"/>
    </font>
    <font>
      <sz val="18"/>
      <color theme="10"/>
      <name val="Wingdings 2"/>
      <charset val="2"/>
    </font>
    <font>
      <sz val="11"/>
      <name val="Arial CE"/>
    </font>
    <font>
      <b/>
      <sz val="11"/>
      <color rgb="FF003366"/>
      <name val="Arial CE"/>
    </font>
    <font>
      <sz val="11"/>
      <color rgb="FF003366"/>
      <name val="Arial CE"/>
    </font>
    <font>
      <sz val="11"/>
      <color rgb="FF969696"/>
      <name val="Arial CE"/>
    </font>
    <font>
      <sz val="10"/>
      <color rgb="FF3366FF"/>
      <name val="Arial CE"/>
    </font>
    <font>
      <b/>
      <sz val="12"/>
      <color rgb="FF800000"/>
      <name val="Arial CE"/>
    </font>
    <font>
      <sz val="12"/>
      <color rgb="FF003366"/>
      <name val="Arial CE"/>
    </font>
    <font>
      <sz val="10"/>
      <color rgb="FF003366"/>
      <name val="Arial CE"/>
    </font>
    <font>
      <sz val="8"/>
      <color rgb="FF960000"/>
      <name val="Arial CE"/>
    </font>
    <font>
      <b/>
      <sz val="8"/>
      <name val="Arial CE"/>
    </font>
    <font>
      <sz val="8"/>
      <color rgb="FF003366"/>
      <name val="Arial CE"/>
    </font>
    <font>
      <sz val="7"/>
      <color rgb="FF979797"/>
      <name val="Arial CE"/>
    </font>
    <font>
      <i/>
      <u/>
      <sz val="7"/>
      <color rgb="FF979797"/>
      <name val="Calibri"/>
      <family val="2"/>
      <scheme val="minor"/>
    </font>
    <font>
      <sz val="8"/>
      <color rgb="FF800080"/>
      <name val="Arial CE"/>
    </font>
    <font>
      <sz val="7"/>
      <color rgb="FF969696"/>
      <name val="Arial CE"/>
    </font>
    <font>
      <sz val="8"/>
      <color rgb="FF505050"/>
      <name val="Arial CE"/>
    </font>
    <font>
      <i/>
      <sz val="9"/>
      <color rgb="FF0000FF"/>
      <name val="Arial CE"/>
    </font>
    <font>
      <i/>
      <sz val="8"/>
      <color rgb="FF0000FF"/>
      <name val="Arial CE"/>
    </font>
    <font>
      <sz val="8"/>
      <color rgb="FFFF0000"/>
      <name val="Arial CE"/>
    </font>
    <font>
      <sz val="8"/>
      <name val="Trebuchet MS"/>
      <family val="2"/>
    </font>
    <font>
      <b/>
      <sz val="16"/>
      <name val="Trebuchet MS"/>
      <family val="2"/>
    </font>
    <font>
      <b/>
      <sz val="11"/>
      <name val="Trebuchet MS"/>
      <family val="2"/>
    </font>
    <font>
      <sz val="8"/>
      <name val="Arial CE"/>
      <charset val="238"/>
    </font>
    <font>
      <sz val="9"/>
      <name val="Trebuchet MS"/>
      <family val="2"/>
    </font>
    <font>
      <i/>
      <sz val="8"/>
      <name val="Arial CE"/>
      <charset val="238"/>
    </font>
    <font>
      <b/>
      <sz val="8"/>
      <name val="Arial CE"/>
      <charset val="238"/>
    </font>
    <font>
      <sz val="10"/>
      <name val="Trebuchet MS"/>
      <family val="2"/>
    </font>
    <font>
      <sz val="11"/>
      <name val="Trebuchet MS"/>
      <family val="2"/>
    </font>
    <font>
      <b/>
      <sz val="9"/>
      <name val="Trebuchet MS"/>
      <family val="2"/>
    </font>
    <font>
      <b/>
      <sz val="10"/>
      <color rgb="FF808080"/>
      <name val="Arial"/>
      <family val="2"/>
    </font>
    <font>
      <b/>
      <sz val="10"/>
      <color rgb="FF808080"/>
      <name val="Flexo"/>
    </font>
    <font>
      <sz val="11"/>
      <color rgb="FF000000"/>
      <name val="Calibri"/>
      <family val="2"/>
    </font>
    <font>
      <sz val="11"/>
      <color theme="0" tint="-0.499984740745262"/>
      <name val="Arial"/>
      <family val="2"/>
    </font>
    <font>
      <sz val="11"/>
      <color indexed="8"/>
      <name val="Arial"/>
      <family val="2"/>
    </font>
    <font>
      <b/>
      <sz val="12"/>
      <color indexed="60"/>
      <name val="Arial"/>
      <family val="2"/>
    </font>
    <font>
      <b/>
      <sz val="16"/>
      <name val="Arial"/>
      <family val="2"/>
    </font>
    <font>
      <sz val="16"/>
      <name val="Arial"/>
      <family val="2"/>
    </font>
    <font>
      <b/>
      <sz val="16"/>
      <color theme="0" tint="-0.14999847407452621"/>
      <name val="Arial"/>
      <family val="2"/>
    </font>
    <font>
      <b/>
      <sz val="10"/>
      <color rgb="FF000000"/>
      <name val="Arial"/>
      <family val="2"/>
    </font>
    <font>
      <sz val="10"/>
      <color indexed="8"/>
      <name val="Arial"/>
      <family val="2"/>
    </font>
    <font>
      <sz val="8"/>
      <color indexed="10"/>
      <name val="Arial"/>
      <family val="2"/>
    </font>
    <font>
      <b/>
      <sz val="9"/>
      <name val="Arial"/>
      <family val="2"/>
    </font>
    <font>
      <b/>
      <sz val="8"/>
      <color indexed="60"/>
      <name val="Arial"/>
      <family val="2"/>
    </font>
    <font>
      <sz val="8"/>
      <color indexed="60"/>
      <name val="Arial"/>
      <family val="2"/>
    </font>
    <font>
      <sz val="8"/>
      <name val="Arial"/>
      <family val="2"/>
    </font>
    <font>
      <sz val="8"/>
      <color indexed="8"/>
      <name val="Arial"/>
      <family val="2"/>
    </font>
    <font>
      <b/>
      <sz val="8"/>
      <name val="Arial"/>
      <family val="2"/>
    </font>
    <font>
      <b/>
      <sz val="8"/>
      <color rgb="FFD11C1A"/>
      <name val="Arial"/>
      <family val="2"/>
    </font>
    <font>
      <sz val="8"/>
      <name val="Tahoma"/>
      <family val="2"/>
    </font>
    <font>
      <sz val="12"/>
      <color indexed="8"/>
      <name val="Arial"/>
      <family val="2"/>
    </font>
    <font>
      <sz val="8"/>
      <name val="Arial"/>
      <family val="2"/>
      <charset val="238"/>
    </font>
    <font>
      <b/>
      <sz val="8"/>
      <name val="Arial"/>
      <family val="2"/>
      <charset val="238"/>
    </font>
    <font>
      <sz val="8"/>
      <color rgb="FF1F1F1F"/>
      <name val="Arial"/>
      <family val="2"/>
      <charset val="238"/>
    </font>
    <font>
      <sz val="7"/>
      <color indexed="8"/>
      <name val="Arial"/>
      <family val="2"/>
    </font>
  </fonts>
  <fills count="5">
    <fill>
      <patternFill patternType="none"/>
    </fill>
    <fill>
      <patternFill patternType="gray125"/>
    </fill>
    <fill>
      <patternFill patternType="solid">
        <fgColor rgb="FFFFFFCC"/>
      </patternFill>
    </fill>
    <fill>
      <patternFill patternType="solid">
        <fgColor rgb="FFBEBEBE"/>
      </patternFill>
    </fill>
    <fill>
      <patternFill patternType="solid">
        <fgColor rgb="FFD2D2D2"/>
      </patternFill>
    </fill>
  </fills>
  <borders count="44">
    <border>
      <left/>
      <right/>
      <top/>
      <bottom/>
      <diagonal/>
    </border>
    <border>
      <left/>
      <right/>
      <top style="thin">
        <color auto="1"/>
      </top>
      <bottom style="thin">
        <color auto="1"/>
      </bottom>
      <diagonal/>
    </border>
    <border>
      <left/>
      <right/>
      <top/>
      <bottom style="dotted">
        <color auto="1"/>
      </bottom>
      <diagonal/>
    </border>
    <border>
      <left/>
      <right/>
      <top style="dotted">
        <color auto="1"/>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top style="hair">
        <color rgb="FF000000"/>
      </top>
      <bottom/>
      <diagonal/>
    </border>
    <border>
      <left/>
      <right/>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thin">
        <color rgb="FF000000"/>
      </left>
      <right/>
      <top/>
      <bottom style="thin">
        <color rgb="FF000000"/>
      </bottom>
      <diagonal/>
    </border>
    <border>
      <left/>
      <right/>
      <top/>
      <bottom style="thin">
        <color rgb="FF000000"/>
      </bottom>
      <diagonal/>
    </border>
    <border>
      <left style="hair">
        <color rgb="FF969696"/>
      </left>
      <right/>
      <top style="hair">
        <color rgb="FF969696"/>
      </top>
      <bottom/>
      <diagonal/>
    </border>
    <border>
      <left/>
      <right/>
      <top style="hair">
        <color rgb="FF969696"/>
      </top>
      <bottom/>
      <diagonal/>
    </border>
    <border>
      <left/>
      <right style="hair">
        <color rgb="FF969696"/>
      </right>
      <top style="hair">
        <color rgb="FF969696"/>
      </top>
      <bottom/>
      <diagonal/>
    </border>
    <border>
      <left style="hair">
        <color rgb="FF969696"/>
      </left>
      <right/>
      <top/>
      <bottom/>
      <diagonal/>
    </border>
    <border>
      <left/>
      <right style="hair">
        <color rgb="FF969696"/>
      </right>
      <top/>
      <bottom/>
      <diagonal/>
    </border>
    <border>
      <left style="hair">
        <color rgb="FF969696"/>
      </left>
      <right/>
      <top style="hair">
        <color rgb="FF969696"/>
      </top>
      <bottom style="hair">
        <color rgb="FF969696"/>
      </bottom>
      <diagonal/>
    </border>
    <border>
      <left/>
      <right/>
      <top style="hair">
        <color rgb="FF969696"/>
      </top>
      <bottom style="hair">
        <color rgb="FF969696"/>
      </bottom>
      <diagonal/>
    </border>
    <border>
      <left/>
      <right style="hair">
        <color rgb="FF969696"/>
      </right>
      <top style="hair">
        <color rgb="FF969696"/>
      </top>
      <bottom style="hair">
        <color rgb="FF969696"/>
      </bottom>
      <diagonal/>
    </border>
    <border>
      <left style="hair">
        <color rgb="FF969696"/>
      </left>
      <right/>
      <top/>
      <bottom style="hair">
        <color rgb="FF969696"/>
      </bottom>
      <diagonal/>
    </border>
    <border>
      <left/>
      <right/>
      <top/>
      <bottom style="hair">
        <color rgb="FF969696"/>
      </bottom>
      <diagonal/>
    </border>
    <border>
      <left/>
      <right style="hair">
        <color rgb="FF969696"/>
      </right>
      <top/>
      <bottom style="hair">
        <color rgb="FF969696"/>
      </bottom>
      <diagonal/>
    </border>
    <border>
      <left style="hair">
        <color rgb="FF969696"/>
      </left>
      <right style="hair">
        <color rgb="FF969696"/>
      </right>
      <top style="hair">
        <color rgb="FF969696"/>
      </top>
      <bottom style="hair">
        <color rgb="FF969696"/>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dotted">
        <color auto="1"/>
      </top>
      <bottom style="dotted">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hair">
        <color indexed="8"/>
      </right>
      <top style="thin">
        <color auto="1"/>
      </top>
      <bottom/>
      <diagonal/>
    </border>
    <border>
      <left style="hair">
        <color indexed="8"/>
      </left>
      <right style="thin">
        <color auto="1"/>
      </right>
      <top style="thin">
        <color auto="1"/>
      </top>
      <bottom/>
      <diagonal/>
    </border>
    <border>
      <left style="hair">
        <color indexed="8"/>
      </left>
      <right style="hair">
        <color indexed="8"/>
      </right>
      <top style="thin">
        <color auto="1"/>
      </top>
      <bottom/>
      <diagonal/>
    </border>
    <border>
      <left style="thin">
        <color auto="1"/>
      </left>
      <right style="thin">
        <color auto="1"/>
      </right>
      <top style="thin">
        <color auto="1"/>
      </top>
      <bottom/>
      <diagonal/>
    </border>
    <border>
      <left/>
      <right style="hair">
        <color indexed="8"/>
      </right>
      <top/>
      <bottom/>
      <diagonal/>
    </border>
    <border>
      <left style="hair">
        <color indexed="8"/>
      </left>
      <right/>
      <top/>
      <bottom/>
      <diagonal/>
    </border>
    <border>
      <left style="thin">
        <color auto="1"/>
      </left>
      <right style="thin">
        <color auto="1"/>
      </right>
      <top/>
      <bottom/>
      <diagonal/>
    </border>
  </borders>
  <cellStyleXfs count="207">
    <xf numFmtId="0" fontId="0" fillId="0" borderId="0"/>
    <xf numFmtId="0" fontId="7" fillId="0" borderId="0"/>
    <xf numFmtId="166" fontId="7" fillId="0" borderId="0"/>
    <xf numFmtId="0" fontId="1" fillId="0" borderId="0"/>
    <xf numFmtId="0" fontId="1" fillId="0" borderId="0"/>
    <xf numFmtId="0" fontId="1" fillId="0" borderId="0"/>
    <xf numFmtId="0" fontId="7" fillId="0" borderId="0"/>
    <xf numFmtId="166" fontId="7" fillId="0" borderId="0" applyFill="0" applyBorder="0" applyAlignment="0" applyProtection="0"/>
    <xf numFmtId="0" fontId="1" fillId="0" borderId="0"/>
    <xf numFmtId="0" fontId="9" fillId="0" borderId="0" applyAlignment="0">
      <alignment vertical="top" wrapText="1"/>
      <protection locked="0"/>
    </xf>
    <xf numFmtId="0" fontId="8" fillId="0" borderId="0"/>
    <xf numFmtId="0" fontId="1" fillId="0" borderId="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165" fontId="7" fillId="0" borderId="0" applyFont="0" applyFill="0" applyBorder="0" applyAlignment="0" applyProtection="0"/>
    <xf numFmtId="0" fontId="14" fillId="0" borderId="0"/>
    <xf numFmtId="0" fontId="31" fillId="0" borderId="0" applyNumberFormat="0" applyFill="0" applyBorder="0" applyAlignment="0" applyProtection="0"/>
  </cellStyleXfs>
  <cellXfs count="495">
    <xf numFmtId="0" fontId="0" fillId="0" borderId="0" xfId="0"/>
    <xf numFmtId="49" fontId="3" fillId="0" borderId="0" xfId="4" applyNumberFormat="1" applyFont="1" applyAlignment="1">
      <alignment horizontal="left" vertical="center" wrapText="1"/>
    </xf>
    <xf numFmtId="0" fontId="6" fillId="0" borderId="0" xfId="3" applyFont="1" applyAlignment="1">
      <alignment horizontal="center" vertical="center"/>
    </xf>
    <xf numFmtId="167" fontId="6" fillId="0" borderId="0" xfId="2" applyNumberFormat="1" applyFont="1" applyAlignment="1">
      <alignment horizontal="right" vertical="center"/>
    </xf>
    <xf numFmtId="49" fontId="6" fillId="0" borderId="0" xfId="3" applyNumberFormat="1" applyFont="1" applyAlignment="1">
      <alignment horizontal="left" vertical="center"/>
    </xf>
    <xf numFmtId="167" fontId="6" fillId="0" borderId="0" xfId="3" applyNumberFormat="1" applyFont="1" applyAlignment="1">
      <alignment horizontal="left" vertical="center"/>
    </xf>
    <xf numFmtId="0" fontId="12" fillId="0" borderId="0" xfId="3" applyFont="1"/>
    <xf numFmtId="0" fontId="13" fillId="0" borderId="0" xfId="3" applyFont="1" applyAlignment="1">
      <alignment horizontal="left" vertical="center"/>
    </xf>
    <xf numFmtId="49" fontId="3" fillId="0" borderId="0" xfId="4" applyNumberFormat="1" applyFont="1" applyAlignment="1">
      <alignment vertical="center" wrapText="1"/>
    </xf>
    <xf numFmtId="0" fontId="2" fillId="0" borderId="0" xfId="4" applyFont="1" applyAlignment="1">
      <alignment horizontal="right" vertical="center" wrapText="1"/>
    </xf>
    <xf numFmtId="0" fontId="13" fillId="0" borderId="0" xfId="3" applyFont="1" applyAlignment="1">
      <alignment vertical="center" wrapText="1"/>
    </xf>
    <xf numFmtId="49" fontId="3" fillId="0" borderId="2" xfId="4" applyNumberFormat="1" applyFont="1" applyBorder="1" applyAlignment="1">
      <alignment horizontal="left" vertical="center" wrapText="1"/>
    </xf>
    <xf numFmtId="0" fontId="2" fillId="0" borderId="2" xfId="4" applyFont="1" applyBorder="1" applyAlignment="1">
      <alignment horizontal="right" vertical="center" wrapText="1"/>
    </xf>
    <xf numFmtId="49" fontId="3" fillId="0" borderId="2" xfId="4" applyNumberFormat="1" applyFont="1" applyBorder="1" applyAlignment="1">
      <alignment vertical="center" wrapText="1"/>
    </xf>
    <xf numFmtId="49" fontId="13" fillId="0" borderId="2" xfId="4" applyNumberFormat="1" applyFont="1" applyBorder="1" applyAlignment="1">
      <alignment horizontal="left" vertical="center" wrapText="1"/>
    </xf>
    <xf numFmtId="49" fontId="3" fillId="0" borderId="0" xfId="4" applyNumberFormat="1" applyFont="1" applyAlignment="1" applyProtection="1">
      <alignment horizontal="left" vertical="center" wrapText="1"/>
      <protection locked="0"/>
    </xf>
    <xf numFmtId="49" fontId="13" fillId="0" borderId="2" xfId="4" applyNumberFormat="1" applyFont="1" applyBorder="1" applyAlignment="1" applyProtection="1">
      <alignment horizontal="left" vertical="center" wrapText="1"/>
      <protection locked="0"/>
    </xf>
    <xf numFmtId="49" fontId="3" fillId="0" borderId="2" xfId="4" applyNumberFormat="1" applyFont="1" applyBorder="1" applyAlignment="1" applyProtection="1">
      <alignment horizontal="left" vertical="center" wrapText="1"/>
      <protection locked="0"/>
    </xf>
    <xf numFmtId="0" fontId="13" fillId="0" borderId="0" xfId="3" applyFont="1" applyAlignment="1">
      <alignment vertical="center"/>
    </xf>
    <xf numFmtId="0" fontId="6" fillId="0" borderId="0" xfId="3" applyFont="1"/>
    <xf numFmtId="0" fontId="5" fillId="0" borderId="2" xfId="4" applyFont="1" applyBorder="1" applyAlignment="1">
      <alignment horizontal="center" vertical="center"/>
    </xf>
    <xf numFmtId="49" fontId="5" fillId="0" borderId="2" xfId="4" applyNumberFormat="1" applyFont="1" applyBorder="1" applyAlignment="1">
      <alignment horizontal="center" vertical="center"/>
    </xf>
    <xf numFmtId="167" fontId="5" fillId="0" borderId="2" xfId="4" applyNumberFormat="1" applyFont="1" applyBorder="1" applyAlignment="1">
      <alignment horizontal="center" vertical="center"/>
    </xf>
    <xf numFmtId="0" fontId="5" fillId="0" borderId="2" xfId="4" applyFont="1" applyBorder="1" applyAlignment="1">
      <alignment horizontal="right" vertical="center"/>
    </xf>
    <xf numFmtId="0" fontId="6" fillId="0" borderId="0" xfId="3" applyFont="1" applyAlignment="1">
      <alignment horizontal="right" vertical="center"/>
    </xf>
    <xf numFmtId="168" fontId="6" fillId="0" borderId="0" xfId="2" applyNumberFormat="1" applyFont="1" applyAlignment="1">
      <alignment horizontal="right" vertical="center"/>
    </xf>
    <xf numFmtId="10" fontId="5" fillId="0" borderId="1" xfId="4" applyNumberFormat="1" applyFont="1" applyBorder="1" applyAlignment="1">
      <alignment vertical="center"/>
    </xf>
    <xf numFmtId="169" fontId="5" fillId="0" borderId="1" xfId="4" applyNumberFormat="1" applyFont="1" applyBorder="1" applyAlignment="1">
      <alignment vertical="center"/>
    </xf>
    <xf numFmtId="167" fontId="5" fillId="0" borderId="1" xfId="4" applyNumberFormat="1" applyFont="1" applyBorder="1" applyAlignment="1">
      <alignment vertical="center"/>
    </xf>
    <xf numFmtId="0" fontId="4" fillId="0" borderId="0" xfId="4" applyFont="1" applyAlignment="1">
      <alignment horizontal="center" vertical="center" wrapText="1"/>
    </xf>
    <xf numFmtId="0" fontId="4" fillId="0" borderId="0" xfId="4" applyFont="1" applyAlignment="1">
      <alignment horizontal="center" vertical="center"/>
    </xf>
    <xf numFmtId="0" fontId="2" fillId="0" borderId="0" xfId="4" applyFont="1" applyAlignment="1">
      <alignment vertical="center" wrapText="1"/>
    </xf>
    <xf numFmtId="0" fontId="15" fillId="0" borderId="0" xfId="205" applyFont="1" applyAlignment="1">
      <alignment horizontal="left" vertical="center"/>
    </xf>
    <xf numFmtId="0" fontId="14" fillId="0" borderId="0" xfId="205"/>
    <xf numFmtId="0" fontId="14" fillId="0" borderId="0" xfId="205" applyAlignment="1">
      <alignment horizontal="left" vertical="center"/>
    </xf>
    <xf numFmtId="0" fontId="14" fillId="0" borderId="4" xfId="205" applyBorder="1"/>
    <xf numFmtId="0" fontId="14" fillId="0" borderId="5" xfId="205" applyBorder="1"/>
    <xf numFmtId="0" fontId="14" fillId="0" borderId="6" xfId="205" applyBorder="1"/>
    <xf numFmtId="0" fontId="16" fillId="0" borderId="0" xfId="205" applyFont="1" applyAlignment="1">
      <alignment horizontal="left" vertical="center"/>
    </xf>
    <xf numFmtId="0" fontId="17" fillId="0" borderId="0" xfId="205" applyFont="1" applyAlignment="1">
      <alignment horizontal="left" vertical="center"/>
    </xf>
    <xf numFmtId="0" fontId="18" fillId="0" borderId="0" xfId="205" applyFont="1" applyAlignment="1">
      <alignment horizontal="left" vertical="center"/>
    </xf>
    <xf numFmtId="0" fontId="19" fillId="0" borderId="0" xfId="205" applyFont="1" applyAlignment="1">
      <alignment horizontal="left" vertical="top"/>
    </xf>
    <xf numFmtId="0" fontId="8" fillId="0" borderId="0" xfId="205" applyFont="1" applyAlignment="1">
      <alignment horizontal="left" vertical="center"/>
    </xf>
    <xf numFmtId="0" fontId="21" fillId="0" borderId="0" xfId="205" applyFont="1" applyAlignment="1">
      <alignment horizontal="left" vertical="top"/>
    </xf>
    <xf numFmtId="0" fontId="19" fillId="0" borderId="0" xfId="205" applyFont="1" applyAlignment="1">
      <alignment horizontal="left" vertical="center"/>
    </xf>
    <xf numFmtId="0" fontId="8" fillId="2" borderId="0" xfId="205" applyFont="1" applyFill="1" applyAlignment="1" applyProtection="1">
      <alignment horizontal="left" vertical="center"/>
      <protection locked="0"/>
    </xf>
    <xf numFmtId="49" fontId="8" fillId="2" borderId="0" xfId="205" applyNumberFormat="1" applyFont="1" applyFill="1" applyAlignment="1" applyProtection="1">
      <alignment horizontal="left" vertical="center"/>
      <protection locked="0"/>
    </xf>
    <xf numFmtId="0" fontId="8" fillId="0" borderId="0" xfId="205" applyFont="1" applyAlignment="1">
      <alignment horizontal="left" vertical="center" wrapText="1"/>
    </xf>
    <xf numFmtId="0" fontId="14" fillId="0" borderId="7" xfId="205" applyBorder="1"/>
    <xf numFmtId="0" fontId="14" fillId="0" borderId="6" xfId="205" applyBorder="1" applyAlignment="1">
      <alignment vertical="center"/>
    </xf>
    <xf numFmtId="0" fontId="14" fillId="0" borderId="0" xfId="205" applyAlignment="1">
      <alignment vertical="center"/>
    </xf>
    <xf numFmtId="0" fontId="22" fillId="0" borderId="8" xfId="205" applyFont="1" applyBorder="1" applyAlignment="1">
      <alignment horizontal="left" vertical="center"/>
    </xf>
    <xf numFmtId="0" fontId="14" fillId="0" borderId="8" xfId="205" applyBorder="1" applyAlignment="1">
      <alignment vertical="center"/>
    </xf>
    <xf numFmtId="0" fontId="19" fillId="0" borderId="0" xfId="205" applyFont="1" applyAlignment="1">
      <alignment horizontal="right" vertical="center"/>
    </xf>
    <xf numFmtId="0" fontId="19" fillId="0" borderId="6" xfId="205" applyFont="1" applyBorder="1" applyAlignment="1">
      <alignment vertical="center"/>
    </xf>
    <xf numFmtId="0" fontId="19" fillId="0" borderId="0" xfId="205" applyFont="1" applyAlignment="1">
      <alignment vertical="center"/>
    </xf>
    <xf numFmtId="0" fontId="14" fillId="3" borderId="0" xfId="205" applyFill="1" applyAlignment="1">
      <alignment vertical="center"/>
    </xf>
    <xf numFmtId="0" fontId="24" fillId="3" borderId="9" xfId="205" applyFont="1" applyFill="1" applyBorder="1" applyAlignment="1">
      <alignment horizontal="left" vertical="center"/>
    </xf>
    <xf numFmtId="0" fontId="14" fillId="3" borderId="10" xfId="205" applyFill="1" applyBorder="1" applyAlignment="1">
      <alignment vertical="center"/>
    </xf>
    <xf numFmtId="0" fontId="24" fillId="3" borderId="10" xfId="205" applyFont="1" applyFill="1" applyBorder="1" applyAlignment="1">
      <alignment horizontal="center" vertical="center"/>
    </xf>
    <xf numFmtId="0" fontId="14" fillId="0" borderId="12" xfId="205" applyBorder="1" applyAlignment="1">
      <alignment vertical="center"/>
    </xf>
    <xf numFmtId="0" fontId="14" fillId="0" borderId="13" xfId="205" applyBorder="1" applyAlignment="1">
      <alignment vertical="center"/>
    </xf>
    <xf numFmtId="0" fontId="14" fillId="0" borderId="4" xfId="205" applyBorder="1" applyAlignment="1">
      <alignment vertical="center"/>
    </xf>
    <xf numFmtId="0" fontId="14" fillId="0" borderId="5" xfId="205" applyBorder="1" applyAlignment="1">
      <alignment vertical="center"/>
    </xf>
    <xf numFmtId="0" fontId="8" fillId="0" borderId="6" xfId="205" applyFont="1" applyBorder="1" applyAlignment="1">
      <alignment vertical="center"/>
    </xf>
    <xf numFmtId="0" fontId="8" fillId="0" borderId="0" xfId="205" applyFont="1" applyAlignment="1">
      <alignment vertical="center"/>
    </xf>
    <xf numFmtId="0" fontId="21" fillId="0" borderId="6" xfId="205" applyFont="1" applyBorder="1" applyAlignment="1">
      <alignment vertical="center"/>
    </xf>
    <xf numFmtId="0" fontId="21" fillId="0" borderId="0" xfId="205" applyFont="1" applyAlignment="1">
      <alignment horizontal="left" vertical="center"/>
    </xf>
    <xf numFmtId="0" fontId="21" fillId="0" borderId="0" xfId="205" applyFont="1" applyAlignment="1">
      <alignment vertical="center"/>
    </xf>
    <xf numFmtId="0" fontId="22" fillId="0" borderId="0" xfId="205" applyFont="1" applyAlignment="1">
      <alignment vertical="center"/>
    </xf>
    <xf numFmtId="171" fontId="8" fillId="0" borderId="0" xfId="205" applyNumberFormat="1" applyFont="1" applyAlignment="1">
      <alignment horizontal="left" vertical="center"/>
    </xf>
    <xf numFmtId="0" fontId="14" fillId="0" borderId="15" xfId="205" applyBorder="1" applyAlignment="1">
      <alignment vertical="center"/>
    </xf>
    <xf numFmtId="0" fontId="14" fillId="0" borderId="16" xfId="205" applyBorder="1" applyAlignment="1">
      <alignment vertical="center"/>
    </xf>
    <xf numFmtId="0" fontId="26" fillId="0" borderId="0" xfId="205" applyFont="1" applyAlignment="1">
      <alignment horizontal="left" vertical="center"/>
    </xf>
    <xf numFmtId="0" fontId="14" fillId="0" borderId="18" xfId="205" applyBorder="1" applyAlignment="1">
      <alignment vertical="center"/>
    </xf>
    <xf numFmtId="0" fontId="14" fillId="4" borderId="10" xfId="205" applyFill="1" applyBorder="1" applyAlignment="1">
      <alignment vertical="center"/>
    </xf>
    <xf numFmtId="0" fontId="27" fillId="4" borderId="11" xfId="205" applyFont="1" applyFill="1" applyBorder="1" applyAlignment="1">
      <alignment horizontal="center" vertical="center"/>
    </xf>
    <xf numFmtId="0" fontId="28" fillId="0" borderId="19" xfId="205" applyFont="1" applyBorder="1" applyAlignment="1">
      <alignment horizontal="center" vertical="center" wrapText="1"/>
    </xf>
    <xf numFmtId="0" fontId="28" fillId="0" borderId="20" xfId="205" applyFont="1" applyBorder="1" applyAlignment="1">
      <alignment horizontal="center" vertical="center" wrapText="1"/>
    </xf>
    <xf numFmtId="0" fontId="28" fillId="0" borderId="21" xfId="205" applyFont="1" applyBorder="1" applyAlignment="1">
      <alignment horizontal="center" vertical="center" wrapText="1"/>
    </xf>
    <xf numFmtId="0" fontId="14" fillId="0" borderId="14" xfId="205" applyBorder="1" applyAlignment="1">
      <alignment vertical="center"/>
    </xf>
    <xf numFmtId="0" fontId="24" fillId="0" borderId="0" xfId="205" applyFont="1" applyAlignment="1">
      <alignment vertical="center"/>
    </xf>
    <xf numFmtId="0" fontId="24" fillId="0" borderId="6" xfId="205" applyFont="1" applyBorder="1" applyAlignment="1">
      <alignment vertical="center"/>
    </xf>
    <xf numFmtId="0" fontId="29" fillId="0" borderId="0" xfId="205" applyFont="1" applyAlignment="1">
      <alignment horizontal="left" vertical="center"/>
    </xf>
    <xf numFmtId="0" fontId="29" fillId="0" borderId="0" xfId="205" applyFont="1" applyAlignment="1">
      <alignment vertical="center"/>
    </xf>
    <xf numFmtId="4" fontId="29" fillId="0" borderId="0" xfId="205" applyNumberFormat="1" applyFont="1" applyAlignment="1">
      <alignment vertical="center"/>
    </xf>
    <xf numFmtId="0" fontId="24" fillId="0" borderId="0" xfId="205" applyFont="1" applyAlignment="1">
      <alignment horizontal="center" vertical="center"/>
    </xf>
    <xf numFmtId="4" fontId="25" fillId="0" borderId="17" xfId="205" applyNumberFormat="1" applyFont="1" applyBorder="1" applyAlignment="1">
      <alignment vertical="center"/>
    </xf>
    <xf numFmtId="4" fontId="25" fillId="0" borderId="0" xfId="205" applyNumberFormat="1" applyFont="1" applyAlignment="1">
      <alignment vertical="center"/>
    </xf>
    <xf numFmtId="172" fontId="25" fillId="0" borderId="0" xfId="205" applyNumberFormat="1" applyFont="1" applyAlignment="1">
      <alignment vertical="center"/>
    </xf>
    <xf numFmtId="4" fontId="25" fillId="0" borderId="18" xfId="205" applyNumberFormat="1" applyFont="1" applyBorder="1" applyAlignment="1">
      <alignment vertical="center"/>
    </xf>
    <xf numFmtId="0" fontId="24" fillId="0" borderId="0" xfId="205" applyFont="1" applyAlignment="1">
      <alignment horizontal="left" vertical="center"/>
    </xf>
    <xf numFmtId="0" fontId="30" fillId="0" borderId="0" xfId="205" applyFont="1" applyAlignment="1">
      <alignment horizontal="left" vertical="center"/>
    </xf>
    <xf numFmtId="0" fontId="32" fillId="0" borderId="0" xfId="206" applyFont="1" applyAlignment="1">
      <alignment horizontal="center" vertical="center"/>
    </xf>
    <xf numFmtId="0" fontId="33" fillId="0" borderId="6" xfId="205" applyFont="1" applyBorder="1" applyAlignment="1">
      <alignment vertical="center"/>
    </xf>
    <xf numFmtId="0" fontId="34" fillId="0" borderId="0" xfId="205" applyFont="1" applyAlignment="1">
      <alignment vertical="center"/>
    </xf>
    <xf numFmtId="0" fontId="35" fillId="0" borderId="0" xfId="205" applyFont="1" applyAlignment="1">
      <alignment vertical="center"/>
    </xf>
    <xf numFmtId="0" fontId="21" fillId="0" borderId="0" xfId="205" applyFont="1" applyAlignment="1">
      <alignment horizontal="center" vertical="center"/>
    </xf>
    <xf numFmtId="4" fontId="36" fillId="0" borderId="17" xfId="205" applyNumberFormat="1" applyFont="1" applyBorder="1" applyAlignment="1">
      <alignment vertical="center"/>
    </xf>
    <xf numFmtId="4" fontId="36" fillId="0" borderId="0" xfId="205" applyNumberFormat="1" applyFont="1" applyAlignment="1">
      <alignment vertical="center"/>
    </xf>
    <xf numFmtId="172" fontId="36" fillId="0" borderId="0" xfId="205" applyNumberFormat="1" applyFont="1" applyAlignment="1">
      <alignment vertical="center"/>
    </xf>
    <xf numFmtId="4" fontId="36" fillId="0" borderId="18" xfId="205" applyNumberFormat="1" applyFont="1" applyBorder="1" applyAlignment="1">
      <alignment vertical="center"/>
    </xf>
    <xf numFmtId="0" fontId="33" fillId="0" borderId="0" xfId="205" applyFont="1" applyAlignment="1">
      <alignment vertical="center"/>
    </xf>
    <xf numFmtId="0" fontId="33" fillId="0" borderId="0" xfId="205" applyFont="1" applyAlignment="1">
      <alignment horizontal="left" vertical="center"/>
    </xf>
    <xf numFmtId="4" fontId="36" fillId="0" borderId="22" xfId="205" applyNumberFormat="1" applyFont="1" applyBorder="1" applyAlignment="1">
      <alignment vertical="center"/>
    </xf>
    <xf numFmtId="4" fontId="36" fillId="0" borderId="23" xfId="205" applyNumberFormat="1" applyFont="1" applyBorder="1" applyAlignment="1">
      <alignment vertical="center"/>
    </xf>
    <xf numFmtId="172" fontId="36" fillId="0" borderId="23" xfId="205" applyNumberFormat="1" applyFont="1" applyBorder="1" applyAlignment="1">
      <alignment vertical="center"/>
    </xf>
    <xf numFmtId="4" fontId="36" fillId="0" borderId="24" xfId="205" applyNumberFormat="1" applyFont="1" applyBorder="1" applyAlignment="1">
      <alignment vertical="center"/>
    </xf>
    <xf numFmtId="0" fontId="37" fillId="0" borderId="0" xfId="205" applyFont="1" applyAlignment="1">
      <alignment horizontal="left" vertical="center"/>
    </xf>
    <xf numFmtId="0" fontId="14" fillId="0" borderId="6" xfId="205" applyBorder="1" applyAlignment="1">
      <alignment vertical="center" wrapText="1"/>
    </xf>
    <xf numFmtId="0" fontId="14" fillId="0" borderId="0" xfId="205" applyAlignment="1">
      <alignment vertical="center" wrapText="1"/>
    </xf>
    <xf numFmtId="0" fontId="22" fillId="0" borderId="0" xfId="205" applyFont="1" applyAlignment="1">
      <alignment horizontal="left" vertical="center"/>
    </xf>
    <xf numFmtId="4" fontId="19" fillId="0" borderId="0" xfId="205" applyNumberFormat="1" applyFont="1" applyAlignment="1">
      <alignment vertical="center"/>
    </xf>
    <xf numFmtId="170" fontId="19" fillId="0" borderId="0" xfId="205" applyNumberFormat="1" applyFont="1" applyAlignment="1">
      <alignment horizontal="right" vertical="center"/>
    </xf>
    <xf numFmtId="0" fontId="14" fillId="4" borderId="0" xfId="205" applyFill="1" applyAlignment="1">
      <alignment vertical="center"/>
    </xf>
    <xf numFmtId="0" fontId="24" fillId="4" borderId="9" xfId="205" applyFont="1" applyFill="1" applyBorder="1" applyAlignment="1">
      <alignment horizontal="left" vertical="center"/>
    </xf>
    <xf numFmtId="0" fontId="24" fillId="4" borderId="10" xfId="205" applyFont="1" applyFill="1" applyBorder="1" applyAlignment="1">
      <alignment horizontal="right" vertical="center"/>
    </xf>
    <xf numFmtId="0" fontId="24" fillId="4" borderId="10" xfId="205" applyFont="1" applyFill="1" applyBorder="1" applyAlignment="1">
      <alignment horizontal="center" vertical="center"/>
    </xf>
    <xf numFmtId="4" fontId="24" fillId="4" borderId="10" xfId="205" applyNumberFormat="1" applyFont="1" applyFill="1" applyBorder="1" applyAlignment="1">
      <alignment vertical="center"/>
    </xf>
    <xf numFmtId="0" fontId="14" fillId="4" borderId="11" xfId="205" applyFill="1" applyBorder="1" applyAlignment="1">
      <alignment vertical="center"/>
    </xf>
    <xf numFmtId="0" fontId="27" fillId="4" borderId="0" xfId="205" applyFont="1" applyFill="1" applyAlignment="1">
      <alignment horizontal="left" vertical="center"/>
    </xf>
    <xf numFmtId="0" fontId="27" fillId="4" borderId="0" xfId="205" applyFont="1" applyFill="1" applyAlignment="1">
      <alignment horizontal="right" vertical="center"/>
    </xf>
    <xf numFmtId="0" fontId="38" fillId="0" borderId="0" xfId="205" applyFont="1" applyAlignment="1">
      <alignment horizontal="left" vertical="center"/>
    </xf>
    <xf numFmtId="0" fontId="39" fillId="0" borderId="6" xfId="205" applyFont="1" applyBorder="1" applyAlignment="1">
      <alignment vertical="center"/>
    </xf>
    <xf numFmtId="0" fontId="39" fillId="0" borderId="0" xfId="205" applyFont="1" applyAlignment="1">
      <alignment vertical="center"/>
    </xf>
    <xf numFmtId="0" fontId="39" fillId="0" borderId="23" xfId="205" applyFont="1" applyBorder="1" applyAlignment="1">
      <alignment horizontal="left" vertical="center"/>
    </xf>
    <xf numFmtId="0" fontId="39" fillId="0" borderId="23" xfId="205" applyFont="1" applyBorder="1" applyAlignment="1">
      <alignment vertical="center"/>
    </xf>
    <xf numFmtId="4" fontId="39" fillId="0" borderId="23" xfId="205" applyNumberFormat="1" applyFont="1" applyBorder="1" applyAlignment="1">
      <alignment vertical="center"/>
    </xf>
    <xf numFmtId="0" fontId="40" fillId="0" borderId="6" xfId="205" applyFont="1" applyBorder="1" applyAlignment="1">
      <alignment vertical="center"/>
    </xf>
    <xf numFmtId="0" fontId="40" fillId="0" borderId="0" xfId="205" applyFont="1" applyAlignment="1">
      <alignment vertical="center"/>
    </xf>
    <xf numFmtId="0" fontId="40" fillId="0" borderId="23" xfId="205" applyFont="1" applyBorder="1" applyAlignment="1">
      <alignment horizontal="left" vertical="center"/>
    </xf>
    <xf numFmtId="0" fontId="40" fillId="0" borderId="23" xfId="205" applyFont="1" applyBorder="1" applyAlignment="1">
      <alignment vertical="center"/>
    </xf>
    <xf numFmtId="4" fontId="40" fillId="0" borderId="23" xfId="205" applyNumberFormat="1" applyFont="1" applyBorder="1" applyAlignment="1">
      <alignment vertical="center"/>
    </xf>
    <xf numFmtId="0" fontId="14" fillId="0" borderId="6" xfId="205" applyBorder="1" applyAlignment="1">
      <alignment horizontal="center" vertical="center" wrapText="1"/>
    </xf>
    <xf numFmtId="0" fontId="27" fillId="4" borderId="19" xfId="205" applyFont="1" applyFill="1" applyBorder="1" applyAlignment="1">
      <alignment horizontal="center" vertical="center" wrapText="1"/>
    </xf>
    <xf numFmtId="0" fontId="27" fillId="4" borderId="20" xfId="205" applyFont="1" applyFill="1" applyBorder="1" applyAlignment="1">
      <alignment horizontal="center" vertical="center" wrapText="1"/>
    </xf>
    <xf numFmtId="0" fontId="27" fillId="4" borderId="21" xfId="205" applyFont="1" applyFill="1" applyBorder="1" applyAlignment="1">
      <alignment horizontal="center" vertical="center" wrapText="1"/>
    </xf>
    <xf numFmtId="0" fontId="14" fillId="0" borderId="0" xfId="205" applyAlignment="1">
      <alignment horizontal="center" vertical="center" wrapText="1"/>
    </xf>
    <xf numFmtId="4" fontId="29" fillId="0" borderId="0" xfId="205" applyNumberFormat="1" applyFont="1"/>
    <xf numFmtId="172" fontId="41" fillId="0" borderId="15" xfId="205" applyNumberFormat="1" applyFont="1" applyBorder="1"/>
    <xf numFmtId="172" fontId="41" fillId="0" borderId="16" xfId="205" applyNumberFormat="1" applyFont="1" applyBorder="1"/>
    <xf numFmtId="4" fontId="42" fillId="0" borderId="0" xfId="205" applyNumberFormat="1" applyFont="1" applyAlignment="1">
      <alignment vertical="center"/>
    </xf>
    <xf numFmtId="0" fontId="43" fillId="0" borderId="6" xfId="205" applyFont="1" applyBorder="1"/>
    <xf numFmtId="0" fontId="43" fillId="0" borderId="0" xfId="205" applyFont="1"/>
    <xf numFmtId="0" fontId="43" fillId="0" borderId="0" xfId="205" applyFont="1" applyAlignment="1">
      <alignment horizontal="left"/>
    </xf>
    <xf numFmtId="0" fontId="39" fillId="0" borderId="0" xfId="205" applyFont="1" applyAlignment="1">
      <alignment horizontal="left"/>
    </xf>
    <xf numFmtId="0" fontId="43" fillId="0" borderId="0" xfId="205" applyFont="1" applyProtection="1">
      <protection locked="0"/>
    </xf>
    <xf numFmtId="4" fontId="39" fillId="0" borderId="0" xfId="205" applyNumberFormat="1" applyFont="1"/>
    <xf numFmtId="0" fontId="43" fillId="0" borderId="17" xfId="205" applyFont="1" applyBorder="1"/>
    <xf numFmtId="172" fontId="43" fillId="0" borderId="0" xfId="205" applyNumberFormat="1" applyFont="1"/>
    <xf numFmtId="172" fontId="43" fillId="0" borderId="18" xfId="205" applyNumberFormat="1" applyFont="1" applyBorder="1"/>
    <xf numFmtId="0" fontId="43" fillId="0" borderId="0" xfId="205" applyFont="1" applyAlignment="1">
      <alignment horizontal="center"/>
    </xf>
    <xf numFmtId="4" fontId="43" fillId="0" borderId="0" xfId="205" applyNumberFormat="1" applyFont="1" applyAlignment="1">
      <alignment vertical="center"/>
    </xf>
    <xf numFmtId="0" fontId="40" fillId="0" borderId="0" xfId="205" applyFont="1" applyAlignment="1">
      <alignment horizontal="left"/>
    </xf>
    <xf numFmtId="4" fontId="40" fillId="0" borderId="0" xfId="205" applyNumberFormat="1" applyFont="1"/>
    <xf numFmtId="0" fontId="27" fillId="0" borderId="25" xfId="205" applyFont="1" applyBorder="1" applyAlignment="1">
      <alignment horizontal="center" vertical="center"/>
    </xf>
    <xf numFmtId="49" fontId="27" fillId="0" borderId="25" xfId="205" applyNumberFormat="1" applyFont="1" applyBorder="1" applyAlignment="1">
      <alignment horizontal="left" vertical="center" wrapText="1"/>
    </xf>
    <xf numFmtId="0" fontId="27" fillId="0" borderId="25" xfId="205" applyFont="1" applyBorder="1" applyAlignment="1">
      <alignment horizontal="left" vertical="center" wrapText="1"/>
    </xf>
    <xf numFmtId="0" fontId="27" fillId="0" borderId="25" xfId="205" applyFont="1" applyBorder="1" applyAlignment="1">
      <alignment horizontal="center" vertical="center" wrapText="1"/>
    </xf>
    <xf numFmtId="173" fontId="27" fillId="0" borderId="25" xfId="205" applyNumberFormat="1" applyFont="1" applyBorder="1" applyAlignment="1">
      <alignment vertical="center"/>
    </xf>
    <xf numFmtId="4" fontId="27" fillId="2" borderId="25" xfId="205" applyNumberFormat="1" applyFont="1" applyFill="1" applyBorder="1" applyAlignment="1" applyProtection="1">
      <alignment vertical="center"/>
      <protection locked="0"/>
    </xf>
    <xf numFmtId="4" fontId="27" fillId="0" borderId="25" xfId="205" applyNumberFormat="1" applyFont="1" applyBorder="1" applyAlignment="1">
      <alignment vertical="center"/>
    </xf>
    <xf numFmtId="0" fontId="28" fillId="2" borderId="17" xfId="205" applyFont="1" applyFill="1" applyBorder="1" applyAlignment="1" applyProtection="1">
      <alignment horizontal="left" vertical="center"/>
      <protection locked="0"/>
    </xf>
    <xf numFmtId="0" fontId="28" fillId="0" borderId="0" xfId="205" applyFont="1" applyAlignment="1">
      <alignment horizontal="center" vertical="center"/>
    </xf>
    <xf numFmtId="172" fontId="28" fillId="0" borderId="0" xfId="205" applyNumberFormat="1" applyFont="1" applyAlignment="1">
      <alignment vertical="center"/>
    </xf>
    <xf numFmtId="172" fontId="28" fillId="0" borderId="18" xfId="205" applyNumberFormat="1" applyFont="1" applyBorder="1" applyAlignment="1">
      <alignment vertical="center"/>
    </xf>
    <xf numFmtId="0" fontId="27" fillId="0" borderId="0" xfId="205" applyFont="1" applyAlignment="1">
      <alignment horizontal="left" vertical="center"/>
    </xf>
    <xf numFmtId="4" fontId="14" fillId="0" borderId="0" xfId="205" applyNumberFormat="1" applyAlignment="1">
      <alignment vertical="center"/>
    </xf>
    <xf numFmtId="0" fontId="44" fillId="0" borderId="0" xfId="205" applyFont="1" applyAlignment="1">
      <alignment horizontal="left" vertical="center"/>
    </xf>
    <xf numFmtId="0" fontId="45" fillId="0" borderId="0" xfId="206" applyFont="1" applyAlignment="1" applyProtection="1">
      <alignment vertical="center" wrapText="1"/>
    </xf>
    <xf numFmtId="0" fontId="14" fillId="0" borderId="0" xfId="205" applyAlignment="1" applyProtection="1">
      <alignment vertical="center"/>
      <protection locked="0"/>
    </xf>
    <xf numFmtId="0" fontId="14" fillId="0" borderId="17" xfId="205" applyBorder="1" applyAlignment="1">
      <alignment vertical="center"/>
    </xf>
    <xf numFmtId="0" fontId="46" fillId="0" borderId="6" xfId="205" applyFont="1" applyBorder="1" applyAlignment="1">
      <alignment vertical="center"/>
    </xf>
    <xf numFmtId="0" fontId="46" fillId="0" borderId="0" xfId="205" applyFont="1" applyAlignment="1">
      <alignment vertical="center"/>
    </xf>
    <xf numFmtId="0" fontId="47" fillId="0" borderId="0" xfId="205" applyFont="1" applyAlignment="1">
      <alignment horizontal="left" vertical="center"/>
    </xf>
    <xf numFmtId="0" fontId="46" fillId="0" borderId="0" xfId="205" applyFont="1" applyAlignment="1">
      <alignment horizontal="left" vertical="center"/>
    </xf>
    <xf numFmtId="0" fontId="46" fillId="0" borderId="0" xfId="205" applyFont="1" applyAlignment="1">
      <alignment horizontal="left" vertical="center" wrapText="1"/>
    </xf>
    <xf numFmtId="0" fontId="46" fillId="0" borderId="0" xfId="205" applyFont="1" applyAlignment="1" applyProtection="1">
      <alignment vertical="center"/>
      <protection locked="0"/>
    </xf>
    <xf numFmtId="0" fontId="46" fillId="0" borderId="17" xfId="205" applyFont="1" applyBorder="1" applyAlignment="1">
      <alignment vertical="center"/>
    </xf>
    <xf numFmtId="0" fontId="46" fillId="0" borderId="18" xfId="205" applyFont="1" applyBorder="1" applyAlignment="1">
      <alignment vertical="center"/>
    </xf>
    <xf numFmtId="0" fontId="48" fillId="0" borderId="6" xfId="205" applyFont="1" applyBorder="1" applyAlignment="1">
      <alignment vertical="center"/>
    </xf>
    <xf numFmtId="0" fontId="48" fillId="0" borderId="0" xfId="205" applyFont="1" applyAlignment="1">
      <alignment vertical="center"/>
    </xf>
    <xf numFmtId="0" fontId="48" fillId="0" borderId="0" xfId="205" applyFont="1" applyAlignment="1">
      <alignment horizontal="left" vertical="center"/>
    </xf>
    <xf numFmtId="0" fontId="48" fillId="0" borderId="0" xfId="205" applyFont="1" applyAlignment="1">
      <alignment horizontal="left" vertical="center" wrapText="1"/>
    </xf>
    <xf numFmtId="173" fontId="48" fillId="0" borderId="0" xfId="205" applyNumberFormat="1" applyFont="1" applyAlignment="1">
      <alignment vertical="center"/>
    </xf>
    <xf numFmtId="0" fontId="48" fillId="0" borderId="0" xfId="205" applyFont="1" applyAlignment="1" applyProtection="1">
      <alignment vertical="center"/>
      <protection locked="0"/>
    </xf>
    <xf numFmtId="0" fontId="48" fillId="0" borderId="17" xfId="205" applyFont="1" applyBorder="1" applyAlignment="1">
      <alignment vertical="center"/>
    </xf>
    <xf numFmtId="0" fontId="48" fillId="0" borderId="18" xfId="205" applyFont="1" applyBorder="1" applyAlignment="1">
      <alignment vertical="center"/>
    </xf>
    <xf numFmtId="0" fontId="49" fillId="0" borderId="25" xfId="205" applyFont="1" applyBorder="1" applyAlignment="1">
      <alignment horizontal="center" vertical="center"/>
    </xf>
    <xf numFmtId="49" fontId="49" fillId="0" borderId="25" xfId="205" applyNumberFormat="1" applyFont="1" applyBorder="1" applyAlignment="1">
      <alignment horizontal="left" vertical="center" wrapText="1"/>
    </xf>
    <xf numFmtId="0" fontId="49" fillId="0" borderId="25" xfId="205" applyFont="1" applyBorder="1" applyAlignment="1">
      <alignment horizontal="left" vertical="center" wrapText="1"/>
    </xf>
    <xf numFmtId="0" fontId="49" fillId="0" borderId="25" xfId="205" applyFont="1" applyBorder="1" applyAlignment="1">
      <alignment horizontal="center" vertical="center" wrapText="1"/>
    </xf>
    <xf numFmtId="173" fontId="49" fillId="0" borderId="25" xfId="205" applyNumberFormat="1" applyFont="1" applyBorder="1" applyAlignment="1">
      <alignment vertical="center"/>
    </xf>
    <xf numFmtId="4" fontId="49" fillId="2" borderId="25" xfId="205" applyNumberFormat="1" applyFont="1" applyFill="1" applyBorder="1" applyAlignment="1" applyProtection="1">
      <alignment vertical="center"/>
      <protection locked="0"/>
    </xf>
    <xf numFmtId="4" fontId="49" fillId="0" borderId="25" xfId="205" applyNumberFormat="1" applyFont="1" applyBorder="1" applyAlignment="1">
      <alignment vertical="center"/>
    </xf>
    <xf numFmtId="0" fontId="50" fillId="0" borderId="6" xfId="205" applyFont="1" applyBorder="1" applyAlignment="1">
      <alignment vertical="center"/>
    </xf>
    <xf numFmtId="0" fontId="49" fillId="2" borderId="17" xfId="205" applyFont="1" applyFill="1" applyBorder="1" applyAlignment="1" applyProtection="1">
      <alignment horizontal="left" vertical="center"/>
      <protection locked="0"/>
    </xf>
    <xf numFmtId="0" fontId="49" fillId="0" borderId="0" xfId="205" applyFont="1" applyAlignment="1">
      <alignment horizontal="center" vertical="center"/>
    </xf>
    <xf numFmtId="0" fontId="51" fillId="0" borderId="6" xfId="205" applyFont="1" applyBorder="1" applyAlignment="1">
      <alignment vertical="center"/>
    </xf>
    <xf numFmtId="0" fontId="51" fillId="0" borderId="0" xfId="205" applyFont="1" applyAlignment="1">
      <alignment vertical="center"/>
    </xf>
    <xf numFmtId="0" fontId="51" fillId="0" borderId="0" xfId="205" applyFont="1" applyAlignment="1">
      <alignment horizontal="left" vertical="center"/>
    </xf>
    <xf numFmtId="0" fontId="51" fillId="0" borderId="0" xfId="205" applyFont="1" applyAlignment="1">
      <alignment horizontal="left" vertical="center" wrapText="1"/>
    </xf>
    <xf numFmtId="173" fontId="51" fillId="0" borderId="0" xfId="205" applyNumberFormat="1" applyFont="1" applyAlignment="1">
      <alignment vertical="center"/>
    </xf>
    <xf numFmtId="0" fontId="51" fillId="0" borderId="0" xfId="205" applyFont="1" applyAlignment="1" applyProtection="1">
      <alignment vertical="center"/>
      <protection locked="0"/>
    </xf>
    <xf numFmtId="0" fontId="51" fillId="0" borderId="17" xfId="205" applyFont="1" applyBorder="1" applyAlignment="1">
      <alignment vertical="center"/>
    </xf>
    <xf numFmtId="0" fontId="51" fillId="0" borderId="18" xfId="205" applyFont="1" applyBorder="1" applyAlignment="1">
      <alignment vertical="center"/>
    </xf>
    <xf numFmtId="0" fontId="48" fillId="0" borderId="22" xfId="205" applyFont="1" applyBorder="1" applyAlignment="1">
      <alignment vertical="center"/>
    </xf>
    <xf numFmtId="0" fontId="48" fillId="0" borderId="23" xfId="205" applyFont="1" applyBorder="1" applyAlignment="1">
      <alignment vertical="center"/>
    </xf>
    <xf numFmtId="0" fontId="48" fillId="0" borderId="24" xfId="205" applyFont="1" applyBorder="1" applyAlignment="1">
      <alignment vertical="center"/>
    </xf>
    <xf numFmtId="0" fontId="14" fillId="0" borderId="22" xfId="205" applyBorder="1" applyAlignment="1">
      <alignment vertical="center"/>
    </xf>
    <xf numFmtId="0" fontId="14" fillId="0" borderId="23" xfId="205" applyBorder="1" applyAlignment="1">
      <alignment vertical="center"/>
    </xf>
    <xf numFmtId="0" fontId="14" fillId="0" borderId="24" xfId="205" applyBorder="1" applyAlignment="1">
      <alignment vertical="center"/>
    </xf>
    <xf numFmtId="0" fontId="52" fillId="0" borderId="26" xfId="205" applyFont="1" applyBorder="1" applyAlignment="1">
      <alignment vertical="center" wrapText="1"/>
    </xf>
    <xf numFmtId="0" fontId="52" fillId="0" borderId="27" xfId="205" applyFont="1" applyBorder="1" applyAlignment="1">
      <alignment vertical="center" wrapText="1"/>
    </xf>
    <xf numFmtId="0" fontId="52" fillId="0" borderId="28" xfId="205" applyFont="1" applyBorder="1" applyAlignment="1">
      <alignment vertical="center" wrapText="1"/>
    </xf>
    <xf numFmtId="0" fontId="52" fillId="0" borderId="29" xfId="205" applyFont="1" applyBorder="1" applyAlignment="1">
      <alignment horizontal="center" vertical="center" wrapText="1"/>
    </xf>
    <xf numFmtId="0" fontId="52" fillId="0" borderId="30" xfId="205" applyFont="1" applyBorder="1" applyAlignment="1">
      <alignment horizontal="center" vertical="center" wrapText="1"/>
    </xf>
    <xf numFmtId="0" fontId="14" fillId="0" borderId="0" xfId="205" applyAlignment="1">
      <alignment horizontal="center" vertical="center"/>
    </xf>
    <xf numFmtId="0" fontId="52" fillId="0" borderId="29" xfId="205" applyFont="1" applyBorder="1" applyAlignment="1">
      <alignment vertical="center" wrapText="1"/>
    </xf>
    <xf numFmtId="0" fontId="52" fillId="0" borderId="30" xfId="205" applyFont="1" applyBorder="1" applyAlignment="1">
      <alignment vertical="center" wrapText="1"/>
    </xf>
    <xf numFmtId="0" fontId="54" fillId="0" borderId="0" xfId="205" applyFont="1" applyAlignment="1">
      <alignment horizontal="left" vertical="center" wrapText="1"/>
    </xf>
    <xf numFmtId="0" fontId="55" fillId="0" borderId="0" xfId="205" applyFont="1" applyAlignment="1">
      <alignment horizontal="left" vertical="center" wrapText="1"/>
    </xf>
    <xf numFmtId="0" fontId="56" fillId="0" borderId="29" xfId="205" applyFont="1" applyBorder="1" applyAlignment="1">
      <alignment vertical="center" wrapText="1"/>
    </xf>
    <xf numFmtId="0" fontId="55" fillId="0" borderId="0" xfId="205" applyFont="1" applyAlignment="1">
      <alignment vertical="center" wrapText="1"/>
    </xf>
    <xf numFmtId="0" fontId="55" fillId="0" borderId="0" xfId="205" applyFont="1" applyAlignment="1">
      <alignment horizontal="left" vertical="center"/>
    </xf>
    <xf numFmtId="0" fontId="55" fillId="0" borderId="0" xfId="205" applyFont="1" applyAlignment="1">
      <alignment vertical="center"/>
    </xf>
    <xf numFmtId="49" fontId="55" fillId="0" borderId="0" xfId="205" applyNumberFormat="1" applyFont="1" applyAlignment="1">
      <alignment vertical="center" wrapText="1"/>
    </xf>
    <xf numFmtId="0" fontId="52" fillId="0" borderId="32" xfId="205" applyFont="1" applyBorder="1" applyAlignment="1">
      <alignment vertical="center" wrapText="1"/>
    </xf>
    <xf numFmtId="0" fontId="59" fillId="0" borderId="31" xfId="205" applyFont="1" applyBorder="1" applyAlignment="1">
      <alignment vertical="center" wrapText="1"/>
    </xf>
    <xf numFmtId="0" fontId="52" fillId="0" borderId="33" xfId="205" applyFont="1" applyBorder="1" applyAlignment="1">
      <alignment vertical="center" wrapText="1"/>
    </xf>
    <xf numFmtId="0" fontId="52" fillId="0" borderId="0" xfId="205" applyFont="1" applyAlignment="1">
      <alignment vertical="top"/>
    </xf>
    <xf numFmtId="0" fontId="52" fillId="0" borderId="26" xfId="205" applyFont="1" applyBorder="1" applyAlignment="1">
      <alignment horizontal="left" vertical="center"/>
    </xf>
    <xf numFmtId="0" fontId="52" fillId="0" borderId="27" xfId="205" applyFont="1" applyBorder="1" applyAlignment="1">
      <alignment horizontal="left" vertical="center"/>
    </xf>
    <xf numFmtId="0" fontId="52" fillId="0" borderId="28" xfId="205" applyFont="1" applyBorder="1" applyAlignment="1">
      <alignment horizontal="left" vertical="center"/>
    </xf>
    <xf numFmtId="0" fontId="52" fillId="0" borderId="29" xfId="205" applyFont="1" applyBorder="1" applyAlignment="1">
      <alignment horizontal="left" vertical="center"/>
    </xf>
    <xf numFmtId="0" fontId="52" fillId="0" borderId="30" xfId="205" applyFont="1" applyBorder="1" applyAlignment="1">
      <alignment horizontal="left" vertical="center"/>
    </xf>
    <xf numFmtId="0" fontId="54" fillId="0" borderId="0" xfId="205" applyFont="1" applyAlignment="1">
      <alignment horizontal="left" vertical="center"/>
    </xf>
    <xf numFmtId="0" fontId="60" fillId="0" borderId="0" xfId="205" applyFont="1" applyAlignment="1">
      <alignment horizontal="left" vertical="center"/>
    </xf>
    <xf numFmtId="0" fontId="54" fillId="0" borderId="31" xfId="205" applyFont="1" applyBorder="1" applyAlignment="1">
      <alignment horizontal="left" vertical="center"/>
    </xf>
    <xf numFmtId="0" fontId="54" fillId="0" borderId="31" xfId="205" applyFont="1" applyBorder="1" applyAlignment="1">
      <alignment horizontal="center" vertical="center"/>
    </xf>
    <xf numFmtId="0" fontId="60" fillId="0" borderId="31" xfId="205" applyFont="1" applyBorder="1" applyAlignment="1">
      <alignment horizontal="left" vertical="center"/>
    </xf>
    <xf numFmtId="0" fontId="61" fillId="0" borderId="0" xfId="205" applyFont="1" applyAlignment="1">
      <alignment horizontal="left" vertical="center"/>
    </xf>
    <xf numFmtId="0" fontId="56" fillId="0" borderId="0" xfId="205" applyFont="1" applyAlignment="1">
      <alignment horizontal="left" vertical="center"/>
    </xf>
    <xf numFmtId="0" fontId="58" fillId="0" borderId="0" xfId="205" applyFont="1" applyAlignment="1">
      <alignment horizontal="left" vertical="center"/>
    </xf>
    <xf numFmtId="0" fontId="55" fillId="0" borderId="0" xfId="205" applyFont="1" applyAlignment="1">
      <alignment horizontal="center" vertical="center"/>
    </xf>
    <xf numFmtId="0" fontId="56" fillId="0" borderId="29" xfId="205" applyFont="1" applyBorder="1" applyAlignment="1">
      <alignment horizontal="left" vertical="center"/>
    </xf>
    <xf numFmtId="0" fontId="52" fillId="0" borderId="32" xfId="205" applyFont="1" applyBorder="1" applyAlignment="1">
      <alignment horizontal="left" vertical="center"/>
    </xf>
    <xf numFmtId="0" fontId="59" fillId="0" borderId="31" xfId="205" applyFont="1" applyBorder="1" applyAlignment="1">
      <alignment horizontal="left" vertical="center"/>
    </xf>
    <xf numFmtId="0" fontId="52" fillId="0" borderId="33" xfId="205" applyFont="1" applyBorder="1" applyAlignment="1">
      <alignment horizontal="left" vertical="center"/>
    </xf>
    <xf numFmtId="0" fontId="52" fillId="0" borderId="0" xfId="205" applyFont="1" applyAlignment="1">
      <alignment horizontal="left" vertical="center"/>
    </xf>
    <xf numFmtId="0" fontId="59" fillId="0" borderId="0" xfId="205" applyFont="1" applyAlignment="1">
      <alignment horizontal="left" vertical="center"/>
    </xf>
    <xf numFmtId="0" fontId="56" fillId="0" borderId="31" xfId="205" applyFont="1" applyBorder="1" applyAlignment="1">
      <alignment horizontal="left" vertical="center"/>
    </xf>
    <xf numFmtId="0" fontId="52" fillId="0" borderId="0" xfId="205" applyFont="1" applyAlignment="1">
      <alignment horizontal="left" vertical="center" wrapText="1"/>
    </xf>
    <xf numFmtId="0" fontId="56" fillId="0" borderId="0" xfId="205" applyFont="1" applyAlignment="1">
      <alignment horizontal="left" vertical="center" wrapText="1"/>
    </xf>
    <xf numFmtId="0" fontId="56" fillId="0" borderId="0" xfId="205" applyFont="1" applyAlignment="1">
      <alignment horizontal="center" vertical="center" wrapText="1"/>
    </xf>
    <xf numFmtId="0" fontId="52" fillId="0" borderId="26" xfId="205" applyFont="1" applyBorder="1" applyAlignment="1">
      <alignment horizontal="left" vertical="center" wrapText="1"/>
    </xf>
    <xf numFmtId="0" fontId="52" fillId="0" borderId="27" xfId="205" applyFont="1" applyBorder="1" applyAlignment="1">
      <alignment horizontal="left" vertical="center" wrapText="1"/>
    </xf>
    <xf numFmtId="0" fontId="52" fillId="0" borderId="28" xfId="205" applyFont="1" applyBorder="1" applyAlignment="1">
      <alignment horizontal="left" vertical="center" wrapText="1"/>
    </xf>
    <xf numFmtId="0" fontId="52" fillId="0" borderId="29" xfId="205" applyFont="1" applyBorder="1" applyAlignment="1">
      <alignment horizontal="left" vertical="center" wrapText="1"/>
    </xf>
    <xf numFmtId="0" fontId="52" fillId="0" borderId="30" xfId="205" applyFont="1" applyBorder="1" applyAlignment="1">
      <alignment horizontal="left" vertical="center" wrapText="1"/>
    </xf>
    <xf numFmtId="0" fontId="60" fillId="0" borderId="29" xfId="205" applyFont="1" applyBorder="1" applyAlignment="1">
      <alignment horizontal="left" vertical="center" wrapText="1"/>
    </xf>
    <xf numFmtId="0" fontId="60" fillId="0" borderId="30" xfId="205" applyFont="1" applyBorder="1" applyAlignment="1">
      <alignment horizontal="left" vertical="center" wrapText="1"/>
    </xf>
    <xf numFmtId="0" fontId="56" fillId="0" borderId="29" xfId="205" applyFont="1" applyBorder="1" applyAlignment="1">
      <alignment horizontal="left" vertical="center" wrapText="1"/>
    </xf>
    <xf numFmtId="0" fontId="56" fillId="0" borderId="30" xfId="205" applyFont="1" applyBorder="1" applyAlignment="1">
      <alignment horizontal="left" vertical="center" wrapText="1"/>
    </xf>
    <xf numFmtId="0" fontId="56" fillId="0" borderId="30" xfId="205" applyFont="1" applyBorder="1" applyAlignment="1">
      <alignment horizontal="left" vertical="center"/>
    </xf>
    <xf numFmtId="0" fontId="56" fillId="0" borderId="32" xfId="205" applyFont="1" applyBorder="1" applyAlignment="1">
      <alignment horizontal="left" vertical="center" wrapText="1"/>
    </xf>
    <xf numFmtId="0" fontId="56" fillId="0" borderId="31" xfId="205" applyFont="1" applyBorder="1" applyAlignment="1">
      <alignment horizontal="left" vertical="center" wrapText="1"/>
    </xf>
    <xf numFmtId="0" fontId="56" fillId="0" borderId="33" xfId="205" applyFont="1" applyBorder="1" applyAlignment="1">
      <alignment horizontal="left" vertical="center" wrapText="1"/>
    </xf>
    <xf numFmtId="0" fontId="55" fillId="0" borderId="0" xfId="205" applyFont="1" applyAlignment="1">
      <alignment horizontal="left" vertical="top"/>
    </xf>
    <xf numFmtId="0" fontId="55" fillId="0" borderId="0" xfId="205" applyFont="1" applyAlignment="1">
      <alignment horizontal="center" vertical="top"/>
    </xf>
    <xf numFmtId="0" fontId="56" fillId="0" borderId="32" xfId="205" applyFont="1" applyBorder="1" applyAlignment="1">
      <alignment horizontal="left" vertical="center"/>
    </xf>
    <xf numFmtId="0" fontId="56" fillId="0" borderId="33" xfId="205" applyFont="1" applyBorder="1" applyAlignment="1">
      <alignment horizontal="left" vertical="center"/>
    </xf>
    <xf numFmtId="0" fontId="56" fillId="0" borderId="0" xfId="205" applyFont="1" applyAlignment="1">
      <alignment horizontal="center" vertical="center"/>
    </xf>
    <xf numFmtId="0" fontId="60" fillId="0" borderId="0" xfId="205" applyFont="1" applyAlignment="1">
      <alignment vertical="center"/>
    </xf>
    <xf numFmtId="0" fontId="54" fillId="0" borderId="0" xfId="205" applyFont="1" applyAlignment="1">
      <alignment vertical="center"/>
    </xf>
    <xf numFmtId="0" fontId="60" fillId="0" borderId="31" xfId="205" applyFont="1" applyBorder="1" applyAlignment="1">
      <alignment vertical="center"/>
    </xf>
    <xf numFmtId="0" fontId="54" fillId="0" borderId="31" xfId="205" applyFont="1" applyBorder="1" applyAlignment="1">
      <alignment vertical="center"/>
    </xf>
    <xf numFmtId="0" fontId="55" fillId="0" borderId="0" xfId="205" applyFont="1" applyAlignment="1">
      <alignment vertical="top"/>
    </xf>
    <xf numFmtId="49" fontId="55" fillId="0" borderId="0" xfId="205" applyNumberFormat="1" applyFont="1" applyAlignment="1">
      <alignment horizontal="left" vertical="center"/>
    </xf>
    <xf numFmtId="0" fontId="14" fillId="0" borderId="31" xfId="205" applyBorder="1" applyAlignment="1">
      <alignment vertical="top"/>
    </xf>
    <xf numFmtId="0" fontId="54" fillId="0" borderId="31" xfId="205" applyFont="1" applyBorder="1" applyAlignment="1">
      <alignment horizontal="left"/>
    </xf>
    <xf numFmtId="0" fontId="60" fillId="0" borderId="31" xfId="205" applyFont="1" applyBorder="1"/>
    <xf numFmtId="0" fontId="52" fillId="0" borderId="29" xfId="205" applyFont="1" applyBorder="1" applyAlignment="1">
      <alignment vertical="top"/>
    </xf>
    <xf numFmtId="0" fontId="52" fillId="0" borderId="30" xfId="205" applyFont="1" applyBorder="1" applyAlignment="1">
      <alignment vertical="top"/>
    </xf>
    <xf numFmtId="0" fontId="52" fillId="0" borderId="32" xfId="205" applyFont="1" applyBorder="1" applyAlignment="1">
      <alignment vertical="top"/>
    </xf>
    <xf numFmtId="0" fontId="52" fillId="0" borderId="31" xfId="205" applyFont="1" applyBorder="1" applyAlignment="1">
      <alignment vertical="top"/>
    </xf>
    <xf numFmtId="0" fontId="52" fillId="0" borderId="33" xfId="205" applyFont="1" applyBorder="1" applyAlignment="1">
      <alignment vertical="top"/>
    </xf>
    <xf numFmtId="0" fontId="14" fillId="0" borderId="0" xfId="205" applyAlignment="1">
      <alignment vertical="top"/>
    </xf>
    <xf numFmtId="0" fontId="4" fillId="0" borderId="0" xfId="4" applyFont="1" applyAlignment="1">
      <alignment horizontal="left" vertical="center"/>
    </xf>
    <xf numFmtId="0" fontId="63" fillId="0" borderId="0" xfId="0" applyFont="1" applyAlignment="1">
      <alignment horizontal="justify" vertical="center"/>
    </xf>
    <xf numFmtId="49" fontId="3" fillId="0" borderId="0" xfId="4" applyNumberFormat="1" applyFont="1" applyAlignment="1">
      <alignment horizontal="center" vertical="center" wrapText="1"/>
    </xf>
    <xf numFmtId="0" fontId="6" fillId="0" borderId="0" xfId="4" applyFont="1" applyAlignment="1">
      <alignment vertical="center"/>
    </xf>
    <xf numFmtId="4" fontId="64" fillId="0" borderId="0" xfId="0" applyNumberFormat="1" applyFont="1" applyAlignment="1">
      <alignment horizontal="left"/>
    </xf>
    <xf numFmtId="0" fontId="64" fillId="0" borderId="0" xfId="0" applyFont="1"/>
    <xf numFmtId="167" fontId="5" fillId="0" borderId="34" xfId="4" applyNumberFormat="1" applyFont="1" applyBorder="1" applyAlignment="1">
      <alignment vertical="center"/>
    </xf>
    <xf numFmtId="169" fontId="5" fillId="0" borderId="34" xfId="4" applyNumberFormat="1" applyFont="1" applyBorder="1" applyAlignment="1">
      <alignment vertical="center"/>
    </xf>
    <xf numFmtId="4" fontId="6" fillId="0" borderId="0" xfId="3" applyNumberFormat="1" applyFont="1"/>
    <xf numFmtId="10" fontId="5" fillId="0" borderId="34" xfId="4" applyNumberFormat="1" applyFont="1" applyBorder="1" applyAlignment="1">
      <alignment vertical="center"/>
    </xf>
    <xf numFmtId="0" fontId="0" fillId="0" borderId="0" xfId="0" applyAlignment="1">
      <alignment wrapText="1"/>
    </xf>
    <xf numFmtId="0" fontId="13" fillId="0" borderId="0" xfId="3" applyFont="1" applyAlignment="1">
      <alignment wrapText="1"/>
    </xf>
    <xf numFmtId="0" fontId="13" fillId="0" borderId="0" xfId="3" applyFont="1"/>
    <xf numFmtId="0" fontId="66" fillId="0" borderId="0" xfId="0" applyFont="1"/>
    <xf numFmtId="0" fontId="3" fillId="0" borderId="0" xfId="4" applyFont="1" applyAlignment="1">
      <alignment horizontal="center" vertical="center" wrapText="1"/>
    </xf>
    <xf numFmtId="0" fontId="5" fillId="0" borderId="26" xfId="4" applyFont="1" applyBorder="1" applyAlignment="1">
      <alignment horizontal="center" vertical="center"/>
    </xf>
    <xf numFmtId="0" fontId="5" fillId="0" borderId="27" xfId="4" applyFont="1" applyBorder="1" applyAlignment="1">
      <alignment horizontal="center" vertical="center"/>
    </xf>
    <xf numFmtId="0" fontId="5" fillId="0" borderId="27" xfId="4" applyFont="1" applyBorder="1" applyAlignment="1">
      <alignment horizontal="right" vertical="center"/>
    </xf>
    <xf numFmtId="0" fontId="5" fillId="0" borderId="28" xfId="4" applyFont="1" applyBorder="1" applyAlignment="1">
      <alignment horizontal="right" vertical="center"/>
    </xf>
    <xf numFmtId="0" fontId="6" fillId="0" borderId="26" xfId="8" applyFont="1" applyBorder="1" applyAlignment="1">
      <alignment horizontal="center" vertical="center"/>
    </xf>
    <xf numFmtId="0" fontId="5" fillId="0" borderId="27" xfId="4" applyFont="1" applyBorder="1" applyAlignment="1">
      <alignment horizontal="left" vertical="center"/>
    </xf>
    <xf numFmtId="49" fontId="6" fillId="0" borderId="27" xfId="8" applyNumberFormat="1" applyFont="1" applyBorder="1" applyAlignment="1">
      <alignment horizontal="left" vertical="center"/>
    </xf>
    <xf numFmtId="167" fontId="6" fillId="0" borderId="27" xfId="2" applyNumberFormat="1" applyFont="1" applyBorder="1" applyAlignment="1">
      <alignment horizontal="right" vertical="center"/>
    </xf>
    <xf numFmtId="0" fontId="67" fillId="0" borderId="27" xfId="4" applyFont="1" applyBorder="1" applyAlignment="1">
      <alignment horizontal="left" vertical="center"/>
    </xf>
    <xf numFmtId="167" fontId="6" fillId="0" borderId="28" xfId="2" applyNumberFormat="1" applyFont="1" applyBorder="1" applyAlignment="1">
      <alignment horizontal="right" vertical="center"/>
    </xf>
    <xf numFmtId="0" fontId="6" fillId="0" borderId="32" xfId="8" applyFont="1" applyBorder="1" applyAlignment="1">
      <alignment horizontal="center" vertical="center"/>
    </xf>
    <xf numFmtId="49" fontId="6" fillId="0" borderId="31" xfId="8" applyNumberFormat="1" applyFont="1" applyBorder="1" applyAlignment="1">
      <alignment horizontal="left" vertical="center"/>
    </xf>
    <xf numFmtId="0" fontId="66" fillId="0" borderId="31" xfId="0" applyFont="1" applyBorder="1"/>
    <xf numFmtId="0" fontId="4" fillId="0" borderId="31" xfId="4" applyFont="1" applyBorder="1" applyAlignment="1">
      <alignment horizontal="center" vertical="center"/>
    </xf>
    <xf numFmtId="167" fontId="6" fillId="0" borderId="33" xfId="2" applyNumberFormat="1" applyFont="1" applyBorder="1" applyAlignment="1">
      <alignment horizontal="right" vertical="center"/>
    </xf>
    <xf numFmtId="0" fontId="4" fillId="0" borderId="27" xfId="4" applyFont="1" applyBorder="1" applyAlignment="1">
      <alignment horizontal="center" vertical="center"/>
    </xf>
    <xf numFmtId="49" fontId="6" fillId="0" borderId="31" xfId="0" applyNumberFormat="1" applyFont="1" applyBorder="1" applyAlignment="1">
      <alignment horizontal="left" vertical="center"/>
    </xf>
    <xf numFmtId="0" fontId="6" fillId="0" borderId="29" xfId="8" applyFont="1" applyBorder="1" applyAlignment="1">
      <alignment horizontal="center" vertical="center"/>
    </xf>
    <xf numFmtId="0" fontId="5" fillId="0" borderId="0" xfId="4" applyFont="1" applyAlignment="1">
      <alignment horizontal="left" vertical="center"/>
    </xf>
    <xf numFmtId="49" fontId="6" fillId="0" borderId="0" xfId="0" applyNumberFormat="1" applyFont="1" applyAlignment="1">
      <alignment horizontal="left" vertical="center"/>
    </xf>
    <xf numFmtId="49" fontId="6" fillId="0" borderId="0" xfId="8" applyNumberFormat="1" applyFont="1" applyAlignment="1">
      <alignment horizontal="left" vertical="center"/>
    </xf>
    <xf numFmtId="0" fontId="6" fillId="0" borderId="0" xfId="4" applyFont="1" applyAlignment="1">
      <alignment horizontal="center" vertical="center"/>
    </xf>
    <xf numFmtId="167" fontId="6" fillId="0" borderId="30" xfId="2" applyNumberFormat="1" applyFont="1" applyBorder="1" applyAlignment="1">
      <alignment horizontal="right" vertical="center"/>
    </xf>
    <xf numFmtId="10" fontId="6" fillId="0" borderId="0" xfId="3" applyNumberFormat="1" applyFont="1" applyAlignment="1" applyProtection="1">
      <alignment horizontal="center" vertical="center"/>
      <protection locked="0"/>
    </xf>
    <xf numFmtId="0" fontId="6" fillId="0" borderId="35" xfId="8" applyFont="1" applyBorder="1" applyAlignment="1">
      <alignment horizontal="center" vertical="center"/>
    </xf>
    <xf numFmtId="0" fontId="67" fillId="0" borderId="1" xfId="4" applyFont="1" applyBorder="1" applyAlignment="1">
      <alignment vertical="center"/>
    </xf>
    <xf numFmtId="49" fontId="6" fillId="0" borderId="1" xfId="8" applyNumberFormat="1" applyFont="1" applyBorder="1" applyAlignment="1">
      <alignment horizontal="left" vertical="center"/>
    </xf>
    <xf numFmtId="0" fontId="4" fillId="0" borderId="1" xfId="4" applyFont="1" applyBorder="1" applyAlignment="1">
      <alignment horizontal="center" vertical="center"/>
    </xf>
    <xf numFmtId="167" fontId="67" fillId="0" borderId="36" xfId="2" applyNumberFormat="1" applyFont="1" applyBorder="1" applyAlignment="1">
      <alignment horizontal="right" vertical="center"/>
    </xf>
    <xf numFmtId="49" fontId="68" fillId="0" borderId="35" xfId="4" applyNumberFormat="1" applyFont="1" applyBorder="1" applyAlignment="1">
      <alignment horizontal="left" vertical="center"/>
    </xf>
    <xf numFmtId="49" fontId="69" fillId="0" borderId="1" xfId="4" applyNumberFormat="1" applyFont="1" applyBorder="1" applyAlignment="1">
      <alignment horizontal="left" vertical="center"/>
    </xf>
    <xf numFmtId="167" fontId="68" fillId="0" borderId="1" xfId="4" applyNumberFormat="1" applyFont="1" applyBorder="1" applyAlignment="1">
      <alignment horizontal="left" vertical="center"/>
    </xf>
    <xf numFmtId="167" fontId="68" fillId="0" borderId="1" xfId="4" applyNumberFormat="1" applyFont="1" applyBorder="1" applyAlignment="1">
      <alignment vertical="center"/>
    </xf>
    <xf numFmtId="167" fontId="68" fillId="0" borderId="36" xfId="4" applyNumberFormat="1" applyFont="1" applyBorder="1" applyAlignment="1">
      <alignment vertical="center"/>
    </xf>
    <xf numFmtId="10" fontId="6" fillId="0" borderId="0" xfId="3" applyNumberFormat="1" applyFont="1" applyAlignment="1">
      <alignment horizontal="right" vertical="center"/>
    </xf>
    <xf numFmtId="0" fontId="71" fillId="0" borderId="0" xfId="0" applyFont="1"/>
    <xf numFmtId="0" fontId="66" fillId="0" borderId="0" xfId="0" applyFont="1" applyAlignment="1">
      <alignment vertical="center" wrapText="1"/>
    </xf>
    <xf numFmtId="0" fontId="2" fillId="0" borderId="40" xfId="4" applyFont="1" applyBorder="1" applyAlignment="1">
      <alignment horizontal="center" vertical="center" wrapText="1"/>
    </xf>
    <xf numFmtId="0" fontId="74" fillId="0" borderId="29" xfId="4" applyFont="1" applyBorder="1" applyAlignment="1">
      <alignment horizontal="left" vertical="center" wrapText="1"/>
    </xf>
    <xf numFmtId="0" fontId="74" fillId="0" borderId="0" xfId="4" applyFont="1" applyAlignment="1">
      <alignment horizontal="left" vertical="center" wrapText="1"/>
    </xf>
    <xf numFmtId="49" fontId="74" fillId="0" borderId="0" xfId="4" applyNumberFormat="1" applyFont="1" applyAlignment="1">
      <alignment horizontal="left" vertical="center" wrapText="1"/>
    </xf>
    <xf numFmtId="167" fontId="74" fillId="0" borderId="0" xfId="4" applyNumberFormat="1" applyFont="1" applyAlignment="1">
      <alignment horizontal="left" vertical="center" wrapText="1"/>
    </xf>
    <xf numFmtId="167" fontId="74" fillId="0" borderId="0" xfId="4" applyNumberFormat="1" applyFont="1" applyAlignment="1">
      <alignment horizontal="center" vertical="center" wrapText="1"/>
    </xf>
    <xf numFmtId="0" fontId="74" fillId="0" borderId="0" xfId="4" applyFont="1" applyAlignment="1">
      <alignment horizontal="center" vertical="center" wrapText="1"/>
    </xf>
    <xf numFmtId="0" fontId="74" fillId="0" borderId="41" xfId="4" applyFont="1" applyBorder="1" applyAlignment="1">
      <alignment horizontal="center" vertical="center" wrapText="1"/>
    </xf>
    <xf numFmtId="174" fontId="74" fillId="0" borderId="29" xfId="2" applyNumberFormat="1" applyFont="1" applyBorder="1" applyAlignment="1">
      <alignment horizontal="center" vertical="center" wrapText="1"/>
    </xf>
    <xf numFmtId="174" fontId="74" fillId="0" borderId="30" xfId="2" applyNumberFormat="1" applyFont="1" applyBorder="1" applyAlignment="1">
      <alignment horizontal="center" vertical="center" wrapText="1"/>
    </xf>
    <xf numFmtId="174" fontId="74" fillId="0" borderId="42" xfId="2" applyNumberFormat="1" applyFont="1" applyBorder="1" applyAlignment="1">
      <alignment horizontal="center" vertical="center" wrapText="1"/>
    </xf>
    <xf numFmtId="174" fontId="74" fillId="0" borderId="41" xfId="2" applyNumberFormat="1" applyFont="1" applyBorder="1" applyAlignment="1">
      <alignment horizontal="center" vertical="center" wrapText="1"/>
    </xf>
    <xf numFmtId="174" fontId="74" fillId="0" borderId="43" xfId="2" applyNumberFormat="1" applyFont="1" applyBorder="1" applyAlignment="1">
      <alignment horizontal="center" vertical="center" wrapText="1"/>
    </xf>
    <xf numFmtId="0" fontId="75" fillId="0" borderId="1" xfId="4" applyFont="1" applyBorder="1" applyAlignment="1">
      <alignment horizontal="center" vertical="center" wrapText="1"/>
    </xf>
    <xf numFmtId="49" fontId="75" fillId="0" borderId="1" xfId="4" applyNumberFormat="1" applyFont="1" applyBorder="1" applyAlignment="1">
      <alignment horizontal="center" vertical="center" wrapText="1"/>
    </xf>
    <xf numFmtId="167" fontId="75" fillId="0" borderId="1" xfId="4" applyNumberFormat="1" applyFont="1" applyBorder="1" applyAlignment="1">
      <alignment horizontal="left" vertical="center" wrapText="1"/>
    </xf>
    <xf numFmtId="167" fontId="75" fillId="0" borderId="1" xfId="4" applyNumberFormat="1" applyFont="1" applyBorder="1" applyAlignment="1">
      <alignment horizontal="center" vertical="center" wrapText="1"/>
    </xf>
    <xf numFmtId="0" fontId="75" fillId="0" borderId="1" xfId="4" applyFont="1" applyBorder="1" applyAlignment="1">
      <alignment horizontal="right" vertical="center" wrapText="1"/>
    </xf>
    <xf numFmtId="166" fontId="75" fillId="0" borderId="1" xfId="2" applyFont="1" applyBorder="1" applyAlignment="1">
      <alignment horizontal="right" vertical="center" wrapText="1"/>
    </xf>
    <xf numFmtId="166" fontId="76" fillId="0" borderId="1" xfId="2" applyFont="1" applyBorder="1" applyAlignment="1">
      <alignment horizontal="right" vertical="center" wrapText="1"/>
    </xf>
    <xf numFmtId="167" fontId="75" fillId="0" borderId="1" xfId="2" applyNumberFormat="1" applyFont="1" applyBorder="1" applyAlignment="1">
      <alignment horizontal="right" vertical="center" wrapText="1"/>
    </xf>
    <xf numFmtId="166" fontId="75" fillId="0" borderId="1" xfId="4" applyNumberFormat="1" applyFont="1" applyBorder="1" applyAlignment="1">
      <alignment vertical="center" wrapText="1"/>
    </xf>
    <xf numFmtId="0" fontId="77" fillId="0" borderId="29" xfId="0" applyFont="1" applyBorder="1" applyAlignment="1">
      <alignment horizontal="center" vertical="center" wrapText="1"/>
    </xf>
    <xf numFmtId="0" fontId="77" fillId="0" borderId="0" xfId="0" applyFont="1" applyAlignment="1">
      <alignment horizontal="center" vertical="center" wrapText="1"/>
    </xf>
    <xf numFmtId="0" fontId="78" fillId="0" borderId="0" xfId="0" applyFont="1" applyAlignment="1">
      <alignment horizontal="center" vertical="center" wrapText="1"/>
    </xf>
    <xf numFmtId="167" fontId="77" fillId="0" borderId="0" xfId="0" applyNumberFormat="1" applyFont="1" applyAlignment="1">
      <alignment horizontal="left" vertical="center" wrapText="1"/>
    </xf>
    <xf numFmtId="167" fontId="77" fillId="0" borderId="0" xfId="0" applyNumberFormat="1" applyFont="1" applyAlignment="1">
      <alignment horizontal="center" vertical="center" wrapText="1"/>
    </xf>
    <xf numFmtId="0" fontId="77" fillId="0" borderId="0" xfId="0" applyFont="1" applyAlignment="1">
      <alignment horizontal="right" vertical="center" wrapText="1"/>
    </xf>
    <xf numFmtId="0" fontId="77" fillId="0" borderId="30" xfId="0" applyFont="1" applyBorder="1" applyAlignment="1">
      <alignment horizontal="right" vertical="center" wrapText="1"/>
    </xf>
    <xf numFmtId="167" fontId="77" fillId="0" borderId="0" xfId="2" applyNumberFormat="1" applyFont="1" applyAlignment="1" applyProtection="1">
      <alignment horizontal="right" vertical="center" wrapText="1"/>
      <protection locked="0"/>
    </xf>
    <xf numFmtId="167" fontId="77" fillId="0" borderId="30" xfId="2" applyNumberFormat="1" applyFont="1" applyBorder="1" applyAlignment="1">
      <alignment horizontal="right" vertical="center" wrapText="1"/>
    </xf>
    <xf numFmtId="167" fontId="79" fillId="0" borderId="30" xfId="2" applyNumberFormat="1" applyFont="1" applyBorder="1" applyAlignment="1">
      <alignment vertical="center" wrapText="1"/>
    </xf>
    <xf numFmtId="49" fontId="80" fillId="0" borderId="1" xfId="0" applyNumberFormat="1" applyFont="1" applyBorder="1" applyAlignment="1">
      <alignment horizontal="center" vertical="center" wrapText="1"/>
    </xf>
    <xf numFmtId="167" fontId="75" fillId="0" borderId="0" xfId="4" applyNumberFormat="1" applyFont="1" applyAlignment="1">
      <alignment horizontal="center" vertical="center" wrapText="1"/>
    </xf>
    <xf numFmtId="0" fontId="81" fillId="0" borderId="0" xfId="0" applyFont="1" applyAlignment="1">
      <alignment vertical="center" wrapText="1"/>
    </xf>
    <xf numFmtId="0" fontId="81" fillId="0" borderId="0" xfId="0" applyFont="1" applyAlignment="1">
      <alignment horizontal="center" vertical="center" wrapText="1"/>
    </xf>
    <xf numFmtId="167" fontId="77" fillId="0" borderId="0" xfId="0" applyNumberFormat="1" applyFont="1" applyAlignment="1">
      <alignment horizontal="left" vertical="center"/>
    </xf>
    <xf numFmtId="167" fontId="77" fillId="0" borderId="0" xfId="0" applyNumberFormat="1" applyFont="1" applyAlignment="1">
      <alignment horizontal="center" vertical="center"/>
    </xf>
    <xf numFmtId="167" fontId="77" fillId="0" borderId="0" xfId="2" applyNumberFormat="1" applyFont="1" applyAlignment="1">
      <alignment horizontal="right" vertical="center" wrapText="1"/>
    </xf>
    <xf numFmtId="0" fontId="66" fillId="0" borderId="27" xfId="1" applyFont="1" applyBorder="1" applyAlignment="1">
      <alignment vertical="center" wrapText="1"/>
    </xf>
    <xf numFmtId="167" fontId="67" fillId="0" borderId="0" xfId="4" applyNumberFormat="1" applyFont="1" applyAlignment="1">
      <alignment horizontal="left" vertical="center"/>
    </xf>
    <xf numFmtId="0" fontId="82" fillId="0" borderId="0" xfId="1" applyFont="1" applyAlignment="1">
      <alignment vertical="center"/>
    </xf>
    <xf numFmtId="167" fontId="67" fillId="0" borderId="0" xfId="4" applyNumberFormat="1" applyFont="1" applyAlignment="1">
      <alignment horizontal="right" vertical="center"/>
    </xf>
    <xf numFmtId="0" fontId="66" fillId="0" borderId="0" xfId="0" applyFont="1" applyAlignment="1">
      <alignment vertical="center"/>
    </xf>
    <xf numFmtId="0" fontId="66" fillId="0" borderId="0" xfId="0" applyFont="1" applyAlignment="1">
      <alignment wrapText="1"/>
    </xf>
    <xf numFmtId="0" fontId="83" fillId="0" borderId="0" xfId="0" applyFont="1" applyAlignment="1">
      <alignment wrapText="1"/>
    </xf>
    <xf numFmtId="0" fontId="83" fillId="0" borderId="0" xfId="0" applyFont="1" applyAlignment="1">
      <alignment vertical="center"/>
    </xf>
    <xf numFmtId="167" fontId="77" fillId="0" borderId="29" xfId="2" applyNumberFormat="1" applyFont="1" applyBorder="1" applyAlignment="1" applyProtection="1">
      <alignment horizontal="right" vertical="center" wrapText="1"/>
      <protection locked="0"/>
    </xf>
    <xf numFmtId="0" fontId="85" fillId="0" borderId="0" xfId="0" applyFont="1" applyAlignment="1">
      <alignment vertical="center" wrapText="1"/>
    </xf>
    <xf numFmtId="0" fontId="86" fillId="0" borderId="0" xfId="0" applyFont="1" applyAlignment="1">
      <alignment horizontal="center" vertical="center" wrapText="1"/>
    </xf>
    <xf numFmtId="0" fontId="77" fillId="0" borderId="31" xfId="0" applyFont="1" applyBorder="1" applyAlignment="1">
      <alignment horizontal="center" vertical="center" wrapText="1"/>
    </xf>
    <xf numFmtId="0" fontId="78" fillId="0" borderId="31" xfId="0" applyFont="1" applyBorder="1" applyAlignment="1">
      <alignment horizontal="center" vertical="center" wrapText="1"/>
    </xf>
    <xf numFmtId="167" fontId="77" fillId="0" borderId="31" xfId="0" applyNumberFormat="1" applyFont="1" applyBorder="1" applyAlignment="1">
      <alignment horizontal="left" vertical="center" wrapText="1"/>
    </xf>
    <xf numFmtId="167" fontId="77" fillId="0" borderId="31" xfId="0" applyNumberFormat="1" applyFont="1" applyBorder="1" applyAlignment="1">
      <alignment horizontal="center" vertical="center" wrapText="1"/>
    </xf>
    <xf numFmtId="0" fontId="77" fillId="0" borderId="31" xfId="0" applyFont="1" applyBorder="1" applyAlignment="1">
      <alignment horizontal="right" vertical="center" wrapText="1"/>
    </xf>
    <xf numFmtId="167" fontId="77" fillId="0" borderId="32" xfId="2" applyNumberFormat="1" applyFont="1" applyBorder="1" applyAlignment="1" applyProtection="1">
      <alignment horizontal="right" vertical="center" wrapText="1"/>
      <protection locked="0"/>
    </xf>
    <xf numFmtId="167" fontId="77" fillId="0" borderId="33" xfId="2" applyNumberFormat="1" applyFont="1" applyBorder="1" applyAlignment="1">
      <alignment horizontal="right" vertical="center" wrapText="1"/>
    </xf>
    <xf numFmtId="167" fontId="79" fillId="0" borderId="33" xfId="2" applyNumberFormat="1" applyFont="1" applyBorder="1" applyAlignment="1">
      <alignment vertical="center" wrapText="1"/>
    </xf>
    <xf numFmtId="0" fontId="83" fillId="0" borderId="0" xfId="0" applyFont="1"/>
    <xf numFmtId="0" fontId="83" fillId="0" borderId="31" xfId="0" applyFont="1" applyBorder="1"/>
    <xf numFmtId="0" fontId="83" fillId="0" borderId="31" xfId="0" applyFont="1" applyBorder="1" applyAlignment="1">
      <alignment vertical="center"/>
    </xf>
    <xf numFmtId="164" fontId="83" fillId="0" borderId="29" xfId="204" applyNumberFormat="1" applyFont="1" applyBorder="1" applyAlignment="1">
      <alignment vertical="center"/>
    </xf>
    <xf numFmtId="167" fontId="77" fillId="0" borderId="30" xfId="2" applyNumberFormat="1" applyFont="1" applyBorder="1" applyAlignment="1" applyProtection="1">
      <alignment horizontal="right" vertical="center" wrapText="1"/>
      <protection locked="0"/>
    </xf>
    <xf numFmtId="167" fontId="77" fillId="0" borderId="29" xfId="2" applyNumberFormat="1" applyFont="1" applyBorder="1" applyAlignment="1">
      <alignment horizontal="right" vertical="center" wrapText="1"/>
    </xf>
    <xf numFmtId="167" fontId="77" fillId="0" borderId="32" xfId="2" applyNumberFormat="1" applyFont="1" applyBorder="1" applyAlignment="1">
      <alignment horizontal="right" vertical="center" wrapText="1"/>
    </xf>
    <xf numFmtId="0" fontId="6" fillId="0" borderId="0" xfId="3" applyFont="1" applyAlignment="1">
      <alignment horizontal="left" vertical="center"/>
    </xf>
    <xf numFmtId="0" fontId="64" fillId="0" borderId="0" xfId="0" applyFont="1" applyAlignment="1">
      <alignment horizontal="left"/>
    </xf>
    <xf numFmtId="0" fontId="81" fillId="0" borderId="0" xfId="0" applyFont="1" applyAlignment="1">
      <alignment horizontal="center" wrapText="1"/>
    </xf>
    <xf numFmtId="0" fontId="81" fillId="0" borderId="0" xfId="0" applyFont="1" applyAlignment="1">
      <alignment wrapText="1"/>
    </xf>
    <xf numFmtId="49" fontId="80" fillId="0" borderId="0" xfId="0" applyNumberFormat="1" applyFont="1" applyAlignment="1">
      <alignment horizontal="center" vertical="center" wrapText="1"/>
    </xf>
    <xf numFmtId="0" fontId="75" fillId="0" borderId="0" xfId="4" applyFont="1" applyAlignment="1">
      <alignment horizontal="center" vertical="center" wrapText="1"/>
    </xf>
    <xf numFmtId="0" fontId="77" fillId="0" borderId="0" xfId="0" applyFont="1"/>
    <xf numFmtId="0" fontId="77" fillId="0" borderId="0" xfId="0" applyFont="1" applyAlignment="1">
      <alignment horizontal="center"/>
    </xf>
    <xf numFmtId="164" fontId="83" fillId="0" borderId="0" xfId="204" applyNumberFormat="1" applyFont="1" applyAlignment="1">
      <alignment vertical="center"/>
    </xf>
    <xf numFmtId="0" fontId="77" fillId="0" borderId="26" xfId="0" applyFont="1" applyBorder="1" applyAlignment="1">
      <alignment horizontal="center" vertical="center" wrapText="1"/>
    </xf>
    <xf numFmtId="49" fontId="5" fillId="0" borderId="1" xfId="4" applyNumberFormat="1" applyFont="1" applyBorder="1" applyAlignment="1">
      <alignment horizontal="left" vertical="center"/>
    </xf>
    <xf numFmtId="0" fontId="12" fillId="0" borderId="0" xfId="3" applyFont="1" applyAlignment="1">
      <alignment horizontal="center"/>
    </xf>
    <xf numFmtId="0" fontId="4" fillId="0" borderId="0" xfId="4" applyFont="1" applyAlignment="1">
      <alignment horizontal="center" vertical="center" wrapText="1"/>
    </xf>
    <xf numFmtId="0" fontId="4" fillId="0" borderId="0" xfId="4" applyFont="1" applyAlignment="1">
      <alignment horizontal="center" vertical="center"/>
    </xf>
    <xf numFmtId="0" fontId="2" fillId="0" borderId="0" xfId="4" applyFont="1" applyAlignment="1">
      <alignment vertical="center" wrapText="1"/>
    </xf>
    <xf numFmtId="0" fontId="2" fillId="0" borderId="2" xfId="4" applyFont="1" applyBorder="1" applyAlignment="1">
      <alignment vertical="center" wrapText="1"/>
    </xf>
    <xf numFmtId="0" fontId="2" fillId="0" borderId="3" xfId="4" applyFont="1" applyBorder="1" applyAlignment="1">
      <alignment horizontal="left" vertical="center" wrapText="1"/>
    </xf>
    <xf numFmtId="0" fontId="2" fillId="0" borderId="2" xfId="4" applyFont="1" applyBorder="1" applyAlignment="1">
      <alignment horizontal="left" vertical="center" wrapText="1"/>
    </xf>
    <xf numFmtId="0" fontId="2" fillId="0" borderId="0" xfId="4" applyFont="1" applyAlignment="1">
      <alignment horizontal="center" vertical="center" wrapText="1"/>
    </xf>
    <xf numFmtId="0" fontId="34" fillId="0" borderId="0" xfId="205" applyFont="1" applyAlignment="1">
      <alignment horizontal="left" vertical="center" wrapText="1"/>
    </xf>
    <xf numFmtId="4" fontId="35" fillId="0" borderId="0" xfId="205" applyNumberFormat="1" applyFont="1" applyAlignment="1">
      <alignment vertical="center"/>
    </xf>
    <xf numFmtId="0" fontId="35" fillId="0" borderId="0" xfId="205" applyFont="1" applyAlignment="1">
      <alignment vertical="center"/>
    </xf>
    <xf numFmtId="4" fontId="29" fillId="0" borderId="0" xfId="205" applyNumberFormat="1" applyFont="1" applyAlignment="1">
      <alignment horizontal="right" vertical="center"/>
    </xf>
    <xf numFmtId="4" fontId="29" fillId="0" borderId="0" xfId="205" applyNumberFormat="1" applyFont="1" applyAlignment="1">
      <alignment vertical="center"/>
    </xf>
    <xf numFmtId="171" fontId="8" fillId="0" borderId="0" xfId="205" applyNumberFormat="1" applyFont="1" applyAlignment="1">
      <alignment horizontal="left" vertical="center"/>
    </xf>
    <xf numFmtId="0" fontId="8" fillId="0" borderId="0" xfId="205" applyFont="1" applyAlignment="1">
      <alignment vertical="center" wrapText="1"/>
    </xf>
    <xf numFmtId="0" fontId="8" fillId="0" borderId="0" xfId="205" applyFont="1" applyAlignment="1">
      <alignment vertical="center"/>
    </xf>
    <xf numFmtId="0" fontId="25" fillId="0" borderId="14" xfId="205" applyFont="1" applyBorder="1" applyAlignment="1">
      <alignment horizontal="center" vertical="center"/>
    </xf>
    <xf numFmtId="0" fontId="25" fillId="0" borderId="15" xfId="205" applyFont="1" applyBorder="1" applyAlignment="1">
      <alignment horizontal="left" vertical="center"/>
    </xf>
    <xf numFmtId="0" fontId="26" fillId="0" borderId="17" xfId="205" applyFont="1" applyBorder="1" applyAlignment="1">
      <alignment horizontal="left" vertical="center"/>
    </xf>
    <xf numFmtId="0" fontId="26" fillId="0" borderId="0" xfId="205" applyFont="1" applyAlignment="1">
      <alignment horizontal="left" vertical="center"/>
    </xf>
    <xf numFmtId="0" fontId="27" fillId="4" borderId="9" xfId="205" applyFont="1" applyFill="1" applyBorder="1" applyAlignment="1">
      <alignment horizontal="center" vertical="center"/>
    </xf>
    <xf numFmtId="0" fontId="27" fillId="4" borderId="10" xfId="205" applyFont="1" applyFill="1" applyBorder="1" applyAlignment="1">
      <alignment horizontal="left" vertical="center"/>
    </xf>
    <xf numFmtId="0" fontId="27" fillId="4" borderId="10" xfId="205" applyFont="1" applyFill="1" applyBorder="1" applyAlignment="1">
      <alignment horizontal="center" vertical="center"/>
    </xf>
    <xf numFmtId="0" fontId="27" fillId="4" borderId="10" xfId="205" applyFont="1" applyFill="1" applyBorder="1" applyAlignment="1">
      <alignment horizontal="right" vertical="center"/>
    </xf>
    <xf numFmtId="0" fontId="21" fillId="0" borderId="0" xfId="205" applyFont="1" applyAlignment="1">
      <alignment horizontal="left" vertical="center" wrapText="1"/>
    </xf>
    <xf numFmtId="0" fontId="21" fillId="0" borderId="0" xfId="205" applyFont="1" applyAlignment="1">
      <alignment vertical="center"/>
    </xf>
    <xf numFmtId="170" fontId="19" fillId="0" borderId="0" xfId="205" applyNumberFormat="1" applyFont="1" applyAlignment="1">
      <alignment horizontal="left" vertical="center"/>
    </xf>
    <xf numFmtId="0" fontId="19" fillId="0" borderId="0" xfId="205" applyFont="1" applyAlignment="1">
      <alignment vertical="center"/>
    </xf>
    <xf numFmtId="4" fontId="23" fillId="0" borderId="0" xfId="205" applyNumberFormat="1" applyFont="1" applyAlignment="1">
      <alignment vertical="center"/>
    </xf>
    <xf numFmtId="0" fontId="24" fillId="3" borderId="10" xfId="205" applyFont="1" applyFill="1" applyBorder="1" applyAlignment="1">
      <alignment horizontal="left" vertical="center"/>
    </xf>
    <xf numFmtId="0" fontId="14" fillId="3" borderId="10" xfId="205" applyFill="1" applyBorder="1" applyAlignment="1">
      <alignment vertical="center"/>
    </xf>
    <xf numFmtId="4" fontId="24" fillId="3" borderId="10" xfId="205" applyNumberFormat="1" applyFont="1" applyFill="1" applyBorder="1" applyAlignment="1">
      <alignment vertical="center"/>
    </xf>
    <xf numFmtId="0" fontId="14" fillId="3" borderId="11" xfId="205" applyFill="1" applyBorder="1" applyAlignment="1">
      <alignment vertical="center"/>
    </xf>
    <xf numFmtId="0" fontId="8" fillId="0" borderId="0" xfId="205" applyFont="1" applyAlignment="1">
      <alignment horizontal="left" vertical="center"/>
    </xf>
    <xf numFmtId="0" fontId="20" fillId="0" borderId="0" xfId="205" applyFont="1" applyAlignment="1">
      <alignment horizontal="left" vertical="top" wrapText="1"/>
    </xf>
    <xf numFmtId="0" fontId="20" fillId="0" borderId="0" xfId="205" applyFont="1" applyAlignment="1">
      <alignment horizontal="left" vertical="center"/>
    </xf>
    <xf numFmtId="0" fontId="23" fillId="0" borderId="0" xfId="205" applyFont="1" applyAlignment="1">
      <alignment horizontal="left" vertical="center"/>
    </xf>
    <xf numFmtId="0" fontId="21" fillId="0" borderId="0" xfId="205" applyFont="1" applyAlignment="1">
      <alignment horizontal="left" vertical="top" wrapText="1"/>
    </xf>
    <xf numFmtId="49" fontId="8" fillId="2" borderId="0" xfId="205" applyNumberFormat="1" applyFont="1" applyFill="1" applyAlignment="1" applyProtection="1">
      <alignment horizontal="left" vertical="center"/>
      <protection locked="0"/>
    </xf>
    <xf numFmtId="49" fontId="8" fillId="0" borderId="0" xfId="205" applyNumberFormat="1" applyFont="1" applyAlignment="1">
      <alignment horizontal="left" vertical="center"/>
    </xf>
    <xf numFmtId="0" fontId="8" fillId="0" borderId="0" xfId="205" applyFont="1" applyAlignment="1">
      <alignment horizontal="left" vertical="center" wrapText="1"/>
    </xf>
    <xf numFmtId="4" fontId="22" fillId="0" borderId="8" xfId="205" applyNumberFormat="1" applyFont="1" applyBorder="1" applyAlignment="1">
      <alignment vertical="center"/>
    </xf>
    <xf numFmtId="0" fontId="14" fillId="0" borderId="8" xfId="205" applyBorder="1" applyAlignment="1">
      <alignment vertical="center"/>
    </xf>
    <xf numFmtId="0" fontId="19" fillId="0" borderId="0" xfId="205" applyFont="1" applyAlignment="1">
      <alignment horizontal="right" vertical="center"/>
    </xf>
    <xf numFmtId="0" fontId="14" fillId="0" borderId="0" xfId="205" applyAlignment="1">
      <alignment vertical="center"/>
    </xf>
    <xf numFmtId="0" fontId="19" fillId="0" borderId="0" xfId="205" applyFont="1" applyAlignment="1">
      <alignment horizontal="left" vertical="center" wrapText="1"/>
    </xf>
    <xf numFmtId="0" fontId="19" fillId="0" borderId="0" xfId="205" applyFont="1" applyAlignment="1">
      <alignment horizontal="left" vertical="center"/>
    </xf>
    <xf numFmtId="0" fontId="8" fillId="2" borderId="0" xfId="205" applyFont="1" applyFill="1" applyAlignment="1" applyProtection="1">
      <alignment horizontal="left" vertical="center"/>
      <protection locked="0"/>
    </xf>
    <xf numFmtId="0" fontId="55" fillId="0" borderId="0" xfId="205" applyFont="1" applyAlignment="1">
      <alignment horizontal="left" vertical="top"/>
    </xf>
    <xf numFmtId="0" fontId="53" fillId="0" borderId="0" xfId="205" applyFont="1" applyAlignment="1">
      <alignment horizontal="center" vertical="center" wrapText="1"/>
    </xf>
    <xf numFmtId="0" fontId="54" fillId="0" borderId="31" xfId="205" applyFont="1" applyBorder="1" applyAlignment="1">
      <alignment horizontal="left"/>
    </xf>
    <xf numFmtId="0" fontId="55" fillId="0" borderId="0" xfId="205" applyFont="1" applyAlignment="1">
      <alignment horizontal="left" vertical="center"/>
    </xf>
    <xf numFmtId="0" fontId="53" fillId="0" borderId="0" xfId="205" applyFont="1" applyAlignment="1">
      <alignment horizontal="center" vertical="center"/>
    </xf>
    <xf numFmtId="49" fontId="55" fillId="0" borderId="0" xfId="205" applyNumberFormat="1" applyFont="1" applyAlignment="1">
      <alignment horizontal="left" vertical="center" wrapText="1"/>
    </xf>
    <xf numFmtId="0" fontId="55" fillId="0" borderId="0" xfId="205" applyFont="1" applyAlignment="1">
      <alignment horizontal="left" vertical="center" wrapText="1"/>
    </xf>
    <xf numFmtId="0" fontId="54" fillId="0" borderId="31" xfId="205" applyFont="1" applyBorder="1" applyAlignment="1">
      <alignment horizontal="left" wrapText="1"/>
    </xf>
    <xf numFmtId="0" fontId="65" fillId="0" borderId="0" xfId="3" applyFont="1" applyAlignment="1">
      <alignment horizontal="left" wrapText="1"/>
    </xf>
    <xf numFmtId="0" fontId="12" fillId="0" borderId="0" xfId="3" applyFont="1" applyAlignment="1">
      <alignment horizontal="center" wrapText="1"/>
    </xf>
    <xf numFmtId="0" fontId="62" fillId="0" borderId="0" xfId="0" applyFont="1" applyAlignment="1">
      <alignment horizontal="center" vertical="top"/>
    </xf>
    <xf numFmtId="49" fontId="5" fillId="0" borderId="0" xfId="4" applyNumberFormat="1" applyFont="1" applyAlignment="1">
      <alignment horizontal="center" vertical="center"/>
    </xf>
    <xf numFmtId="0" fontId="65" fillId="0" borderId="0" xfId="0" applyFont="1" applyAlignment="1">
      <alignment horizontal="left" wrapText="1"/>
    </xf>
    <xf numFmtId="49" fontId="5" fillId="0" borderId="34" xfId="4" applyNumberFormat="1" applyFont="1" applyBorder="1" applyAlignment="1">
      <alignment horizontal="left" vertical="center"/>
    </xf>
    <xf numFmtId="0" fontId="62" fillId="0" borderId="0" xfId="0" applyFont="1" applyAlignment="1">
      <alignment horizontal="left" vertical="top"/>
    </xf>
    <xf numFmtId="0" fontId="73" fillId="0" borderId="0" xfId="6" applyFont="1" applyAlignment="1">
      <alignment horizontal="center" vertical="center" wrapText="1"/>
    </xf>
    <xf numFmtId="0" fontId="5" fillId="0" borderId="1" xfId="4" applyFont="1" applyBorder="1" applyAlignment="1">
      <alignment horizontal="left" vertical="center"/>
    </xf>
    <xf numFmtId="0" fontId="5" fillId="0" borderId="27" xfId="4" applyFont="1" applyBorder="1" applyAlignment="1">
      <alignment horizontal="left" vertical="center"/>
    </xf>
    <xf numFmtId="0" fontId="5" fillId="0" borderId="31" xfId="4" applyFont="1" applyBorder="1" applyAlignment="1">
      <alignment horizontal="left" vertical="center"/>
    </xf>
    <xf numFmtId="0" fontId="67" fillId="0" borderId="1" xfId="4" applyFont="1" applyBorder="1" applyAlignment="1">
      <alignment horizontal="center" vertical="center"/>
    </xf>
    <xf numFmtId="49" fontId="70" fillId="0" borderId="0" xfId="4" applyNumberFormat="1" applyFont="1" applyAlignment="1">
      <alignment horizontal="center" vertical="center"/>
    </xf>
    <xf numFmtId="49" fontId="3" fillId="0" borderId="0" xfId="4" applyNumberFormat="1" applyFont="1" applyAlignment="1">
      <alignment horizontal="left" vertical="center" wrapText="1"/>
    </xf>
    <xf numFmtId="0" fontId="4" fillId="0" borderId="31" xfId="4" applyFont="1" applyBorder="1" applyAlignment="1">
      <alignment horizontal="center" vertical="center" wrapText="1"/>
    </xf>
    <xf numFmtId="0" fontId="2" fillId="0" borderId="26" xfId="4" applyFont="1" applyBorder="1" applyAlignment="1">
      <alignment horizontal="center" vertical="center" wrapText="1"/>
    </xf>
    <xf numFmtId="0" fontId="2" fillId="0" borderId="27" xfId="4" applyFont="1" applyBorder="1" applyAlignment="1">
      <alignment horizontal="center" vertical="center" wrapText="1"/>
    </xf>
    <xf numFmtId="0" fontId="2" fillId="0" borderId="28" xfId="4" applyFont="1" applyBorder="1" applyAlignment="1">
      <alignment horizontal="center" vertical="center" wrapText="1"/>
    </xf>
    <xf numFmtId="0" fontId="2" fillId="0" borderId="37" xfId="4" applyFont="1" applyBorder="1" applyAlignment="1">
      <alignment horizontal="center" vertical="center" wrapText="1"/>
    </xf>
    <xf numFmtId="0" fontId="2" fillId="0" borderId="38" xfId="4" applyFont="1" applyBorder="1" applyAlignment="1">
      <alignment horizontal="center" vertical="center" wrapText="1"/>
    </xf>
    <xf numFmtId="0" fontId="2" fillId="0" borderId="39" xfId="4" applyFont="1" applyBorder="1" applyAlignment="1">
      <alignment horizontal="center" vertical="center" wrapText="1"/>
    </xf>
    <xf numFmtId="0" fontId="71" fillId="0" borderId="0" xfId="0" applyFont="1" applyAlignment="1">
      <alignment horizontal="left" wrapText="1"/>
    </xf>
    <xf numFmtId="0" fontId="14" fillId="0" borderId="0" xfId="205" applyAlignment="1"/>
  </cellXfs>
  <cellStyles count="207">
    <cellStyle name="Excel Built-in Excel Built-in Excel Built-in Excel Built-in Excel Built-in Excel Built-in Excel Built-in Excel Built-in Excel Built-in Excel Built-in Excel Built-in Excel Built-in Normal" xfId="1" xr:uid="{00000000-0005-0000-0000-000000000000}"/>
    <cellStyle name="Excel Built-in Excel Built-in Excel Built-in Excel Built-in Excel Built-in Excel Built-in Excel Built-in Excel Built-in Excel Built-in Excel Built-in Excel Built-in měny 2" xfId="2" xr:uid="{00000000-0005-0000-0000-000001000000}"/>
    <cellStyle name="Excel Built-in Excel Built-in Excel Built-in Excel Built-in Excel Built-in Excel Built-in Excel Built-in Excel Built-in Excel Built-in Excel Built-in Excel Built-in Normal 2" xfId="3" xr:uid="{00000000-0005-0000-0000-000002000000}"/>
    <cellStyle name="Excel Built-in Excel Built-in Excel Built-in Excel Built-in Excel Built-in Excel Built-in Excel Built-in Excel Built-in Excel Built-in Excel Built-in Excel Built-in normální 2" xfId="4" xr:uid="{00000000-0005-0000-0000-000003000000}"/>
    <cellStyle name="Excel Built-in Excel Built-in Excel Built-in Excel Built-in Excel Built-in Excel Built-in Excel Built-in Normální 3" xfId="5" xr:uid="{00000000-0005-0000-0000-000004000000}"/>
    <cellStyle name="Excel Built-in Normal" xfId="6" xr:uid="{00000000-0005-0000-0000-000005000000}"/>
    <cellStyle name="Hypertextový odkaz" xfId="72" builtinId="8" hidden="1"/>
    <cellStyle name="Hypertextový odkaz" xfId="76" builtinId="8" hidden="1"/>
    <cellStyle name="Hypertextový odkaz" xfId="80" builtinId="8" hidden="1"/>
    <cellStyle name="Hypertextový odkaz" xfId="84" builtinId="8" hidden="1"/>
    <cellStyle name="Hypertextový odkaz" xfId="88" builtinId="8" hidden="1"/>
    <cellStyle name="Hypertextový odkaz" xfId="92" builtinId="8" hidden="1"/>
    <cellStyle name="Hypertextový odkaz" xfId="96" builtinId="8" hidden="1"/>
    <cellStyle name="Hypertextový odkaz" xfId="100" builtinId="8" hidden="1"/>
    <cellStyle name="Hypertextový odkaz" xfId="104" builtinId="8" hidden="1"/>
    <cellStyle name="Hypertextový odkaz" xfId="108" builtinId="8" hidden="1"/>
    <cellStyle name="Hypertextový odkaz" xfId="112" builtinId="8" hidden="1"/>
    <cellStyle name="Hypertextový odkaz" xfId="116" builtinId="8" hidden="1"/>
    <cellStyle name="Hypertextový odkaz" xfId="120" builtinId="8" hidden="1"/>
    <cellStyle name="Hypertextový odkaz" xfId="124" builtinId="8" hidden="1"/>
    <cellStyle name="Hypertextový odkaz" xfId="128" builtinId="8" hidden="1"/>
    <cellStyle name="Hypertextový odkaz" xfId="132" builtinId="8" hidden="1"/>
    <cellStyle name="Hypertextový odkaz" xfId="136" builtinId="8" hidden="1"/>
    <cellStyle name="Hypertextový odkaz" xfId="140" builtinId="8" hidden="1"/>
    <cellStyle name="Hypertextový odkaz" xfId="144" builtinId="8" hidden="1"/>
    <cellStyle name="Hypertextový odkaz" xfId="148" builtinId="8" hidden="1"/>
    <cellStyle name="Hypertextový odkaz" xfId="152" builtinId="8" hidden="1"/>
    <cellStyle name="Hypertextový odkaz" xfId="156" builtinId="8" hidden="1"/>
    <cellStyle name="Hypertextový odkaz" xfId="160" builtinId="8" hidden="1"/>
    <cellStyle name="Hypertextový odkaz" xfId="164" builtinId="8" hidden="1"/>
    <cellStyle name="Hypertextový odkaz" xfId="168" builtinId="8" hidden="1"/>
    <cellStyle name="Hypertextový odkaz" xfId="172" builtinId="8" hidden="1"/>
    <cellStyle name="Hypertextový odkaz" xfId="176" builtinId="8" hidden="1"/>
    <cellStyle name="Hypertextový odkaz" xfId="180" builtinId="8" hidden="1"/>
    <cellStyle name="Hypertextový odkaz" xfId="184" builtinId="8" hidden="1"/>
    <cellStyle name="Hypertextový odkaz" xfId="188" builtinId="8" hidden="1"/>
    <cellStyle name="Hypertextový odkaz" xfId="192" builtinId="8" hidden="1"/>
    <cellStyle name="Hypertextový odkaz" xfId="196" builtinId="8" hidden="1"/>
    <cellStyle name="Hypertextový odkaz" xfId="200" builtinId="8" hidden="1"/>
    <cellStyle name="Hypertextový odkaz" xfId="202" builtinId="8" hidden="1"/>
    <cellStyle name="Hypertextový odkaz" xfId="198" builtinId="8" hidden="1"/>
    <cellStyle name="Hypertextový odkaz" xfId="194" builtinId="8" hidden="1"/>
    <cellStyle name="Hypertextový odkaz" xfId="190" builtinId="8" hidden="1"/>
    <cellStyle name="Hypertextový odkaz" xfId="186" builtinId="8" hidden="1"/>
    <cellStyle name="Hypertextový odkaz" xfId="182" builtinId="8" hidden="1"/>
    <cellStyle name="Hypertextový odkaz" xfId="178" builtinId="8" hidden="1"/>
    <cellStyle name="Hypertextový odkaz" xfId="174" builtinId="8" hidden="1"/>
    <cellStyle name="Hypertextový odkaz" xfId="170" builtinId="8" hidden="1"/>
    <cellStyle name="Hypertextový odkaz" xfId="166" builtinId="8" hidden="1"/>
    <cellStyle name="Hypertextový odkaz" xfId="162" builtinId="8" hidden="1"/>
    <cellStyle name="Hypertextový odkaz" xfId="158" builtinId="8" hidden="1"/>
    <cellStyle name="Hypertextový odkaz" xfId="154" builtinId="8" hidden="1"/>
    <cellStyle name="Hypertextový odkaz" xfId="150" builtinId="8" hidden="1"/>
    <cellStyle name="Hypertextový odkaz" xfId="146" builtinId="8" hidden="1"/>
    <cellStyle name="Hypertextový odkaz" xfId="142" builtinId="8" hidden="1"/>
    <cellStyle name="Hypertextový odkaz" xfId="138" builtinId="8" hidden="1"/>
    <cellStyle name="Hypertextový odkaz" xfId="134" builtinId="8" hidden="1"/>
    <cellStyle name="Hypertextový odkaz" xfId="130" builtinId="8" hidden="1"/>
    <cellStyle name="Hypertextový odkaz" xfId="126" builtinId="8" hidden="1"/>
    <cellStyle name="Hypertextový odkaz" xfId="122" builtinId="8" hidden="1"/>
    <cellStyle name="Hypertextový odkaz" xfId="118" builtinId="8" hidden="1"/>
    <cellStyle name="Hypertextový odkaz" xfId="114" builtinId="8" hidden="1"/>
    <cellStyle name="Hypertextový odkaz" xfId="110" builtinId="8" hidden="1"/>
    <cellStyle name="Hypertextový odkaz" xfId="106" builtinId="8" hidden="1"/>
    <cellStyle name="Hypertextový odkaz" xfId="102" builtinId="8" hidden="1"/>
    <cellStyle name="Hypertextový odkaz" xfId="98" builtinId="8" hidden="1"/>
    <cellStyle name="Hypertextový odkaz" xfId="94" builtinId="8" hidden="1"/>
    <cellStyle name="Hypertextový odkaz" xfId="90" builtinId="8" hidden="1"/>
    <cellStyle name="Hypertextový odkaz" xfId="86" builtinId="8" hidden="1"/>
    <cellStyle name="Hypertextový odkaz" xfId="82" builtinId="8" hidden="1"/>
    <cellStyle name="Hypertextový odkaz" xfId="78" builtinId="8" hidden="1"/>
    <cellStyle name="Hypertextový odkaz" xfId="74" builtinId="8" hidden="1"/>
    <cellStyle name="Hypertextový odkaz" xfId="70" builtinId="8" hidden="1"/>
    <cellStyle name="Hypertextový odkaz" xfId="32" builtinId="8" hidden="1"/>
    <cellStyle name="Hypertextový odkaz" xfId="34" builtinId="8" hidden="1"/>
    <cellStyle name="Hypertextový odkaz" xfId="36" builtinId="8" hidden="1"/>
    <cellStyle name="Hypertextový odkaz" xfId="40" builtinId="8" hidden="1"/>
    <cellStyle name="Hypertextový odkaz" xfId="42" builtinId="8" hidden="1"/>
    <cellStyle name="Hypertextový odkaz" xfId="44" builtinId="8" hidden="1"/>
    <cellStyle name="Hypertextový odkaz" xfId="48" builtinId="8" hidden="1"/>
    <cellStyle name="Hypertextový odkaz" xfId="50" builtinId="8" hidden="1"/>
    <cellStyle name="Hypertextový odkaz" xfId="52" builtinId="8" hidden="1"/>
    <cellStyle name="Hypertextový odkaz" xfId="56" builtinId="8" hidden="1"/>
    <cellStyle name="Hypertextový odkaz" xfId="58" builtinId="8" hidden="1"/>
    <cellStyle name="Hypertextový odkaz" xfId="60" builtinId="8" hidden="1"/>
    <cellStyle name="Hypertextový odkaz" xfId="64" builtinId="8" hidden="1"/>
    <cellStyle name="Hypertextový odkaz" xfId="66" builtinId="8" hidden="1"/>
    <cellStyle name="Hypertextový odkaz" xfId="68" builtinId="8" hidden="1"/>
    <cellStyle name="Hypertextový odkaz" xfId="62" builtinId="8" hidden="1"/>
    <cellStyle name="Hypertextový odkaz" xfId="54" builtinId="8" hidden="1"/>
    <cellStyle name="Hypertextový odkaz" xfId="46" builtinId="8" hidden="1"/>
    <cellStyle name="Hypertextový odkaz" xfId="38" builtinId="8" hidden="1"/>
    <cellStyle name="Hypertextový odkaz" xfId="30" builtinId="8" hidden="1"/>
    <cellStyle name="Hypertextový odkaz" xfId="20" builtinId="8" hidden="1"/>
    <cellStyle name="Hypertextový odkaz" xfId="22" builtinId="8" hidden="1"/>
    <cellStyle name="Hypertextový odkaz" xfId="24" builtinId="8" hidden="1"/>
    <cellStyle name="Hypertextový odkaz" xfId="26" builtinId="8" hidden="1"/>
    <cellStyle name="Hypertextový odkaz" xfId="28" builtinId="8" hidden="1"/>
    <cellStyle name="Hypertextový odkaz" xfId="16" builtinId="8" hidden="1"/>
    <cellStyle name="Hypertextový odkaz" xfId="18" builtinId="8" hidden="1"/>
    <cellStyle name="Hypertextový odkaz" xfId="14" builtinId="8" hidden="1"/>
    <cellStyle name="Hypertextový odkaz" xfId="12" builtinId="8" hidden="1"/>
    <cellStyle name="Hypertextový odkaz 2" xfId="206" xr:uid="{96F29734-214F-D041-8E6F-93B2C9EAE4B9}"/>
    <cellStyle name="Měna" xfId="204" builtinId="4"/>
    <cellStyle name="měny 2" xfId="7" xr:uid="{00000000-0005-0000-0000-0000C6000000}"/>
    <cellStyle name="Normal 2" xfId="8" xr:uid="{00000000-0005-0000-0000-0000C8000000}"/>
    <cellStyle name="Normal 3" xfId="9" xr:uid="{00000000-0005-0000-0000-0000C9000000}"/>
    <cellStyle name="Normální" xfId="0" builtinId="0"/>
    <cellStyle name="Normální 2" xfId="10" xr:uid="{00000000-0005-0000-0000-0000CA000000}"/>
    <cellStyle name="Normální 3" xfId="11" xr:uid="{00000000-0005-0000-0000-0000CB000000}"/>
    <cellStyle name="Normální 4" xfId="205" xr:uid="{F0BB61CB-41AC-AF40-A398-66315A83C42A}"/>
    <cellStyle name="Použitý hypertextový odkaz" xfId="107" builtinId="9" hidden="1"/>
    <cellStyle name="Použitý hypertextový odkaz" xfId="111" builtinId="9" hidden="1"/>
    <cellStyle name="Použitý hypertextový odkaz" xfId="113" builtinId="9" hidden="1"/>
    <cellStyle name="Použitý hypertextový odkaz" xfId="115" builtinId="9" hidden="1"/>
    <cellStyle name="Použitý hypertextový odkaz" xfId="119" builtinId="9" hidden="1"/>
    <cellStyle name="Použitý hypertextový odkaz" xfId="121" builtinId="9" hidden="1"/>
    <cellStyle name="Použitý hypertextový odkaz" xfId="123" builtinId="9" hidden="1"/>
    <cellStyle name="Použitý hypertextový odkaz" xfId="127" builtinId="9" hidden="1"/>
    <cellStyle name="Použitý hypertextový odkaz" xfId="129" builtinId="9" hidden="1"/>
    <cellStyle name="Použitý hypertextový odkaz" xfId="131" builtinId="9" hidden="1"/>
    <cellStyle name="Použitý hypertextový odkaz" xfId="135" builtinId="9" hidden="1"/>
    <cellStyle name="Použitý hypertextový odkaz" xfId="137" builtinId="9" hidden="1"/>
    <cellStyle name="Použitý hypertextový odkaz" xfId="139" builtinId="9" hidden="1"/>
    <cellStyle name="Použitý hypertextový odkaz" xfId="143" builtinId="9" hidden="1"/>
    <cellStyle name="Použitý hypertextový odkaz" xfId="145" builtinId="9" hidden="1"/>
    <cellStyle name="Použitý hypertextový odkaz" xfId="147" builtinId="9" hidden="1"/>
    <cellStyle name="Použitý hypertextový odkaz" xfId="151" builtinId="9" hidden="1"/>
    <cellStyle name="Použitý hypertextový odkaz" xfId="153" builtinId="9" hidden="1"/>
    <cellStyle name="Použitý hypertextový odkaz" xfId="155" builtinId="9" hidden="1"/>
    <cellStyle name="Použitý hypertextový odkaz" xfId="159" builtinId="9" hidden="1"/>
    <cellStyle name="Použitý hypertextový odkaz" xfId="161" builtinId="9" hidden="1"/>
    <cellStyle name="Použitý hypertextový odkaz" xfId="163" builtinId="9" hidden="1"/>
    <cellStyle name="Použitý hypertextový odkaz" xfId="167" builtinId="9" hidden="1"/>
    <cellStyle name="Použitý hypertextový odkaz" xfId="169" builtinId="9" hidden="1"/>
    <cellStyle name="Použitý hypertextový odkaz" xfId="171" builtinId="9" hidden="1"/>
    <cellStyle name="Použitý hypertextový odkaz" xfId="175" builtinId="9" hidden="1"/>
    <cellStyle name="Použitý hypertextový odkaz" xfId="177" builtinId="9" hidden="1"/>
    <cellStyle name="Použitý hypertextový odkaz" xfId="179" builtinId="9" hidden="1"/>
    <cellStyle name="Použitý hypertextový odkaz" xfId="183" builtinId="9" hidden="1"/>
    <cellStyle name="Použitý hypertextový odkaz" xfId="185" builtinId="9" hidden="1"/>
    <cellStyle name="Použitý hypertextový odkaz" xfId="187" builtinId="9" hidden="1"/>
    <cellStyle name="Použitý hypertextový odkaz" xfId="191" builtinId="9" hidden="1"/>
    <cellStyle name="Použitý hypertextový odkaz" xfId="193" builtinId="9" hidden="1"/>
    <cellStyle name="Použitý hypertextový odkaz" xfId="195" builtinId="9" hidden="1"/>
    <cellStyle name="Použitý hypertextový odkaz" xfId="199" builtinId="9" hidden="1"/>
    <cellStyle name="Použitý hypertextový odkaz" xfId="201" builtinId="9" hidden="1"/>
    <cellStyle name="Použitý hypertextový odkaz" xfId="203" builtinId="9" hidden="1"/>
    <cellStyle name="Použitý hypertextový odkaz" xfId="197" builtinId="9" hidden="1"/>
    <cellStyle name="Použitý hypertextový odkaz" xfId="189" builtinId="9" hidden="1"/>
    <cellStyle name="Použitý hypertextový odkaz" xfId="181" builtinId="9" hidden="1"/>
    <cellStyle name="Použitý hypertextový odkaz" xfId="173" builtinId="9" hidden="1"/>
    <cellStyle name="Použitý hypertextový odkaz" xfId="165" builtinId="9" hidden="1"/>
    <cellStyle name="Použitý hypertextový odkaz" xfId="157" builtinId="9" hidden="1"/>
    <cellStyle name="Použitý hypertextový odkaz" xfId="149" builtinId="9" hidden="1"/>
    <cellStyle name="Použitý hypertextový odkaz" xfId="141" builtinId="9" hidden="1"/>
    <cellStyle name="Použitý hypertextový odkaz" xfId="133" builtinId="9" hidden="1"/>
    <cellStyle name="Použitý hypertextový odkaz" xfId="125" builtinId="9" hidden="1"/>
    <cellStyle name="Použitý hypertextový odkaz" xfId="117" builtinId="9" hidden="1"/>
    <cellStyle name="Použitý hypertextový odkaz" xfId="109" builtinId="9" hidden="1"/>
    <cellStyle name="Použitý hypertextový odkaz" xfId="53" builtinId="9" hidden="1"/>
    <cellStyle name="Použitý hypertextový odkaz" xfId="55" builtinId="9" hidden="1"/>
    <cellStyle name="Použitý hypertextový odkaz" xfId="57" builtinId="9" hidden="1"/>
    <cellStyle name="Použitý hypertextový odkaz" xfId="59" builtinId="9" hidden="1"/>
    <cellStyle name="Použitý hypertextový odkaz" xfId="63" builtinId="9" hidden="1"/>
    <cellStyle name="Použitý hypertextový odkaz" xfId="65" builtinId="9" hidden="1"/>
    <cellStyle name="Použitý hypertextový odkaz" xfId="67" builtinId="9" hidden="1"/>
    <cellStyle name="Použitý hypertextový odkaz" xfId="69" builtinId="9" hidden="1"/>
    <cellStyle name="Použitý hypertextový odkaz" xfId="71" builtinId="9" hidden="1"/>
    <cellStyle name="Použitý hypertextový odkaz" xfId="73" builtinId="9" hidden="1"/>
    <cellStyle name="Použitý hypertextový odkaz" xfId="75" builtinId="9" hidden="1"/>
    <cellStyle name="Použitý hypertextový odkaz" xfId="79" builtinId="9" hidden="1"/>
    <cellStyle name="Použitý hypertextový odkaz" xfId="81" builtinId="9" hidden="1"/>
    <cellStyle name="Použitý hypertextový odkaz" xfId="83" builtinId="9" hidden="1"/>
    <cellStyle name="Použitý hypertextový odkaz" xfId="85" builtinId="9" hidden="1"/>
    <cellStyle name="Použitý hypertextový odkaz" xfId="87" builtinId="9" hidden="1"/>
    <cellStyle name="Použitý hypertextový odkaz" xfId="89" builtinId="9" hidden="1"/>
    <cellStyle name="Použitý hypertextový odkaz" xfId="91" builtinId="9" hidden="1"/>
    <cellStyle name="Použitý hypertextový odkaz" xfId="95" builtinId="9" hidden="1"/>
    <cellStyle name="Použitý hypertextový odkaz" xfId="97" builtinId="9" hidden="1"/>
    <cellStyle name="Použitý hypertextový odkaz" xfId="99" builtinId="9" hidden="1"/>
    <cellStyle name="Použitý hypertextový odkaz" xfId="101" builtinId="9" hidden="1"/>
    <cellStyle name="Použitý hypertextový odkaz" xfId="103" builtinId="9" hidden="1"/>
    <cellStyle name="Použitý hypertextový odkaz" xfId="105" builtinId="9" hidden="1"/>
    <cellStyle name="Použitý hypertextový odkaz" xfId="93" builtinId="9" hidden="1"/>
    <cellStyle name="Použitý hypertextový odkaz" xfId="77" builtinId="9" hidden="1"/>
    <cellStyle name="Použitý hypertextový odkaz" xfId="61" builtinId="9" hidden="1"/>
    <cellStyle name="Použitý hypertextový odkaz" xfId="31" builtinId="9" hidden="1"/>
    <cellStyle name="Použitý hypertextový odkaz" xfId="33" builtinId="9" hidden="1"/>
    <cellStyle name="Použitý hypertextový odkaz" xfId="35" builtinId="9" hidden="1"/>
    <cellStyle name="Použitý hypertextový odkaz" xfId="37" builtinId="9" hidden="1"/>
    <cellStyle name="Použitý hypertextový odkaz" xfId="39" builtinId="9" hidden="1"/>
    <cellStyle name="Použitý hypertextový odkaz" xfId="41" builtinId="9" hidden="1"/>
    <cellStyle name="Použitý hypertextový odkaz" xfId="43" builtinId="9" hidden="1"/>
    <cellStyle name="Použitý hypertextový odkaz" xfId="47" builtinId="9" hidden="1"/>
    <cellStyle name="Použitý hypertextový odkaz" xfId="49" builtinId="9" hidden="1"/>
    <cellStyle name="Použitý hypertextový odkaz" xfId="51" builtinId="9" hidden="1"/>
    <cellStyle name="Použitý hypertextový odkaz" xfId="45" builtinId="9" hidden="1"/>
    <cellStyle name="Použitý hypertextový odkaz" xfId="21" builtinId="9" hidden="1"/>
    <cellStyle name="Použitý hypertextový odkaz" xfId="23" builtinId="9" hidden="1"/>
    <cellStyle name="Použitý hypertextový odkaz" xfId="25" builtinId="9" hidden="1"/>
    <cellStyle name="Použitý hypertextový odkaz" xfId="27" builtinId="9" hidden="1"/>
    <cellStyle name="Použitý hypertextový odkaz" xfId="29" builtinId="9" hidden="1"/>
    <cellStyle name="Použitý hypertextový odkaz" xfId="17" builtinId="9" hidden="1"/>
    <cellStyle name="Použitý hypertextový odkaz" xfId="19" builtinId="9" hidden="1"/>
    <cellStyle name="Použitý hypertextový odkaz" xfId="15" builtinId="9" hidden="1"/>
    <cellStyle name="Použitý hypertextový odkaz" xfId="13" builtinId="9" hidden="1"/>
  </cellStyles>
  <dxfs count="100">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theme="1"/>
      </font>
      <fill>
        <patternFill>
          <bgColor theme="0" tint="-0.14996795556505021"/>
        </patternFill>
      </fill>
    </dxf>
    <dxf>
      <font>
        <color theme="1"/>
      </font>
      <fill>
        <patternFill>
          <bgColor theme="0" tint="-0.149967955565050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bgColor theme="0" tint="-0.14996795556505021"/>
        </patternFill>
      </fill>
    </dxf>
    <dxf>
      <font>
        <color auto="1"/>
      </font>
      <fill>
        <patternFill>
          <bgColor theme="0" tint="-0.149967955565050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bgColor theme="0" tint="-0.149967955565050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bgColor theme="0" tint="-0.149967955565050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theme="1"/>
      </font>
      <fill>
        <patternFill>
          <bgColor theme="0" tint="-0.14996795556505021"/>
        </patternFill>
      </fill>
    </dxf>
    <dxf>
      <font>
        <color theme="1"/>
      </font>
      <fill>
        <patternFill>
          <bgColor theme="0" tint="-0.149967955565050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theme="1"/>
      </font>
      <fill>
        <patternFill>
          <bgColor theme="0" tint="-0.14996795556505021"/>
        </patternFill>
      </fill>
    </dxf>
    <dxf>
      <font>
        <color theme="1"/>
      </font>
      <fill>
        <patternFill>
          <bgColor theme="0" tint="-0.149967955565050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auto="1"/>
      </font>
      <fill>
        <patternFill patternType="solid">
          <fgColor indexed="64"/>
          <bgColor theme="0" tint="-0.149998474074526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s>
  <tableStyles count="0" defaultTableStyle="TableStyleMedium9" defaultPivotStyle="PivotStyleMedium4"/>
  <colors>
    <indexedColors>
      <rgbColor rgb="00000000"/>
      <rgbColor rgb="00FFFFFF"/>
      <rgbColor rgb="00DD0806"/>
      <rgbColor rgb="001FB714"/>
      <rgbColor rgb="000000D4"/>
      <rgbColor rgb="00FCF305"/>
      <rgbColor rgb="00F20884"/>
      <rgbColor rgb="0000ABEA"/>
      <rgbColor rgb="00000000"/>
      <rgbColor rgb="00FFFFFF"/>
      <rgbColor rgb="00DC23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D11C1A"/>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8BF608E2-6814-0547-9913-4072F737687E}"/>
            </a:ext>
          </a:extLst>
        </xdr:cNvPr>
        <xdr:cNvPicPr/>
      </xdr:nvPicPr>
      <xdr:blipFill>
        <a:blip xmlns:r="http://schemas.openxmlformats.org/officeDocument/2006/relationships" r:embed="rId2"/>
        <a:stretch>
          <a:fillRect/>
        </a:stretch>
      </xdr:blipFill>
      <xdr:spPr>
        <a:xfrm>
          <a:off x="0" y="0"/>
          <a:ext cx="285750" cy="285750"/>
        </a:xfrm>
        <a:prstGeom prst="rect">
          <a:avLst/>
        </a:prstGeom>
      </xdr:spPr>
    </xdr:pic>
    <xdr:clientData/>
  </xdr:absoluteAnchor>
</xdr:wsDr>
</file>

<file path=xl/drawings/drawing10.xml><?xml version="1.0" encoding="utf-8"?>
<xdr:wsDr xmlns:xdr="http://schemas.openxmlformats.org/drawingml/2006/spreadsheetDrawing" xmlns:a="http://schemas.openxmlformats.org/drawingml/2006/main">
  <xdr:twoCellAnchor>
    <xdr:from>
      <xdr:col>4</xdr:col>
      <xdr:colOff>889000</xdr:colOff>
      <xdr:row>0</xdr:row>
      <xdr:rowOff>0</xdr:rowOff>
    </xdr:from>
    <xdr:to>
      <xdr:col>5</xdr:col>
      <xdr:colOff>2032000</xdr:colOff>
      <xdr:row>2</xdr:row>
      <xdr:rowOff>165100</xdr:rowOff>
    </xdr:to>
    <xdr:pic>
      <xdr:nvPicPr>
        <xdr:cNvPr id="2" name="Obrázek 1">
          <a:extLst>
            <a:ext uri="{FF2B5EF4-FFF2-40B4-BE49-F238E27FC236}">
              <a16:creationId xmlns:a16="http://schemas.microsoft.com/office/drawing/2014/main" id="{3CDFC3C2-7CDD-3A47-873B-CBF7F0AA52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00500" y="0"/>
          <a:ext cx="800100" cy="546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4</xdr:col>
      <xdr:colOff>889000</xdr:colOff>
      <xdr:row>0</xdr:row>
      <xdr:rowOff>0</xdr:rowOff>
    </xdr:from>
    <xdr:to>
      <xdr:col>5</xdr:col>
      <xdr:colOff>2032000</xdr:colOff>
      <xdr:row>2</xdr:row>
      <xdr:rowOff>165100</xdr:rowOff>
    </xdr:to>
    <xdr:pic>
      <xdr:nvPicPr>
        <xdr:cNvPr id="3" name="Obrázek 1">
          <a:extLst>
            <a:ext uri="{FF2B5EF4-FFF2-40B4-BE49-F238E27FC236}">
              <a16:creationId xmlns:a16="http://schemas.microsoft.com/office/drawing/2014/main" id="{B51556BF-FF70-DC45-8776-A256241722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00500" y="0"/>
          <a:ext cx="800100" cy="546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4</xdr:col>
      <xdr:colOff>889000</xdr:colOff>
      <xdr:row>0</xdr:row>
      <xdr:rowOff>0</xdr:rowOff>
    </xdr:from>
    <xdr:to>
      <xdr:col>5</xdr:col>
      <xdr:colOff>2032000</xdr:colOff>
      <xdr:row>2</xdr:row>
      <xdr:rowOff>165100</xdr:rowOff>
    </xdr:to>
    <xdr:pic>
      <xdr:nvPicPr>
        <xdr:cNvPr id="4" name="Obrázek 3">
          <a:extLst>
            <a:ext uri="{FF2B5EF4-FFF2-40B4-BE49-F238E27FC236}">
              <a16:creationId xmlns:a16="http://schemas.microsoft.com/office/drawing/2014/main" id="{F83E9776-6C0C-7641-80C7-939A5D8519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00500" y="0"/>
          <a:ext cx="800100" cy="546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4</xdr:col>
      <xdr:colOff>889000</xdr:colOff>
      <xdr:row>0</xdr:row>
      <xdr:rowOff>0</xdr:rowOff>
    </xdr:from>
    <xdr:to>
      <xdr:col>5</xdr:col>
      <xdr:colOff>2032000</xdr:colOff>
      <xdr:row>2</xdr:row>
      <xdr:rowOff>165100</xdr:rowOff>
    </xdr:to>
    <xdr:pic>
      <xdr:nvPicPr>
        <xdr:cNvPr id="5" name="Obrázek 1">
          <a:extLst>
            <a:ext uri="{FF2B5EF4-FFF2-40B4-BE49-F238E27FC236}">
              <a16:creationId xmlns:a16="http://schemas.microsoft.com/office/drawing/2014/main" id="{374AACE2-71D7-B847-9729-59EF2379F4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00500" y="0"/>
          <a:ext cx="800100" cy="546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4</xdr:col>
      <xdr:colOff>889000</xdr:colOff>
      <xdr:row>0</xdr:row>
      <xdr:rowOff>0</xdr:rowOff>
    </xdr:from>
    <xdr:to>
      <xdr:col>5</xdr:col>
      <xdr:colOff>2032000</xdr:colOff>
      <xdr:row>2</xdr:row>
      <xdr:rowOff>165100</xdr:rowOff>
    </xdr:to>
    <xdr:pic>
      <xdr:nvPicPr>
        <xdr:cNvPr id="6" name="Obrázek 5">
          <a:extLst>
            <a:ext uri="{FF2B5EF4-FFF2-40B4-BE49-F238E27FC236}">
              <a16:creationId xmlns:a16="http://schemas.microsoft.com/office/drawing/2014/main" id="{2D27EB91-DD34-374A-80D3-BC849A8339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00500" y="0"/>
          <a:ext cx="800100" cy="546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4</xdr:col>
      <xdr:colOff>889000</xdr:colOff>
      <xdr:row>0</xdr:row>
      <xdr:rowOff>0</xdr:rowOff>
    </xdr:from>
    <xdr:to>
      <xdr:col>5</xdr:col>
      <xdr:colOff>2032000</xdr:colOff>
      <xdr:row>2</xdr:row>
      <xdr:rowOff>165100</xdr:rowOff>
    </xdr:to>
    <xdr:pic>
      <xdr:nvPicPr>
        <xdr:cNvPr id="7" name="Obrázek 1">
          <a:extLst>
            <a:ext uri="{FF2B5EF4-FFF2-40B4-BE49-F238E27FC236}">
              <a16:creationId xmlns:a16="http://schemas.microsoft.com/office/drawing/2014/main" id="{464289EC-1167-A645-94B4-88751A2C01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00500" y="0"/>
          <a:ext cx="800100" cy="546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4</xdr:col>
      <xdr:colOff>889000</xdr:colOff>
      <xdr:row>0</xdr:row>
      <xdr:rowOff>0</xdr:rowOff>
    </xdr:from>
    <xdr:to>
      <xdr:col>5</xdr:col>
      <xdr:colOff>2032000</xdr:colOff>
      <xdr:row>2</xdr:row>
      <xdr:rowOff>165100</xdr:rowOff>
    </xdr:to>
    <xdr:pic>
      <xdr:nvPicPr>
        <xdr:cNvPr id="2" name="Obrázek 1">
          <a:extLst>
            <a:ext uri="{FF2B5EF4-FFF2-40B4-BE49-F238E27FC236}">
              <a16:creationId xmlns:a16="http://schemas.microsoft.com/office/drawing/2014/main" id="{8F1348BA-4CFF-5647-AC8F-5932C21523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15100" y="0"/>
          <a:ext cx="2451100" cy="914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4</xdr:col>
      <xdr:colOff>889000</xdr:colOff>
      <xdr:row>0</xdr:row>
      <xdr:rowOff>0</xdr:rowOff>
    </xdr:from>
    <xdr:to>
      <xdr:col>5</xdr:col>
      <xdr:colOff>2032000</xdr:colOff>
      <xdr:row>2</xdr:row>
      <xdr:rowOff>165100</xdr:rowOff>
    </xdr:to>
    <xdr:pic>
      <xdr:nvPicPr>
        <xdr:cNvPr id="3" name="Obrázek 1">
          <a:extLst>
            <a:ext uri="{FF2B5EF4-FFF2-40B4-BE49-F238E27FC236}">
              <a16:creationId xmlns:a16="http://schemas.microsoft.com/office/drawing/2014/main" id="{3B6AE42D-027F-004B-A95E-5291F57543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15100" y="0"/>
          <a:ext cx="2451100" cy="914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4</xdr:col>
      <xdr:colOff>889000</xdr:colOff>
      <xdr:row>0</xdr:row>
      <xdr:rowOff>0</xdr:rowOff>
    </xdr:from>
    <xdr:to>
      <xdr:col>5</xdr:col>
      <xdr:colOff>2032000</xdr:colOff>
      <xdr:row>2</xdr:row>
      <xdr:rowOff>165100</xdr:rowOff>
    </xdr:to>
    <xdr:pic>
      <xdr:nvPicPr>
        <xdr:cNvPr id="4" name="Obrázek 3">
          <a:extLst>
            <a:ext uri="{FF2B5EF4-FFF2-40B4-BE49-F238E27FC236}">
              <a16:creationId xmlns:a16="http://schemas.microsoft.com/office/drawing/2014/main" id="{94390037-A888-DC42-B8F9-3CB10E4D95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15100" y="0"/>
          <a:ext cx="2451100" cy="914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4</xdr:col>
      <xdr:colOff>889000</xdr:colOff>
      <xdr:row>0</xdr:row>
      <xdr:rowOff>0</xdr:rowOff>
    </xdr:from>
    <xdr:to>
      <xdr:col>5</xdr:col>
      <xdr:colOff>2032000</xdr:colOff>
      <xdr:row>2</xdr:row>
      <xdr:rowOff>165100</xdr:rowOff>
    </xdr:to>
    <xdr:pic>
      <xdr:nvPicPr>
        <xdr:cNvPr id="5" name="Obrázek 1">
          <a:extLst>
            <a:ext uri="{FF2B5EF4-FFF2-40B4-BE49-F238E27FC236}">
              <a16:creationId xmlns:a16="http://schemas.microsoft.com/office/drawing/2014/main" id="{D44DE7D5-1547-8541-BCC0-4AA8CC46CA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15100" y="0"/>
          <a:ext cx="2451100" cy="914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4</xdr:col>
      <xdr:colOff>889000</xdr:colOff>
      <xdr:row>0</xdr:row>
      <xdr:rowOff>0</xdr:rowOff>
    </xdr:from>
    <xdr:to>
      <xdr:col>5</xdr:col>
      <xdr:colOff>2032000</xdr:colOff>
      <xdr:row>2</xdr:row>
      <xdr:rowOff>165100</xdr:rowOff>
    </xdr:to>
    <xdr:pic>
      <xdr:nvPicPr>
        <xdr:cNvPr id="6" name="Obrázek 5">
          <a:extLst>
            <a:ext uri="{FF2B5EF4-FFF2-40B4-BE49-F238E27FC236}">
              <a16:creationId xmlns:a16="http://schemas.microsoft.com/office/drawing/2014/main" id="{B082921A-C2F6-F44B-9641-1E55E1FC47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15100" y="0"/>
          <a:ext cx="2451100" cy="914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4</xdr:col>
      <xdr:colOff>889000</xdr:colOff>
      <xdr:row>0</xdr:row>
      <xdr:rowOff>0</xdr:rowOff>
    </xdr:from>
    <xdr:to>
      <xdr:col>5</xdr:col>
      <xdr:colOff>2032000</xdr:colOff>
      <xdr:row>2</xdr:row>
      <xdr:rowOff>165100</xdr:rowOff>
    </xdr:to>
    <xdr:pic>
      <xdr:nvPicPr>
        <xdr:cNvPr id="7" name="Obrázek 1">
          <a:extLst>
            <a:ext uri="{FF2B5EF4-FFF2-40B4-BE49-F238E27FC236}">
              <a16:creationId xmlns:a16="http://schemas.microsoft.com/office/drawing/2014/main" id="{C401B0AB-9E3A-3647-B884-C2D2CC7B57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15100" y="0"/>
          <a:ext cx="2451100" cy="914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4</xdr:col>
      <xdr:colOff>1004455</xdr:colOff>
      <xdr:row>0</xdr:row>
      <xdr:rowOff>0</xdr:rowOff>
    </xdr:from>
    <xdr:to>
      <xdr:col>6</xdr:col>
      <xdr:colOff>105978</xdr:colOff>
      <xdr:row>2</xdr:row>
      <xdr:rowOff>94292</xdr:rowOff>
    </xdr:to>
    <xdr:pic>
      <xdr:nvPicPr>
        <xdr:cNvPr id="8" name="Obrázek 7">
          <a:extLst>
            <a:ext uri="{FF2B5EF4-FFF2-40B4-BE49-F238E27FC236}">
              <a16:creationId xmlns:a16="http://schemas.microsoft.com/office/drawing/2014/main" id="{8CD349B1-5519-3E41-82F3-2F09FA3406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30555" y="0"/>
          <a:ext cx="2454323" cy="84359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B1766EF5-DB04-7C47-94F1-94542163D22E}"/>
            </a:ext>
          </a:extLst>
        </xdr:cNvPr>
        <xdr:cNvPicPr/>
      </xdr:nvPicPr>
      <xdr:blipFill>
        <a:blip xmlns:r="http://schemas.openxmlformats.org/officeDocument/2006/relationships" r:embed="rId2"/>
        <a:stretch>
          <a:fillRect/>
        </a:stretch>
      </xdr:blipFill>
      <xdr:spPr>
        <a:xfrm>
          <a:off x="0" y="0"/>
          <a:ext cx="285750" cy="285750"/>
        </a:xfrm>
        <a:prstGeom prst="rect">
          <a:avLst/>
        </a:prstGeom>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FAF0C30D-813F-BE4D-9852-FF4817F1B06C}"/>
            </a:ext>
          </a:extLst>
        </xdr:cNvPr>
        <xdr:cNvPicPr/>
      </xdr:nvPicPr>
      <xdr:blipFill>
        <a:blip xmlns:r="http://schemas.openxmlformats.org/officeDocument/2006/relationships" r:embed="rId2"/>
        <a:stretch>
          <a:fillRect/>
        </a:stretch>
      </xdr:blipFill>
      <xdr:spPr>
        <a:xfrm>
          <a:off x="0" y="0"/>
          <a:ext cx="285750" cy="285750"/>
        </a:xfrm>
        <a:prstGeom prst="rect">
          <a:avLst/>
        </a:prstGeom>
      </xdr:spPr>
    </xdr:pic>
    <xdr:clientData/>
  </xdr:absoluteAnchor>
</xdr:wsDr>
</file>

<file path=xl/drawings/drawing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7B74B687-A71C-D545-AC74-D22C110FFA77}"/>
            </a:ext>
          </a:extLst>
        </xdr:cNvPr>
        <xdr:cNvPicPr/>
      </xdr:nvPicPr>
      <xdr:blipFill>
        <a:blip xmlns:r="http://schemas.openxmlformats.org/officeDocument/2006/relationships" r:embed="rId2"/>
        <a:stretch>
          <a:fillRect/>
        </a:stretch>
      </xdr:blipFill>
      <xdr:spPr>
        <a:xfrm>
          <a:off x="0" y="0"/>
          <a:ext cx="285750" cy="285750"/>
        </a:xfrm>
        <a:prstGeom prst="rect">
          <a:avLst/>
        </a:prstGeom>
      </xdr:spPr>
    </xdr:pic>
    <xdr:clientData/>
  </xdr:absoluteAnchor>
</xdr:wsDr>
</file>

<file path=xl/drawings/drawing5.xml><?xml version="1.0" encoding="utf-8"?>
<xdr:wsDr xmlns:xdr="http://schemas.openxmlformats.org/drawingml/2006/spreadsheetDrawing" xmlns:a="http://schemas.openxmlformats.org/drawingml/2006/main">
  <xdr:twoCellAnchor>
    <xdr:from>
      <xdr:col>4</xdr:col>
      <xdr:colOff>889000</xdr:colOff>
      <xdr:row>0</xdr:row>
      <xdr:rowOff>0</xdr:rowOff>
    </xdr:from>
    <xdr:to>
      <xdr:col>5</xdr:col>
      <xdr:colOff>2032000</xdr:colOff>
      <xdr:row>2</xdr:row>
      <xdr:rowOff>165100</xdr:rowOff>
    </xdr:to>
    <xdr:pic>
      <xdr:nvPicPr>
        <xdr:cNvPr id="2" name="Obrázek 1">
          <a:extLst>
            <a:ext uri="{FF2B5EF4-FFF2-40B4-BE49-F238E27FC236}">
              <a16:creationId xmlns:a16="http://schemas.microsoft.com/office/drawing/2014/main" id="{173FCDCD-F290-764F-A43C-AC06B2F267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15100" y="0"/>
          <a:ext cx="2451100" cy="914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4</xdr:col>
      <xdr:colOff>889000</xdr:colOff>
      <xdr:row>0</xdr:row>
      <xdr:rowOff>0</xdr:rowOff>
    </xdr:from>
    <xdr:to>
      <xdr:col>5</xdr:col>
      <xdr:colOff>2032000</xdr:colOff>
      <xdr:row>2</xdr:row>
      <xdr:rowOff>165100</xdr:rowOff>
    </xdr:to>
    <xdr:pic>
      <xdr:nvPicPr>
        <xdr:cNvPr id="3" name="Obrázek 1">
          <a:extLst>
            <a:ext uri="{FF2B5EF4-FFF2-40B4-BE49-F238E27FC236}">
              <a16:creationId xmlns:a16="http://schemas.microsoft.com/office/drawing/2014/main" id="{14C7E654-F737-F141-9552-170EC0AAE0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15100" y="0"/>
          <a:ext cx="2451100" cy="914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4</xdr:col>
      <xdr:colOff>889000</xdr:colOff>
      <xdr:row>0</xdr:row>
      <xdr:rowOff>0</xdr:rowOff>
    </xdr:from>
    <xdr:to>
      <xdr:col>5</xdr:col>
      <xdr:colOff>2032000</xdr:colOff>
      <xdr:row>2</xdr:row>
      <xdr:rowOff>165100</xdr:rowOff>
    </xdr:to>
    <xdr:pic>
      <xdr:nvPicPr>
        <xdr:cNvPr id="4" name="Obrázek 3">
          <a:extLst>
            <a:ext uri="{FF2B5EF4-FFF2-40B4-BE49-F238E27FC236}">
              <a16:creationId xmlns:a16="http://schemas.microsoft.com/office/drawing/2014/main" id="{3590A1D1-2DDA-D146-ABAF-E4ADD497C5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15100" y="0"/>
          <a:ext cx="2451100" cy="914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4</xdr:col>
      <xdr:colOff>889000</xdr:colOff>
      <xdr:row>0</xdr:row>
      <xdr:rowOff>0</xdr:rowOff>
    </xdr:from>
    <xdr:to>
      <xdr:col>5</xdr:col>
      <xdr:colOff>2032000</xdr:colOff>
      <xdr:row>2</xdr:row>
      <xdr:rowOff>165100</xdr:rowOff>
    </xdr:to>
    <xdr:pic>
      <xdr:nvPicPr>
        <xdr:cNvPr id="5" name="Obrázek 1">
          <a:extLst>
            <a:ext uri="{FF2B5EF4-FFF2-40B4-BE49-F238E27FC236}">
              <a16:creationId xmlns:a16="http://schemas.microsoft.com/office/drawing/2014/main" id="{6BB104E3-C1E5-1849-8338-4A1F8FC6A6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15100" y="0"/>
          <a:ext cx="2451100" cy="914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4</xdr:col>
      <xdr:colOff>889000</xdr:colOff>
      <xdr:row>0</xdr:row>
      <xdr:rowOff>0</xdr:rowOff>
    </xdr:from>
    <xdr:to>
      <xdr:col>5</xdr:col>
      <xdr:colOff>2032000</xdr:colOff>
      <xdr:row>2</xdr:row>
      <xdr:rowOff>165100</xdr:rowOff>
    </xdr:to>
    <xdr:pic>
      <xdr:nvPicPr>
        <xdr:cNvPr id="6" name="Obrázek 5">
          <a:extLst>
            <a:ext uri="{FF2B5EF4-FFF2-40B4-BE49-F238E27FC236}">
              <a16:creationId xmlns:a16="http://schemas.microsoft.com/office/drawing/2014/main" id="{C79B6393-F144-4E42-9B7D-CEB175AAD8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15100" y="0"/>
          <a:ext cx="2451100" cy="914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4</xdr:col>
      <xdr:colOff>889000</xdr:colOff>
      <xdr:row>0</xdr:row>
      <xdr:rowOff>0</xdr:rowOff>
    </xdr:from>
    <xdr:to>
      <xdr:col>5</xdr:col>
      <xdr:colOff>2032000</xdr:colOff>
      <xdr:row>2</xdr:row>
      <xdr:rowOff>165100</xdr:rowOff>
    </xdr:to>
    <xdr:pic>
      <xdr:nvPicPr>
        <xdr:cNvPr id="7" name="Obrázek 1">
          <a:extLst>
            <a:ext uri="{FF2B5EF4-FFF2-40B4-BE49-F238E27FC236}">
              <a16:creationId xmlns:a16="http://schemas.microsoft.com/office/drawing/2014/main" id="{D818D5B7-36F1-7A4C-9EB2-4CF4427301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15100" y="0"/>
          <a:ext cx="2451100" cy="914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4</xdr:col>
      <xdr:colOff>1004455</xdr:colOff>
      <xdr:row>0</xdr:row>
      <xdr:rowOff>0</xdr:rowOff>
    </xdr:from>
    <xdr:to>
      <xdr:col>6</xdr:col>
      <xdr:colOff>105978</xdr:colOff>
      <xdr:row>2</xdr:row>
      <xdr:rowOff>94292</xdr:rowOff>
    </xdr:to>
    <xdr:pic>
      <xdr:nvPicPr>
        <xdr:cNvPr id="8" name="Obrázek 7">
          <a:extLst>
            <a:ext uri="{FF2B5EF4-FFF2-40B4-BE49-F238E27FC236}">
              <a16:creationId xmlns:a16="http://schemas.microsoft.com/office/drawing/2014/main" id="{B6B2A376-4F85-124B-A969-182F7951A2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30555" y="0"/>
          <a:ext cx="2454323" cy="84359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4</xdr:col>
      <xdr:colOff>889000</xdr:colOff>
      <xdr:row>0</xdr:row>
      <xdr:rowOff>0</xdr:rowOff>
    </xdr:from>
    <xdr:to>
      <xdr:col>5</xdr:col>
      <xdr:colOff>2032000</xdr:colOff>
      <xdr:row>2</xdr:row>
      <xdr:rowOff>165100</xdr:rowOff>
    </xdr:to>
    <xdr:pic>
      <xdr:nvPicPr>
        <xdr:cNvPr id="2" name="Obrázek 1">
          <a:extLst>
            <a:ext uri="{FF2B5EF4-FFF2-40B4-BE49-F238E27FC236}">
              <a16:creationId xmlns:a16="http://schemas.microsoft.com/office/drawing/2014/main" id="{D492A02A-4C70-F344-8BDE-5C5AE7B889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89700" y="0"/>
          <a:ext cx="2451100" cy="9144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4</xdr:col>
      <xdr:colOff>889000</xdr:colOff>
      <xdr:row>0</xdr:row>
      <xdr:rowOff>0</xdr:rowOff>
    </xdr:from>
    <xdr:to>
      <xdr:col>5</xdr:col>
      <xdr:colOff>2032000</xdr:colOff>
      <xdr:row>2</xdr:row>
      <xdr:rowOff>165100</xdr:rowOff>
    </xdr:to>
    <xdr:pic>
      <xdr:nvPicPr>
        <xdr:cNvPr id="3" name="Obrázek 1">
          <a:extLst>
            <a:ext uri="{FF2B5EF4-FFF2-40B4-BE49-F238E27FC236}">
              <a16:creationId xmlns:a16="http://schemas.microsoft.com/office/drawing/2014/main" id="{526A7034-8004-5F4B-8617-380EC69148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89700" y="0"/>
          <a:ext cx="2451100" cy="9144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4</xdr:col>
      <xdr:colOff>889000</xdr:colOff>
      <xdr:row>0</xdr:row>
      <xdr:rowOff>0</xdr:rowOff>
    </xdr:from>
    <xdr:to>
      <xdr:col>5</xdr:col>
      <xdr:colOff>2032000</xdr:colOff>
      <xdr:row>2</xdr:row>
      <xdr:rowOff>165100</xdr:rowOff>
    </xdr:to>
    <xdr:pic>
      <xdr:nvPicPr>
        <xdr:cNvPr id="4" name="Obrázek 3">
          <a:extLst>
            <a:ext uri="{FF2B5EF4-FFF2-40B4-BE49-F238E27FC236}">
              <a16:creationId xmlns:a16="http://schemas.microsoft.com/office/drawing/2014/main" id="{B288C253-B6B8-9B49-A255-7A70589BD0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89700" y="0"/>
          <a:ext cx="2451100" cy="9144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4</xdr:col>
      <xdr:colOff>889000</xdr:colOff>
      <xdr:row>0</xdr:row>
      <xdr:rowOff>0</xdr:rowOff>
    </xdr:from>
    <xdr:to>
      <xdr:col>5</xdr:col>
      <xdr:colOff>2032000</xdr:colOff>
      <xdr:row>2</xdr:row>
      <xdr:rowOff>165100</xdr:rowOff>
    </xdr:to>
    <xdr:pic>
      <xdr:nvPicPr>
        <xdr:cNvPr id="5" name="Obrázek 1">
          <a:extLst>
            <a:ext uri="{FF2B5EF4-FFF2-40B4-BE49-F238E27FC236}">
              <a16:creationId xmlns:a16="http://schemas.microsoft.com/office/drawing/2014/main" id="{582C2AAC-614E-584C-8143-E7F218BA97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89700" y="0"/>
          <a:ext cx="2451100" cy="9144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4</xdr:col>
      <xdr:colOff>1004455</xdr:colOff>
      <xdr:row>0</xdr:row>
      <xdr:rowOff>0</xdr:rowOff>
    </xdr:from>
    <xdr:to>
      <xdr:col>6</xdr:col>
      <xdr:colOff>105978</xdr:colOff>
      <xdr:row>2</xdr:row>
      <xdr:rowOff>94292</xdr:rowOff>
    </xdr:to>
    <xdr:pic>
      <xdr:nvPicPr>
        <xdr:cNvPr id="2" name="Obrázek 1">
          <a:extLst>
            <a:ext uri="{FF2B5EF4-FFF2-40B4-BE49-F238E27FC236}">
              <a16:creationId xmlns:a16="http://schemas.microsoft.com/office/drawing/2014/main" id="{C6FD2DAF-A8E7-B14D-9C2A-6CE2EAC2E9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01655" y="0"/>
          <a:ext cx="904923" cy="47529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4</xdr:col>
      <xdr:colOff>889000</xdr:colOff>
      <xdr:row>0</xdr:row>
      <xdr:rowOff>0</xdr:rowOff>
    </xdr:from>
    <xdr:to>
      <xdr:col>5</xdr:col>
      <xdr:colOff>2032000</xdr:colOff>
      <xdr:row>2</xdr:row>
      <xdr:rowOff>165100</xdr:rowOff>
    </xdr:to>
    <xdr:pic>
      <xdr:nvPicPr>
        <xdr:cNvPr id="2" name="Obrázek 1">
          <a:extLst>
            <a:ext uri="{FF2B5EF4-FFF2-40B4-BE49-F238E27FC236}">
              <a16:creationId xmlns:a16="http://schemas.microsoft.com/office/drawing/2014/main" id="{BD119CF5-8C90-7C43-901E-C5028E7A5C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00500" y="0"/>
          <a:ext cx="800100" cy="546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4</xdr:col>
      <xdr:colOff>889000</xdr:colOff>
      <xdr:row>0</xdr:row>
      <xdr:rowOff>0</xdr:rowOff>
    </xdr:from>
    <xdr:to>
      <xdr:col>5</xdr:col>
      <xdr:colOff>2032000</xdr:colOff>
      <xdr:row>2</xdr:row>
      <xdr:rowOff>165100</xdr:rowOff>
    </xdr:to>
    <xdr:pic>
      <xdr:nvPicPr>
        <xdr:cNvPr id="3" name="Obrázek 1">
          <a:extLst>
            <a:ext uri="{FF2B5EF4-FFF2-40B4-BE49-F238E27FC236}">
              <a16:creationId xmlns:a16="http://schemas.microsoft.com/office/drawing/2014/main" id="{1BFCBDA9-FC60-774F-B797-472A9C41A0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00500" y="0"/>
          <a:ext cx="800100" cy="546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4</xdr:col>
      <xdr:colOff>1004455</xdr:colOff>
      <xdr:row>0</xdr:row>
      <xdr:rowOff>0</xdr:rowOff>
    </xdr:from>
    <xdr:to>
      <xdr:col>6</xdr:col>
      <xdr:colOff>105978</xdr:colOff>
      <xdr:row>2</xdr:row>
      <xdr:rowOff>94292</xdr:rowOff>
    </xdr:to>
    <xdr:pic>
      <xdr:nvPicPr>
        <xdr:cNvPr id="4" name="Obrázek 3">
          <a:extLst>
            <a:ext uri="{FF2B5EF4-FFF2-40B4-BE49-F238E27FC236}">
              <a16:creationId xmlns:a16="http://schemas.microsoft.com/office/drawing/2014/main" id="{45E671B9-0D0A-FC4F-A1B9-A61DEBCE59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01655" y="0"/>
          <a:ext cx="904923" cy="47529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4</xdr:col>
      <xdr:colOff>889000</xdr:colOff>
      <xdr:row>0</xdr:row>
      <xdr:rowOff>0</xdr:rowOff>
    </xdr:from>
    <xdr:to>
      <xdr:col>5</xdr:col>
      <xdr:colOff>2032000</xdr:colOff>
      <xdr:row>2</xdr:row>
      <xdr:rowOff>165100</xdr:rowOff>
    </xdr:to>
    <xdr:pic>
      <xdr:nvPicPr>
        <xdr:cNvPr id="2" name="Obrázek 1">
          <a:extLst>
            <a:ext uri="{FF2B5EF4-FFF2-40B4-BE49-F238E27FC236}">
              <a16:creationId xmlns:a16="http://schemas.microsoft.com/office/drawing/2014/main" id="{0D9452CC-8881-B446-95D5-F0F79CB182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00500" y="0"/>
          <a:ext cx="800100" cy="546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4</xdr:col>
      <xdr:colOff>889000</xdr:colOff>
      <xdr:row>0</xdr:row>
      <xdr:rowOff>0</xdr:rowOff>
    </xdr:from>
    <xdr:to>
      <xdr:col>5</xdr:col>
      <xdr:colOff>2032000</xdr:colOff>
      <xdr:row>2</xdr:row>
      <xdr:rowOff>165100</xdr:rowOff>
    </xdr:to>
    <xdr:pic>
      <xdr:nvPicPr>
        <xdr:cNvPr id="3" name="Obrázek 1">
          <a:extLst>
            <a:ext uri="{FF2B5EF4-FFF2-40B4-BE49-F238E27FC236}">
              <a16:creationId xmlns:a16="http://schemas.microsoft.com/office/drawing/2014/main" id="{92F1AC0C-B79D-D945-BAE0-7D561D8F72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00500" y="0"/>
          <a:ext cx="800100" cy="546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4</xdr:col>
      <xdr:colOff>889000</xdr:colOff>
      <xdr:row>0</xdr:row>
      <xdr:rowOff>0</xdr:rowOff>
    </xdr:from>
    <xdr:to>
      <xdr:col>5</xdr:col>
      <xdr:colOff>2032000</xdr:colOff>
      <xdr:row>2</xdr:row>
      <xdr:rowOff>165100</xdr:rowOff>
    </xdr:to>
    <xdr:pic>
      <xdr:nvPicPr>
        <xdr:cNvPr id="4" name="Obrázek 3">
          <a:extLst>
            <a:ext uri="{FF2B5EF4-FFF2-40B4-BE49-F238E27FC236}">
              <a16:creationId xmlns:a16="http://schemas.microsoft.com/office/drawing/2014/main" id="{00CDBBB4-5976-6D41-A45F-8127412229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00500" y="0"/>
          <a:ext cx="800100" cy="546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4</xdr:col>
      <xdr:colOff>889000</xdr:colOff>
      <xdr:row>0</xdr:row>
      <xdr:rowOff>0</xdr:rowOff>
    </xdr:from>
    <xdr:to>
      <xdr:col>5</xdr:col>
      <xdr:colOff>2032000</xdr:colOff>
      <xdr:row>2</xdr:row>
      <xdr:rowOff>165100</xdr:rowOff>
    </xdr:to>
    <xdr:pic>
      <xdr:nvPicPr>
        <xdr:cNvPr id="5" name="Obrázek 1">
          <a:extLst>
            <a:ext uri="{FF2B5EF4-FFF2-40B4-BE49-F238E27FC236}">
              <a16:creationId xmlns:a16="http://schemas.microsoft.com/office/drawing/2014/main" id="{8AA91521-F5AC-7042-9EF2-D4BA093ACD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00500" y="0"/>
          <a:ext cx="800100" cy="546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 xmlns:a14="http://schemas.microsoft.com/office/drawing/2010/main">
              <a:effectLst>
                <a:outerShdw blurRad="63500" dist="38099" dir="2700000" algn="ctr" rotWithShape="0">
                  <a:srgbClr val="000000">
                    <a:alpha val="74998"/>
                  </a:srgbClr>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 xmlns:a14="http://schemas.microsoft.com/office/drawing/2010/main">
              <a:effectLst>
                <a:outerShdw blurRad="63500" dist="38099" dir="2700000" algn="ctr" rotWithShape="0">
                  <a:srgbClr val="000000">
                    <a:alpha val="74998"/>
                  </a:srgbClr>
                </a:outerShdw>
              </a:effectLst>
            </a14:hiddenEffects>
          </a:ext>
        </a:extLst>
      </a:spPr>
      <a:bodyPr vertOverflow="clip" wrap="square" lIns="18288" tIns="0" rIns="0" bIns="0" upright="1"/>
      <a:lstStyle/>
    </a:lnDef>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2.xml.rels><?xml version="1.0" encoding="UTF-8" standalone="yes"?>
<Relationships xmlns="http://schemas.openxmlformats.org/package/2006/relationships"><Relationship Id="rId3" Type="http://schemas.openxmlformats.org/officeDocument/2006/relationships/externalLinkPath" Target="file:///\\C6EF7E73\Parlament%20CR%20-%20RACKY%20-%20Odhad%20nakladu.xlsx" TargetMode="External"/><Relationship Id="rId2" Type="http://schemas.microsoft.com/office/2019/04/relationships/externalLinkLongPath" Target="/Users/marcel/Documents/Pracovni&#769;/PINET%20projekt/Projekty%20rozpracovane/22Z048%20-%20Parlament%20C&#780;R%20poslanecka&#769;%20sne&#780;movna%20-%20modernizace%20veli&#769;nu%20a%20technicke&#769;%20mi&#769;stnosti%20CCTV/Podklady%20pro%20dodavku%20racku/Parlament%20CR%20-%20RACKY%20-%20Odhad%20nakladu.xlsx?C5EF7E73" TargetMode="External"/><Relationship Id="rId1" Type="http://schemas.openxmlformats.org/officeDocument/2006/relationships/externalLinkPath" Target="file:///\\C5EF7E73\Parlament%20CR%20-%20RACKY%20-%20Odhad%20nakladu.xlsx" TargetMode="External"/><Relationship Id="rId6" Type="http://schemas.microsoft.com/office/2019/04/relationships/externalLinkLongPath" Target="/Users/marcel/Documents/Pracovni&#769;/PINET%20projekt/Projekty%20rozpracovane/22Z048%20-%20Parlament%20C&#780;R%20poslanecka&#769;%20sne&#780;movna%20-%20modernizace%20veli&#769;nu%20a%20technicke&#769;%20mi&#769;stnosti%20CCTV/Podklady%20pro%20dodavku%20racku/Parlament%20CR%20-%20RACKY%20-%20Odhad%20nakladu.xlsx?C7EF7E73" TargetMode="External"/><Relationship Id="rId5" Type="http://schemas.openxmlformats.org/officeDocument/2006/relationships/externalLinkPath" Target="file:///\\C7EF7E73\Parlament%20CR%20-%20RACKY%20-%20Odhad%20nakladu.xlsx" TargetMode="External"/><Relationship Id="rId4" Type="http://schemas.microsoft.com/office/2019/04/relationships/externalLinkLongPath" Target="/Users/marcel/Documents/Pracovni&#769;/PINET%20projekt/Projekty%20rozpracovane/22Z048%20-%20Parlament%20C&#780;R%20poslanecka&#769;%20sne&#780;movna%20-%20modernizace%20veli&#769;nu%20a%20technicke&#769;%20mi&#769;stnosti%20CCTV/Podklady%20pro%20dodavku%20racku/Parlament%20CR%20-%20RACKY%20-%20Odhad%20nakladu.xlsx?C6EF7E73" TargetMode="Externa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5.xml.rels><?xml version="1.0" encoding="UTF-8" standalone="yes"?>
<Relationships xmlns="http://schemas.openxmlformats.org/package/2006/relationships"><Relationship Id="rId3" Type="http://schemas.openxmlformats.org/officeDocument/2006/relationships/externalLinkPath" Target="/Users/marcel/Documents/Pracovni&#769;/PINET%20projekt/Sdilene/MU%20ZDAR/24Z054%20-%20MU%20Zdar%20nad%20Sazavou%20-%20vystavba%20serverovny/Rozpocty%20a%20vykazy%20vymer/Vykaz%20vymer/D.1.4.3%20-%20Slaboprouda%20elektrotechnika%20-%20Vykaz%20vymer.xlsx" TargetMode="External"/><Relationship Id="rId2" Type="http://schemas.openxmlformats.org/officeDocument/2006/relationships/externalLinkPath" Target="/Users/marcel/Documents/Pracovni&#769;/PINET%20projekt/Sdilene/MU%20ZDAR/24Z054%20-%20MU%20Zdar%20nad%20Sazavou%20-%20vystavba%20serverovny/Rozpocty%20a%20vykazy%20vymer/Vykaz%20vymer/D.1.4.3%20-%20Slaboprouda%20elektrotechnika%20-%20Vykaz%20vymer.xlsx" TargetMode="External"/><Relationship Id="rId1" Type="http://schemas.openxmlformats.org/officeDocument/2006/relationships/externalLinkPath" Target="/Users/marcel/Documents/Pracovni&#769;/PINET%20projekt/Sdilene/MU%20ZDAR/24Z054%20-%20MU%20Zdar%20nad%20Sazavou%20-%20vystavba%20serverovny/Rozpocty%20a%20vykazy%20vymer/Vykaz%20vymer/D.1.4.3%20-%20Slaboprouda%20elektrotechnika%20-%20Vykaz%20vymer.xlsx" TargetMode="Externa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7.xml.rels><?xml version="1.0" encoding="UTF-8" standalone="yes"?>
<Relationships xmlns="http://schemas.openxmlformats.org/package/2006/relationships"><Relationship Id="rId3" Type="http://schemas.openxmlformats.org/officeDocument/2006/relationships/externalLinkPath" Target="/Users/marcel/Documents/Pracovni&#769;/PINET%20projekt/Projekty%20rozpracovane/22Z028%20-%20T-Mobile%20-%20DC7%20II.%20Etapa%20(DPS)/D.1.4.6%20-%20SLP/D.1.4.6.00%20-%20Odhad%20nakladu.xlsx" TargetMode="External"/><Relationship Id="rId2" Type="http://schemas.openxmlformats.org/officeDocument/2006/relationships/externalLinkPath" Target="/Users/marcel/Documents/Pracovni&#769;/PINET%20projekt/Projekty%20rozpracovane/22Z028%20-%20T-Mobile%20-%20DC7%20II.%20Etapa%20(DPS)/D.1.4.6%20-%20SLP/D.1.4.6.00%20-%20Odhad%20nakladu.xlsx" TargetMode="External"/><Relationship Id="rId1" Type="http://schemas.openxmlformats.org/officeDocument/2006/relationships/externalLinkPath" Target="/Users/marcel/Documents/Pracovni&#769;/PINET%20projekt/Projekty%20rozpracovane/22Z028%20-%20T-Mobile%20-%20DC7%20II.%20Etapa%20(DPS)/D.1.4.6%20-%20SLP/D.1.4.6.00%20-%20Odhad%20nakladu.xlsx" TargetMode="Externa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9.xml.rels><?xml version="1.0" encoding="UTF-8" standalone="yes"?>
<Relationships xmlns="http://schemas.openxmlformats.org/package/2006/relationships"><Relationship Id="rId3" Type="http://schemas.openxmlformats.org/officeDocument/2006/relationships/externalLinkPath" Target="file:///\\C6EF7E73\Parlament%20CR%20-%20RACKY%20-%20Odhad%20nakladu.xlsx" TargetMode="External"/><Relationship Id="rId2" Type="http://schemas.microsoft.com/office/2019/04/relationships/externalLinkLongPath" Target="/Users/marcel/Documents/Pracovni&#769;/PINET%20projekt/Projekty%20rozpracovane/22Z048%20-%20Parlament%20C&#780;R%20poslanecka&#769;%20sne&#780;movna%20-%20modernizace%20veli&#769;nu%20a%20technicke&#769;%20mi&#769;stnosti%20CCTV/Podklady%20pro%20dodavku%20racku/Parlament%20CR%20-%20RACKY%20-%20Odhad%20nakladu.xlsx?C5EF7E73" TargetMode="External"/><Relationship Id="rId1" Type="http://schemas.openxmlformats.org/officeDocument/2006/relationships/externalLinkPath" Target="file:///\\C5EF7E73\Parlament%20CR%20-%20RACKY%20-%20Odhad%20nakladu.xlsx" TargetMode="External"/><Relationship Id="rId6" Type="http://schemas.microsoft.com/office/2019/04/relationships/externalLinkLongPath" Target="/Users/marcel/Documents/Pracovni&#769;/PINET%20projekt/Projekty%20rozpracovane/22Z048%20-%20Parlament%20C&#780;R%20poslanecka&#769;%20sne&#780;movna%20-%20modernizace%20veli&#769;nu%20a%20technicke&#769;%20mi&#769;stnosti%20CCTV/Podklady%20pro%20dodavku%20racku/Parlament%20CR%20-%20RACKY%20-%20Odhad%20nakladu.xlsx?C7EF7E73" TargetMode="External"/><Relationship Id="rId5" Type="http://schemas.openxmlformats.org/officeDocument/2006/relationships/externalLinkPath" Target="file:///\\C7EF7E73\Parlament%20CR%20-%20RACKY%20-%20Odhad%20nakladu.xlsx" TargetMode="External"/><Relationship Id="rId4" Type="http://schemas.microsoft.com/office/2019/04/relationships/externalLinkLongPath" Target="/Users/marcel/Documents/Pracovni&#769;/PINET%20projekt/Projekty%20rozpracovane/22Z048%20-%20Parlament%20C&#780;R%20poslanecka&#769;%20sne&#780;movna%20-%20modernizace%20veli&#769;nu%20a%20technicke&#769;%20mi&#769;stnosti%20CCTV/Podklady%20pro%20dodavku%20racku/Parlament%20CR%20-%20RACKY%20-%20Odhad%20nakladu.xlsx?C6EF7E73"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1.xml.rels><?xml version="1.0" encoding="UTF-8" standalone="yes"?>
<Relationships xmlns="http://schemas.openxmlformats.org/package/2006/relationships"><Relationship Id="rId3" Type="http://schemas.openxmlformats.org/officeDocument/2006/relationships/externalLinkPath" Target="file:///\\C6EF7E73\Parlament%20CR%20-%20RACKY%20-%20Odhad%20nakladu.xlsx" TargetMode="External"/><Relationship Id="rId2" Type="http://schemas.microsoft.com/office/2019/04/relationships/externalLinkLongPath" Target="/Users/marcel/Documents/Pracovni&#769;/PINET%20projekt/Projekty%20rozpracovane/22Z048%20-%20Parlament%20C&#780;R%20poslanecka&#769;%20sne&#780;movna%20-%20modernizace%20veli&#769;nu%20a%20technicke&#769;%20mi&#769;stnosti%20CCTV/Podklady%20pro%20dodavku%20racku/Parlament%20CR%20-%20RACKY%20-%20Odhad%20nakladu.xlsx?C5EF7E73" TargetMode="External"/><Relationship Id="rId1" Type="http://schemas.openxmlformats.org/officeDocument/2006/relationships/externalLinkPath" Target="file:///\\C5EF7E73\Parlament%20CR%20-%20RACKY%20-%20Odhad%20nakladu.xlsx" TargetMode="External"/><Relationship Id="rId6" Type="http://schemas.microsoft.com/office/2019/04/relationships/externalLinkLongPath" Target="/Users/marcel/Documents/Pracovni&#769;/PINET%20projekt/Projekty%20rozpracovane/22Z048%20-%20Parlament%20C&#780;R%20poslanecka&#769;%20sne&#780;movna%20-%20modernizace%20veli&#769;nu%20a%20technicke&#769;%20mi&#769;stnosti%20CCTV/Podklady%20pro%20dodavku%20racku/Parlament%20CR%20-%20RACKY%20-%20Odhad%20nakladu.xlsx?C7EF7E73" TargetMode="External"/><Relationship Id="rId5" Type="http://schemas.openxmlformats.org/officeDocument/2006/relationships/externalLinkPath" Target="file:///\\C7EF7E73\Parlament%20CR%20-%20RACKY%20-%20Odhad%20nakladu.xlsx" TargetMode="External"/><Relationship Id="rId4" Type="http://schemas.microsoft.com/office/2019/04/relationships/externalLinkLongPath" Target="/Users/marcel/Documents/Pracovni&#769;/PINET%20projekt/Projekty%20rozpracovane/22Z048%20-%20Parlament%20C&#780;R%20poslanecka&#769;%20sne&#780;movna%20-%20modernizace%20veli&#769;nu%20a%20technicke&#769;%20mi&#769;stnosti%20CCTV/Podklady%20pro%20dodavku%20racku/Parlament%20CR%20-%20RACKY%20-%20Odhad%20nakladu.xlsx?C6EF7E73" TargetMode="Externa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4.xml.rels><?xml version="1.0" encoding="UTF-8" standalone="yes"?>
<Relationships xmlns="http://schemas.openxmlformats.org/package/2006/relationships"><Relationship Id="rId3" Type="http://schemas.openxmlformats.org/officeDocument/2006/relationships/externalLinkPath" Target="file:///\\7B84D277\Parlament%20CR%20-%20RACKY%20-%20Odhad%20nakladu.xlsx" TargetMode="External"/><Relationship Id="rId2" Type="http://schemas.microsoft.com/office/2019/04/relationships/externalLinkLongPath" Target="file:///J:\Users\marcel\Documents\Pracovni&#769;\PINET%20projekt\Projekty%20rozpracovane\22Z048%20-%20Parlament%20C&#780;R%20poslanecka&#769;%20sne&#780;movna%20-%20modernizace%20veli&#769;nu%20a%20technicke&#769;%20mi&#769;stnosti%20CCTV\Podklady%20pro%20dodavku%20racku\Parlament%20CR%20-%20RACKY%20-%20Odhad%20nakladu.xlsx?7A84D277" TargetMode="External"/><Relationship Id="rId1" Type="http://schemas.openxmlformats.org/officeDocument/2006/relationships/externalLinkPath" Target="file:///\\7A84D277\Parlament%20CR%20-%20RACKY%20-%20Odhad%20nakladu.xlsx" TargetMode="External"/><Relationship Id="rId6" Type="http://schemas.microsoft.com/office/2019/04/relationships/externalLinkLongPath" Target="file:///J:\Users\marcel\Documents\Pracovni&#769;\PINET%20projekt\Projekty%20rozpracovane\22Z048%20-%20Parlament%20C&#780;R%20poslanecka&#769;%20sne&#780;movna%20-%20modernizace%20veli&#769;nu%20a%20technicke&#769;%20mi&#769;stnosti%20CCTV\Podklady%20pro%20dodavku%20racku\Parlament%20CR%20-%20RACKY%20-%20Odhad%20nakladu.xlsx?7C84D277" TargetMode="External"/><Relationship Id="rId5" Type="http://schemas.openxmlformats.org/officeDocument/2006/relationships/externalLinkPath" Target="file:///\\7C84D277\Parlament%20CR%20-%20RACKY%20-%20Odhad%20nakladu.xlsx" TargetMode="External"/><Relationship Id="rId4" Type="http://schemas.microsoft.com/office/2019/04/relationships/externalLinkLongPath" Target="file:///J:\Users\marcel\Documents\Pracovni&#769;\PINET%20projekt\Projekty%20rozpracovane\22Z048%20-%20Parlament%20C&#780;R%20poslanecka&#769;%20sne&#780;movna%20-%20modernizace%20veli&#769;nu%20a%20technicke&#769;%20mi&#769;stnosti%20CCTV\Podklady%20pro%20dodavku%20racku\Parlament%20CR%20-%20RACKY%20-%20Odhad%20nakladu.xlsx?7B84D277" TargetMode="External"/></Relationships>
</file>

<file path=xl/worksheets/_rels/sheet3.xml.rels><?xml version="1.0" encoding="UTF-8" standalone="yes"?>
<Relationships xmlns="http://schemas.openxmlformats.org/package/2006/relationships"><Relationship Id="rId26" Type="http://schemas.openxmlformats.org/officeDocument/2006/relationships/hyperlink" Target="https://podminky.urs.cz/item/CS_URS_2024_02/971033431" TargetMode="External"/><Relationship Id="rId21" Type="http://schemas.openxmlformats.org/officeDocument/2006/relationships/hyperlink" Target="https://podminky.urs.cz/item/CS_URS_2024_02/952901111" TargetMode="External"/><Relationship Id="rId42" Type="http://schemas.openxmlformats.org/officeDocument/2006/relationships/hyperlink" Target="https://podminky.urs.cz/item/CS_URS_2024_02/722130901" TargetMode="External"/><Relationship Id="rId47" Type="http://schemas.openxmlformats.org/officeDocument/2006/relationships/hyperlink" Target="https://podminky.urs.cz/item/CS_URS_2024_02/725840850" TargetMode="External"/><Relationship Id="rId63" Type="http://schemas.openxmlformats.org/officeDocument/2006/relationships/hyperlink" Target="https://podminky.urs.cz/item/CS_URS_2024_02/776121321" TargetMode="External"/><Relationship Id="rId68" Type="http://schemas.openxmlformats.org/officeDocument/2006/relationships/hyperlink" Target="https://podminky.urs.cz/item/CS_URS_2024_02/776223112" TargetMode="External"/><Relationship Id="rId84" Type="http://schemas.openxmlformats.org/officeDocument/2006/relationships/hyperlink" Target="https://podminky.urs.cz/item/CS_URS_2024_02/784121001" TargetMode="External"/><Relationship Id="rId89" Type="http://schemas.openxmlformats.org/officeDocument/2006/relationships/hyperlink" Target="https://podminky.urs.cz/item/CS_URS_2024_02/784191005" TargetMode="External"/><Relationship Id="rId16" Type="http://schemas.openxmlformats.org/officeDocument/2006/relationships/hyperlink" Target="https://podminky.urs.cz/item/CS_URS_2024_02/612325412" TargetMode="External"/><Relationship Id="rId11" Type="http://schemas.openxmlformats.org/officeDocument/2006/relationships/hyperlink" Target="https://podminky.urs.cz/item/CS_URS_2024_02/611325411" TargetMode="External"/><Relationship Id="rId32" Type="http://schemas.openxmlformats.org/officeDocument/2006/relationships/hyperlink" Target="https://podminky.urs.cz/item/CS_URS_2024_02/978059541" TargetMode="External"/><Relationship Id="rId37" Type="http://schemas.openxmlformats.org/officeDocument/2006/relationships/hyperlink" Target="https://podminky.urs.cz/item/CS_URS_2024_02/997013813" TargetMode="External"/><Relationship Id="rId53" Type="http://schemas.openxmlformats.org/officeDocument/2006/relationships/hyperlink" Target="https://podminky.urs.cz/item/CS_URS_2024_02/742320011" TargetMode="External"/><Relationship Id="rId58" Type="http://schemas.openxmlformats.org/officeDocument/2006/relationships/hyperlink" Target="https://podminky.urs.cz/item/CS_URS_2024_02/766660717" TargetMode="External"/><Relationship Id="rId74" Type="http://schemas.openxmlformats.org/officeDocument/2006/relationships/hyperlink" Target="https://podminky.urs.cz/item/CS_URS_2024_02/776991821" TargetMode="External"/><Relationship Id="rId79" Type="http://schemas.openxmlformats.org/officeDocument/2006/relationships/hyperlink" Target="https://podminky.urs.cz/item/CS_URS_2024_02/783301401" TargetMode="External"/><Relationship Id="rId5" Type="http://schemas.openxmlformats.org/officeDocument/2006/relationships/hyperlink" Target="https://podminky.urs.cz/item/CS_URS_2024_02/342291112" TargetMode="External"/><Relationship Id="rId90" Type="http://schemas.openxmlformats.org/officeDocument/2006/relationships/hyperlink" Target="https://podminky.urs.cz/item/CS_URS_2024_02/784191007" TargetMode="External"/><Relationship Id="rId22" Type="http://schemas.openxmlformats.org/officeDocument/2006/relationships/hyperlink" Target="https://podminky.urs.cz/item/CS_URS_2024_02/962081131" TargetMode="External"/><Relationship Id="rId27" Type="http://schemas.openxmlformats.org/officeDocument/2006/relationships/hyperlink" Target="https://podminky.urs.cz/item/CS_URS_2024_02/971033521" TargetMode="External"/><Relationship Id="rId43" Type="http://schemas.openxmlformats.org/officeDocument/2006/relationships/hyperlink" Target="https://podminky.urs.cz/item/CS_URS_2024_02/722190901" TargetMode="External"/><Relationship Id="rId48" Type="http://schemas.openxmlformats.org/officeDocument/2006/relationships/hyperlink" Target="https://podminky.urs.cz/item/CS_URS_2024_02/725840860" TargetMode="External"/><Relationship Id="rId64" Type="http://schemas.openxmlformats.org/officeDocument/2006/relationships/hyperlink" Target="https://podminky.urs.cz/item/CS_URS_2024_02/776141122" TargetMode="External"/><Relationship Id="rId69" Type="http://schemas.openxmlformats.org/officeDocument/2006/relationships/hyperlink" Target="https://podminky.urs.cz/item/CS_URS_2024_02/776410811" TargetMode="External"/><Relationship Id="rId8" Type="http://schemas.openxmlformats.org/officeDocument/2006/relationships/hyperlink" Target="https://podminky.urs.cz/item/CS_URS_2024_02/611131121" TargetMode="External"/><Relationship Id="rId51" Type="http://schemas.openxmlformats.org/officeDocument/2006/relationships/hyperlink" Target="https://podminky.urs.cz/item/CS_URS_2024_02/734200821" TargetMode="External"/><Relationship Id="rId72" Type="http://schemas.openxmlformats.org/officeDocument/2006/relationships/hyperlink" Target="https://podminky.urs.cz/item/CS_URS_2024_02/776991111" TargetMode="External"/><Relationship Id="rId80" Type="http://schemas.openxmlformats.org/officeDocument/2006/relationships/hyperlink" Target="https://podminky.urs.cz/item/CS_URS_2024_02/783315101" TargetMode="External"/><Relationship Id="rId85" Type="http://schemas.openxmlformats.org/officeDocument/2006/relationships/hyperlink" Target="https://podminky.urs.cz/item/CS_URS_2024_02/784171101" TargetMode="External"/><Relationship Id="rId93" Type="http://schemas.openxmlformats.org/officeDocument/2006/relationships/drawing" Target="../drawings/drawing2.xml"/><Relationship Id="rId3" Type="http://schemas.openxmlformats.org/officeDocument/2006/relationships/hyperlink" Target="https://podminky.urs.cz/item/CS_URS_2024_02/340271015" TargetMode="External"/><Relationship Id="rId12" Type="http://schemas.openxmlformats.org/officeDocument/2006/relationships/hyperlink" Target="https://podminky.urs.cz/item/CS_URS_2024_02/612131121" TargetMode="External"/><Relationship Id="rId17" Type="http://schemas.openxmlformats.org/officeDocument/2006/relationships/hyperlink" Target="https://podminky.urs.cz/item/CS_URS_2024_02/619991001" TargetMode="External"/><Relationship Id="rId25" Type="http://schemas.openxmlformats.org/officeDocument/2006/relationships/hyperlink" Target="https://podminky.urs.cz/item/CS_URS_2024_02/968072455" TargetMode="External"/><Relationship Id="rId33" Type="http://schemas.openxmlformats.org/officeDocument/2006/relationships/hyperlink" Target="https://podminky.urs.cz/item/CS_URS_2024_02/997013211" TargetMode="External"/><Relationship Id="rId38" Type="http://schemas.openxmlformats.org/officeDocument/2006/relationships/hyperlink" Target="https://podminky.urs.cz/item/CS_URS_2024_02/997013863" TargetMode="External"/><Relationship Id="rId46" Type="http://schemas.openxmlformats.org/officeDocument/2006/relationships/hyperlink" Target="https://podminky.urs.cz/item/CS_URS_2024_02/725820801" TargetMode="External"/><Relationship Id="rId59" Type="http://schemas.openxmlformats.org/officeDocument/2006/relationships/hyperlink" Target="https://podminky.urs.cz/item/CS_URS_2024_02/766660729" TargetMode="External"/><Relationship Id="rId67" Type="http://schemas.openxmlformats.org/officeDocument/2006/relationships/hyperlink" Target="https://podminky.urs.cz/item/CS_URS_2024_02/776221121" TargetMode="External"/><Relationship Id="rId20" Type="http://schemas.openxmlformats.org/officeDocument/2006/relationships/hyperlink" Target="https://podminky.urs.cz/item/CS_URS_2024_02/949101111" TargetMode="External"/><Relationship Id="rId41" Type="http://schemas.openxmlformats.org/officeDocument/2006/relationships/hyperlink" Target="https://podminky.urs.cz/item/CS_URS_2024_02/721100911" TargetMode="External"/><Relationship Id="rId54" Type="http://schemas.openxmlformats.org/officeDocument/2006/relationships/hyperlink" Target="https://podminky.urs.cz/item/CS_URS_2024_02/742320031" TargetMode="External"/><Relationship Id="rId62" Type="http://schemas.openxmlformats.org/officeDocument/2006/relationships/hyperlink" Target="https://podminky.urs.cz/item/CS_URS_2024_02/776111311" TargetMode="External"/><Relationship Id="rId70" Type="http://schemas.openxmlformats.org/officeDocument/2006/relationships/hyperlink" Target="https://podminky.urs.cz/item/CS_URS_2024_02/776421111" TargetMode="External"/><Relationship Id="rId75" Type="http://schemas.openxmlformats.org/officeDocument/2006/relationships/hyperlink" Target="https://podminky.urs.cz/item/CS_URS_2024_02/776992111" TargetMode="External"/><Relationship Id="rId83" Type="http://schemas.openxmlformats.org/officeDocument/2006/relationships/hyperlink" Target="https://podminky.urs.cz/item/CS_URS_2024_02/784111031" TargetMode="External"/><Relationship Id="rId88" Type="http://schemas.openxmlformats.org/officeDocument/2006/relationships/hyperlink" Target="https://podminky.urs.cz/item/CS_URS_2024_02/784191001" TargetMode="External"/><Relationship Id="rId91" Type="http://schemas.openxmlformats.org/officeDocument/2006/relationships/hyperlink" Target="https://podminky.urs.cz/item/CS_URS_2024_02/784221101" TargetMode="External"/><Relationship Id="rId1" Type="http://schemas.openxmlformats.org/officeDocument/2006/relationships/hyperlink" Target="https://podminky.urs.cz/item/CS_URS_2024_02/310271055" TargetMode="External"/><Relationship Id="rId6" Type="http://schemas.openxmlformats.org/officeDocument/2006/relationships/hyperlink" Target="https://podminky.urs.cz/item/CS_URS_2024_02/342291121" TargetMode="External"/><Relationship Id="rId15" Type="http://schemas.openxmlformats.org/officeDocument/2006/relationships/hyperlink" Target="https://podminky.urs.cz/item/CS_URS_2024_02/612325215" TargetMode="External"/><Relationship Id="rId23" Type="http://schemas.openxmlformats.org/officeDocument/2006/relationships/hyperlink" Target="https://podminky.urs.cz/item/CS_URS_2024_02/962086110" TargetMode="External"/><Relationship Id="rId28" Type="http://schemas.openxmlformats.org/officeDocument/2006/relationships/hyperlink" Target="https://podminky.urs.cz/item/CS_URS_2024_02/971033641" TargetMode="External"/><Relationship Id="rId36" Type="http://schemas.openxmlformats.org/officeDocument/2006/relationships/hyperlink" Target="https://podminky.urs.cz/item/CS_URS_2024_02/997013635" TargetMode="External"/><Relationship Id="rId49" Type="http://schemas.openxmlformats.org/officeDocument/2006/relationships/hyperlink" Target="https://podminky.urs.cz/item/CS_URS_2024_02/725860811" TargetMode="External"/><Relationship Id="rId57" Type="http://schemas.openxmlformats.org/officeDocument/2006/relationships/hyperlink" Target="https://podminky.urs.cz/item/CS_URS_2024_02/766660022" TargetMode="External"/><Relationship Id="rId10" Type="http://schemas.openxmlformats.org/officeDocument/2006/relationships/hyperlink" Target="https://podminky.urs.cz/item/CS_URS_2024_02/611321131" TargetMode="External"/><Relationship Id="rId31" Type="http://schemas.openxmlformats.org/officeDocument/2006/relationships/hyperlink" Target="https://podminky.urs.cz/item/CS_URS_2024_02/978013141" TargetMode="External"/><Relationship Id="rId44" Type="http://schemas.openxmlformats.org/officeDocument/2006/relationships/hyperlink" Target="https://podminky.urs.cz/item/CS_URS_2024_02/725210821" TargetMode="External"/><Relationship Id="rId52" Type="http://schemas.openxmlformats.org/officeDocument/2006/relationships/hyperlink" Target="https://podminky.urs.cz/item/CS_URS_2024_02/735111810" TargetMode="External"/><Relationship Id="rId60" Type="http://schemas.openxmlformats.org/officeDocument/2006/relationships/hyperlink" Target="https://podminky.urs.cz/item/CS_URS_2024_02/998766121" TargetMode="External"/><Relationship Id="rId65" Type="http://schemas.openxmlformats.org/officeDocument/2006/relationships/hyperlink" Target="https://podminky.urs.cz/item/CS_URS_2024_02/776201812" TargetMode="External"/><Relationship Id="rId73" Type="http://schemas.openxmlformats.org/officeDocument/2006/relationships/hyperlink" Target="https://podminky.urs.cz/item/CS_URS_2024_02/776991121" TargetMode="External"/><Relationship Id="rId78" Type="http://schemas.openxmlformats.org/officeDocument/2006/relationships/hyperlink" Target="https://podminky.urs.cz/item/CS_URS_2024_02/783301313" TargetMode="External"/><Relationship Id="rId81" Type="http://schemas.openxmlformats.org/officeDocument/2006/relationships/hyperlink" Target="https://podminky.urs.cz/item/CS_URS_2024_02/783317101" TargetMode="External"/><Relationship Id="rId86" Type="http://schemas.openxmlformats.org/officeDocument/2006/relationships/hyperlink" Target="https://podminky.urs.cz/item/CS_URS_2024_02/784171111" TargetMode="External"/><Relationship Id="rId4" Type="http://schemas.openxmlformats.org/officeDocument/2006/relationships/hyperlink" Target="https://podminky.urs.cz/item/CS_URS_2024_02/340271021" TargetMode="External"/><Relationship Id="rId9" Type="http://schemas.openxmlformats.org/officeDocument/2006/relationships/hyperlink" Target="https://podminky.urs.cz/item/CS_URS_2024_02/611142001" TargetMode="External"/><Relationship Id="rId13" Type="http://schemas.openxmlformats.org/officeDocument/2006/relationships/hyperlink" Target="https://podminky.urs.cz/item/CS_URS_2024_02/612142001" TargetMode="External"/><Relationship Id="rId18" Type="http://schemas.openxmlformats.org/officeDocument/2006/relationships/hyperlink" Target="https://podminky.urs.cz/item/CS_URS_2024_02/619991011" TargetMode="External"/><Relationship Id="rId39" Type="http://schemas.openxmlformats.org/officeDocument/2006/relationships/hyperlink" Target="https://podminky.urs.cz/item/CS_URS_2024_02/997013867" TargetMode="External"/><Relationship Id="rId34" Type="http://schemas.openxmlformats.org/officeDocument/2006/relationships/hyperlink" Target="https://podminky.urs.cz/item/CS_URS_2024_02/997013501" TargetMode="External"/><Relationship Id="rId50" Type="http://schemas.openxmlformats.org/officeDocument/2006/relationships/hyperlink" Target="https://podminky.urs.cz/item/CS_URS_2024_02/733191913" TargetMode="External"/><Relationship Id="rId55" Type="http://schemas.openxmlformats.org/officeDocument/2006/relationships/hyperlink" Target="https://podminky.urs.cz/item/CS_URS_2024_02/742320032" TargetMode="External"/><Relationship Id="rId76" Type="http://schemas.openxmlformats.org/officeDocument/2006/relationships/hyperlink" Target="https://podminky.urs.cz/item/CS_URS_2024_02/998776121" TargetMode="External"/><Relationship Id="rId7" Type="http://schemas.openxmlformats.org/officeDocument/2006/relationships/hyperlink" Target="https://podminky.urs.cz/item/CS_URS_2024_02/342291141" TargetMode="External"/><Relationship Id="rId71" Type="http://schemas.openxmlformats.org/officeDocument/2006/relationships/hyperlink" Target="https://podminky.urs.cz/item/CS_URS_2024_02/776421711" TargetMode="External"/><Relationship Id="rId92" Type="http://schemas.openxmlformats.org/officeDocument/2006/relationships/hyperlink" Target="https://podminky.urs.cz/item/CS_URS_2024_02/HZS1291" TargetMode="External"/><Relationship Id="rId2" Type="http://schemas.openxmlformats.org/officeDocument/2006/relationships/hyperlink" Target="https://podminky.urs.cz/item/CS_URS_2024_02/317121251" TargetMode="External"/><Relationship Id="rId29" Type="http://schemas.openxmlformats.org/officeDocument/2006/relationships/hyperlink" Target="https://podminky.urs.cz/item/CS_URS_2024_02/974032666" TargetMode="External"/><Relationship Id="rId24" Type="http://schemas.openxmlformats.org/officeDocument/2006/relationships/hyperlink" Target="https://podminky.urs.cz/item/CS_URS_2024_02/967031132" TargetMode="External"/><Relationship Id="rId40" Type="http://schemas.openxmlformats.org/officeDocument/2006/relationships/hyperlink" Target="https://podminky.urs.cz/item/CS_URS_2024_02/998018001" TargetMode="External"/><Relationship Id="rId45" Type="http://schemas.openxmlformats.org/officeDocument/2006/relationships/hyperlink" Target="https://podminky.urs.cz/item/CS_URS_2024_02/725240812" TargetMode="External"/><Relationship Id="rId66" Type="http://schemas.openxmlformats.org/officeDocument/2006/relationships/hyperlink" Target="https://podminky.urs.cz/item/CS_URS_2024_02/776201814" TargetMode="External"/><Relationship Id="rId87" Type="http://schemas.openxmlformats.org/officeDocument/2006/relationships/hyperlink" Target="https://podminky.urs.cz/item/CS_URS_2024_02/784181121" TargetMode="External"/><Relationship Id="rId61" Type="http://schemas.openxmlformats.org/officeDocument/2006/relationships/hyperlink" Target="https://podminky.urs.cz/item/CS_URS_2024_02/776111116" TargetMode="External"/><Relationship Id="rId82" Type="http://schemas.openxmlformats.org/officeDocument/2006/relationships/hyperlink" Target="https://podminky.urs.cz/item/CS_URS_2024_02/784111001" TargetMode="External"/><Relationship Id="rId19" Type="http://schemas.openxmlformats.org/officeDocument/2006/relationships/hyperlink" Target="https://podminky.urs.cz/item/CS_URS_2024_02/642944121" TargetMode="External"/><Relationship Id="rId14" Type="http://schemas.openxmlformats.org/officeDocument/2006/relationships/hyperlink" Target="https://podminky.urs.cz/item/CS_URS_2024_02/612321131" TargetMode="External"/><Relationship Id="rId30" Type="http://schemas.openxmlformats.org/officeDocument/2006/relationships/hyperlink" Target="https://podminky.urs.cz/item/CS_URS_2024_02/978011111" TargetMode="External"/><Relationship Id="rId35" Type="http://schemas.openxmlformats.org/officeDocument/2006/relationships/hyperlink" Target="https://podminky.urs.cz/item/CS_URS_2024_02/997013509" TargetMode="External"/><Relationship Id="rId56" Type="http://schemas.openxmlformats.org/officeDocument/2006/relationships/hyperlink" Target="https://podminky.urs.cz/item/CS_URS_2024_02/998742121" TargetMode="External"/><Relationship Id="rId77" Type="http://schemas.openxmlformats.org/officeDocument/2006/relationships/hyperlink" Target="https://podminky.urs.cz/item/CS_URS_2024_02/783000121" TargetMode="External"/></Relationships>
</file>

<file path=xl/worksheets/_rels/sheet4.xml.rels><?xml version="1.0" encoding="UTF-8" standalone="yes"?>
<Relationships xmlns="http://schemas.openxmlformats.org/package/2006/relationships"><Relationship Id="rId26" Type="http://schemas.openxmlformats.org/officeDocument/2006/relationships/hyperlink" Target="https://podminky.urs.cz/item/CS_URS_2024_02/997013211" TargetMode="External"/><Relationship Id="rId21" Type="http://schemas.openxmlformats.org/officeDocument/2006/relationships/hyperlink" Target="https://podminky.urs.cz/item/CS_URS_2024_02/977151118" TargetMode="External"/><Relationship Id="rId42" Type="http://schemas.openxmlformats.org/officeDocument/2006/relationships/hyperlink" Target="https://podminky.urs.cz/item/CS_URS_2024_02/998766121" TargetMode="External"/><Relationship Id="rId47" Type="http://schemas.openxmlformats.org/officeDocument/2006/relationships/hyperlink" Target="https://podminky.urs.cz/item/CS_URS_2024_02/777111111" TargetMode="External"/><Relationship Id="rId63" Type="http://schemas.openxmlformats.org/officeDocument/2006/relationships/hyperlink" Target="https://podminky.urs.cz/item/CS_URS_2024_02/783317101" TargetMode="External"/><Relationship Id="rId68" Type="http://schemas.openxmlformats.org/officeDocument/2006/relationships/hyperlink" Target="https://podminky.urs.cz/item/CS_URS_2024_02/784181121" TargetMode="External"/><Relationship Id="rId84" Type="http://schemas.openxmlformats.org/officeDocument/2006/relationships/hyperlink" Target="https://podminky.urs.cz/item/CS_URS_2024_02/460341121" TargetMode="External"/><Relationship Id="rId89" Type="http://schemas.openxmlformats.org/officeDocument/2006/relationships/hyperlink" Target="https://podminky.urs.cz/item/CS_URS_2024_02/460581112" TargetMode="External"/><Relationship Id="rId16" Type="http://schemas.openxmlformats.org/officeDocument/2006/relationships/hyperlink" Target="https://podminky.urs.cz/item/CS_URS_2024_02/967031734" TargetMode="External"/><Relationship Id="rId107" Type="http://schemas.openxmlformats.org/officeDocument/2006/relationships/hyperlink" Target="https://podminky.urs.cz/item/CS_URS_2024_02/469973120" TargetMode="External"/><Relationship Id="rId11" Type="http://schemas.openxmlformats.org/officeDocument/2006/relationships/hyperlink" Target="https://podminky.urs.cz/item/CS_URS_2024_02/642945111" TargetMode="External"/><Relationship Id="rId32" Type="http://schemas.openxmlformats.org/officeDocument/2006/relationships/hyperlink" Target="https://podminky.urs.cz/item/CS_URS_2024_02/998018001" TargetMode="External"/><Relationship Id="rId37" Type="http://schemas.openxmlformats.org/officeDocument/2006/relationships/hyperlink" Target="https://podminky.urs.cz/item/CS_URS_2024_02/742320032" TargetMode="External"/><Relationship Id="rId53" Type="http://schemas.openxmlformats.org/officeDocument/2006/relationships/hyperlink" Target="https://podminky.urs.cz/item/CS_URS_2024_02/777611131" TargetMode="External"/><Relationship Id="rId58" Type="http://schemas.openxmlformats.org/officeDocument/2006/relationships/hyperlink" Target="https://podminky.urs.cz/item/CS_URS_2024_02/998777121" TargetMode="External"/><Relationship Id="rId74" Type="http://schemas.openxmlformats.org/officeDocument/2006/relationships/hyperlink" Target="https://podminky.urs.cz/item/CS_URS_2024_02/460010025" TargetMode="External"/><Relationship Id="rId79" Type="http://schemas.openxmlformats.org/officeDocument/2006/relationships/hyperlink" Target="https://podminky.urs.cz/item/CS_URS_2024_02/460061152" TargetMode="External"/><Relationship Id="rId102" Type="http://schemas.openxmlformats.org/officeDocument/2006/relationships/hyperlink" Target="https://podminky.urs.cz/item/CS_URS_2024_02/468041121" TargetMode="External"/><Relationship Id="rId5" Type="http://schemas.openxmlformats.org/officeDocument/2006/relationships/hyperlink" Target="https://podminky.urs.cz/item/CS_URS_2024_02/611325411" TargetMode="External"/><Relationship Id="rId90" Type="http://schemas.openxmlformats.org/officeDocument/2006/relationships/hyperlink" Target="https://podminky.urs.cz/item/CS_URS_2024_02/460661412" TargetMode="External"/><Relationship Id="rId95" Type="http://schemas.openxmlformats.org/officeDocument/2006/relationships/hyperlink" Target="https://podminky.urs.cz/item/CS_URS_2024_02/460881213" TargetMode="External"/><Relationship Id="rId22" Type="http://schemas.openxmlformats.org/officeDocument/2006/relationships/hyperlink" Target="https://podminky.urs.cz/item/CS_URS_2024_02/977151126" TargetMode="External"/><Relationship Id="rId27" Type="http://schemas.openxmlformats.org/officeDocument/2006/relationships/hyperlink" Target="https://podminky.urs.cz/item/CS_URS_2024_02/997013501" TargetMode="External"/><Relationship Id="rId43" Type="http://schemas.openxmlformats.org/officeDocument/2006/relationships/hyperlink" Target="https://podminky.urs.cz/item/CS_URS_2024_02/771473810" TargetMode="External"/><Relationship Id="rId48" Type="http://schemas.openxmlformats.org/officeDocument/2006/relationships/hyperlink" Target="https://podminky.urs.cz/item/CS_URS_2024_02/777111121" TargetMode="External"/><Relationship Id="rId64" Type="http://schemas.openxmlformats.org/officeDocument/2006/relationships/hyperlink" Target="https://podminky.urs.cz/item/CS_URS_2024_02/784111001" TargetMode="External"/><Relationship Id="rId69" Type="http://schemas.openxmlformats.org/officeDocument/2006/relationships/hyperlink" Target="https://podminky.urs.cz/item/CS_URS_2024_02/784191001" TargetMode="External"/><Relationship Id="rId80" Type="http://schemas.openxmlformats.org/officeDocument/2006/relationships/hyperlink" Target="https://podminky.urs.cz/item/CS_URS_2024_02/460061171" TargetMode="External"/><Relationship Id="rId85" Type="http://schemas.openxmlformats.org/officeDocument/2006/relationships/hyperlink" Target="https://podminky.urs.cz/item/CS_URS_2024_02/460361121" TargetMode="External"/><Relationship Id="rId12" Type="http://schemas.openxmlformats.org/officeDocument/2006/relationships/hyperlink" Target="https://podminky.urs.cz/item/CS_URS_2024_02/949101111" TargetMode="External"/><Relationship Id="rId17" Type="http://schemas.openxmlformats.org/officeDocument/2006/relationships/hyperlink" Target="https://podminky.urs.cz/item/CS_URS_2024_02/968072455" TargetMode="External"/><Relationship Id="rId33" Type="http://schemas.openxmlformats.org/officeDocument/2006/relationships/hyperlink" Target="https://podminky.urs.cz/item/CS_URS_2024_02/713411121" TargetMode="External"/><Relationship Id="rId38" Type="http://schemas.openxmlformats.org/officeDocument/2006/relationships/hyperlink" Target="https://podminky.urs.cz/item/CS_URS_2024_02/998742121" TargetMode="External"/><Relationship Id="rId59" Type="http://schemas.openxmlformats.org/officeDocument/2006/relationships/hyperlink" Target="https://podminky.urs.cz/item/CS_URS_2024_02/783000121" TargetMode="External"/><Relationship Id="rId103" Type="http://schemas.openxmlformats.org/officeDocument/2006/relationships/hyperlink" Target="https://podminky.urs.cz/item/CS_URS_2024_02/468041122" TargetMode="External"/><Relationship Id="rId108" Type="http://schemas.openxmlformats.org/officeDocument/2006/relationships/hyperlink" Target="https://podminky.urs.cz/item/CS_URS_2024_02/469973125" TargetMode="External"/><Relationship Id="rId54" Type="http://schemas.openxmlformats.org/officeDocument/2006/relationships/hyperlink" Target="https://podminky.urs.cz/item/CS_URS_2024_02/777612101" TargetMode="External"/><Relationship Id="rId70" Type="http://schemas.openxmlformats.org/officeDocument/2006/relationships/hyperlink" Target="https://podminky.urs.cz/item/CS_URS_2024_02/784191005" TargetMode="External"/><Relationship Id="rId75" Type="http://schemas.openxmlformats.org/officeDocument/2006/relationships/hyperlink" Target="https://podminky.urs.cz/item/CS_URS_2024_02/460030011" TargetMode="External"/><Relationship Id="rId91" Type="http://schemas.openxmlformats.org/officeDocument/2006/relationships/hyperlink" Target="https://podminky.urs.cz/item/CS_URS_2024_02/460671112" TargetMode="External"/><Relationship Id="rId96" Type="http://schemas.openxmlformats.org/officeDocument/2006/relationships/hyperlink" Target="https://podminky.urs.cz/item/CS_URS_2024_02/460881222" TargetMode="External"/><Relationship Id="rId1" Type="http://schemas.openxmlformats.org/officeDocument/2006/relationships/hyperlink" Target="https://podminky.urs.cz/item/CS_URS_2024_02/317121251" TargetMode="External"/><Relationship Id="rId6" Type="http://schemas.openxmlformats.org/officeDocument/2006/relationships/hyperlink" Target="https://podminky.urs.cz/item/CS_URS_2024_02/612131121" TargetMode="External"/><Relationship Id="rId15" Type="http://schemas.openxmlformats.org/officeDocument/2006/relationships/hyperlink" Target="https://podminky.urs.cz/item/CS_URS_2024_02/967031132" TargetMode="External"/><Relationship Id="rId23" Type="http://schemas.openxmlformats.org/officeDocument/2006/relationships/hyperlink" Target="https://podminky.urs.cz/item/CS_URS_2024_02/978011111" TargetMode="External"/><Relationship Id="rId28" Type="http://schemas.openxmlformats.org/officeDocument/2006/relationships/hyperlink" Target="https://podminky.urs.cz/item/CS_URS_2024_02/997013509" TargetMode="External"/><Relationship Id="rId36" Type="http://schemas.openxmlformats.org/officeDocument/2006/relationships/hyperlink" Target="https://podminky.urs.cz/item/CS_URS_2024_02/742320031" TargetMode="External"/><Relationship Id="rId49" Type="http://schemas.openxmlformats.org/officeDocument/2006/relationships/hyperlink" Target="https://podminky.urs.cz/item/CS_URS_2024_02/777111123" TargetMode="External"/><Relationship Id="rId57" Type="http://schemas.openxmlformats.org/officeDocument/2006/relationships/hyperlink" Target="https://podminky.urs.cz/item/CS_URS_2024_02/777911111" TargetMode="External"/><Relationship Id="rId106" Type="http://schemas.openxmlformats.org/officeDocument/2006/relationships/hyperlink" Target="https://podminky.urs.cz/item/CS_URS_2024_02/469972121" TargetMode="External"/><Relationship Id="rId10" Type="http://schemas.openxmlformats.org/officeDocument/2006/relationships/hyperlink" Target="https://podminky.urs.cz/item/CS_URS_2024_02/612325411" TargetMode="External"/><Relationship Id="rId31" Type="http://schemas.openxmlformats.org/officeDocument/2006/relationships/hyperlink" Target="https://podminky.urs.cz/item/CS_URS_2024_02/997013867" TargetMode="External"/><Relationship Id="rId44" Type="http://schemas.openxmlformats.org/officeDocument/2006/relationships/hyperlink" Target="https://podminky.urs.cz/item/CS_URS_2024_02/771573810" TargetMode="External"/><Relationship Id="rId52" Type="http://schemas.openxmlformats.org/officeDocument/2006/relationships/hyperlink" Target="https://podminky.urs.cz/item/CS_URS_2024_02/777131103" TargetMode="External"/><Relationship Id="rId60" Type="http://schemas.openxmlformats.org/officeDocument/2006/relationships/hyperlink" Target="https://podminky.urs.cz/item/CS_URS_2024_02/783301313" TargetMode="External"/><Relationship Id="rId65" Type="http://schemas.openxmlformats.org/officeDocument/2006/relationships/hyperlink" Target="https://podminky.urs.cz/item/CS_URS_2024_02/784121001" TargetMode="External"/><Relationship Id="rId73" Type="http://schemas.openxmlformats.org/officeDocument/2006/relationships/hyperlink" Target="https://podminky.urs.cz/item/CS_URS_2024_02/460010024" TargetMode="External"/><Relationship Id="rId78" Type="http://schemas.openxmlformats.org/officeDocument/2006/relationships/hyperlink" Target="https://podminky.urs.cz/item/CS_URS_2024_02/460061151" TargetMode="External"/><Relationship Id="rId81" Type="http://schemas.openxmlformats.org/officeDocument/2006/relationships/hyperlink" Target="https://podminky.urs.cz/item/CS_URS_2024_02/460161152" TargetMode="External"/><Relationship Id="rId86" Type="http://schemas.openxmlformats.org/officeDocument/2006/relationships/hyperlink" Target="https://podminky.urs.cz/item/CS_URS_2024_02/460371111" TargetMode="External"/><Relationship Id="rId94" Type="http://schemas.openxmlformats.org/officeDocument/2006/relationships/hyperlink" Target="https://podminky.urs.cz/item/CS_URS_2024_02/460871172" TargetMode="External"/><Relationship Id="rId99" Type="http://schemas.openxmlformats.org/officeDocument/2006/relationships/hyperlink" Target="https://podminky.urs.cz/item/CS_URS_2024_02/468011141" TargetMode="External"/><Relationship Id="rId101" Type="http://schemas.openxmlformats.org/officeDocument/2006/relationships/hyperlink" Target="https://podminky.urs.cz/item/CS_URS_2024_02/468041112" TargetMode="External"/><Relationship Id="rId4" Type="http://schemas.openxmlformats.org/officeDocument/2006/relationships/hyperlink" Target="https://podminky.urs.cz/item/CS_URS_2024_02/611321131" TargetMode="External"/><Relationship Id="rId9" Type="http://schemas.openxmlformats.org/officeDocument/2006/relationships/hyperlink" Target="https://podminky.urs.cz/item/CS_URS_2024_02/612325213" TargetMode="External"/><Relationship Id="rId13" Type="http://schemas.openxmlformats.org/officeDocument/2006/relationships/hyperlink" Target="https://podminky.urs.cz/item/CS_URS_2024_02/952901221" TargetMode="External"/><Relationship Id="rId18" Type="http://schemas.openxmlformats.org/officeDocument/2006/relationships/hyperlink" Target="https://podminky.urs.cz/item/CS_URS_2024_02/971033561" TargetMode="External"/><Relationship Id="rId39" Type="http://schemas.openxmlformats.org/officeDocument/2006/relationships/hyperlink" Target="https://podminky.urs.cz/item/CS_URS_2024_02/766660022" TargetMode="External"/><Relationship Id="rId109" Type="http://schemas.openxmlformats.org/officeDocument/2006/relationships/hyperlink" Target="https://podminky.urs.cz/item/CS_URS_2024_02/469981111" TargetMode="External"/><Relationship Id="rId34" Type="http://schemas.openxmlformats.org/officeDocument/2006/relationships/hyperlink" Target="https://podminky.urs.cz/item/CS_URS_2024_02/998713121" TargetMode="External"/><Relationship Id="rId50" Type="http://schemas.openxmlformats.org/officeDocument/2006/relationships/hyperlink" Target="https://podminky.urs.cz/item/CS_URS_2024_02/777121115" TargetMode="External"/><Relationship Id="rId55" Type="http://schemas.openxmlformats.org/officeDocument/2006/relationships/hyperlink" Target="https://podminky.urs.cz/item/CS_URS_2024_02/777612105" TargetMode="External"/><Relationship Id="rId76" Type="http://schemas.openxmlformats.org/officeDocument/2006/relationships/hyperlink" Target="https://podminky.urs.cz/item/CS_URS_2024_02/460061131" TargetMode="External"/><Relationship Id="rId97" Type="http://schemas.openxmlformats.org/officeDocument/2006/relationships/hyperlink" Target="https://podminky.urs.cz/item/CS_URS_2024_02/468011122" TargetMode="External"/><Relationship Id="rId104" Type="http://schemas.openxmlformats.org/officeDocument/2006/relationships/hyperlink" Target="https://podminky.urs.cz/item/CS_URS_2024_02/468081414" TargetMode="External"/><Relationship Id="rId7" Type="http://schemas.openxmlformats.org/officeDocument/2006/relationships/hyperlink" Target="https://podminky.urs.cz/item/CS_URS_2024_02/612142001" TargetMode="External"/><Relationship Id="rId71" Type="http://schemas.openxmlformats.org/officeDocument/2006/relationships/hyperlink" Target="https://podminky.urs.cz/item/CS_URS_2024_02/784191007" TargetMode="External"/><Relationship Id="rId92" Type="http://schemas.openxmlformats.org/officeDocument/2006/relationships/hyperlink" Target="https://podminky.urs.cz/item/CS_URS_2024_02/460791212" TargetMode="External"/><Relationship Id="rId2" Type="http://schemas.openxmlformats.org/officeDocument/2006/relationships/hyperlink" Target="https://podminky.urs.cz/item/CS_URS_2024_02/611131121" TargetMode="External"/><Relationship Id="rId29" Type="http://schemas.openxmlformats.org/officeDocument/2006/relationships/hyperlink" Target="https://podminky.urs.cz/item/CS_URS_2024_02/997013811" TargetMode="External"/><Relationship Id="rId24" Type="http://schemas.openxmlformats.org/officeDocument/2006/relationships/hyperlink" Target="https://podminky.urs.cz/item/CS_URS_2024_02/978013111" TargetMode="External"/><Relationship Id="rId40" Type="http://schemas.openxmlformats.org/officeDocument/2006/relationships/hyperlink" Target="https://podminky.urs.cz/item/CS_URS_2024_02/766660717" TargetMode="External"/><Relationship Id="rId45" Type="http://schemas.openxmlformats.org/officeDocument/2006/relationships/hyperlink" Target="https://podminky.urs.cz/item/CS_URS_2024_02/771592011" TargetMode="External"/><Relationship Id="rId66" Type="http://schemas.openxmlformats.org/officeDocument/2006/relationships/hyperlink" Target="https://podminky.urs.cz/item/CS_URS_2024_02/784171101" TargetMode="External"/><Relationship Id="rId87" Type="http://schemas.openxmlformats.org/officeDocument/2006/relationships/hyperlink" Target="https://podminky.urs.cz/item/CS_URS_2024_02/460431162" TargetMode="External"/><Relationship Id="rId110" Type="http://schemas.openxmlformats.org/officeDocument/2006/relationships/drawing" Target="../drawings/drawing3.xml"/><Relationship Id="rId61" Type="http://schemas.openxmlformats.org/officeDocument/2006/relationships/hyperlink" Target="https://podminky.urs.cz/item/CS_URS_2024_02/783301401" TargetMode="External"/><Relationship Id="rId82" Type="http://schemas.openxmlformats.org/officeDocument/2006/relationships/hyperlink" Target="https://podminky.urs.cz/item/CS_URS_2024_02/460161182" TargetMode="External"/><Relationship Id="rId19" Type="http://schemas.openxmlformats.org/officeDocument/2006/relationships/hyperlink" Target="https://podminky.urs.cz/item/CS_URS_2024_02/971038521" TargetMode="External"/><Relationship Id="rId14" Type="http://schemas.openxmlformats.org/officeDocument/2006/relationships/hyperlink" Target="https://podminky.urs.cz/item/CS_URS_2024_02/964011211" TargetMode="External"/><Relationship Id="rId30" Type="http://schemas.openxmlformats.org/officeDocument/2006/relationships/hyperlink" Target="https://podminky.urs.cz/item/CS_URS_2024_02/997013863" TargetMode="External"/><Relationship Id="rId35" Type="http://schemas.openxmlformats.org/officeDocument/2006/relationships/hyperlink" Target="https://podminky.urs.cz/item/CS_URS_2024_02/742320011" TargetMode="External"/><Relationship Id="rId56" Type="http://schemas.openxmlformats.org/officeDocument/2006/relationships/hyperlink" Target="https://podminky.urs.cz/item/CS_URS_2024_02/777612151" TargetMode="External"/><Relationship Id="rId77" Type="http://schemas.openxmlformats.org/officeDocument/2006/relationships/hyperlink" Target="https://podminky.urs.cz/item/CS_URS_2024_02/460061132" TargetMode="External"/><Relationship Id="rId100" Type="http://schemas.openxmlformats.org/officeDocument/2006/relationships/hyperlink" Target="https://podminky.urs.cz/item/CS_URS_2024_02/468011142" TargetMode="External"/><Relationship Id="rId105" Type="http://schemas.openxmlformats.org/officeDocument/2006/relationships/hyperlink" Target="https://podminky.urs.cz/item/CS_URS_2024_02/469972111" TargetMode="External"/><Relationship Id="rId8" Type="http://schemas.openxmlformats.org/officeDocument/2006/relationships/hyperlink" Target="https://podminky.urs.cz/item/CS_URS_2024_02/612321131" TargetMode="External"/><Relationship Id="rId51" Type="http://schemas.openxmlformats.org/officeDocument/2006/relationships/hyperlink" Target="https://podminky.urs.cz/item/CS_URS_2024_02/777121125" TargetMode="External"/><Relationship Id="rId72" Type="http://schemas.openxmlformats.org/officeDocument/2006/relationships/hyperlink" Target="https://podminky.urs.cz/item/CS_URS_2024_02/784221101" TargetMode="External"/><Relationship Id="rId93" Type="http://schemas.openxmlformats.org/officeDocument/2006/relationships/hyperlink" Target="https://podminky.urs.cz/item/CS_URS_2024_02/460871144" TargetMode="External"/><Relationship Id="rId98" Type="http://schemas.openxmlformats.org/officeDocument/2006/relationships/hyperlink" Target="https://podminky.urs.cz/item/CS_URS_2024_02/468011131" TargetMode="External"/><Relationship Id="rId3" Type="http://schemas.openxmlformats.org/officeDocument/2006/relationships/hyperlink" Target="https://podminky.urs.cz/item/CS_URS_2024_02/611142001" TargetMode="External"/><Relationship Id="rId25" Type="http://schemas.openxmlformats.org/officeDocument/2006/relationships/hyperlink" Target="https://podminky.urs.cz/item/CS_URS_2024_02/993121111" TargetMode="External"/><Relationship Id="rId46" Type="http://schemas.openxmlformats.org/officeDocument/2006/relationships/hyperlink" Target="https://podminky.urs.cz/item/CS_URS_2024_02/777111101" TargetMode="External"/><Relationship Id="rId67" Type="http://schemas.openxmlformats.org/officeDocument/2006/relationships/hyperlink" Target="https://podminky.urs.cz/item/CS_URS_2024_02/784171111" TargetMode="External"/><Relationship Id="rId20" Type="http://schemas.openxmlformats.org/officeDocument/2006/relationships/hyperlink" Target="https://podminky.urs.cz/item/CS_URS_2024_02/974031666" TargetMode="External"/><Relationship Id="rId41" Type="http://schemas.openxmlformats.org/officeDocument/2006/relationships/hyperlink" Target="https://podminky.urs.cz/item/CS_URS_2024_02/766660734" TargetMode="External"/><Relationship Id="rId62" Type="http://schemas.openxmlformats.org/officeDocument/2006/relationships/hyperlink" Target="https://podminky.urs.cz/item/CS_URS_2024_02/783315101" TargetMode="External"/><Relationship Id="rId83" Type="http://schemas.openxmlformats.org/officeDocument/2006/relationships/hyperlink" Target="https://podminky.urs.cz/item/CS_URS_2024_02/460341113" TargetMode="External"/><Relationship Id="rId88" Type="http://schemas.openxmlformats.org/officeDocument/2006/relationships/hyperlink" Target="https://podminky.urs.cz/item/CS_URS_2024_02/460431192"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podminky.urs.cz/item/CS_URS_2024_02/091803000" TargetMode="External"/><Relationship Id="rId3" Type="http://schemas.openxmlformats.org/officeDocument/2006/relationships/hyperlink" Target="https://podminky.urs.cz/item/CS_URS_2024_02/013254000" TargetMode="External"/><Relationship Id="rId7" Type="http://schemas.openxmlformats.org/officeDocument/2006/relationships/hyperlink" Target="https://podminky.urs.cz/item/CS_URS_2024_02/071103000" TargetMode="External"/><Relationship Id="rId2" Type="http://schemas.openxmlformats.org/officeDocument/2006/relationships/hyperlink" Target="https://podminky.urs.cz/item/CS_URS_2024_02/012444000" TargetMode="External"/><Relationship Id="rId1" Type="http://schemas.openxmlformats.org/officeDocument/2006/relationships/hyperlink" Target="https://podminky.urs.cz/item/CS_URS_2024_02/012164000" TargetMode="External"/><Relationship Id="rId6" Type="http://schemas.openxmlformats.org/officeDocument/2006/relationships/hyperlink" Target="https://podminky.urs.cz/item/CS_URS_2024_02/065103000" TargetMode="External"/><Relationship Id="rId5" Type="http://schemas.openxmlformats.org/officeDocument/2006/relationships/hyperlink" Target="https://podminky.urs.cz/item/CS_URS_2024_02/045303000" TargetMode="External"/><Relationship Id="rId4" Type="http://schemas.openxmlformats.org/officeDocument/2006/relationships/hyperlink" Target="https://podminky.urs.cz/item/CS_URS_2024_02/032803000" TargetMode="External"/><Relationship Id="rId9"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3" Type="http://schemas.openxmlformats.org/officeDocument/2006/relationships/externalLinkPath" Target="file:///\\7B84D277\Parlament%20CR%20-%20RACKY%20-%20Odhad%20nakladu.xlsx" TargetMode="External"/><Relationship Id="rId2" Type="http://schemas.microsoft.com/office/2019/04/relationships/externalLinkLongPath" Target="file:///J:\Users\marcel\Documents\Pracovni&#769;\PINET%20projekt\Projekty%20rozpracovane\22Z048%20-%20Parlament%20C&#780;R%20poslanecka&#769;%20sne&#780;movna%20-%20modernizace%20veli&#769;nu%20a%20technicke&#769;%20mi&#769;stnosti%20CCTV\Podklady%20pro%20dodavku%20racku\Parlament%20CR%20-%20RACKY%20-%20Odhad%20nakladu.xlsx?7A84D277" TargetMode="External"/><Relationship Id="rId1" Type="http://schemas.openxmlformats.org/officeDocument/2006/relationships/externalLinkPath" Target="file:///\\7A84D277\Parlament%20CR%20-%20RACKY%20-%20Odhad%20nakladu.xlsx" TargetMode="External"/><Relationship Id="rId6" Type="http://schemas.microsoft.com/office/2019/04/relationships/externalLinkLongPath" Target="file:///J:\Users\marcel\Documents\Pracovni&#769;\PINET%20projekt\Projekty%20rozpracovane\22Z048%20-%20Parlament%20C&#780;R%20poslanecka&#769;%20sne&#780;movna%20-%20modernizace%20veli&#769;nu%20a%20technicke&#769;%20mi&#769;stnosti%20CCTV\Podklady%20pro%20dodavku%20racku\Parlament%20CR%20-%20RACKY%20-%20Odhad%20nakladu.xlsx?7C84D277" TargetMode="External"/><Relationship Id="rId5" Type="http://schemas.openxmlformats.org/officeDocument/2006/relationships/externalLinkPath" Target="file:///\\7C84D277\Parlament%20CR%20-%20RACKY%20-%20Odhad%20nakladu.xlsx" TargetMode="External"/><Relationship Id="rId4" Type="http://schemas.microsoft.com/office/2019/04/relationships/externalLinkLongPath" Target="file:///J:\Users\marcel\Documents\Pracovni&#769;\PINET%20projekt\Projekty%20rozpracovane\22Z048%20-%20Parlament%20C&#780;R%20poslanecka&#769;%20sne&#780;movna%20-%20modernizace%20veli&#769;nu%20a%20technicke&#769;%20mi&#769;stnosti%20CCTV\Podklady%20pro%20dodavku%20racku\Parlament%20CR%20-%20RACKY%20-%20Odhad%20nakladu.xlsx?7B84D27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84E110-22EA-1F43-9CCF-CCC75A00D6A8}">
  <dimension ref="A1:I20"/>
  <sheetViews>
    <sheetView tabSelected="1" zoomScale="144" zoomScaleNormal="162" zoomScalePageLayoutView="162" workbookViewId="0">
      <selection activeCell="E21" sqref="E21"/>
    </sheetView>
  </sheetViews>
  <sheetFormatPr defaultColWidth="10.7109375" defaultRowHeight="13.15"/>
  <cols>
    <col min="1" max="1" width="5.42578125" style="6" customWidth="1"/>
    <col min="2" max="2" width="14.28515625" style="6" customWidth="1"/>
    <col min="3" max="3" width="44.28515625" style="6" customWidth="1"/>
    <col min="4" max="4" width="8.28515625" style="6" customWidth="1"/>
    <col min="5" max="5" width="17.42578125" style="6" customWidth="1"/>
    <col min="6" max="11" width="0" style="6" hidden="1" customWidth="1"/>
    <col min="12" max="16384" width="10.7109375" style="6"/>
  </cols>
  <sheetData>
    <row r="1" spans="1:9" ht="7.15" customHeight="1">
      <c r="A1" s="416"/>
      <c r="B1" s="416"/>
      <c r="C1" s="416"/>
      <c r="D1" s="416"/>
      <c r="E1" s="416"/>
    </row>
    <row r="2" spans="1:9" s="7" customFormat="1" ht="75" customHeight="1">
      <c r="A2" s="417" t="s">
        <v>0</v>
      </c>
      <c r="B2" s="418"/>
      <c r="C2" s="418"/>
      <c r="D2" s="418"/>
      <c r="E2" s="418"/>
    </row>
    <row r="3" spans="1:9" s="10" customFormat="1" ht="28.9" customHeight="1">
      <c r="A3" s="419" t="s">
        <v>1</v>
      </c>
      <c r="B3" s="419"/>
      <c r="C3" s="8" t="s">
        <v>2</v>
      </c>
      <c r="D3" s="9" t="s">
        <v>3</v>
      </c>
      <c r="E3" s="8" t="s">
        <v>4</v>
      </c>
    </row>
    <row r="4" spans="1:9" s="10" customFormat="1" ht="23.65" customHeight="1">
      <c r="A4" s="420" t="s">
        <v>5</v>
      </c>
      <c r="B4" s="420"/>
      <c r="C4" s="11" t="s">
        <v>6</v>
      </c>
      <c r="D4" s="12" t="s">
        <v>7</v>
      </c>
      <c r="E4" s="13" t="s">
        <v>8</v>
      </c>
    </row>
    <row r="5" spans="1:9" s="10" customFormat="1" ht="22.9" customHeight="1">
      <c r="A5" s="421" t="s">
        <v>9</v>
      </c>
      <c r="B5" s="421"/>
      <c r="C5" s="1" t="s">
        <v>10</v>
      </c>
      <c r="D5" s="9" t="s">
        <v>11</v>
      </c>
      <c r="E5" s="1" t="s">
        <v>12</v>
      </c>
    </row>
    <row r="6" spans="1:9" s="10" customFormat="1" ht="23.65" customHeight="1">
      <c r="A6" s="422"/>
      <c r="B6" s="422"/>
      <c r="C6" s="14" t="s">
        <v>13</v>
      </c>
      <c r="D6" s="12" t="s">
        <v>14</v>
      </c>
      <c r="E6" s="11" t="s">
        <v>15</v>
      </c>
    </row>
    <row r="7" spans="1:9" s="10" customFormat="1" ht="13.9">
      <c r="A7" s="421" t="s">
        <v>16</v>
      </c>
      <c r="B7" s="421"/>
      <c r="C7" s="1" t="s">
        <v>17</v>
      </c>
      <c r="D7" s="9" t="s">
        <v>11</v>
      </c>
      <c r="E7" s="1" t="s">
        <v>18</v>
      </c>
    </row>
    <row r="8" spans="1:9" s="10" customFormat="1" ht="23.65" customHeight="1">
      <c r="A8" s="422"/>
      <c r="B8" s="422"/>
      <c r="C8" s="14" t="s">
        <v>19</v>
      </c>
      <c r="D8" s="12" t="s">
        <v>14</v>
      </c>
      <c r="E8" s="11" t="s">
        <v>20</v>
      </c>
    </row>
    <row r="9" spans="1:9" s="10" customFormat="1" ht="22.9" customHeight="1">
      <c r="A9" s="421" t="s">
        <v>21</v>
      </c>
      <c r="B9" s="421"/>
      <c r="C9" s="15"/>
      <c r="D9" s="9" t="s">
        <v>11</v>
      </c>
      <c r="E9" s="15"/>
    </row>
    <row r="10" spans="1:9" s="10" customFormat="1" ht="13.9">
      <c r="A10" s="422"/>
      <c r="B10" s="422"/>
      <c r="C10" s="16"/>
      <c r="D10" s="12" t="s">
        <v>14</v>
      </c>
      <c r="E10" s="17"/>
    </row>
    <row r="11" spans="1:9" s="18" customFormat="1" ht="22.9" customHeight="1">
      <c r="A11" s="423"/>
      <c r="B11" s="423"/>
      <c r="C11" s="423"/>
      <c r="D11" s="423"/>
      <c r="E11" s="423"/>
    </row>
    <row r="12" spans="1:9" s="24" customFormat="1" ht="15.6">
      <c r="A12" s="20" t="s">
        <v>22</v>
      </c>
      <c r="B12" s="21" t="s">
        <v>23</v>
      </c>
      <c r="C12" s="22"/>
      <c r="D12" s="20" t="s">
        <v>24</v>
      </c>
      <c r="E12" s="23" t="s">
        <v>25</v>
      </c>
    </row>
    <row r="13" spans="1:9" s="24" customFormat="1" ht="15">
      <c r="A13" s="2">
        <v>1</v>
      </c>
      <c r="B13" s="4" t="s">
        <v>26</v>
      </c>
      <c r="C13" s="5"/>
      <c r="D13" s="3"/>
      <c r="E13" s="25" cm="1">
        <f t="array" ref="E13:I13">'Rekapitulace stavby'!AK26:AO26</f>
        <v>0</v>
      </c>
      <c r="F13" s="24">
        <v>0</v>
      </c>
      <c r="G13" s="24">
        <v>0</v>
      </c>
      <c r="H13" s="24">
        <v>0</v>
      </c>
      <c r="I13" s="24">
        <v>0</v>
      </c>
    </row>
    <row r="14" spans="1:9" s="24" customFormat="1" ht="15">
      <c r="A14" s="2">
        <f>A13+1</f>
        <v>2</v>
      </c>
      <c r="B14" s="4" t="s">
        <v>27</v>
      </c>
      <c r="C14" s="5"/>
      <c r="D14" s="3"/>
      <c r="E14" s="25">
        <f>'CHLAZENI KRYCI LIST ROZPOCTU'!E14</f>
        <v>0</v>
      </c>
    </row>
    <row r="15" spans="1:9" s="24" customFormat="1" ht="15">
      <c r="A15" s="2">
        <f>A14+1</f>
        <v>3</v>
      </c>
      <c r="B15" s="4" t="s">
        <v>28</v>
      </c>
      <c r="C15" s="5"/>
      <c r="D15" s="3"/>
      <c r="E15" s="25">
        <f>'ELEKKTRO KRYCI LIST ROZPOCTU'!E14</f>
        <v>0</v>
      </c>
    </row>
    <row r="16" spans="1:9" s="24" customFormat="1" ht="15">
      <c r="A16" s="2">
        <f>A15+1</f>
        <v>4</v>
      </c>
      <c r="B16" s="4" t="s">
        <v>29</v>
      </c>
      <c r="C16" s="5"/>
      <c r="D16" s="3"/>
      <c r="E16" s="25">
        <f>'SLP KRYCI LIST ROZPOCTU'!E18</f>
        <v>0</v>
      </c>
    </row>
    <row r="17" spans="1:5" s="24" customFormat="1" ht="15">
      <c r="A17" s="2">
        <f>A16+1</f>
        <v>5</v>
      </c>
      <c r="B17" s="4" t="s">
        <v>30</v>
      </c>
      <c r="C17" s="5"/>
      <c r="D17" s="3"/>
      <c r="E17" s="25">
        <f>'GHZ KRYCI LIST ROZPOCTU'!E15</f>
        <v>0</v>
      </c>
    </row>
    <row r="18" spans="1:5" s="19" customFormat="1" ht="15.6">
      <c r="A18" s="415" t="s">
        <v>31</v>
      </c>
      <c r="B18" s="415"/>
      <c r="C18" s="415"/>
      <c r="D18" s="28"/>
      <c r="E18" s="27">
        <f>SUM(E13:E17)</f>
        <v>0</v>
      </c>
    </row>
    <row r="19" spans="1:5" s="19" customFormat="1" ht="15.6">
      <c r="A19" s="415" t="s">
        <v>32</v>
      </c>
      <c r="B19" s="415"/>
      <c r="C19" s="415"/>
      <c r="D19" s="26">
        <v>0.21</v>
      </c>
      <c r="E19" s="27">
        <f>ROUND(PRODUCT(E18,D19),1)</f>
        <v>0</v>
      </c>
    </row>
    <row r="20" spans="1:5" s="19" customFormat="1" ht="15.6">
      <c r="A20" s="415" t="s">
        <v>33</v>
      </c>
      <c r="B20" s="415"/>
      <c r="C20" s="415"/>
      <c r="D20" s="28"/>
      <c r="E20" s="27">
        <f>E19+E18</f>
        <v>0</v>
      </c>
    </row>
  </sheetData>
  <sheetProtection selectLockedCells="1" selectUnlockedCells="1"/>
  <mergeCells count="11">
    <mergeCell ref="A20:C20"/>
    <mergeCell ref="A1:E1"/>
    <mergeCell ref="A2:E2"/>
    <mergeCell ref="A3:B3"/>
    <mergeCell ref="A4:B4"/>
    <mergeCell ref="A5:B6"/>
    <mergeCell ref="A7:B8"/>
    <mergeCell ref="A9:B10"/>
    <mergeCell ref="A11:E11"/>
    <mergeCell ref="A18:C18"/>
    <mergeCell ref="A19:C19"/>
  </mergeCells>
  <conditionalFormatting sqref="C3:C10">
    <cfRule type="containsBlanks" dxfId="99" priority="2">
      <formula>LEN(TRIM(C3))=0</formula>
    </cfRule>
  </conditionalFormatting>
  <conditionalFormatting sqref="E3:E10">
    <cfRule type="containsBlanks" dxfId="98" priority="1">
      <formula>LEN(TRIM(E3))=0</formula>
    </cfRule>
  </conditionalFormatting>
  <pageMargins left="0.54" right="0.28999999999999998" top="0.28999999999999998" bottom="0.28999999999999998" header="0.26" footer="0.26"/>
  <pageSetup paperSize="9" firstPageNumber="0" orientation="portrait"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E0E591-AB44-5F41-BB0B-4022F98EB12F}">
  <sheetPr>
    <tabColor theme="6" tint="0.59999389629810485"/>
  </sheetPr>
  <dimension ref="A1:I27"/>
  <sheetViews>
    <sheetView zoomScale="144" zoomScaleNormal="162" zoomScalePageLayoutView="162" workbookViewId="0">
      <selection activeCell="J49" sqref="J49"/>
    </sheetView>
  </sheetViews>
  <sheetFormatPr defaultColWidth="10.7109375" defaultRowHeight="13.15"/>
  <cols>
    <col min="1" max="1" width="5.42578125" style="6" customWidth="1"/>
    <col min="2" max="2" width="14.28515625" style="6" customWidth="1"/>
    <col min="3" max="3" width="44.28515625" style="6" customWidth="1"/>
    <col min="4" max="4" width="8.28515625" style="6" customWidth="1"/>
    <col min="5" max="5" width="17.42578125" style="6" customWidth="1"/>
    <col min="6" max="6" width="10.7109375" style="6"/>
    <col min="7" max="7" width="14.28515625" style="6" bestFit="1" customWidth="1"/>
    <col min="8" max="16384" width="10.7109375" style="6"/>
  </cols>
  <sheetData>
    <row r="1" spans="1:9" ht="7.15" customHeight="1">
      <c r="A1" s="416"/>
      <c r="B1" s="416"/>
      <c r="C1" s="416"/>
      <c r="D1" s="416"/>
      <c r="E1" s="416"/>
    </row>
    <row r="2" spans="1:9" s="7" customFormat="1" ht="46.9" customHeight="1">
      <c r="A2" s="478" t="s">
        <v>1548</v>
      </c>
      <c r="B2" s="478"/>
      <c r="C2" s="478"/>
      <c r="D2" s="478"/>
      <c r="E2" s="478"/>
      <c r="F2" s="288"/>
      <c r="G2" s="288"/>
      <c r="H2" s="288"/>
      <c r="I2" s="288"/>
    </row>
    <row r="3" spans="1:9" s="10" customFormat="1" ht="28.9" customHeight="1">
      <c r="A3" s="419" t="s">
        <v>1</v>
      </c>
      <c r="B3" s="419"/>
      <c r="C3" s="8" t="s">
        <v>2</v>
      </c>
      <c r="D3" s="9" t="s">
        <v>3</v>
      </c>
      <c r="E3" s="8" t="s">
        <v>4</v>
      </c>
      <c r="F3" s="29"/>
      <c r="G3" s="29"/>
      <c r="H3" s="29"/>
      <c r="I3" s="29"/>
    </row>
    <row r="4" spans="1:9" s="10" customFormat="1" ht="23.65" customHeight="1">
      <c r="A4" s="420" t="s">
        <v>5</v>
      </c>
      <c r="B4" s="420"/>
      <c r="C4" s="11" t="s">
        <v>6</v>
      </c>
      <c r="D4" s="12" t="s">
        <v>7</v>
      </c>
      <c r="E4" s="13" t="s">
        <v>8</v>
      </c>
      <c r="G4" s="29"/>
      <c r="H4" s="29"/>
      <c r="I4" s="29"/>
    </row>
    <row r="5" spans="1:9" s="10" customFormat="1" ht="22.9" customHeight="1">
      <c r="A5" s="421" t="s">
        <v>9</v>
      </c>
      <c r="B5" s="421"/>
      <c r="C5" s="1" t="s">
        <v>10</v>
      </c>
      <c r="D5" s="9" t="s">
        <v>11</v>
      </c>
      <c r="E5" s="1" t="s">
        <v>12</v>
      </c>
      <c r="F5" s="29"/>
      <c r="G5" s="29"/>
      <c r="H5" s="289"/>
      <c r="I5" s="29"/>
    </row>
    <row r="6" spans="1:9" s="10" customFormat="1" ht="23.65" customHeight="1">
      <c r="A6" s="422"/>
      <c r="B6" s="422"/>
      <c r="C6" s="14" t="s">
        <v>13</v>
      </c>
      <c r="D6" s="12" t="s">
        <v>14</v>
      </c>
      <c r="E6" s="11" t="s">
        <v>15</v>
      </c>
      <c r="F6" s="290"/>
      <c r="G6" s="29"/>
      <c r="H6" s="29"/>
      <c r="I6" s="29"/>
    </row>
    <row r="7" spans="1:9" s="10" customFormat="1" ht="22.9">
      <c r="A7" s="421" t="s">
        <v>16</v>
      </c>
      <c r="B7" s="421"/>
      <c r="C7" s="1" t="s">
        <v>17</v>
      </c>
      <c r="D7" s="9" t="s">
        <v>11</v>
      </c>
      <c r="E7" s="1" t="s">
        <v>18</v>
      </c>
      <c r="F7" s="29"/>
      <c r="G7" s="29"/>
      <c r="H7" s="29"/>
      <c r="I7" s="29"/>
    </row>
    <row r="8" spans="1:9" s="10" customFormat="1" ht="23.65" customHeight="1">
      <c r="A8" s="422"/>
      <c r="B8" s="422"/>
      <c r="C8" s="14" t="s">
        <v>19</v>
      </c>
      <c r="D8" s="12" t="s">
        <v>14</v>
      </c>
      <c r="E8" s="11" t="s">
        <v>20</v>
      </c>
      <c r="F8" s="290"/>
      <c r="G8" s="29"/>
      <c r="H8" s="29"/>
      <c r="I8" s="29"/>
    </row>
    <row r="9" spans="1:9" s="10" customFormat="1" ht="22.9" customHeight="1">
      <c r="A9" s="421" t="s">
        <v>21</v>
      </c>
      <c r="B9" s="421"/>
      <c r="C9" s="15"/>
      <c r="D9" s="9" t="s">
        <v>11</v>
      </c>
      <c r="E9" s="15"/>
      <c r="F9" s="29"/>
      <c r="G9" s="29"/>
      <c r="H9" s="29"/>
      <c r="I9" s="29"/>
    </row>
    <row r="10" spans="1:9" s="10" customFormat="1" ht="22.9">
      <c r="A10" s="422"/>
      <c r="B10" s="422"/>
      <c r="C10" s="16"/>
      <c r="D10" s="12" t="s">
        <v>14</v>
      </c>
      <c r="E10" s="17"/>
      <c r="F10" s="29"/>
      <c r="G10" s="29"/>
      <c r="H10" s="29"/>
      <c r="I10" s="29"/>
    </row>
    <row r="11" spans="1:9" s="18" customFormat="1" ht="22.9" customHeight="1">
      <c r="A11" s="423"/>
      <c r="B11" s="423"/>
      <c r="C11" s="423"/>
      <c r="D11" s="423"/>
      <c r="E11" s="423"/>
    </row>
    <row r="12" spans="1:9" s="291" customFormat="1" ht="67.150000000000006" customHeight="1">
      <c r="A12" s="417" t="s">
        <v>1623</v>
      </c>
      <c r="B12" s="418"/>
      <c r="C12" s="418"/>
      <c r="D12" s="418"/>
      <c r="E12" s="418"/>
      <c r="F12" s="19"/>
    </row>
    <row r="13" spans="1:9" s="24" customFormat="1" ht="15.6">
      <c r="A13" s="20" t="s">
        <v>22</v>
      </c>
      <c r="B13" s="21"/>
      <c r="C13" s="22"/>
      <c r="D13" s="20" t="s">
        <v>24</v>
      </c>
      <c r="E13" s="23" t="s">
        <v>25</v>
      </c>
      <c r="F13" s="19"/>
    </row>
    <row r="14" spans="1:9" s="24" customFormat="1" ht="15.6">
      <c r="A14" s="2">
        <v>1</v>
      </c>
      <c r="B14" s="4" t="s">
        <v>1624</v>
      </c>
      <c r="C14" s="5"/>
      <c r="D14" s="3"/>
      <c r="E14" s="25">
        <f>'REKAPITULACE ELEKTROINSTALACE'!F18</f>
        <v>0</v>
      </c>
      <c r="F14" s="19"/>
      <c r="G14" s="292"/>
      <c r="H14" s="293"/>
      <c r="I14" s="292"/>
    </row>
    <row r="15" spans="1:9" s="19" customFormat="1" ht="15.6">
      <c r="A15" s="477" t="s">
        <v>31</v>
      </c>
      <c r="B15" s="477"/>
      <c r="C15" s="477"/>
      <c r="D15" s="294"/>
      <c r="E15" s="295">
        <f>SUM(E14:E14)</f>
        <v>0</v>
      </c>
      <c r="G15" s="296"/>
    </row>
    <row r="16" spans="1:9" s="19" customFormat="1" ht="15.6">
      <c r="A16" s="477" t="s">
        <v>32</v>
      </c>
      <c r="B16" s="477"/>
      <c r="C16" s="477"/>
      <c r="D16" s="297">
        <v>0.21</v>
      </c>
      <c r="E16" s="295">
        <f>ROUND(PRODUCT(E15,D16),1)</f>
        <v>0</v>
      </c>
    </row>
    <row r="17" spans="1:9" s="19" customFormat="1" ht="15.6">
      <c r="A17" s="477" t="s">
        <v>33</v>
      </c>
      <c r="B17" s="477"/>
      <c r="C17" s="477"/>
      <c r="D17" s="294"/>
      <c r="E17" s="295">
        <f>E16+E15</f>
        <v>0</v>
      </c>
    </row>
    <row r="18" spans="1:9" s="19" customFormat="1" ht="10.9" customHeight="1">
      <c r="A18" s="475"/>
      <c r="B18" s="475"/>
      <c r="C18" s="475"/>
      <c r="D18" s="475"/>
      <c r="E18" s="475"/>
    </row>
    <row r="19" spans="1:9" s="299" customFormat="1" ht="61.15" customHeight="1">
      <c r="A19" s="476" t="s">
        <v>1551</v>
      </c>
      <c r="B19" s="476"/>
      <c r="C19" s="476"/>
      <c r="D19" s="476"/>
      <c r="E19" s="476"/>
      <c r="F19" s="298"/>
      <c r="G19" s="298"/>
      <c r="H19" s="298"/>
      <c r="I19" s="298"/>
    </row>
    <row r="20" spans="1:9" s="300" customFormat="1" ht="43.9" customHeight="1">
      <c r="A20" s="476" t="s">
        <v>1552</v>
      </c>
      <c r="B20" s="476"/>
      <c r="C20" s="476"/>
      <c r="D20" s="476"/>
      <c r="E20" s="476"/>
    </row>
    <row r="21" spans="1:9" s="300" customFormat="1" ht="61.9" customHeight="1">
      <c r="A21" s="472" t="s">
        <v>1553</v>
      </c>
      <c r="B21" s="472"/>
      <c r="C21" s="472"/>
      <c r="D21" s="472"/>
      <c r="E21" s="472"/>
    </row>
    <row r="22" spans="1:9" s="300" customFormat="1" ht="46.9" customHeight="1">
      <c r="A22" s="472" t="s">
        <v>1554</v>
      </c>
      <c r="B22" s="472"/>
      <c r="C22" s="472"/>
      <c r="D22" s="472"/>
      <c r="E22" s="472"/>
    </row>
    <row r="23" spans="1:9" s="300" customFormat="1" ht="19.149999999999999" customHeight="1">
      <c r="A23" s="472" t="s">
        <v>1555</v>
      </c>
      <c r="B23" s="472"/>
      <c r="C23" s="472"/>
      <c r="D23" s="472"/>
      <c r="E23" s="472"/>
    </row>
    <row r="24" spans="1:9" s="300" customFormat="1" ht="46.15" customHeight="1">
      <c r="A24" s="472" t="s">
        <v>1556</v>
      </c>
      <c r="B24" s="472"/>
      <c r="C24" s="472"/>
      <c r="D24" s="472"/>
      <c r="E24" s="472"/>
    </row>
    <row r="25" spans="1:9" s="300" customFormat="1" ht="31.9" customHeight="1">
      <c r="A25" s="472" t="s">
        <v>1557</v>
      </c>
      <c r="B25" s="472"/>
      <c r="C25" s="472"/>
      <c r="D25" s="472"/>
      <c r="E25" s="472"/>
      <c r="F25" s="298"/>
      <c r="G25" s="298"/>
      <c r="H25" s="298"/>
      <c r="I25" s="298"/>
    </row>
    <row r="26" spans="1:9">
      <c r="A26" s="473"/>
      <c r="B26" s="473"/>
      <c r="C26" s="473"/>
      <c r="D26" s="473"/>
      <c r="E26" s="473"/>
    </row>
    <row r="27" spans="1:9">
      <c r="A27" s="474"/>
      <c r="B27" s="474"/>
      <c r="C27" s="474"/>
      <c r="D27" s="474"/>
      <c r="E27" s="474"/>
    </row>
  </sheetData>
  <sheetProtection selectLockedCells="1" selectUnlockedCells="1"/>
  <mergeCells count="22">
    <mergeCell ref="A17:C17"/>
    <mergeCell ref="A1:E1"/>
    <mergeCell ref="A2:E2"/>
    <mergeCell ref="A3:B3"/>
    <mergeCell ref="A4:B4"/>
    <mergeCell ref="A5:B6"/>
    <mergeCell ref="A7:B8"/>
    <mergeCell ref="A9:B10"/>
    <mergeCell ref="A11:E11"/>
    <mergeCell ref="A12:E12"/>
    <mergeCell ref="A15:C15"/>
    <mergeCell ref="A16:C16"/>
    <mergeCell ref="A24:E24"/>
    <mergeCell ref="A25:E25"/>
    <mergeCell ref="A26:E26"/>
    <mergeCell ref="A27:E27"/>
    <mergeCell ref="A18:E18"/>
    <mergeCell ref="A19:E19"/>
    <mergeCell ref="A20:E20"/>
    <mergeCell ref="A21:E21"/>
    <mergeCell ref="A22:E22"/>
    <mergeCell ref="A23:E23"/>
  </mergeCells>
  <conditionalFormatting sqref="C3:C10">
    <cfRule type="containsBlanks" dxfId="83" priority="2">
      <formula>LEN(TRIM(C3))=0</formula>
    </cfRule>
  </conditionalFormatting>
  <conditionalFormatting sqref="E3:E10">
    <cfRule type="containsBlanks" dxfId="82" priority="1">
      <formula>LEN(TRIM(E3))=0</formula>
    </cfRule>
  </conditionalFormatting>
  <pageMargins left="0.54" right="0.28999999999999998" top="0.28999999999999998" bottom="0.28999999999999998" header="0.26" footer="0.26"/>
  <pageSetup paperSize="9" firstPageNumber="0" orientation="portrait" horizontalDpi="300" verticalDpi="3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635252-8328-9048-BEF6-AEB5DFDE3179}">
  <sheetPr>
    <tabColor theme="6" tint="0.59999389629810485"/>
    <pageSetUpPr fitToPage="1"/>
  </sheetPr>
  <dimension ref="A1:F33"/>
  <sheetViews>
    <sheetView zoomScale="125" zoomScaleNormal="110" zoomScalePageLayoutView="110" workbookViewId="0">
      <selection activeCell="J49" sqref="J49"/>
    </sheetView>
  </sheetViews>
  <sheetFormatPr defaultColWidth="10.28515625" defaultRowHeight="12.75" customHeight="1"/>
  <cols>
    <col min="1" max="1" width="5.28515625" style="301" customWidth="1"/>
    <col min="2" max="2" width="32.28515625" style="301" customWidth="1"/>
    <col min="3" max="3" width="22.140625" style="301" bestFit="1" customWidth="1"/>
    <col min="4" max="4" width="13.7109375" style="301" customWidth="1"/>
    <col min="5" max="5" width="17.140625" style="301" customWidth="1"/>
    <col min="6" max="6" width="26.7109375" style="301" customWidth="1"/>
    <col min="7" max="22" width="10.28515625" style="301"/>
    <col min="23" max="23" width="14.140625" style="301" bestFit="1" customWidth="1"/>
    <col min="24" max="16384" width="10.28515625" style="301"/>
  </cols>
  <sheetData>
    <row r="1" spans="1:6" ht="36" customHeight="1">
      <c r="A1" s="419" t="s">
        <v>1</v>
      </c>
      <c r="B1" s="419"/>
      <c r="C1" s="485" t="s">
        <v>1625</v>
      </c>
      <c r="D1" s="485"/>
      <c r="E1" s="485"/>
      <c r="F1" s="485"/>
    </row>
    <row r="2" spans="1:6" ht="23.65" customHeight="1">
      <c r="A2" s="419" t="s">
        <v>5</v>
      </c>
      <c r="B2" s="419"/>
      <c r="C2" s="1" t="s">
        <v>6</v>
      </c>
      <c r="D2" s="29"/>
      <c r="E2" s="29"/>
      <c r="F2" s="29"/>
    </row>
    <row r="3" spans="1:6" ht="15.4" customHeight="1">
      <c r="A3" s="419" t="s">
        <v>7</v>
      </c>
      <c r="B3" s="419"/>
      <c r="C3" s="1" t="s">
        <v>1559</v>
      </c>
      <c r="D3" s="31" t="s">
        <v>3</v>
      </c>
      <c r="E3" s="1" t="s">
        <v>4</v>
      </c>
      <c r="F3" s="290"/>
    </row>
    <row r="4" spans="1:6" ht="23.65" customHeight="1">
      <c r="A4" s="31"/>
      <c r="B4" s="29"/>
      <c r="C4" s="302"/>
      <c r="D4" s="31"/>
      <c r="E4" s="29"/>
      <c r="F4" s="29"/>
    </row>
    <row r="5" spans="1:6" ht="46.15" customHeight="1">
      <c r="A5" s="417" t="s">
        <v>1626</v>
      </c>
      <c r="B5" s="418"/>
      <c r="C5" s="418"/>
      <c r="D5" s="418"/>
      <c r="E5" s="418"/>
      <c r="F5" s="418"/>
    </row>
    <row r="6" spans="1:6" ht="15.6">
      <c r="A6" s="483" t="s">
        <v>1562</v>
      </c>
      <c r="B6" s="483"/>
      <c r="C6" s="483"/>
      <c r="D6" s="483"/>
      <c r="E6" s="483"/>
      <c r="F6" s="483"/>
    </row>
    <row r="7" spans="1:6" ht="16.149999999999999" customHeight="1">
      <c r="A7" s="303" t="s">
        <v>22</v>
      </c>
      <c r="B7" s="480" t="s">
        <v>1563</v>
      </c>
      <c r="C7" s="480"/>
      <c r="D7" s="304" t="s">
        <v>1564</v>
      </c>
      <c r="E7" s="305" t="s">
        <v>24</v>
      </c>
      <c r="F7" s="306" t="s">
        <v>25</v>
      </c>
    </row>
    <row r="8" spans="1:6" ht="16.149999999999999" customHeight="1">
      <c r="A8" s="307">
        <v>1</v>
      </c>
      <c r="B8" s="481" t="s">
        <v>158</v>
      </c>
      <c r="C8" s="309" t="s">
        <v>1565</v>
      </c>
      <c r="D8" s="310"/>
      <c r="E8" s="311"/>
      <c r="F8" s="312">
        <f>SUMIF('ELEKTROINSTALACE '!E5:E98,"PHSV",'ELEKTROINSTALACE '!I5:I98)</f>
        <v>0</v>
      </c>
    </row>
    <row r="9" spans="1:6" ht="16.149999999999999" customHeight="1">
      <c r="A9" s="313">
        <f>A8+1</f>
        <v>2</v>
      </c>
      <c r="B9" s="482"/>
      <c r="C9" s="314" t="s">
        <v>1566</v>
      </c>
      <c r="D9" s="315"/>
      <c r="E9" s="316"/>
      <c r="F9" s="317">
        <f>SUMIF('ELEKTROINSTALACE '!E5:E98,"HSV",'ELEKTROINSTALACE '!K5:K98)</f>
        <v>0</v>
      </c>
    </row>
    <row r="10" spans="1:6" ht="16.149999999999999" customHeight="1">
      <c r="A10" s="307">
        <f t="shared" ref="A10:A13" si="0">A9+1</f>
        <v>3</v>
      </c>
      <c r="B10" s="481" t="s">
        <v>458</v>
      </c>
      <c r="C10" s="309" t="s">
        <v>1565</v>
      </c>
      <c r="D10" s="309"/>
      <c r="E10" s="318"/>
      <c r="F10" s="312">
        <f>SUMIF('ELEKTROINSTALACE '!E5:E98,"PSV",'ELEKTROINSTALACE '!I5:I98)</f>
        <v>0</v>
      </c>
    </row>
    <row r="11" spans="1:6" ht="16.149999999999999" customHeight="1">
      <c r="A11" s="313">
        <f t="shared" si="0"/>
        <v>4</v>
      </c>
      <c r="B11" s="482"/>
      <c r="C11" s="319" t="s">
        <v>1566</v>
      </c>
      <c r="D11" s="314"/>
      <c r="E11" s="316"/>
      <c r="F11" s="317">
        <f>SUMIF('ELEKTROINSTALACE '!E5:E98,"PSV",'ELEKTROINSTALACE '!K5:K98)</f>
        <v>0</v>
      </c>
    </row>
    <row r="12" spans="1:6" ht="16.149999999999999" customHeight="1">
      <c r="A12" s="307">
        <f t="shared" si="0"/>
        <v>5</v>
      </c>
      <c r="B12" s="481" t="s">
        <v>1567</v>
      </c>
      <c r="C12" s="309" t="s">
        <v>1565</v>
      </c>
      <c r="D12" s="309"/>
      <c r="E12" s="318"/>
      <c r="F12" s="312">
        <f>SUMIF('ELEKTROINSTALACE '!E5:E98,"M",'ELEKTROINSTALACE '!I5:I98)</f>
        <v>0</v>
      </c>
    </row>
    <row r="13" spans="1:6" ht="16.149999999999999" customHeight="1">
      <c r="A13" s="313">
        <f t="shared" si="0"/>
        <v>6</v>
      </c>
      <c r="B13" s="482"/>
      <c r="C13" s="319" t="s">
        <v>1566</v>
      </c>
      <c r="D13" s="314"/>
      <c r="E13" s="316"/>
      <c r="F13" s="317">
        <f>SUMIF('ELEKTROINSTALACE '!E5:E98,"M",'ELEKTROINSTALACE '!K5:K98)</f>
        <v>0</v>
      </c>
    </row>
    <row r="14" spans="1:6" ht="16.149999999999999" customHeight="1">
      <c r="A14" s="320">
        <f>A13+1</f>
        <v>7</v>
      </c>
      <c r="B14" s="321" t="s">
        <v>1358</v>
      </c>
      <c r="C14" s="322"/>
      <c r="D14" s="323"/>
      <c r="E14" s="324"/>
      <c r="F14" s="325">
        <f>SUM('ELEKTROINSTALACE '!L100:L109)</f>
        <v>0</v>
      </c>
    </row>
    <row r="15" spans="1:6" ht="16.149999999999999" customHeight="1">
      <c r="A15" s="320">
        <f>A14+1</f>
        <v>8</v>
      </c>
      <c r="B15" s="321" t="s">
        <v>1568</v>
      </c>
      <c r="C15" s="322"/>
      <c r="D15" s="326"/>
      <c r="E15" s="3">
        <f>F8+F10+F12</f>
        <v>0</v>
      </c>
      <c r="F15" s="325">
        <f>E15*D15</f>
        <v>0</v>
      </c>
    </row>
    <row r="16" spans="1:6" ht="16.149999999999999" customHeight="1">
      <c r="A16" s="327">
        <f>A15+1</f>
        <v>9</v>
      </c>
      <c r="B16" s="328" t="s">
        <v>1569</v>
      </c>
      <c r="C16" s="329"/>
      <c r="D16" s="329"/>
      <c r="E16" s="330"/>
      <c r="F16" s="331">
        <f>SUM(F8:F15)</f>
        <v>0</v>
      </c>
    </row>
    <row r="17" spans="1:6" ht="16.149999999999999" customHeight="1">
      <c r="A17" s="483" t="s">
        <v>1570</v>
      </c>
      <c r="B17" s="483"/>
      <c r="C17" s="483"/>
      <c r="D17" s="483"/>
      <c r="E17" s="483"/>
      <c r="F17" s="483"/>
    </row>
    <row r="18" spans="1:6" ht="16.149999999999999" customHeight="1">
      <c r="A18" s="332" t="s">
        <v>1571</v>
      </c>
      <c r="B18" s="333"/>
      <c r="C18" s="334"/>
      <c r="D18" s="335"/>
      <c r="E18" s="335"/>
      <c r="F18" s="336">
        <f>F16</f>
        <v>0</v>
      </c>
    </row>
    <row r="19" spans="1:6" ht="16.149999999999999" customHeight="1">
      <c r="A19" s="30"/>
      <c r="B19" s="30"/>
      <c r="C19" s="30"/>
      <c r="D19" s="30"/>
      <c r="E19" s="30"/>
      <c r="F19" s="30"/>
    </row>
    <row r="20" spans="1:6" ht="13.9"/>
    <row r="21" spans="1:6" ht="21">
      <c r="A21" s="484" t="s">
        <v>1572</v>
      </c>
      <c r="B21" s="484"/>
      <c r="C21" s="484"/>
      <c r="D21" s="484"/>
      <c r="E21" s="484"/>
      <c r="F21" s="484"/>
    </row>
    <row r="23" spans="1:6" ht="16.5" customHeight="1">
      <c r="A23" s="2"/>
      <c r="B23" s="4"/>
      <c r="C23" s="5"/>
      <c r="D23" s="337"/>
      <c r="E23" s="3"/>
      <c r="F23" s="3"/>
    </row>
    <row r="24" spans="1:6" ht="16.5" customHeight="1">
      <c r="A24" s="338" t="s">
        <v>1573</v>
      </c>
      <c r="B24" s="4"/>
      <c r="C24" s="5"/>
      <c r="D24" s="337"/>
      <c r="E24" s="3"/>
      <c r="F24" s="3"/>
    </row>
    <row r="25" spans="1:6" ht="16.5" customHeight="1">
      <c r="A25" s="338" t="s">
        <v>1574</v>
      </c>
      <c r="B25" s="4"/>
      <c r="C25" s="5"/>
      <c r="D25" s="337"/>
      <c r="E25" s="3"/>
      <c r="F25" s="3"/>
    </row>
    <row r="26" spans="1:6" ht="16.5" customHeight="1">
      <c r="A26" s="338" t="s">
        <v>1575</v>
      </c>
      <c r="B26" s="4"/>
      <c r="C26" s="5"/>
      <c r="D26" s="337"/>
      <c r="E26" s="3"/>
      <c r="F26" s="3"/>
    </row>
    <row r="27" spans="1:6" ht="16.149999999999999" customHeight="1">
      <c r="A27" s="338" t="s">
        <v>1576</v>
      </c>
      <c r="B27" s="4"/>
      <c r="C27" s="5"/>
      <c r="D27" s="337"/>
      <c r="E27" s="3"/>
      <c r="F27" s="3"/>
    </row>
    <row r="28" spans="1:6" ht="16.5" customHeight="1">
      <c r="A28" s="2"/>
      <c r="B28" s="4"/>
      <c r="C28" s="5"/>
      <c r="D28" s="337"/>
      <c r="E28" s="3"/>
      <c r="F28" s="3"/>
    </row>
    <row r="29" spans="1:6" ht="47.25" customHeight="1">
      <c r="A29" s="479" t="s">
        <v>1577</v>
      </c>
      <c r="B29" s="479"/>
      <c r="C29" s="479"/>
      <c r="D29" s="479"/>
      <c r="E29" s="479"/>
      <c r="F29" s="479"/>
    </row>
    <row r="30" spans="1:6" ht="90" customHeight="1">
      <c r="A30" s="479" t="s">
        <v>1578</v>
      </c>
      <c r="B30" s="479"/>
      <c r="C30" s="479"/>
      <c r="D30" s="479"/>
      <c r="E30" s="479"/>
      <c r="F30" s="479"/>
    </row>
    <row r="31" spans="1:6" ht="16.5" customHeight="1">
      <c r="A31" s="2"/>
      <c r="B31" s="4"/>
      <c r="C31" s="5"/>
      <c r="D31" s="337"/>
      <c r="E31" s="3"/>
      <c r="F31" s="3"/>
    </row>
    <row r="32" spans="1:6" ht="16.5" customHeight="1">
      <c r="A32" s="2"/>
      <c r="B32" s="4"/>
      <c r="C32" s="5"/>
      <c r="D32" s="337"/>
      <c r="E32" s="3"/>
      <c r="F32" s="3"/>
    </row>
    <row r="33" spans="1:6" ht="16.5" customHeight="1">
      <c r="A33" s="2"/>
      <c r="B33" s="4"/>
      <c r="C33" s="5"/>
      <c r="D33" s="337"/>
      <c r="E33" s="3"/>
      <c r="F33" s="3"/>
    </row>
  </sheetData>
  <sheetProtection selectLockedCells="1" selectUnlockedCells="1"/>
  <mergeCells count="14">
    <mergeCell ref="A6:F6"/>
    <mergeCell ref="A1:B1"/>
    <mergeCell ref="C1:F1"/>
    <mergeCell ref="A2:B2"/>
    <mergeCell ref="A3:B3"/>
    <mergeCell ref="A5:F5"/>
    <mergeCell ref="A29:F29"/>
    <mergeCell ref="A30:F30"/>
    <mergeCell ref="B7:C7"/>
    <mergeCell ref="B8:B9"/>
    <mergeCell ref="B10:B11"/>
    <mergeCell ref="B12:B13"/>
    <mergeCell ref="A17:F17"/>
    <mergeCell ref="A21:F21"/>
  </mergeCells>
  <conditionalFormatting sqref="D15">
    <cfRule type="containsBlanks" dxfId="81" priority="1">
      <formula>LEN(TRIM(D15))=0</formula>
    </cfRule>
  </conditionalFormatting>
  <pageMargins left="0.78749999999999998" right="0.78749999999999998" top="0.78749999999999998" bottom="0.78749999999999998" header="0.51180555555555551" footer="0.51180555555555551"/>
  <pageSetup paperSize="9" scale="68" firstPageNumber="0" orientation="portrait" horizontalDpi="300" verticalDpi="300"/>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B65CE-C0BE-BB40-B7B8-F086488F8FF7}">
  <sheetPr>
    <tabColor theme="6" tint="0.59999389629810485"/>
    <pageSetUpPr fitToPage="1"/>
  </sheetPr>
  <dimension ref="A1:L114"/>
  <sheetViews>
    <sheetView zoomScaleNormal="100" zoomScalePageLayoutView="130" workbookViewId="0">
      <pane ySplit="3" topLeftCell="A4" activePane="bottomLeft" state="frozen"/>
      <selection pane="bottomLeft" activeCell="D109" sqref="D109"/>
      <selection activeCell="J49" sqref="J49"/>
    </sheetView>
  </sheetViews>
  <sheetFormatPr defaultColWidth="10.28515625" defaultRowHeight="13.9"/>
  <cols>
    <col min="1" max="1" width="4.28515625" style="339" customWidth="1"/>
    <col min="2" max="3" width="14.28515625" style="339" customWidth="1"/>
    <col min="4" max="4" width="55" style="339" customWidth="1"/>
    <col min="5" max="5" width="4.7109375" style="339" bestFit="1" customWidth="1"/>
    <col min="6" max="6" width="5.28515625" style="339" bestFit="1" customWidth="1"/>
    <col min="7" max="7" width="6" style="339" customWidth="1"/>
    <col min="8" max="11" width="11.28515625" style="339" customWidth="1"/>
    <col min="12" max="12" width="20" style="339" customWidth="1"/>
    <col min="13" max="16384" width="10.28515625" style="339"/>
  </cols>
  <sheetData>
    <row r="1" spans="1:12" ht="50.25" customHeight="1">
      <c r="A1" s="486" t="s">
        <v>1627</v>
      </c>
      <c r="B1" s="486"/>
      <c r="C1" s="486"/>
      <c r="D1" s="486"/>
      <c r="E1" s="486"/>
      <c r="F1" s="486"/>
      <c r="G1" s="486"/>
      <c r="H1" s="486"/>
      <c r="I1" s="486"/>
      <c r="J1" s="486"/>
      <c r="K1" s="486"/>
      <c r="L1" s="486"/>
    </row>
    <row r="2" spans="1:12">
      <c r="A2" s="487" t="s">
        <v>1580</v>
      </c>
      <c r="B2" s="488"/>
      <c r="C2" s="488"/>
      <c r="D2" s="488"/>
      <c r="E2" s="488"/>
      <c r="F2" s="488"/>
      <c r="G2" s="489"/>
      <c r="H2" s="490" t="s">
        <v>1565</v>
      </c>
      <c r="I2" s="491"/>
      <c r="J2" s="492" t="s">
        <v>1566</v>
      </c>
      <c r="K2" s="492"/>
      <c r="L2" s="340" t="s">
        <v>1581</v>
      </c>
    </row>
    <row r="3" spans="1:12">
      <c r="A3" s="341" t="s">
        <v>1582</v>
      </c>
      <c r="B3" s="342" t="s">
        <v>1583</v>
      </c>
      <c r="C3" s="343" t="s">
        <v>1628</v>
      </c>
      <c r="D3" s="344" t="s">
        <v>1585</v>
      </c>
      <c r="E3" s="345" t="s">
        <v>1586</v>
      </c>
      <c r="F3" s="346" t="s">
        <v>147</v>
      </c>
      <c r="G3" s="347" t="s">
        <v>1587</v>
      </c>
      <c r="H3" s="348" t="s">
        <v>1588</v>
      </c>
      <c r="I3" s="349" t="s">
        <v>1589</v>
      </c>
      <c r="J3" s="350" t="s">
        <v>1588</v>
      </c>
      <c r="K3" s="351" t="s">
        <v>1589</v>
      </c>
      <c r="L3" s="352" t="s">
        <v>1589</v>
      </c>
    </row>
    <row r="4" spans="1:12" s="384" customFormat="1">
      <c r="A4" s="353"/>
      <c r="B4" s="353"/>
      <c r="C4" s="354" t="s">
        <v>1584</v>
      </c>
      <c r="D4" s="355" t="s">
        <v>1629</v>
      </c>
      <c r="E4" s="356"/>
      <c r="F4" s="357"/>
      <c r="G4" s="357"/>
      <c r="H4" s="358"/>
      <c r="I4" s="359"/>
      <c r="J4" s="360"/>
      <c r="K4" s="359"/>
      <c r="L4" s="361"/>
    </row>
    <row r="5" spans="1:12" ht="122.45">
      <c r="A5" s="362">
        <v>1</v>
      </c>
      <c r="B5" s="363"/>
      <c r="C5" s="364"/>
      <c r="D5" s="385" t="s">
        <v>1630</v>
      </c>
      <c r="E5" s="366" t="s">
        <v>458</v>
      </c>
      <c r="F5" s="367" t="s">
        <v>1592</v>
      </c>
      <c r="G5" s="386">
        <v>1</v>
      </c>
      <c r="H5" s="387"/>
      <c r="I5" s="370">
        <f>G5*H5</f>
        <v>0</v>
      </c>
      <c r="J5" s="387"/>
      <c r="K5" s="370">
        <f t="shared" ref="K5:K44" si="0">J5*G5</f>
        <v>0</v>
      </c>
      <c r="L5" s="371">
        <f t="shared" ref="L5:L44" si="1">K5+I5</f>
        <v>0</v>
      </c>
    </row>
    <row r="6" spans="1:12" ht="122.45">
      <c r="A6" s="362">
        <f>A5+1</f>
        <v>2</v>
      </c>
      <c r="B6" s="363"/>
      <c r="C6" s="364"/>
      <c r="D6" s="385" t="s">
        <v>1631</v>
      </c>
      <c r="E6" s="366" t="s">
        <v>458</v>
      </c>
      <c r="F6" s="367" t="s">
        <v>1592</v>
      </c>
      <c r="G6" s="386">
        <v>1</v>
      </c>
      <c r="H6" s="387"/>
      <c r="I6" s="370">
        <f t="shared" ref="I6:I44" si="2">G6*H6</f>
        <v>0</v>
      </c>
      <c r="J6" s="387"/>
      <c r="K6" s="370">
        <f t="shared" si="0"/>
        <v>0</v>
      </c>
      <c r="L6" s="371">
        <f t="shared" si="1"/>
        <v>0</v>
      </c>
    </row>
    <row r="7" spans="1:12" ht="51">
      <c r="A7" s="362">
        <f t="shared" ref="A7:A10" si="3">A6+1</f>
        <v>3</v>
      </c>
      <c r="B7" s="363"/>
      <c r="C7" s="364"/>
      <c r="D7" s="385" t="s">
        <v>1632</v>
      </c>
      <c r="E7" s="366" t="s">
        <v>458</v>
      </c>
      <c r="F7" s="367" t="s">
        <v>1592</v>
      </c>
      <c r="G7" s="386">
        <v>1</v>
      </c>
      <c r="H7" s="387"/>
      <c r="I7" s="370">
        <f t="shared" si="2"/>
        <v>0</v>
      </c>
      <c r="J7" s="387"/>
      <c r="K7" s="370">
        <f t="shared" si="0"/>
        <v>0</v>
      </c>
      <c r="L7" s="371">
        <f t="shared" si="1"/>
        <v>0</v>
      </c>
    </row>
    <row r="8" spans="1:12" ht="71.45">
      <c r="A8" s="362">
        <f t="shared" si="3"/>
        <v>4</v>
      </c>
      <c r="B8" s="363"/>
      <c r="C8" s="364"/>
      <c r="D8" s="385" t="s">
        <v>1633</v>
      </c>
      <c r="E8" s="366" t="s">
        <v>458</v>
      </c>
      <c r="F8" s="367" t="s">
        <v>1592</v>
      </c>
      <c r="G8" s="386">
        <v>1</v>
      </c>
      <c r="H8" s="387"/>
      <c r="I8" s="370">
        <f t="shared" si="2"/>
        <v>0</v>
      </c>
      <c r="J8" s="387"/>
      <c r="K8" s="370">
        <f t="shared" si="0"/>
        <v>0</v>
      </c>
      <c r="L8" s="371">
        <f t="shared" si="1"/>
        <v>0</v>
      </c>
    </row>
    <row r="9" spans="1:12">
      <c r="A9" s="362">
        <f t="shared" si="3"/>
        <v>5</v>
      </c>
      <c r="B9" s="363"/>
      <c r="C9" s="364"/>
      <c r="D9" s="385" t="s">
        <v>1634</v>
      </c>
      <c r="E9" s="366" t="s">
        <v>458</v>
      </c>
      <c r="F9" s="367" t="s">
        <v>1592</v>
      </c>
      <c r="G9" s="386">
        <v>1</v>
      </c>
      <c r="H9" s="387">
        <v>0</v>
      </c>
      <c r="I9" s="370">
        <f t="shared" si="2"/>
        <v>0</v>
      </c>
      <c r="J9" s="387"/>
      <c r="K9" s="370">
        <f t="shared" si="0"/>
        <v>0</v>
      </c>
      <c r="L9" s="371">
        <f t="shared" si="1"/>
        <v>0</v>
      </c>
    </row>
    <row r="10" spans="1:12">
      <c r="A10" s="362">
        <f t="shared" si="3"/>
        <v>6</v>
      </c>
      <c r="B10" s="363"/>
      <c r="C10" s="364"/>
      <c r="D10" s="385" t="s">
        <v>1635</v>
      </c>
      <c r="E10" s="366" t="s">
        <v>458</v>
      </c>
      <c r="F10" s="367" t="s">
        <v>1592</v>
      </c>
      <c r="G10" s="386">
        <v>1</v>
      </c>
      <c r="H10" s="387">
        <v>0</v>
      </c>
      <c r="I10" s="370">
        <f t="shared" si="2"/>
        <v>0</v>
      </c>
      <c r="J10" s="387"/>
      <c r="K10" s="370">
        <f t="shared" si="0"/>
        <v>0</v>
      </c>
      <c r="L10" s="371">
        <f t="shared" si="1"/>
        <v>0</v>
      </c>
    </row>
    <row r="11" spans="1:12" s="384" customFormat="1">
      <c r="A11" s="353"/>
      <c r="B11" s="353"/>
      <c r="C11" s="354"/>
      <c r="D11" s="355" t="s">
        <v>1636</v>
      </c>
      <c r="E11" s="356"/>
      <c r="F11" s="357"/>
      <c r="G11" s="357"/>
      <c r="H11" s="358"/>
      <c r="I11" s="359"/>
      <c r="J11" s="360"/>
      <c r="K11" s="359"/>
      <c r="L11" s="361"/>
    </row>
    <row r="12" spans="1:12" ht="20.45">
      <c r="A12" s="362">
        <f>A10+1</f>
        <v>7</v>
      </c>
      <c r="B12" s="363"/>
      <c r="C12" s="364"/>
      <c r="D12" s="385" t="s">
        <v>1637</v>
      </c>
      <c r="E12" s="366" t="s">
        <v>458</v>
      </c>
      <c r="F12" s="367" t="s">
        <v>1592</v>
      </c>
      <c r="G12" s="386">
        <v>1</v>
      </c>
      <c r="H12" s="387"/>
      <c r="I12" s="370">
        <f t="shared" ref="I12:I25" si="4">G12*H12</f>
        <v>0</v>
      </c>
      <c r="J12" s="387"/>
      <c r="K12" s="370">
        <f t="shared" ref="K12:K25" si="5">J12*G12</f>
        <v>0</v>
      </c>
      <c r="L12" s="371">
        <f t="shared" ref="L12:L25" si="6">K12+I12</f>
        <v>0</v>
      </c>
    </row>
    <row r="13" spans="1:12" ht="20.45">
      <c r="A13" s="362">
        <f t="shared" ref="A13:A25" si="7">A12+1</f>
        <v>8</v>
      </c>
      <c r="B13" s="363"/>
      <c r="C13" s="364"/>
      <c r="D13" s="385" t="s">
        <v>1638</v>
      </c>
      <c r="E13" s="366" t="s">
        <v>458</v>
      </c>
      <c r="F13" s="367" t="s">
        <v>1592</v>
      </c>
      <c r="G13" s="386">
        <v>1</v>
      </c>
      <c r="H13" s="387"/>
      <c r="I13" s="370">
        <f t="shared" si="4"/>
        <v>0</v>
      </c>
      <c r="J13" s="387"/>
      <c r="K13" s="370">
        <f t="shared" si="5"/>
        <v>0</v>
      </c>
      <c r="L13" s="371">
        <f t="shared" si="6"/>
        <v>0</v>
      </c>
    </row>
    <row r="14" spans="1:12" ht="30.6">
      <c r="A14" s="362">
        <f t="shared" si="7"/>
        <v>9</v>
      </c>
      <c r="B14" s="363"/>
      <c r="C14" s="364"/>
      <c r="D14" s="385" t="s">
        <v>1639</v>
      </c>
      <c r="E14" s="366" t="s">
        <v>458</v>
      </c>
      <c r="F14" s="367" t="s">
        <v>1592</v>
      </c>
      <c r="G14" s="386">
        <v>2</v>
      </c>
      <c r="H14" s="387"/>
      <c r="I14" s="370">
        <f t="shared" si="4"/>
        <v>0</v>
      </c>
      <c r="J14" s="387"/>
      <c r="K14" s="370">
        <f t="shared" si="5"/>
        <v>0</v>
      </c>
      <c r="L14" s="371">
        <f t="shared" si="6"/>
        <v>0</v>
      </c>
    </row>
    <row r="15" spans="1:12" ht="20.45">
      <c r="A15" s="362">
        <f t="shared" si="7"/>
        <v>10</v>
      </c>
      <c r="B15" s="363"/>
      <c r="C15" s="364"/>
      <c r="D15" s="385" t="s">
        <v>1640</v>
      </c>
      <c r="E15" s="366" t="s">
        <v>458</v>
      </c>
      <c r="F15" s="367" t="s">
        <v>1592</v>
      </c>
      <c r="G15" s="386">
        <v>2</v>
      </c>
      <c r="H15" s="387"/>
      <c r="I15" s="370">
        <f t="shared" si="4"/>
        <v>0</v>
      </c>
      <c r="J15" s="387"/>
      <c r="K15" s="370">
        <f t="shared" si="5"/>
        <v>0</v>
      </c>
      <c r="L15" s="371">
        <f t="shared" si="6"/>
        <v>0</v>
      </c>
    </row>
    <row r="16" spans="1:12" ht="30.6">
      <c r="A16" s="362">
        <f t="shared" si="7"/>
        <v>11</v>
      </c>
      <c r="B16" s="363"/>
      <c r="C16" s="364"/>
      <c r="D16" s="385" t="s">
        <v>1641</v>
      </c>
      <c r="E16" s="366" t="s">
        <v>458</v>
      </c>
      <c r="F16" s="367" t="s">
        <v>1592</v>
      </c>
      <c r="G16" s="386">
        <v>1</v>
      </c>
      <c r="H16" s="387"/>
      <c r="I16" s="370">
        <f t="shared" si="4"/>
        <v>0</v>
      </c>
      <c r="J16" s="387"/>
      <c r="K16" s="370">
        <f t="shared" si="5"/>
        <v>0</v>
      </c>
      <c r="L16" s="371">
        <f t="shared" si="6"/>
        <v>0</v>
      </c>
    </row>
    <row r="17" spans="1:12" ht="20.45">
      <c r="A17" s="362">
        <f t="shared" si="7"/>
        <v>12</v>
      </c>
      <c r="B17" s="363"/>
      <c r="C17" s="364"/>
      <c r="D17" s="385" t="s">
        <v>1642</v>
      </c>
      <c r="E17" s="366" t="s">
        <v>458</v>
      </c>
      <c r="F17" s="367" t="s">
        <v>1592</v>
      </c>
      <c r="G17" s="386">
        <v>1</v>
      </c>
      <c r="H17" s="387"/>
      <c r="I17" s="370">
        <f t="shared" si="4"/>
        <v>0</v>
      </c>
      <c r="J17" s="387"/>
      <c r="K17" s="370">
        <f t="shared" si="5"/>
        <v>0</v>
      </c>
      <c r="L17" s="371">
        <f t="shared" si="6"/>
        <v>0</v>
      </c>
    </row>
    <row r="18" spans="1:12">
      <c r="A18" s="362">
        <f t="shared" si="7"/>
        <v>13</v>
      </c>
      <c r="B18" s="363"/>
      <c r="C18" s="364"/>
      <c r="D18" s="388" t="s">
        <v>1643</v>
      </c>
      <c r="E18" s="366" t="s">
        <v>458</v>
      </c>
      <c r="F18" s="367" t="s">
        <v>1592</v>
      </c>
      <c r="G18" s="386">
        <v>4</v>
      </c>
      <c r="H18" s="387"/>
      <c r="I18" s="370">
        <f t="shared" si="4"/>
        <v>0</v>
      </c>
      <c r="J18" s="387"/>
      <c r="K18" s="370">
        <f t="shared" si="5"/>
        <v>0</v>
      </c>
      <c r="L18" s="371">
        <f t="shared" si="6"/>
        <v>0</v>
      </c>
    </row>
    <row r="19" spans="1:12">
      <c r="A19" s="362">
        <f t="shared" si="7"/>
        <v>14</v>
      </c>
      <c r="B19" s="363"/>
      <c r="C19" s="364"/>
      <c r="D19" s="385" t="s">
        <v>1644</v>
      </c>
      <c r="E19" s="366" t="s">
        <v>458</v>
      </c>
      <c r="F19" s="367" t="s">
        <v>1592</v>
      </c>
      <c r="G19" s="386">
        <v>1</v>
      </c>
      <c r="H19" s="387"/>
      <c r="I19" s="370">
        <f t="shared" si="4"/>
        <v>0</v>
      </c>
      <c r="J19" s="387"/>
      <c r="K19" s="370">
        <f t="shared" si="5"/>
        <v>0</v>
      </c>
      <c r="L19" s="371">
        <f t="shared" si="6"/>
        <v>0</v>
      </c>
    </row>
    <row r="20" spans="1:12" ht="20.45">
      <c r="A20" s="362">
        <f t="shared" si="7"/>
        <v>15</v>
      </c>
      <c r="B20" s="363"/>
      <c r="C20" s="364"/>
      <c r="D20" s="385" t="s">
        <v>1645</v>
      </c>
      <c r="E20" s="366" t="s">
        <v>458</v>
      </c>
      <c r="F20" s="367" t="s">
        <v>1592</v>
      </c>
      <c r="G20" s="386">
        <v>6</v>
      </c>
      <c r="H20" s="387"/>
      <c r="I20" s="370">
        <f t="shared" si="4"/>
        <v>0</v>
      </c>
      <c r="J20" s="387"/>
      <c r="K20" s="370">
        <f t="shared" si="5"/>
        <v>0</v>
      </c>
      <c r="L20" s="371">
        <f t="shared" si="6"/>
        <v>0</v>
      </c>
    </row>
    <row r="21" spans="1:12">
      <c r="A21" s="362">
        <f t="shared" si="7"/>
        <v>16</v>
      </c>
      <c r="B21" s="363"/>
      <c r="C21" s="364"/>
      <c r="D21" s="385" t="s">
        <v>1646</v>
      </c>
      <c r="E21" s="366" t="s">
        <v>458</v>
      </c>
      <c r="F21" s="367" t="s">
        <v>1592</v>
      </c>
      <c r="G21" s="386">
        <v>5</v>
      </c>
      <c r="H21" s="387"/>
      <c r="I21" s="370">
        <f t="shared" si="4"/>
        <v>0</v>
      </c>
      <c r="J21" s="387"/>
      <c r="K21" s="370">
        <f t="shared" si="5"/>
        <v>0</v>
      </c>
      <c r="L21" s="371">
        <f t="shared" si="6"/>
        <v>0</v>
      </c>
    </row>
    <row r="22" spans="1:12">
      <c r="A22" s="362">
        <f t="shared" si="7"/>
        <v>17</v>
      </c>
      <c r="B22" s="363"/>
      <c r="C22" s="364"/>
      <c r="D22" s="385" t="s">
        <v>1647</v>
      </c>
      <c r="E22" s="366" t="s">
        <v>458</v>
      </c>
      <c r="F22" s="367" t="s">
        <v>1592</v>
      </c>
      <c r="G22" s="386">
        <v>8</v>
      </c>
      <c r="H22" s="387"/>
      <c r="I22" s="370">
        <f t="shared" si="4"/>
        <v>0</v>
      </c>
      <c r="J22" s="387"/>
      <c r="K22" s="370">
        <f t="shared" si="5"/>
        <v>0</v>
      </c>
      <c r="L22" s="371">
        <f t="shared" si="6"/>
        <v>0</v>
      </c>
    </row>
    <row r="23" spans="1:12">
      <c r="A23" s="362">
        <f t="shared" si="7"/>
        <v>18</v>
      </c>
      <c r="B23" s="363"/>
      <c r="C23" s="364"/>
      <c r="D23" s="385" t="s">
        <v>1648</v>
      </c>
      <c r="E23" s="366" t="s">
        <v>458</v>
      </c>
      <c r="F23" s="367" t="s">
        <v>215</v>
      </c>
      <c r="G23" s="386">
        <v>54</v>
      </c>
      <c r="H23" s="387"/>
      <c r="I23" s="370">
        <f t="shared" si="4"/>
        <v>0</v>
      </c>
      <c r="J23" s="387"/>
      <c r="K23" s="370">
        <f t="shared" si="5"/>
        <v>0</v>
      </c>
      <c r="L23" s="371">
        <f t="shared" si="6"/>
        <v>0</v>
      </c>
    </row>
    <row r="24" spans="1:12" ht="20.45">
      <c r="A24" s="362">
        <f t="shared" si="7"/>
        <v>19</v>
      </c>
      <c r="B24" s="363"/>
      <c r="C24" s="364"/>
      <c r="D24" s="385" t="s">
        <v>1649</v>
      </c>
      <c r="E24" s="366" t="s">
        <v>458</v>
      </c>
      <c r="F24" s="367" t="s">
        <v>1592</v>
      </c>
      <c r="G24" s="386">
        <v>1</v>
      </c>
      <c r="H24" s="387"/>
      <c r="I24" s="370">
        <f t="shared" si="4"/>
        <v>0</v>
      </c>
      <c r="J24" s="387"/>
      <c r="K24" s="370">
        <f t="shared" si="5"/>
        <v>0</v>
      </c>
      <c r="L24" s="371">
        <f t="shared" si="6"/>
        <v>0</v>
      </c>
    </row>
    <row r="25" spans="1:12" ht="20.45">
      <c r="A25" s="362">
        <f t="shared" si="7"/>
        <v>20</v>
      </c>
      <c r="B25" s="363"/>
      <c r="C25" s="364"/>
      <c r="D25" s="385" t="s">
        <v>1650</v>
      </c>
      <c r="E25" s="366" t="s">
        <v>458</v>
      </c>
      <c r="F25" s="367" t="s">
        <v>1592</v>
      </c>
      <c r="G25" s="386">
        <v>1</v>
      </c>
      <c r="H25" s="387"/>
      <c r="I25" s="370">
        <f t="shared" si="4"/>
        <v>0</v>
      </c>
      <c r="J25" s="387"/>
      <c r="K25" s="370">
        <f t="shared" si="5"/>
        <v>0</v>
      </c>
      <c r="L25" s="371">
        <f t="shared" si="6"/>
        <v>0</v>
      </c>
    </row>
    <row r="26" spans="1:12" s="384" customFormat="1">
      <c r="A26" s="353"/>
      <c r="B26" s="353"/>
      <c r="C26" s="354"/>
      <c r="D26" s="355" t="s">
        <v>1651</v>
      </c>
      <c r="E26" s="356"/>
      <c r="F26" s="357"/>
      <c r="G26" s="357"/>
      <c r="H26" s="358"/>
      <c r="I26" s="359"/>
      <c r="J26" s="360"/>
      <c r="K26" s="359"/>
      <c r="L26" s="361"/>
    </row>
    <row r="27" spans="1:12" ht="20.45">
      <c r="A27" s="362">
        <f>A25+1</f>
        <v>21</v>
      </c>
      <c r="B27" s="363"/>
      <c r="C27" s="389"/>
      <c r="D27" s="385" t="s">
        <v>1652</v>
      </c>
      <c r="E27" s="366" t="s">
        <v>458</v>
      </c>
      <c r="F27" s="367" t="s">
        <v>1592</v>
      </c>
      <c r="G27" s="386">
        <v>2</v>
      </c>
      <c r="H27" s="387"/>
      <c r="I27" s="370">
        <f t="shared" ref="I27:I29" si="8">G27*H27</f>
        <v>0</v>
      </c>
      <c r="J27" s="387"/>
      <c r="K27" s="370">
        <f t="shared" ref="K27:K29" si="9">J27*G27</f>
        <v>0</v>
      </c>
      <c r="L27" s="371">
        <f t="shared" ref="L27:L29" si="10">K27+I27</f>
        <v>0</v>
      </c>
    </row>
    <row r="28" spans="1:12" ht="20.45">
      <c r="A28" s="362">
        <f t="shared" ref="A28:A29" si="11">A27+1</f>
        <v>22</v>
      </c>
      <c r="B28" s="363"/>
      <c r="C28" s="389"/>
      <c r="D28" s="385" t="s">
        <v>1653</v>
      </c>
      <c r="E28" s="366" t="s">
        <v>458</v>
      </c>
      <c r="F28" s="367" t="s">
        <v>1592</v>
      </c>
      <c r="G28" s="386">
        <v>3</v>
      </c>
      <c r="H28" s="387"/>
      <c r="I28" s="370">
        <f t="shared" si="8"/>
        <v>0</v>
      </c>
      <c r="J28" s="387"/>
      <c r="K28" s="370">
        <f t="shared" si="9"/>
        <v>0</v>
      </c>
      <c r="L28" s="371">
        <f t="shared" si="10"/>
        <v>0</v>
      </c>
    </row>
    <row r="29" spans="1:12" ht="20.45">
      <c r="A29" s="362">
        <f t="shared" si="11"/>
        <v>23</v>
      </c>
      <c r="B29" s="363"/>
      <c r="C29" s="389"/>
      <c r="D29" s="385" t="s">
        <v>1654</v>
      </c>
      <c r="E29" s="366" t="s">
        <v>458</v>
      </c>
      <c r="F29" s="367" t="s">
        <v>1592</v>
      </c>
      <c r="G29" s="386">
        <v>2</v>
      </c>
      <c r="H29" s="387"/>
      <c r="I29" s="370">
        <f t="shared" si="8"/>
        <v>0</v>
      </c>
      <c r="J29" s="387"/>
      <c r="K29" s="370">
        <f t="shared" si="9"/>
        <v>0</v>
      </c>
      <c r="L29" s="371">
        <f t="shared" si="10"/>
        <v>0</v>
      </c>
    </row>
    <row r="30" spans="1:12" s="384" customFormat="1">
      <c r="A30" s="353"/>
      <c r="B30" s="353"/>
      <c r="C30" s="354"/>
      <c r="D30" s="355" t="s">
        <v>1655</v>
      </c>
      <c r="E30" s="356"/>
      <c r="F30" s="357"/>
      <c r="G30" s="357"/>
      <c r="H30" s="358"/>
      <c r="I30" s="359"/>
      <c r="J30" s="360"/>
      <c r="K30" s="359"/>
      <c r="L30" s="361"/>
    </row>
    <row r="31" spans="1:12" ht="12.75" customHeight="1">
      <c r="A31" s="362">
        <f>A29+1</f>
        <v>24</v>
      </c>
      <c r="B31" s="363"/>
      <c r="C31" s="389"/>
      <c r="D31" s="385" t="s">
        <v>1656</v>
      </c>
      <c r="E31" s="366" t="s">
        <v>458</v>
      </c>
      <c r="F31" s="367" t="s">
        <v>1600</v>
      </c>
      <c r="G31" s="386">
        <v>36</v>
      </c>
      <c r="H31" s="387"/>
      <c r="I31" s="370">
        <f t="shared" ref="I31:I39" si="12">G31*H31</f>
        <v>0</v>
      </c>
      <c r="J31" s="387"/>
      <c r="K31" s="370">
        <f t="shared" ref="K31:K39" si="13">J31*G31</f>
        <v>0</v>
      </c>
      <c r="L31" s="371">
        <f t="shared" ref="L31:L39" si="14">K31+I31</f>
        <v>0</v>
      </c>
    </row>
    <row r="32" spans="1:12" ht="12.75" customHeight="1">
      <c r="A32" s="362">
        <f t="shared" ref="A32:A39" si="15">A31+1</f>
        <v>25</v>
      </c>
      <c r="B32" s="363"/>
      <c r="C32" s="389"/>
      <c r="D32" s="385" t="s">
        <v>1657</v>
      </c>
      <c r="E32" s="366" t="s">
        <v>458</v>
      </c>
      <c r="F32" s="367" t="s">
        <v>1592</v>
      </c>
      <c r="G32" s="386">
        <v>1</v>
      </c>
      <c r="H32" s="387"/>
      <c r="I32" s="370">
        <f t="shared" si="12"/>
        <v>0</v>
      </c>
      <c r="J32" s="387"/>
      <c r="K32" s="370">
        <f t="shared" si="13"/>
        <v>0</v>
      </c>
      <c r="L32" s="371">
        <f t="shared" si="14"/>
        <v>0</v>
      </c>
    </row>
    <row r="33" spans="1:12" ht="12.75" customHeight="1">
      <c r="A33" s="362">
        <f t="shared" si="15"/>
        <v>26</v>
      </c>
      <c r="B33" s="363"/>
      <c r="C33" s="389"/>
      <c r="D33" s="385" t="s">
        <v>1658</v>
      </c>
      <c r="E33" s="366" t="s">
        <v>458</v>
      </c>
      <c r="F33" s="367" t="s">
        <v>1592</v>
      </c>
      <c r="G33" s="386">
        <v>18</v>
      </c>
      <c r="H33" s="387"/>
      <c r="I33" s="370">
        <f t="shared" si="12"/>
        <v>0</v>
      </c>
      <c r="J33" s="387"/>
      <c r="K33" s="370">
        <f t="shared" si="13"/>
        <v>0</v>
      </c>
      <c r="L33" s="371">
        <f t="shared" si="14"/>
        <v>0</v>
      </c>
    </row>
    <row r="34" spans="1:12" ht="20.45">
      <c r="A34" s="362">
        <f t="shared" si="15"/>
        <v>27</v>
      </c>
      <c r="B34" s="363"/>
      <c r="C34" s="389"/>
      <c r="D34" s="385" t="s">
        <v>1659</v>
      </c>
      <c r="E34" s="366" t="s">
        <v>458</v>
      </c>
      <c r="F34" s="367" t="s">
        <v>215</v>
      </c>
      <c r="G34" s="386">
        <v>30</v>
      </c>
      <c r="H34" s="387"/>
      <c r="I34" s="370">
        <f t="shared" si="12"/>
        <v>0</v>
      </c>
      <c r="J34" s="387"/>
      <c r="K34" s="370">
        <f t="shared" si="13"/>
        <v>0</v>
      </c>
      <c r="L34" s="371">
        <f t="shared" si="14"/>
        <v>0</v>
      </c>
    </row>
    <row r="35" spans="1:12" ht="34.15" customHeight="1">
      <c r="A35" s="362">
        <f t="shared" si="15"/>
        <v>28</v>
      </c>
      <c r="B35" s="363"/>
      <c r="C35" s="389"/>
      <c r="D35" s="385" t="s">
        <v>1660</v>
      </c>
      <c r="E35" s="366" t="s">
        <v>458</v>
      </c>
      <c r="F35" s="367" t="s">
        <v>215</v>
      </c>
      <c r="G35" s="386">
        <v>2</v>
      </c>
      <c r="H35" s="387"/>
      <c r="I35" s="370">
        <f t="shared" si="12"/>
        <v>0</v>
      </c>
      <c r="J35" s="387"/>
      <c r="K35" s="370">
        <f t="shared" si="13"/>
        <v>0</v>
      </c>
      <c r="L35" s="371">
        <f t="shared" si="14"/>
        <v>0</v>
      </c>
    </row>
    <row r="36" spans="1:12" ht="12.75" customHeight="1">
      <c r="A36" s="362">
        <f t="shared" si="15"/>
        <v>29</v>
      </c>
      <c r="B36" s="363"/>
      <c r="C36" s="389"/>
      <c r="D36" s="385" t="s">
        <v>1661</v>
      </c>
      <c r="E36" s="366" t="s">
        <v>458</v>
      </c>
      <c r="F36" s="367" t="s">
        <v>1592</v>
      </c>
      <c r="G36" s="386">
        <v>8</v>
      </c>
      <c r="H36" s="387"/>
      <c r="I36" s="370">
        <f t="shared" si="12"/>
        <v>0</v>
      </c>
      <c r="J36" s="387"/>
      <c r="K36" s="370">
        <f t="shared" si="13"/>
        <v>0</v>
      </c>
      <c r="L36" s="371">
        <f t="shared" si="14"/>
        <v>0</v>
      </c>
    </row>
    <row r="37" spans="1:12" ht="12.75" customHeight="1">
      <c r="A37" s="362">
        <f t="shared" si="15"/>
        <v>30</v>
      </c>
      <c r="B37" s="363"/>
      <c r="C37" s="389"/>
      <c r="D37" s="385" t="s">
        <v>1662</v>
      </c>
      <c r="E37" s="366" t="s">
        <v>458</v>
      </c>
      <c r="F37" s="367" t="s">
        <v>494</v>
      </c>
      <c r="G37" s="386">
        <v>1</v>
      </c>
      <c r="H37" s="387"/>
      <c r="I37" s="370">
        <f t="shared" si="12"/>
        <v>0</v>
      </c>
      <c r="J37" s="387"/>
      <c r="K37" s="370">
        <f t="shared" si="13"/>
        <v>0</v>
      </c>
      <c r="L37" s="371">
        <f t="shared" si="14"/>
        <v>0</v>
      </c>
    </row>
    <row r="38" spans="1:12" ht="12.75" customHeight="1">
      <c r="A38" s="362">
        <f t="shared" si="15"/>
        <v>31</v>
      </c>
      <c r="B38" s="363"/>
      <c r="C38" s="389"/>
      <c r="D38" s="385" t="s">
        <v>1663</v>
      </c>
      <c r="E38" s="366" t="s">
        <v>458</v>
      </c>
      <c r="F38" s="367" t="s">
        <v>1592</v>
      </c>
      <c r="G38" s="386">
        <v>4</v>
      </c>
      <c r="H38" s="387"/>
      <c r="I38" s="370">
        <f t="shared" si="12"/>
        <v>0</v>
      </c>
      <c r="J38" s="387">
        <v>0</v>
      </c>
      <c r="K38" s="370">
        <f t="shared" si="13"/>
        <v>0</v>
      </c>
      <c r="L38" s="371">
        <f t="shared" si="14"/>
        <v>0</v>
      </c>
    </row>
    <row r="39" spans="1:12" ht="12.75" customHeight="1">
      <c r="A39" s="362">
        <f t="shared" si="15"/>
        <v>32</v>
      </c>
      <c r="B39" s="363"/>
      <c r="C39" s="389"/>
      <c r="D39" s="385" t="s">
        <v>1664</v>
      </c>
      <c r="E39" s="366" t="s">
        <v>458</v>
      </c>
      <c r="F39" s="367" t="s">
        <v>409</v>
      </c>
      <c r="G39" s="386">
        <v>15</v>
      </c>
      <c r="H39" s="387"/>
      <c r="I39" s="370">
        <f t="shared" si="12"/>
        <v>0</v>
      </c>
      <c r="J39" s="387"/>
      <c r="K39" s="370">
        <f t="shared" si="13"/>
        <v>0</v>
      </c>
      <c r="L39" s="371">
        <f t="shared" si="14"/>
        <v>0</v>
      </c>
    </row>
    <row r="40" spans="1:12" s="384" customFormat="1">
      <c r="A40" s="353"/>
      <c r="B40" s="353"/>
      <c r="C40" s="354"/>
      <c r="D40" s="355" t="s">
        <v>1665</v>
      </c>
      <c r="E40" s="356"/>
      <c r="F40" s="357"/>
      <c r="G40" s="357"/>
      <c r="H40" s="358"/>
      <c r="I40" s="359"/>
      <c r="J40" s="360"/>
      <c r="K40" s="359"/>
      <c r="L40" s="361"/>
    </row>
    <row r="41" spans="1:12" ht="34.9" customHeight="1">
      <c r="A41" s="362">
        <f>A39+1</f>
        <v>33</v>
      </c>
      <c r="B41" s="363"/>
      <c r="C41" s="364"/>
      <c r="D41" s="365" t="s">
        <v>1666</v>
      </c>
      <c r="E41" s="366" t="s">
        <v>458</v>
      </c>
      <c r="F41" s="367" t="s">
        <v>1667</v>
      </c>
      <c r="G41" s="367">
        <v>40</v>
      </c>
      <c r="H41" s="387"/>
      <c r="I41" s="370">
        <f t="shared" si="2"/>
        <v>0</v>
      </c>
      <c r="J41" s="387"/>
      <c r="K41" s="370">
        <f t="shared" si="0"/>
        <v>0</v>
      </c>
      <c r="L41" s="371">
        <f t="shared" si="1"/>
        <v>0</v>
      </c>
    </row>
    <row r="42" spans="1:12" ht="34.9" customHeight="1">
      <c r="A42" s="362">
        <f t="shared" ref="A42:A46" si="16">A41+1</f>
        <v>34</v>
      </c>
      <c r="B42" s="363"/>
      <c r="C42" s="364"/>
      <c r="D42" s="365" t="s">
        <v>1668</v>
      </c>
      <c r="E42" s="366" t="s">
        <v>458</v>
      </c>
      <c r="F42" s="367" t="s">
        <v>1667</v>
      </c>
      <c r="G42" s="367">
        <v>16</v>
      </c>
      <c r="H42" s="387"/>
      <c r="I42" s="370">
        <f t="shared" si="2"/>
        <v>0</v>
      </c>
      <c r="J42" s="387"/>
      <c r="K42" s="370">
        <f t="shared" si="0"/>
        <v>0</v>
      </c>
      <c r="L42" s="371">
        <f t="shared" si="1"/>
        <v>0</v>
      </c>
    </row>
    <row r="43" spans="1:12" ht="34.9" customHeight="1">
      <c r="A43" s="362">
        <f t="shared" si="16"/>
        <v>35</v>
      </c>
      <c r="B43" s="363"/>
      <c r="C43" s="364"/>
      <c r="D43" s="365" t="s">
        <v>1669</v>
      </c>
      <c r="E43" s="366" t="s">
        <v>458</v>
      </c>
      <c r="F43" s="367" t="s">
        <v>1667</v>
      </c>
      <c r="G43" s="367">
        <v>2</v>
      </c>
      <c r="H43" s="387"/>
      <c r="I43" s="370">
        <f t="shared" si="2"/>
        <v>0</v>
      </c>
      <c r="J43" s="387"/>
      <c r="K43" s="370">
        <f t="shared" si="0"/>
        <v>0</v>
      </c>
      <c r="L43" s="371">
        <f t="shared" si="1"/>
        <v>0</v>
      </c>
    </row>
    <row r="44" spans="1:12">
      <c r="A44" s="362">
        <f t="shared" si="16"/>
        <v>36</v>
      </c>
      <c r="B44" s="363"/>
      <c r="C44" s="364"/>
      <c r="D44" s="365" t="s">
        <v>1670</v>
      </c>
      <c r="E44" s="366" t="s">
        <v>458</v>
      </c>
      <c r="F44" s="367" t="s">
        <v>1592</v>
      </c>
      <c r="G44" s="367">
        <v>105</v>
      </c>
      <c r="H44" s="387"/>
      <c r="I44" s="370">
        <f t="shared" si="2"/>
        <v>0</v>
      </c>
      <c r="J44" s="387"/>
      <c r="K44" s="370">
        <f t="shared" si="0"/>
        <v>0</v>
      </c>
      <c r="L44" s="371">
        <f t="shared" si="1"/>
        <v>0</v>
      </c>
    </row>
    <row r="45" spans="1:12">
      <c r="A45" s="362">
        <f t="shared" si="16"/>
        <v>37</v>
      </c>
      <c r="B45" s="363"/>
      <c r="C45" s="364"/>
      <c r="D45" s="365" t="s">
        <v>1671</v>
      </c>
      <c r="E45" s="366" t="s">
        <v>458</v>
      </c>
      <c r="F45" s="367" t="s">
        <v>1592</v>
      </c>
      <c r="G45" s="367">
        <v>2</v>
      </c>
      <c r="H45" s="387"/>
      <c r="I45" s="370">
        <f>G45*H45</f>
        <v>0</v>
      </c>
      <c r="J45" s="387"/>
      <c r="K45" s="370">
        <f>J45*G45</f>
        <v>0</v>
      </c>
      <c r="L45" s="371">
        <f>K45+I45</f>
        <v>0</v>
      </c>
    </row>
    <row r="46" spans="1:12">
      <c r="A46" s="362">
        <f t="shared" si="16"/>
        <v>38</v>
      </c>
      <c r="B46" s="363"/>
      <c r="C46" s="364"/>
      <c r="D46" s="365" t="s">
        <v>1672</v>
      </c>
      <c r="E46" s="366" t="s">
        <v>458</v>
      </c>
      <c r="F46" s="367" t="s">
        <v>1673</v>
      </c>
      <c r="G46" s="367">
        <v>1</v>
      </c>
      <c r="H46" s="387"/>
      <c r="I46" s="370">
        <f>G46*H46</f>
        <v>0</v>
      </c>
      <c r="J46" s="387"/>
      <c r="K46" s="370">
        <f>J46*G46</f>
        <v>0</v>
      </c>
      <c r="L46" s="371">
        <f>K46+I46</f>
        <v>0</v>
      </c>
    </row>
    <row r="47" spans="1:12" s="384" customFormat="1">
      <c r="A47" s="353"/>
      <c r="B47" s="353"/>
      <c r="C47" s="354"/>
      <c r="D47" s="355" t="s">
        <v>1674</v>
      </c>
      <c r="E47" s="356"/>
      <c r="F47" s="357"/>
      <c r="G47" s="357"/>
      <c r="H47" s="358"/>
      <c r="I47" s="359"/>
      <c r="J47" s="360"/>
      <c r="K47" s="359"/>
      <c r="L47" s="361"/>
    </row>
    <row r="48" spans="1:12">
      <c r="A48" s="362">
        <f>A46+1</f>
        <v>39</v>
      </c>
      <c r="B48" s="363"/>
      <c r="C48" s="364"/>
      <c r="D48" s="365" t="s">
        <v>1675</v>
      </c>
      <c r="E48" s="366" t="s">
        <v>458</v>
      </c>
      <c r="F48" s="367" t="s">
        <v>1667</v>
      </c>
      <c r="G48" s="367">
        <v>36</v>
      </c>
      <c r="H48" s="387"/>
      <c r="I48" s="370">
        <f t="shared" ref="I48:I57" si="17">G48*H48</f>
        <v>0</v>
      </c>
      <c r="J48" s="387"/>
      <c r="K48" s="370">
        <f t="shared" ref="K48:K57" si="18">J48*G48</f>
        <v>0</v>
      </c>
      <c r="L48" s="371">
        <f t="shared" ref="L48:L57" si="19">K48+I48</f>
        <v>0</v>
      </c>
    </row>
    <row r="49" spans="1:12">
      <c r="A49" s="362">
        <f t="shared" ref="A49:A57" si="20">A48+1</f>
        <v>40</v>
      </c>
      <c r="B49" s="363"/>
      <c r="C49" s="364"/>
      <c r="D49" s="365" t="s">
        <v>1676</v>
      </c>
      <c r="E49" s="366" t="s">
        <v>458</v>
      </c>
      <c r="F49" s="367" t="s">
        <v>1667</v>
      </c>
      <c r="G49" s="367">
        <v>60</v>
      </c>
      <c r="H49" s="387"/>
      <c r="I49" s="370">
        <f t="shared" si="17"/>
        <v>0</v>
      </c>
      <c r="J49" s="387"/>
      <c r="K49" s="370">
        <f t="shared" si="18"/>
        <v>0</v>
      </c>
      <c r="L49" s="371">
        <f t="shared" si="19"/>
        <v>0</v>
      </c>
    </row>
    <row r="50" spans="1:12">
      <c r="A50" s="362">
        <f t="shared" si="20"/>
        <v>41</v>
      </c>
      <c r="B50" s="363"/>
      <c r="C50" s="364"/>
      <c r="D50" s="365" t="s">
        <v>1677</v>
      </c>
      <c r="E50" s="366" t="s">
        <v>458</v>
      </c>
      <c r="F50" s="367" t="s">
        <v>1667</v>
      </c>
      <c r="G50" s="367">
        <v>32</v>
      </c>
      <c r="H50" s="387"/>
      <c r="I50" s="370">
        <f t="shared" si="17"/>
        <v>0</v>
      </c>
      <c r="J50" s="387"/>
      <c r="K50" s="370">
        <f t="shared" si="18"/>
        <v>0</v>
      </c>
      <c r="L50" s="371">
        <f t="shared" si="19"/>
        <v>0</v>
      </c>
    </row>
    <row r="51" spans="1:12">
      <c r="A51" s="362">
        <f t="shared" si="20"/>
        <v>42</v>
      </c>
      <c r="B51" s="363"/>
      <c r="C51" s="364"/>
      <c r="D51" s="365" t="s">
        <v>1678</v>
      </c>
      <c r="E51" s="366" t="s">
        <v>458</v>
      </c>
      <c r="F51" s="367" t="s">
        <v>1667</v>
      </c>
      <c r="G51" s="367">
        <v>125</v>
      </c>
      <c r="H51" s="387"/>
      <c r="I51" s="370">
        <f t="shared" si="17"/>
        <v>0</v>
      </c>
      <c r="J51" s="387"/>
      <c r="K51" s="370">
        <f t="shared" si="18"/>
        <v>0</v>
      </c>
      <c r="L51" s="371">
        <f t="shared" si="19"/>
        <v>0</v>
      </c>
    </row>
    <row r="52" spans="1:12">
      <c r="A52" s="362">
        <f t="shared" si="20"/>
        <v>43</v>
      </c>
      <c r="B52" s="363"/>
      <c r="C52" s="364"/>
      <c r="D52" s="365" t="s">
        <v>1679</v>
      </c>
      <c r="E52" s="366" t="s">
        <v>458</v>
      </c>
      <c r="F52" s="367" t="s">
        <v>1667</v>
      </c>
      <c r="G52" s="367">
        <v>71</v>
      </c>
      <c r="H52" s="387"/>
      <c r="I52" s="370">
        <f t="shared" si="17"/>
        <v>0</v>
      </c>
      <c r="J52" s="387"/>
      <c r="K52" s="370">
        <f t="shared" si="18"/>
        <v>0</v>
      </c>
      <c r="L52" s="371">
        <f t="shared" si="19"/>
        <v>0</v>
      </c>
    </row>
    <row r="53" spans="1:12">
      <c r="A53" s="362">
        <f t="shared" si="20"/>
        <v>44</v>
      </c>
      <c r="B53" s="363"/>
      <c r="C53" s="364"/>
      <c r="D53" s="365" t="s">
        <v>1680</v>
      </c>
      <c r="E53" s="366" t="s">
        <v>458</v>
      </c>
      <c r="F53" s="367" t="s">
        <v>1667</v>
      </c>
      <c r="G53" s="367">
        <v>88</v>
      </c>
      <c r="H53" s="387"/>
      <c r="I53" s="370">
        <f t="shared" si="17"/>
        <v>0</v>
      </c>
      <c r="J53" s="387"/>
      <c r="K53" s="370">
        <f t="shared" si="18"/>
        <v>0</v>
      </c>
      <c r="L53" s="371">
        <f t="shared" si="19"/>
        <v>0</v>
      </c>
    </row>
    <row r="54" spans="1:12">
      <c r="A54" s="362">
        <f t="shared" si="20"/>
        <v>45</v>
      </c>
      <c r="B54" s="363"/>
      <c r="C54" s="364"/>
      <c r="D54" s="365" t="s">
        <v>1681</v>
      </c>
      <c r="E54" s="366" t="s">
        <v>458</v>
      </c>
      <c r="F54" s="367" t="s">
        <v>1667</v>
      </c>
      <c r="G54" s="367">
        <v>92</v>
      </c>
      <c r="H54" s="387"/>
      <c r="I54" s="370">
        <f t="shared" si="17"/>
        <v>0</v>
      </c>
      <c r="J54" s="387"/>
      <c r="K54" s="370">
        <f t="shared" si="18"/>
        <v>0</v>
      </c>
      <c r="L54" s="371">
        <f t="shared" si="19"/>
        <v>0</v>
      </c>
    </row>
    <row r="55" spans="1:12">
      <c r="A55" s="362">
        <f t="shared" si="20"/>
        <v>46</v>
      </c>
      <c r="B55" s="363"/>
      <c r="C55" s="364"/>
      <c r="D55" s="365" t="s">
        <v>1682</v>
      </c>
      <c r="E55" s="366" t="s">
        <v>458</v>
      </c>
      <c r="F55" s="367" t="s">
        <v>1667</v>
      </c>
      <c r="G55" s="367">
        <v>82</v>
      </c>
      <c r="H55" s="387"/>
      <c r="I55" s="370">
        <f t="shared" si="17"/>
        <v>0</v>
      </c>
      <c r="J55" s="387"/>
      <c r="K55" s="370">
        <f t="shared" si="18"/>
        <v>0</v>
      </c>
      <c r="L55" s="371">
        <f t="shared" si="19"/>
        <v>0</v>
      </c>
    </row>
    <row r="56" spans="1:12">
      <c r="A56" s="362">
        <f t="shared" si="20"/>
        <v>47</v>
      </c>
      <c r="B56" s="363"/>
      <c r="C56" s="364"/>
      <c r="D56" s="365" t="s">
        <v>1683</v>
      </c>
      <c r="E56" s="366" t="s">
        <v>458</v>
      </c>
      <c r="F56" s="367" t="s">
        <v>1667</v>
      </c>
      <c r="G56" s="367">
        <v>12</v>
      </c>
      <c r="H56" s="387"/>
      <c r="I56" s="370">
        <f t="shared" si="17"/>
        <v>0</v>
      </c>
      <c r="J56" s="387"/>
      <c r="K56" s="370">
        <f t="shared" si="18"/>
        <v>0</v>
      </c>
      <c r="L56" s="371">
        <f t="shared" si="19"/>
        <v>0</v>
      </c>
    </row>
    <row r="57" spans="1:12">
      <c r="A57" s="362">
        <f t="shared" si="20"/>
        <v>48</v>
      </c>
      <c r="B57" s="363"/>
      <c r="C57" s="364"/>
      <c r="D57" s="365" t="s">
        <v>1684</v>
      </c>
      <c r="E57" s="366" t="s">
        <v>458</v>
      </c>
      <c r="F57" s="367" t="s">
        <v>1667</v>
      </c>
      <c r="G57" s="367">
        <v>12</v>
      </c>
      <c r="H57" s="387"/>
      <c r="I57" s="370">
        <f t="shared" si="17"/>
        <v>0</v>
      </c>
      <c r="J57" s="387"/>
      <c r="K57" s="370">
        <f t="shared" si="18"/>
        <v>0</v>
      </c>
      <c r="L57" s="371">
        <f t="shared" si="19"/>
        <v>0</v>
      </c>
    </row>
    <row r="58" spans="1:12" s="384" customFormat="1">
      <c r="A58" s="353"/>
      <c r="B58" s="353"/>
      <c r="C58" s="354"/>
      <c r="D58" s="355" t="s">
        <v>1685</v>
      </c>
      <c r="E58" s="356"/>
      <c r="F58" s="357"/>
      <c r="G58" s="357"/>
      <c r="H58" s="358"/>
      <c r="I58" s="359"/>
      <c r="J58" s="360"/>
      <c r="K58" s="359"/>
      <c r="L58" s="361"/>
    </row>
    <row r="59" spans="1:12">
      <c r="A59" s="362">
        <f>A57+1</f>
        <v>49</v>
      </c>
      <c r="B59" s="363"/>
      <c r="C59" s="364"/>
      <c r="D59" s="365" t="s">
        <v>1686</v>
      </c>
      <c r="E59" s="366" t="s">
        <v>458</v>
      </c>
      <c r="F59" s="367" t="s">
        <v>1667</v>
      </c>
      <c r="G59" s="367">
        <v>102</v>
      </c>
      <c r="H59" s="387"/>
      <c r="I59" s="370">
        <f t="shared" ref="I59:I65" si="21">G59*H59</f>
        <v>0</v>
      </c>
      <c r="J59" s="387"/>
      <c r="K59" s="370">
        <f t="shared" ref="K59:K65" si="22">J59*G59</f>
        <v>0</v>
      </c>
      <c r="L59" s="371">
        <f t="shared" ref="L59:L65" si="23">K59+I59</f>
        <v>0</v>
      </c>
    </row>
    <row r="60" spans="1:12">
      <c r="A60" s="362">
        <f t="shared" ref="A60:A65" si="24">A59+1</f>
        <v>50</v>
      </c>
      <c r="B60" s="363"/>
      <c r="C60" s="364"/>
      <c r="D60" s="365" t="s">
        <v>1687</v>
      </c>
      <c r="E60" s="366" t="s">
        <v>458</v>
      </c>
      <c r="F60" s="367" t="s">
        <v>1667</v>
      </c>
      <c r="G60" s="367">
        <v>16</v>
      </c>
      <c r="H60" s="387"/>
      <c r="I60" s="370">
        <f t="shared" si="21"/>
        <v>0</v>
      </c>
      <c r="J60" s="387"/>
      <c r="K60" s="370">
        <f t="shared" si="22"/>
        <v>0</v>
      </c>
      <c r="L60" s="371">
        <f t="shared" si="23"/>
        <v>0</v>
      </c>
    </row>
    <row r="61" spans="1:12">
      <c r="A61" s="362">
        <f t="shared" si="24"/>
        <v>51</v>
      </c>
      <c r="B61" s="363"/>
      <c r="C61" s="364"/>
      <c r="D61" s="365" t="s">
        <v>1688</v>
      </c>
      <c r="E61" s="366" t="s">
        <v>458</v>
      </c>
      <c r="F61" s="367" t="s">
        <v>1667</v>
      </c>
      <c r="G61" s="367">
        <v>60</v>
      </c>
      <c r="H61" s="387"/>
      <c r="I61" s="370">
        <f t="shared" si="21"/>
        <v>0</v>
      </c>
      <c r="J61" s="387"/>
      <c r="K61" s="370">
        <f t="shared" si="22"/>
        <v>0</v>
      </c>
      <c r="L61" s="371">
        <f t="shared" si="23"/>
        <v>0</v>
      </c>
    </row>
    <row r="62" spans="1:12">
      <c r="A62" s="362">
        <f t="shared" si="24"/>
        <v>52</v>
      </c>
      <c r="B62" s="363"/>
      <c r="C62" s="364"/>
      <c r="D62" s="365" t="s">
        <v>1689</v>
      </c>
      <c r="E62" s="366" t="s">
        <v>458</v>
      </c>
      <c r="F62" s="367" t="s">
        <v>1667</v>
      </c>
      <c r="G62" s="367">
        <v>50</v>
      </c>
      <c r="H62" s="387"/>
      <c r="I62" s="370">
        <f t="shared" si="21"/>
        <v>0</v>
      </c>
      <c r="J62" s="387"/>
      <c r="K62" s="370">
        <f t="shared" si="22"/>
        <v>0</v>
      </c>
      <c r="L62" s="371">
        <f t="shared" si="23"/>
        <v>0</v>
      </c>
    </row>
    <row r="63" spans="1:12">
      <c r="A63" s="362">
        <f t="shared" si="24"/>
        <v>53</v>
      </c>
      <c r="B63" s="363"/>
      <c r="C63" s="364"/>
      <c r="D63" s="365" t="s">
        <v>1690</v>
      </c>
      <c r="E63" s="366" t="s">
        <v>458</v>
      </c>
      <c r="F63" s="367" t="s">
        <v>1667</v>
      </c>
      <c r="G63" s="367">
        <v>24</v>
      </c>
      <c r="H63" s="387"/>
      <c r="I63" s="370">
        <f t="shared" si="21"/>
        <v>0</v>
      </c>
      <c r="J63" s="387"/>
      <c r="K63" s="370">
        <f t="shared" si="22"/>
        <v>0</v>
      </c>
      <c r="L63" s="371">
        <f t="shared" si="23"/>
        <v>0</v>
      </c>
    </row>
    <row r="64" spans="1:12">
      <c r="A64" s="362">
        <f t="shared" si="24"/>
        <v>54</v>
      </c>
      <c r="B64" s="363"/>
      <c r="C64" s="364"/>
      <c r="D64" s="365" t="s">
        <v>1691</v>
      </c>
      <c r="E64" s="366" t="s">
        <v>458</v>
      </c>
      <c r="F64" s="367" t="s">
        <v>1667</v>
      </c>
      <c r="G64" s="367">
        <v>13</v>
      </c>
      <c r="H64" s="387"/>
      <c r="I64" s="370">
        <f t="shared" si="21"/>
        <v>0</v>
      </c>
      <c r="J64" s="387"/>
      <c r="K64" s="370">
        <f t="shared" si="22"/>
        <v>0</v>
      </c>
      <c r="L64" s="371">
        <f t="shared" si="23"/>
        <v>0</v>
      </c>
    </row>
    <row r="65" spans="1:12">
      <c r="A65" s="362">
        <f t="shared" si="24"/>
        <v>55</v>
      </c>
      <c r="B65" s="363"/>
      <c r="C65" s="364"/>
      <c r="D65" s="365" t="s">
        <v>1692</v>
      </c>
      <c r="E65" s="366" t="s">
        <v>458</v>
      </c>
      <c r="F65" s="367" t="s">
        <v>1667</v>
      </c>
      <c r="G65" s="367">
        <v>15</v>
      </c>
      <c r="H65" s="387"/>
      <c r="I65" s="370">
        <f t="shared" si="21"/>
        <v>0</v>
      </c>
      <c r="J65" s="387"/>
      <c r="K65" s="370">
        <f t="shared" si="22"/>
        <v>0</v>
      </c>
      <c r="L65" s="371">
        <f t="shared" si="23"/>
        <v>0</v>
      </c>
    </row>
    <row r="66" spans="1:12" s="384" customFormat="1">
      <c r="A66" s="353"/>
      <c r="B66" s="353"/>
      <c r="C66" s="354"/>
      <c r="D66" s="355" t="s">
        <v>1693</v>
      </c>
      <c r="E66" s="356"/>
      <c r="F66" s="357"/>
      <c r="G66" s="357"/>
      <c r="H66" s="358"/>
      <c r="I66" s="359"/>
      <c r="J66" s="360"/>
      <c r="K66" s="359"/>
      <c r="L66" s="361"/>
    </row>
    <row r="67" spans="1:12">
      <c r="A67" s="362">
        <f>A65+1</f>
        <v>56</v>
      </c>
      <c r="B67" s="363"/>
      <c r="C67" s="364"/>
      <c r="D67" s="365" t="s">
        <v>1694</v>
      </c>
      <c r="E67" s="366" t="s">
        <v>458</v>
      </c>
      <c r="F67" s="367" t="s">
        <v>1667</v>
      </c>
      <c r="G67" s="367">
        <v>12</v>
      </c>
      <c r="H67" s="387"/>
      <c r="I67" s="370">
        <f t="shared" ref="I67:I69" si="25">G67*H67</f>
        <v>0</v>
      </c>
      <c r="J67" s="387"/>
      <c r="K67" s="370">
        <f t="shared" ref="K67:K69" si="26">J67*G67</f>
        <v>0</v>
      </c>
      <c r="L67" s="371">
        <f t="shared" ref="L67:L69" si="27">K67+I67</f>
        <v>0</v>
      </c>
    </row>
    <row r="68" spans="1:12">
      <c r="A68" s="362">
        <f t="shared" ref="A68:A69" si="28">A67+1</f>
        <v>57</v>
      </c>
      <c r="B68" s="363"/>
      <c r="C68" s="364"/>
      <c r="D68" s="365" t="s">
        <v>1695</v>
      </c>
      <c r="E68" s="366" t="s">
        <v>458</v>
      </c>
      <c r="F68" s="367" t="s">
        <v>1667</v>
      </c>
      <c r="G68" s="367">
        <v>12</v>
      </c>
      <c r="H68" s="387"/>
      <c r="I68" s="370">
        <f t="shared" si="25"/>
        <v>0</v>
      </c>
      <c r="J68" s="387"/>
      <c r="K68" s="370">
        <f t="shared" si="26"/>
        <v>0</v>
      </c>
      <c r="L68" s="371">
        <f t="shared" si="27"/>
        <v>0</v>
      </c>
    </row>
    <row r="69" spans="1:12">
      <c r="A69" s="362">
        <f t="shared" si="28"/>
        <v>58</v>
      </c>
      <c r="B69" s="390"/>
      <c r="C69" s="391"/>
      <c r="D69" s="392" t="s">
        <v>1696</v>
      </c>
      <c r="E69" s="393" t="s">
        <v>458</v>
      </c>
      <c r="F69" s="394" t="s">
        <v>1667</v>
      </c>
      <c r="G69" s="394">
        <v>15</v>
      </c>
      <c r="H69" s="395"/>
      <c r="I69" s="396">
        <f t="shared" si="25"/>
        <v>0</v>
      </c>
      <c r="J69" s="395"/>
      <c r="K69" s="396">
        <f t="shared" si="26"/>
        <v>0</v>
      </c>
      <c r="L69" s="397">
        <f t="shared" si="27"/>
        <v>0</v>
      </c>
    </row>
    <row r="70" spans="1:12" s="384" customFormat="1">
      <c r="A70" s="353"/>
      <c r="B70" s="353"/>
      <c r="C70" s="354"/>
      <c r="D70" s="355" t="s">
        <v>1697</v>
      </c>
      <c r="E70" s="356"/>
      <c r="F70" s="357"/>
      <c r="G70" s="357"/>
      <c r="H70" s="358"/>
      <c r="I70" s="359"/>
      <c r="J70" s="360"/>
      <c r="K70" s="359"/>
      <c r="L70" s="361"/>
    </row>
    <row r="71" spans="1:12" ht="120.4" customHeight="1">
      <c r="A71" s="362">
        <f>A69+1</f>
        <v>59</v>
      </c>
      <c r="B71" s="363"/>
      <c r="C71" s="364"/>
      <c r="D71" s="365" t="s">
        <v>1698</v>
      </c>
      <c r="E71" s="366" t="s">
        <v>458</v>
      </c>
      <c r="F71" s="367" t="s">
        <v>1592</v>
      </c>
      <c r="G71" s="367">
        <v>1</v>
      </c>
      <c r="H71" s="387"/>
      <c r="I71" s="370">
        <f t="shared" ref="I71:I87" si="29">G71*H71</f>
        <v>0</v>
      </c>
      <c r="J71" s="387"/>
      <c r="K71" s="370">
        <f t="shared" ref="K71:K95" si="30">J71*G71</f>
        <v>0</v>
      </c>
      <c r="L71" s="371">
        <f t="shared" ref="L71:L95" si="31">K71+I71</f>
        <v>0</v>
      </c>
    </row>
    <row r="72" spans="1:12" ht="25.15" customHeight="1">
      <c r="A72" s="362">
        <f t="shared" ref="A72:A95" si="32">A71+1</f>
        <v>60</v>
      </c>
      <c r="B72" s="363"/>
      <c r="C72" s="364"/>
      <c r="D72" s="365" t="s">
        <v>1699</v>
      </c>
      <c r="E72" s="366" t="s">
        <v>458</v>
      </c>
      <c r="F72" s="367" t="s">
        <v>1592</v>
      </c>
      <c r="G72" s="367">
        <v>2</v>
      </c>
      <c r="H72" s="387"/>
      <c r="I72" s="370">
        <f t="shared" si="29"/>
        <v>0</v>
      </c>
      <c r="J72" s="387">
        <v>0</v>
      </c>
      <c r="K72" s="370">
        <f t="shared" si="30"/>
        <v>0</v>
      </c>
      <c r="L72" s="371">
        <f t="shared" si="31"/>
        <v>0</v>
      </c>
    </row>
    <row r="73" spans="1:12" ht="24" customHeight="1">
      <c r="A73" s="362">
        <f t="shared" si="32"/>
        <v>61</v>
      </c>
      <c r="B73" s="363"/>
      <c r="C73" s="364"/>
      <c r="D73" s="365" t="s">
        <v>1700</v>
      </c>
      <c r="E73" s="366" t="s">
        <v>458</v>
      </c>
      <c r="F73" s="367" t="s">
        <v>494</v>
      </c>
      <c r="G73" s="367">
        <v>1</v>
      </c>
      <c r="H73" s="387"/>
      <c r="I73" s="370">
        <f t="shared" si="29"/>
        <v>0</v>
      </c>
      <c r="J73" s="387"/>
      <c r="K73" s="370">
        <f t="shared" si="30"/>
        <v>0</v>
      </c>
      <c r="L73" s="371">
        <f t="shared" si="31"/>
        <v>0</v>
      </c>
    </row>
    <row r="74" spans="1:12">
      <c r="A74" s="362">
        <f t="shared" si="32"/>
        <v>62</v>
      </c>
      <c r="B74" s="363"/>
      <c r="C74" s="364"/>
      <c r="D74" s="398" t="s">
        <v>1701</v>
      </c>
      <c r="E74" s="366" t="s">
        <v>458</v>
      </c>
      <c r="F74" s="367" t="s">
        <v>1592</v>
      </c>
      <c r="G74" s="386">
        <v>1</v>
      </c>
      <c r="H74" s="387"/>
      <c r="I74" s="370">
        <f t="shared" si="29"/>
        <v>0</v>
      </c>
      <c r="J74" s="387"/>
      <c r="K74" s="370">
        <f t="shared" si="30"/>
        <v>0</v>
      </c>
      <c r="L74" s="371">
        <f t="shared" si="31"/>
        <v>0</v>
      </c>
    </row>
    <row r="75" spans="1:12" ht="20.45">
      <c r="A75" s="362">
        <f t="shared" si="32"/>
        <v>63</v>
      </c>
      <c r="B75" s="363"/>
      <c r="C75" s="364"/>
      <c r="D75" s="385" t="s">
        <v>1702</v>
      </c>
      <c r="E75" s="366" t="s">
        <v>458</v>
      </c>
      <c r="F75" s="367" t="s">
        <v>1592</v>
      </c>
      <c r="G75" s="386">
        <v>1</v>
      </c>
      <c r="H75" s="387"/>
      <c r="I75" s="370">
        <f t="shared" si="29"/>
        <v>0</v>
      </c>
      <c r="J75" s="387"/>
      <c r="K75" s="370">
        <f t="shared" si="30"/>
        <v>0</v>
      </c>
      <c r="L75" s="371">
        <f t="shared" si="31"/>
        <v>0</v>
      </c>
    </row>
    <row r="76" spans="1:12">
      <c r="A76" s="362">
        <f t="shared" si="32"/>
        <v>64</v>
      </c>
      <c r="B76" s="363"/>
      <c r="C76" s="364"/>
      <c r="D76" s="385" t="s">
        <v>1703</v>
      </c>
      <c r="E76" s="366" t="s">
        <v>458</v>
      </c>
      <c r="F76" s="367" t="s">
        <v>1592</v>
      </c>
      <c r="G76" s="386">
        <v>1</v>
      </c>
      <c r="H76" s="387"/>
      <c r="I76" s="370">
        <f t="shared" si="29"/>
        <v>0</v>
      </c>
      <c r="J76" s="387"/>
      <c r="K76" s="370">
        <f t="shared" si="30"/>
        <v>0</v>
      </c>
      <c r="L76" s="371">
        <f t="shared" si="31"/>
        <v>0</v>
      </c>
    </row>
    <row r="77" spans="1:12" ht="20.45">
      <c r="A77" s="362">
        <f t="shared" si="32"/>
        <v>65</v>
      </c>
      <c r="B77" s="363"/>
      <c r="C77" s="364"/>
      <c r="D77" s="365" t="s">
        <v>1704</v>
      </c>
      <c r="E77" s="366" t="s">
        <v>458</v>
      </c>
      <c r="F77" s="367" t="s">
        <v>166</v>
      </c>
      <c r="G77" s="386">
        <v>10</v>
      </c>
      <c r="H77" s="387"/>
      <c r="I77" s="370">
        <f t="shared" si="29"/>
        <v>0</v>
      </c>
      <c r="J77" s="387"/>
      <c r="K77" s="370">
        <f t="shared" si="30"/>
        <v>0</v>
      </c>
      <c r="L77" s="371">
        <f t="shared" si="31"/>
        <v>0</v>
      </c>
    </row>
    <row r="78" spans="1:12">
      <c r="A78" s="362">
        <f t="shared" si="32"/>
        <v>66</v>
      </c>
      <c r="B78" s="363"/>
      <c r="C78" s="364"/>
      <c r="D78" s="398" t="s">
        <v>1705</v>
      </c>
      <c r="E78" s="366" t="s">
        <v>458</v>
      </c>
      <c r="F78" s="367" t="s">
        <v>1592</v>
      </c>
      <c r="G78" s="386">
        <v>1</v>
      </c>
      <c r="H78" s="387"/>
      <c r="I78" s="370">
        <f t="shared" si="29"/>
        <v>0</v>
      </c>
      <c r="J78" s="387"/>
      <c r="K78" s="370">
        <f t="shared" si="30"/>
        <v>0</v>
      </c>
      <c r="L78" s="371">
        <f t="shared" si="31"/>
        <v>0</v>
      </c>
    </row>
    <row r="79" spans="1:12">
      <c r="A79" s="362">
        <f t="shared" si="32"/>
        <v>67</v>
      </c>
      <c r="B79" s="363"/>
      <c r="C79" s="364"/>
      <c r="D79" s="385" t="s">
        <v>1706</v>
      </c>
      <c r="E79" s="366" t="s">
        <v>458</v>
      </c>
      <c r="F79" s="367" t="s">
        <v>1592</v>
      </c>
      <c r="G79" s="386">
        <v>1</v>
      </c>
      <c r="H79" s="387"/>
      <c r="I79" s="370">
        <f t="shared" si="29"/>
        <v>0</v>
      </c>
      <c r="J79" s="387"/>
      <c r="K79" s="370">
        <f t="shared" si="30"/>
        <v>0</v>
      </c>
      <c r="L79" s="371">
        <f t="shared" si="31"/>
        <v>0</v>
      </c>
    </row>
    <row r="80" spans="1:12">
      <c r="A80" s="362">
        <f t="shared" si="32"/>
        <v>68</v>
      </c>
      <c r="B80" s="363"/>
      <c r="C80" s="364"/>
      <c r="D80" s="385" t="s">
        <v>1707</v>
      </c>
      <c r="E80" s="366" t="s">
        <v>458</v>
      </c>
      <c r="F80" s="367" t="s">
        <v>1592</v>
      </c>
      <c r="G80" s="386">
        <v>1</v>
      </c>
      <c r="H80" s="387"/>
      <c r="I80" s="370">
        <f t="shared" si="29"/>
        <v>0</v>
      </c>
      <c r="J80" s="387"/>
      <c r="K80" s="370">
        <f t="shared" si="30"/>
        <v>0</v>
      </c>
      <c r="L80" s="371">
        <f t="shared" si="31"/>
        <v>0</v>
      </c>
    </row>
    <row r="81" spans="1:12">
      <c r="A81" s="362">
        <f t="shared" si="32"/>
        <v>69</v>
      </c>
      <c r="B81" s="363"/>
      <c r="C81" s="364"/>
      <c r="D81" s="385" t="s">
        <v>1708</v>
      </c>
      <c r="E81" s="366" t="s">
        <v>458</v>
      </c>
      <c r="F81" s="367" t="s">
        <v>1592</v>
      </c>
      <c r="G81" s="386">
        <v>1</v>
      </c>
      <c r="H81" s="387"/>
      <c r="I81" s="370">
        <f t="shared" si="29"/>
        <v>0</v>
      </c>
      <c r="J81" s="387"/>
      <c r="K81" s="370">
        <f t="shared" si="30"/>
        <v>0</v>
      </c>
      <c r="L81" s="371">
        <f t="shared" si="31"/>
        <v>0</v>
      </c>
    </row>
    <row r="82" spans="1:12">
      <c r="A82" s="362">
        <f t="shared" si="32"/>
        <v>70</v>
      </c>
      <c r="B82" s="363"/>
      <c r="C82" s="364"/>
      <c r="D82" s="385" t="s">
        <v>1709</v>
      </c>
      <c r="E82" s="366" t="s">
        <v>458</v>
      </c>
      <c r="F82" s="367" t="s">
        <v>1592</v>
      </c>
      <c r="G82" s="386">
        <v>4</v>
      </c>
      <c r="H82" s="387"/>
      <c r="I82" s="370">
        <f t="shared" si="29"/>
        <v>0</v>
      </c>
      <c r="J82" s="387"/>
      <c r="K82" s="370">
        <f t="shared" si="30"/>
        <v>0</v>
      </c>
      <c r="L82" s="371">
        <f t="shared" si="31"/>
        <v>0</v>
      </c>
    </row>
    <row r="83" spans="1:12">
      <c r="A83" s="362">
        <f t="shared" si="32"/>
        <v>71</v>
      </c>
      <c r="B83" s="363"/>
      <c r="C83" s="364"/>
      <c r="D83" s="398" t="s">
        <v>1710</v>
      </c>
      <c r="E83" s="366" t="s">
        <v>458</v>
      </c>
      <c r="F83" s="367" t="s">
        <v>215</v>
      </c>
      <c r="G83" s="386">
        <v>2</v>
      </c>
      <c r="H83" s="387"/>
      <c r="I83" s="370">
        <f t="shared" si="29"/>
        <v>0</v>
      </c>
      <c r="J83" s="387"/>
      <c r="K83" s="370">
        <f t="shared" si="30"/>
        <v>0</v>
      </c>
      <c r="L83" s="371">
        <f t="shared" si="31"/>
        <v>0</v>
      </c>
    </row>
    <row r="84" spans="1:12" ht="20.45">
      <c r="A84" s="362">
        <f t="shared" si="32"/>
        <v>72</v>
      </c>
      <c r="B84" s="363"/>
      <c r="C84" s="364"/>
      <c r="D84" s="385" t="s">
        <v>1711</v>
      </c>
      <c r="E84" s="366" t="s">
        <v>458</v>
      </c>
      <c r="F84" s="367" t="s">
        <v>1592</v>
      </c>
      <c r="G84" s="386">
        <v>1</v>
      </c>
      <c r="H84" s="387"/>
      <c r="I84" s="370">
        <f t="shared" si="29"/>
        <v>0</v>
      </c>
      <c r="J84" s="387"/>
      <c r="K84" s="370">
        <f t="shared" si="30"/>
        <v>0</v>
      </c>
      <c r="L84" s="371">
        <f t="shared" si="31"/>
        <v>0</v>
      </c>
    </row>
    <row r="85" spans="1:12">
      <c r="A85" s="362">
        <f t="shared" si="32"/>
        <v>73</v>
      </c>
      <c r="B85" s="363"/>
      <c r="C85" s="364"/>
      <c r="D85" s="385" t="s">
        <v>1712</v>
      </c>
      <c r="E85" s="366" t="s">
        <v>458</v>
      </c>
      <c r="F85" s="367" t="s">
        <v>1592</v>
      </c>
      <c r="G85" s="386">
        <v>2</v>
      </c>
      <c r="H85" s="387"/>
      <c r="I85" s="370">
        <f t="shared" si="29"/>
        <v>0</v>
      </c>
      <c r="J85" s="387"/>
      <c r="K85" s="370">
        <f t="shared" si="30"/>
        <v>0</v>
      </c>
      <c r="L85" s="371">
        <f t="shared" si="31"/>
        <v>0</v>
      </c>
    </row>
    <row r="86" spans="1:12">
      <c r="A86" s="362">
        <f t="shared" si="32"/>
        <v>74</v>
      </c>
      <c r="B86" s="363"/>
      <c r="C86" s="364"/>
      <c r="D86" s="398" t="s">
        <v>1713</v>
      </c>
      <c r="E86" s="366" t="s">
        <v>458</v>
      </c>
      <c r="F86" s="367" t="s">
        <v>494</v>
      </c>
      <c r="G86" s="386">
        <v>1</v>
      </c>
      <c r="H86" s="387"/>
      <c r="I86" s="370">
        <f t="shared" si="29"/>
        <v>0</v>
      </c>
      <c r="J86" s="387"/>
      <c r="K86" s="370">
        <f t="shared" si="30"/>
        <v>0</v>
      </c>
      <c r="L86" s="371">
        <f t="shared" si="31"/>
        <v>0</v>
      </c>
    </row>
    <row r="87" spans="1:12">
      <c r="A87" s="362">
        <f t="shared" si="32"/>
        <v>75</v>
      </c>
      <c r="B87" s="363"/>
      <c r="C87" s="364"/>
      <c r="D87" s="398" t="s">
        <v>1714</v>
      </c>
      <c r="E87" s="366" t="s">
        <v>458</v>
      </c>
      <c r="F87" s="367" t="s">
        <v>494</v>
      </c>
      <c r="G87" s="386">
        <v>1</v>
      </c>
      <c r="H87" s="387"/>
      <c r="I87" s="370">
        <f t="shared" si="29"/>
        <v>0</v>
      </c>
      <c r="J87" s="387"/>
      <c r="K87" s="370">
        <f t="shared" si="30"/>
        <v>0</v>
      </c>
      <c r="L87" s="371">
        <f t="shared" si="31"/>
        <v>0</v>
      </c>
    </row>
    <row r="88" spans="1:12">
      <c r="A88" s="362">
        <f t="shared" si="32"/>
        <v>76</v>
      </c>
      <c r="B88" s="363"/>
      <c r="C88" s="364"/>
      <c r="D88" s="398" t="s">
        <v>1715</v>
      </c>
      <c r="E88" s="366" t="s">
        <v>458</v>
      </c>
      <c r="F88" s="367" t="s">
        <v>494</v>
      </c>
      <c r="G88" s="386">
        <v>1</v>
      </c>
      <c r="H88" s="387"/>
      <c r="I88" s="370">
        <v>0</v>
      </c>
      <c r="J88" s="387"/>
      <c r="K88" s="370">
        <f t="shared" si="30"/>
        <v>0</v>
      </c>
      <c r="L88" s="371">
        <f t="shared" si="31"/>
        <v>0</v>
      </c>
    </row>
    <row r="89" spans="1:12" ht="26.65" customHeight="1">
      <c r="A89" s="362">
        <f t="shared" si="32"/>
        <v>77</v>
      </c>
      <c r="B89" s="363"/>
      <c r="C89" s="364"/>
      <c r="D89" s="385" t="s">
        <v>1716</v>
      </c>
      <c r="E89" s="366" t="s">
        <v>458</v>
      </c>
      <c r="F89" s="367" t="s">
        <v>494</v>
      </c>
      <c r="G89" s="386">
        <v>1</v>
      </c>
      <c r="H89" s="387"/>
      <c r="I89" s="370">
        <f t="shared" ref="I89:I95" si="33">G89*H89</f>
        <v>0</v>
      </c>
      <c r="J89" s="387">
        <v>0</v>
      </c>
      <c r="K89" s="370">
        <f t="shared" si="30"/>
        <v>0</v>
      </c>
      <c r="L89" s="371">
        <f t="shared" si="31"/>
        <v>0</v>
      </c>
    </row>
    <row r="90" spans="1:12" ht="26.65" customHeight="1">
      <c r="A90" s="362">
        <f t="shared" si="32"/>
        <v>78</v>
      </c>
      <c r="B90" s="363"/>
      <c r="C90" s="364"/>
      <c r="D90" s="385" t="s">
        <v>1717</v>
      </c>
      <c r="E90" s="366" t="s">
        <v>458</v>
      </c>
      <c r="F90" s="367" t="s">
        <v>494</v>
      </c>
      <c r="G90" s="386">
        <v>1</v>
      </c>
      <c r="H90" s="387"/>
      <c r="I90" s="370">
        <f t="shared" si="33"/>
        <v>0</v>
      </c>
      <c r="J90" s="387">
        <v>0</v>
      </c>
      <c r="K90" s="370">
        <f t="shared" si="30"/>
        <v>0</v>
      </c>
      <c r="L90" s="371">
        <f t="shared" si="31"/>
        <v>0</v>
      </c>
    </row>
    <row r="91" spans="1:12">
      <c r="A91" s="362">
        <f t="shared" si="32"/>
        <v>79</v>
      </c>
      <c r="B91" s="363"/>
      <c r="C91" s="364"/>
      <c r="D91" s="385" t="s">
        <v>1718</v>
      </c>
      <c r="E91" s="366" t="s">
        <v>458</v>
      </c>
      <c r="F91" s="367" t="s">
        <v>494</v>
      </c>
      <c r="G91" s="386">
        <v>1</v>
      </c>
      <c r="H91" s="387"/>
      <c r="I91" s="370">
        <f t="shared" si="33"/>
        <v>0</v>
      </c>
      <c r="J91" s="387">
        <v>0</v>
      </c>
      <c r="K91" s="370">
        <f t="shared" si="30"/>
        <v>0</v>
      </c>
      <c r="L91" s="371">
        <f t="shared" si="31"/>
        <v>0</v>
      </c>
    </row>
    <row r="92" spans="1:12">
      <c r="A92" s="362">
        <f t="shared" si="32"/>
        <v>80</v>
      </c>
      <c r="B92" s="363"/>
      <c r="C92" s="364"/>
      <c r="D92" s="385" t="s">
        <v>1719</v>
      </c>
      <c r="E92" s="366" t="s">
        <v>458</v>
      </c>
      <c r="F92" s="367" t="s">
        <v>494</v>
      </c>
      <c r="G92" s="386">
        <v>1</v>
      </c>
      <c r="H92" s="387"/>
      <c r="I92" s="370">
        <f t="shared" si="33"/>
        <v>0</v>
      </c>
      <c r="J92" s="387"/>
      <c r="K92" s="370">
        <f t="shared" si="30"/>
        <v>0</v>
      </c>
      <c r="L92" s="371">
        <f t="shared" si="31"/>
        <v>0</v>
      </c>
    </row>
    <row r="93" spans="1:12">
      <c r="A93" s="362">
        <f t="shared" si="32"/>
        <v>81</v>
      </c>
      <c r="B93" s="363"/>
      <c r="C93" s="364"/>
      <c r="D93" s="385" t="s">
        <v>1720</v>
      </c>
      <c r="E93" s="366" t="s">
        <v>458</v>
      </c>
      <c r="F93" s="367" t="s">
        <v>494</v>
      </c>
      <c r="G93" s="386">
        <v>1</v>
      </c>
      <c r="H93" s="387"/>
      <c r="I93" s="370">
        <f t="shared" si="33"/>
        <v>0</v>
      </c>
      <c r="J93" s="387"/>
      <c r="K93" s="370">
        <f t="shared" si="30"/>
        <v>0</v>
      </c>
      <c r="L93" s="371">
        <f t="shared" si="31"/>
        <v>0</v>
      </c>
    </row>
    <row r="94" spans="1:12">
      <c r="A94" s="362">
        <f t="shared" si="32"/>
        <v>82</v>
      </c>
      <c r="B94" s="363"/>
      <c r="C94" s="364"/>
      <c r="D94" s="398" t="s">
        <v>1721</v>
      </c>
      <c r="E94" s="366" t="s">
        <v>458</v>
      </c>
      <c r="F94" s="367" t="s">
        <v>1722</v>
      </c>
      <c r="G94" s="386">
        <v>60</v>
      </c>
      <c r="H94" s="387"/>
      <c r="I94" s="370">
        <f t="shared" si="33"/>
        <v>0</v>
      </c>
      <c r="J94" s="387">
        <v>0</v>
      </c>
      <c r="K94" s="370">
        <f t="shared" si="30"/>
        <v>0</v>
      </c>
      <c r="L94" s="371">
        <f t="shared" si="31"/>
        <v>0</v>
      </c>
    </row>
    <row r="95" spans="1:12">
      <c r="A95" s="362">
        <f t="shared" si="32"/>
        <v>83</v>
      </c>
      <c r="B95" s="390"/>
      <c r="C95" s="391"/>
      <c r="D95" s="399" t="s">
        <v>1723</v>
      </c>
      <c r="E95" s="393" t="s">
        <v>458</v>
      </c>
      <c r="F95" s="394" t="s">
        <v>494</v>
      </c>
      <c r="G95" s="400">
        <v>1</v>
      </c>
      <c r="H95" s="395">
        <v>0</v>
      </c>
      <c r="I95" s="396">
        <f t="shared" si="33"/>
        <v>0</v>
      </c>
      <c r="J95" s="395"/>
      <c r="K95" s="396">
        <f t="shared" si="30"/>
        <v>0</v>
      </c>
      <c r="L95" s="397">
        <f t="shared" si="31"/>
        <v>0</v>
      </c>
    </row>
    <row r="96" spans="1:12" s="384" customFormat="1">
      <c r="A96" s="353"/>
      <c r="B96" s="353"/>
      <c r="C96" s="354"/>
      <c r="D96" s="355" t="s">
        <v>1724</v>
      </c>
      <c r="E96" s="356"/>
      <c r="F96" s="357"/>
      <c r="G96" s="357"/>
      <c r="H96" s="358"/>
      <c r="I96" s="359"/>
      <c r="J96" s="360"/>
      <c r="K96" s="359"/>
      <c r="L96" s="361"/>
    </row>
    <row r="97" spans="1:12" ht="183.6">
      <c r="A97" s="362">
        <f>A95+1</f>
        <v>84</v>
      </c>
      <c r="B97" s="363"/>
      <c r="C97" s="364"/>
      <c r="D97" s="385" t="s">
        <v>1725</v>
      </c>
      <c r="E97" s="366" t="s">
        <v>458</v>
      </c>
      <c r="F97" s="367" t="s">
        <v>1592</v>
      </c>
      <c r="G97" s="386">
        <v>2</v>
      </c>
      <c r="H97" s="401"/>
      <c r="I97" s="402">
        <f>H97*G97</f>
        <v>0</v>
      </c>
      <c r="J97" s="387"/>
      <c r="K97" s="402">
        <f t="shared" ref="K97:K98" si="34">J97*G97</f>
        <v>0</v>
      </c>
      <c r="L97" s="371">
        <f t="shared" ref="L97:L98" si="35">K97+I97</f>
        <v>0</v>
      </c>
    </row>
    <row r="98" spans="1:12">
      <c r="A98" s="362">
        <f>A97+1</f>
        <v>85</v>
      </c>
      <c r="B98" s="363"/>
      <c r="C98" s="364"/>
      <c r="D98" s="398" t="s">
        <v>1726</v>
      </c>
      <c r="E98" s="366" t="s">
        <v>458</v>
      </c>
      <c r="F98" s="367" t="s">
        <v>1592</v>
      </c>
      <c r="G98" s="386">
        <v>2</v>
      </c>
      <c r="H98" s="395">
        <v>0</v>
      </c>
      <c r="I98" s="402">
        <f t="shared" ref="I98" si="36">H98*G98</f>
        <v>0</v>
      </c>
      <c r="J98" s="387"/>
      <c r="K98" s="402">
        <f t="shared" si="34"/>
        <v>0</v>
      </c>
      <c r="L98" s="371">
        <f t="shared" si="35"/>
        <v>0</v>
      </c>
    </row>
    <row r="99" spans="1:12" s="384" customFormat="1">
      <c r="A99" s="353"/>
      <c r="B99" s="353"/>
      <c r="C99" s="354"/>
      <c r="D99" s="355" t="s">
        <v>1358</v>
      </c>
      <c r="E99" s="356"/>
      <c r="F99" s="357"/>
      <c r="G99" s="357"/>
      <c r="H99" s="358"/>
      <c r="I99" s="359"/>
      <c r="J99" s="360"/>
      <c r="K99" s="359"/>
      <c r="L99" s="361"/>
    </row>
    <row r="100" spans="1:12">
      <c r="A100" s="362">
        <f>A98+1</f>
        <v>86</v>
      </c>
      <c r="B100" s="363"/>
      <c r="C100" s="364"/>
      <c r="D100" s="365" t="s">
        <v>1727</v>
      </c>
      <c r="E100" s="373"/>
      <c r="F100" s="367" t="s">
        <v>494</v>
      </c>
      <c r="G100" s="367">
        <v>1</v>
      </c>
      <c r="H100" s="387">
        <v>0</v>
      </c>
      <c r="I100" s="370">
        <f t="shared" ref="I100:I102" si="37">H100*G100</f>
        <v>0</v>
      </c>
      <c r="J100" s="387"/>
      <c r="K100" s="370">
        <f>J100*G100</f>
        <v>0</v>
      </c>
      <c r="L100" s="371">
        <f t="shared" ref="L100:L102" si="38">K100+I100</f>
        <v>0</v>
      </c>
    </row>
    <row r="101" spans="1:12">
      <c r="A101" s="362">
        <f t="shared" ref="A101:A109" si="39">A100+1</f>
        <v>87</v>
      </c>
      <c r="B101" s="363"/>
      <c r="C101" s="364"/>
      <c r="D101" s="365" t="s">
        <v>1614</v>
      </c>
      <c r="E101" s="373"/>
      <c r="F101" s="367" t="s">
        <v>494</v>
      </c>
      <c r="G101" s="367">
        <v>1</v>
      </c>
      <c r="H101" s="387">
        <v>0</v>
      </c>
      <c r="I101" s="370">
        <f t="shared" si="37"/>
        <v>0</v>
      </c>
      <c r="J101" s="387"/>
      <c r="K101" s="370">
        <f>J101*G101</f>
        <v>0</v>
      </c>
      <c r="L101" s="371">
        <f t="shared" si="38"/>
        <v>0</v>
      </c>
    </row>
    <row r="102" spans="1:12">
      <c r="A102" s="362">
        <f t="shared" si="39"/>
        <v>88</v>
      </c>
      <c r="B102" s="363"/>
      <c r="C102" s="364"/>
      <c r="D102" s="365" t="s">
        <v>1334</v>
      </c>
      <c r="E102" s="373"/>
      <c r="F102" s="367" t="s">
        <v>494</v>
      </c>
      <c r="G102" s="367">
        <v>1</v>
      </c>
      <c r="H102" s="387">
        <v>0</v>
      </c>
      <c r="I102" s="370">
        <f t="shared" si="37"/>
        <v>0</v>
      </c>
      <c r="J102" s="387"/>
      <c r="K102" s="370">
        <f>J102*G102</f>
        <v>0</v>
      </c>
      <c r="L102" s="371">
        <f t="shared" si="38"/>
        <v>0</v>
      </c>
    </row>
    <row r="103" spans="1:12">
      <c r="A103" s="362">
        <f t="shared" si="39"/>
        <v>89</v>
      </c>
      <c r="B103" s="363"/>
      <c r="C103" s="364"/>
      <c r="D103" s="365" t="s">
        <v>1352</v>
      </c>
      <c r="E103" s="373"/>
      <c r="F103" s="367" t="s">
        <v>494</v>
      </c>
      <c r="G103" s="367">
        <v>1</v>
      </c>
      <c r="H103" s="387">
        <v>0</v>
      </c>
      <c r="I103" s="370">
        <f t="shared" ref="I100:I109" si="40">H103*G103</f>
        <v>0</v>
      </c>
      <c r="J103" s="387"/>
      <c r="K103" s="370">
        <f>J103*G103</f>
        <v>0</v>
      </c>
      <c r="L103" s="371">
        <f t="shared" ref="L100:L109" si="41">K103+I103</f>
        <v>0</v>
      </c>
    </row>
    <row r="104" spans="1:12">
      <c r="A104" s="362">
        <f t="shared" si="39"/>
        <v>90</v>
      </c>
      <c r="B104" s="363"/>
      <c r="C104" s="364"/>
      <c r="D104" s="365" t="s">
        <v>1616</v>
      </c>
      <c r="E104" s="373"/>
      <c r="F104" s="367" t="s">
        <v>1592</v>
      </c>
      <c r="G104" s="367">
        <v>1</v>
      </c>
      <c r="H104" s="387">
        <v>0</v>
      </c>
      <c r="I104" s="370">
        <f t="shared" si="40"/>
        <v>0</v>
      </c>
      <c r="J104" s="387"/>
      <c r="K104" s="370">
        <f t="shared" ref="K104:K109" si="42">J104*G104</f>
        <v>0</v>
      </c>
      <c r="L104" s="371">
        <f t="shared" si="41"/>
        <v>0</v>
      </c>
    </row>
    <row r="105" spans="1:12">
      <c r="A105" s="362">
        <f t="shared" si="39"/>
        <v>91</v>
      </c>
      <c r="B105" s="363"/>
      <c r="C105" s="364"/>
      <c r="D105" s="365" t="s">
        <v>1617</v>
      </c>
      <c r="E105" s="373"/>
      <c r="F105" s="367" t="s">
        <v>494</v>
      </c>
      <c r="G105" s="367">
        <v>1</v>
      </c>
      <c r="H105" s="387">
        <v>0</v>
      </c>
      <c r="I105" s="370">
        <f t="shared" si="40"/>
        <v>0</v>
      </c>
      <c r="J105" s="387"/>
      <c r="K105" s="370">
        <f t="shared" si="42"/>
        <v>0</v>
      </c>
      <c r="L105" s="371">
        <f t="shared" si="41"/>
        <v>0</v>
      </c>
    </row>
    <row r="106" spans="1:12">
      <c r="A106" s="362">
        <f t="shared" si="39"/>
        <v>92</v>
      </c>
      <c r="B106" s="363"/>
      <c r="C106" s="364"/>
      <c r="D106" s="365" t="s">
        <v>1618</v>
      </c>
      <c r="E106" s="373"/>
      <c r="F106" s="367" t="s">
        <v>822</v>
      </c>
      <c r="G106" s="367">
        <v>6</v>
      </c>
      <c r="H106" s="387">
        <v>0</v>
      </c>
      <c r="I106" s="370">
        <f t="shared" si="40"/>
        <v>0</v>
      </c>
      <c r="J106" s="387"/>
      <c r="K106" s="370">
        <f t="shared" si="42"/>
        <v>0</v>
      </c>
      <c r="L106" s="371">
        <f t="shared" si="41"/>
        <v>0</v>
      </c>
    </row>
    <row r="107" spans="1:12">
      <c r="A107" s="362">
        <f t="shared" si="39"/>
        <v>93</v>
      </c>
      <c r="B107" s="363"/>
      <c r="C107" s="364"/>
      <c r="D107" s="374" t="s">
        <v>1619</v>
      </c>
      <c r="E107" s="375"/>
      <c r="F107" s="367" t="s">
        <v>494</v>
      </c>
      <c r="G107" s="367">
        <v>1</v>
      </c>
      <c r="H107" s="387"/>
      <c r="I107" s="370">
        <f t="shared" si="40"/>
        <v>0</v>
      </c>
      <c r="J107" s="387"/>
      <c r="K107" s="370">
        <f t="shared" si="42"/>
        <v>0</v>
      </c>
      <c r="L107" s="371">
        <f t="shared" si="41"/>
        <v>0</v>
      </c>
    </row>
    <row r="108" spans="1:12" ht="20.45">
      <c r="A108" s="362">
        <f t="shared" si="39"/>
        <v>94</v>
      </c>
      <c r="B108" s="363"/>
      <c r="C108" s="364"/>
      <c r="D108" s="365" t="s">
        <v>1620</v>
      </c>
      <c r="E108" s="377"/>
      <c r="F108" s="367" t="s">
        <v>1592</v>
      </c>
      <c r="G108" s="367">
        <v>1</v>
      </c>
      <c r="H108" s="403">
        <v>0</v>
      </c>
      <c r="I108" s="370">
        <f t="shared" si="40"/>
        <v>0</v>
      </c>
      <c r="J108" s="387"/>
      <c r="K108" s="370">
        <f t="shared" si="42"/>
        <v>0</v>
      </c>
      <c r="L108" s="371">
        <f t="shared" si="41"/>
        <v>0</v>
      </c>
    </row>
    <row r="109" spans="1:12">
      <c r="A109" s="362">
        <f t="shared" si="39"/>
        <v>95</v>
      </c>
      <c r="B109" s="363"/>
      <c r="C109" s="364"/>
      <c r="D109" s="376" t="s">
        <v>1621</v>
      </c>
      <c r="E109" s="377"/>
      <c r="F109" s="367" t="s">
        <v>1592</v>
      </c>
      <c r="G109" s="367">
        <v>1</v>
      </c>
      <c r="H109" s="404">
        <v>0</v>
      </c>
      <c r="I109" s="396">
        <f t="shared" si="40"/>
        <v>0</v>
      </c>
      <c r="J109" s="395"/>
      <c r="K109" s="396">
        <f t="shared" si="42"/>
        <v>0</v>
      </c>
      <c r="L109" s="371">
        <f t="shared" si="41"/>
        <v>0</v>
      </c>
    </row>
    <row r="110" spans="1:12">
      <c r="A110" s="379"/>
      <c r="B110" s="379"/>
      <c r="C110" s="379"/>
      <c r="D110" s="379"/>
      <c r="E110" s="379"/>
      <c r="F110" s="379"/>
      <c r="G110" s="379"/>
      <c r="H110" s="379"/>
      <c r="I110" s="379"/>
      <c r="J110" s="379"/>
      <c r="K110" s="379"/>
      <c r="L110" s="379"/>
    </row>
    <row r="111" spans="1:12" s="383" customFormat="1" ht="15.6">
      <c r="A111" s="380" t="s">
        <v>1622</v>
      </c>
      <c r="B111" s="380"/>
      <c r="C111" s="381"/>
      <c r="D111" s="381"/>
      <c r="E111" s="381"/>
      <c r="F111" s="381"/>
      <c r="G111" s="381"/>
      <c r="H111" s="381"/>
      <c r="I111" s="381"/>
      <c r="J111" s="381"/>
      <c r="K111" s="381"/>
      <c r="L111" s="382">
        <f>SUM(L5:L109)</f>
        <v>0</v>
      </c>
    </row>
    <row r="112" spans="1:12" ht="21">
      <c r="A112" s="484" t="s">
        <v>1572</v>
      </c>
      <c r="B112" s="484"/>
      <c r="C112" s="484"/>
      <c r="D112" s="484"/>
      <c r="E112" s="484"/>
      <c r="F112" s="484"/>
      <c r="G112" s="484"/>
      <c r="H112" s="484"/>
      <c r="I112" s="484"/>
      <c r="J112" s="484"/>
      <c r="K112" s="484"/>
      <c r="L112" s="484"/>
    </row>
    <row r="113" spans="1:12" ht="32.25" customHeight="1">
      <c r="A113" s="479" t="s">
        <v>1577</v>
      </c>
      <c r="B113" s="479"/>
      <c r="C113" s="479"/>
      <c r="D113" s="479"/>
      <c r="E113" s="479"/>
      <c r="F113" s="479"/>
      <c r="G113" s="479"/>
      <c r="H113" s="479"/>
      <c r="I113" s="479"/>
      <c r="J113" s="479"/>
      <c r="K113" s="479"/>
      <c r="L113" s="479"/>
    </row>
    <row r="114" spans="1:12" ht="63" customHeight="1">
      <c r="A114" s="479" t="s">
        <v>1578</v>
      </c>
      <c r="B114" s="479"/>
      <c r="C114" s="479"/>
      <c r="D114" s="479"/>
      <c r="E114" s="479"/>
      <c r="F114" s="479"/>
      <c r="G114" s="479"/>
      <c r="H114" s="479"/>
      <c r="I114" s="479"/>
      <c r="J114" s="479"/>
      <c r="K114" s="479"/>
      <c r="L114" s="479"/>
    </row>
  </sheetData>
  <sheetProtection selectLockedCells="1" selectUnlockedCells="1"/>
  <autoFilter ref="B3:B113" xr:uid="{00000000-0009-0000-0000-000002000000}"/>
  <dataConsolidate function="var" topLabels="1">
    <dataRefs count="3">
      <dataRef ref="T3" sheet="SERVEROVNA RACKY" r:id="rId1"/>
      <dataRef ref="D997" sheet="SERVEROVNA RACKY" r:id="rId3"/>
      <dataRef ref="D1975" sheet="SERVEROVNA RACKY" r:id="rId5"/>
    </dataRefs>
  </dataConsolidate>
  <mergeCells count="7">
    <mergeCell ref="A114:L114"/>
    <mergeCell ref="A1:L1"/>
    <mergeCell ref="A2:G2"/>
    <mergeCell ref="H2:I2"/>
    <mergeCell ref="J2:K2"/>
    <mergeCell ref="A112:L112"/>
    <mergeCell ref="A113:L113"/>
  </mergeCells>
  <conditionalFormatting sqref="H5:H10 J5:J10 H12:H25 J12:J25 H27:H29 J27:J29 H31:H39 J31:J39 H41:H46 J41:J46 H48:H57 J48:J57 H59:H65 J59:J65 H67:H69 J67:J69 H71:H95 J71:J95 H97:K98 J102:J109">
    <cfRule type="containsBlanks" dxfId="80" priority="4">
      <formula>LEN(TRIM(H5))=0</formula>
    </cfRule>
  </conditionalFormatting>
  <conditionalFormatting sqref="H107">
    <cfRule type="containsBlanks" dxfId="79" priority="3">
      <formula>LEN(TRIM(H107))=0</formula>
    </cfRule>
  </conditionalFormatting>
  <conditionalFormatting sqref="J100">
    <cfRule type="containsBlanks" dxfId="78" priority="2">
      <formula>LEN(TRIM(J100))=0</formula>
    </cfRule>
  </conditionalFormatting>
  <conditionalFormatting sqref="J101">
    <cfRule type="containsBlanks" dxfId="77" priority="1">
      <formula>LEN(TRIM(J101))=0</formula>
    </cfRule>
  </conditionalFormatting>
  <pageMargins left="0.78749999999999998" right="0.78749999999999998" top="0.78749999999999998" bottom="1.1784722222222199" header="0.51180555555555596" footer="0.51180555555555596"/>
  <pageSetup paperSize="9" scale="73" firstPageNumber="0" fitToHeight="4" orientation="landscape"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0B65A-328B-0E46-AD23-B84CB9FB07C3}">
  <sheetPr>
    <tabColor theme="9"/>
  </sheetPr>
  <dimension ref="A1:I30"/>
  <sheetViews>
    <sheetView zoomScale="144" zoomScaleNormal="162" zoomScalePageLayoutView="162" workbookViewId="0">
      <selection activeCell="S51" sqref="S51"/>
    </sheetView>
  </sheetViews>
  <sheetFormatPr defaultColWidth="10.7109375" defaultRowHeight="13.15"/>
  <cols>
    <col min="1" max="1" width="5.42578125" style="6" customWidth="1"/>
    <col min="2" max="2" width="14.28515625" style="6" customWidth="1"/>
    <col min="3" max="3" width="44.28515625" style="6" customWidth="1"/>
    <col min="4" max="4" width="8.28515625" style="6" customWidth="1"/>
    <col min="5" max="5" width="17.140625" style="6" bestFit="1" customWidth="1"/>
    <col min="6" max="6" width="10.7109375" style="6"/>
    <col min="7" max="7" width="14.28515625" style="6" bestFit="1" customWidth="1"/>
    <col min="8" max="16384" width="10.7109375" style="6"/>
  </cols>
  <sheetData>
    <row r="1" spans="1:9" ht="7.15" customHeight="1">
      <c r="A1" s="416"/>
      <c r="B1" s="416"/>
      <c r="C1" s="416"/>
      <c r="D1" s="416"/>
      <c r="E1" s="416"/>
    </row>
    <row r="2" spans="1:9" s="7" customFormat="1" ht="46.9" customHeight="1">
      <c r="A2" s="478" t="s">
        <v>1548</v>
      </c>
      <c r="B2" s="478"/>
      <c r="C2" s="478"/>
      <c r="D2" s="478"/>
      <c r="E2" s="478"/>
      <c r="F2" s="288"/>
      <c r="G2" s="288"/>
      <c r="H2" s="288"/>
      <c r="I2" s="288"/>
    </row>
    <row r="3" spans="1:9" s="10" customFormat="1" ht="28.9" customHeight="1">
      <c r="A3" s="419" t="s">
        <v>1</v>
      </c>
      <c r="B3" s="419"/>
      <c r="C3" s="8" t="s">
        <v>2</v>
      </c>
      <c r="D3" s="9" t="s">
        <v>3</v>
      </c>
      <c r="E3" s="8" t="s">
        <v>4</v>
      </c>
      <c r="F3" s="29"/>
      <c r="G3" s="29"/>
      <c r="H3" s="29"/>
      <c r="I3" s="29"/>
    </row>
    <row r="4" spans="1:9" s="10" customFormat="1" ht="23.65" customHeight="1">
      <c r="A4" s="420" t="s">
        <v>5</v>
      </c>
      <c r="B4" s="420"/>
      <c r="C4" s="11" t="s">
        <v>6</v>
      </c>
      <c r="D4" s="12" t="s">
        <v>7</v>
      </c>
      <c r="E4" s="13" t="s">
        <v>8</v>
      </c>
      <c r="G4" s="29"/>
      <c r="H4" s="29"/>
      <c r="I4" s="29"/>
    </row>
    <row r="5" spans="1:9" s="10" customFormat="1" ht="22.9" customHeight="1">
      <c r="A5" s="421" t="s">
        <v>9</v>
      </c>
      <c r="B5" s="421"/>
      <c r="C5" s="1" t="s">
        <v>10</v>
      </c>
      <c r="D5" s="9" t="s">
        <v>11</v>
      </c>
      <c r="E5" s="1" t="s">
        <v>12</v>
      </c>
      <c r="F5" s="29"/>
      <c r="G5" s="29"/>
      <c r="H5" s="289"/>
      <c r="I5" s="29"/>
    </row>
    <row r="6" spans="1:9" s="10" customFormat="1" ht="23.65" customHeight="1">
      <c r="A6" s="422"/>
      <c r="B6" s="422"/>
      <c r="C6" s="14" t="s">
        <v>13</v>
      </c>
      <c r="D6" s="12" t="s">
        <v>14</v>
      </c>
      <c r="E6" s="11" t="s">
        <v>15</v>
      </c>
      <c r="F6" s="290"/>
      <c r="G6" s="29"/>
      <c r="H6" s="29"/>
      <c r="I6" s="29"/>
    </row>
    <row r="7" spans="1:9" s="10" customFormat="1" ht="22.9">
      <c r="A7" s="421" t="s">
        <v>16</v>
      </c>
      <c r="B7" s="421"/>
      <c r="C7" s="1" t="s">
        <v>17</v>
      </c>
      <c r="D7" s="9" t="s">
        <v>11</v>
      </c>
      <c r="E7" s="1" t="s">
        <v>18</v>
      </c>
      <c r="F7" s="29"/>
      <c r="G7" s="29"/>
      <c r="H7" s="29"/>
      <c r="I7" s="29"/>
    </row>
    <row r="8" spans="1:9" s="10" customFormat="1" ht="23.65" customHeight="1">
      <c r="A8" s="422"/>
      <c r="B8" s="422"/>
      <c r="C8" s="14" t="s">
        <v>19</v>
      </c>
      <c r="D8" s="12" t="s">
        <v>14</v>
      </c>
      <c r="E8" s="11" t="s">
        <v>20</v>
      </c>
      <c r="F8" s="290"/>
      <c r="G8" s="29"/>
      <c r="H8" s="29"/>
      <c r="I8" s="29"/>
    </row>
    <row r="9" spans="1:9" s="10" customFormat="1" ht="22.9" customHeight="1">
      <c r="A9" s="421" t="s">
        <v>21</v>
      </c>
      <c r="B9" s="421"/>
      <c r="C9" s="15"/>
      <c r="D9" s="9" t="s">
        <v>11</v>
      </c>
      <c r="E9" s="15"/>
      <c r="F9" s="29"/>
      <c r="G9" s="29"/>
      <c r="H9" s="29"/>
      <c r="I9" s="29"/>
    </row>
    <row r="10" spans="1:9" s="10" customFormat="1" ht="22.9">
      <c r="A10" s="422"/>
      <c r="B10" s="422"/>
      <c r="C10" s="16"/>
      <c r="D10" s="12" t="s">
        <v>14</v>
      </c>
      <c r="E10" s="17"/>
      <c r="F10" s="29"/>
      <c r="G10" s="29"/>
      <c r="H10" s="29"/>
      <c r="I10" s="29"/>
    </row>
    <row r="11" spans="1:9" s="18" customFormat="1" ht="22.9" customHeight="1">
      <c r="A11" s="423"/>
      <c r="B11" s="423"/>
      <c r="C11" s="423"/>
      <c r="D11" s="423"/>
      <c r="E11" s="423"/>
    </row>
    <row r="12" spans="1:9" s="291" customFormat="1" ht="48" customHeight="1">
      <c r="A12" s="417" t="s">
        <v>1728</v>
      </c>
      <c r="B12" s="418"/>
      <c r="C12" s="418"/>
      <c r="D12" s="418"/>
      <c r="E12" s="418"/>
      <c r="F12" s="19"/>
    </row>
    <row r="13" spans="1:9" s="24" customFormat="1" ht="15.6">
      <c r="A13" s="20" t="s">
        <v>22</v>
      </c>
      <c r="B13" s="21"/>
      <c r="C13" s="22"/>
      <c r="D13" s="20" t="s">
        <v>24</v>
      </c>
      <c r="E13" s="23" t="s">
        <v>25</v>
      </c>
      <c r="F13" s="19"/>
    </row>
    <row r="14" spans="1:9" s="24" customFormat="1" ht="15.6">
      <c r="A14" s="2">
        <v>1</v>
      </c>
      <c r="B14" s="4" t="s">
        <v>1729</v>
      </c>
      <c r="C14" s="5"/>
      <c r="D14" s="3"/>
      <c r="E14" s="25">
        <f>'REKAPITULACE LAN'!F19</f>
        <v>0</v>
      </c>
      <c r="F14" s="19"/>
      <c r="G14" s="292"/>
      <c r="H14" s="293"/>
      <c r="I14" s="292"/>
    </row>
    <row r="15" spans="1:9" s="24" customFormat="1" ht="15.6">
      <c r="A15" s="2">
        <f>A14+1</f>
        <v>2</v>
      </c>
      <c r="B15" s="4" t="s">
        <v>1730</v>
      </c>
      <c r="C15" s="5"/>
      <c r="D15" s="3"/>
      <c r="E15" s="25">
        <f>'REKAPITULACE STO'!F18</f>
        <v>0</v>
      </c>
      <c r="F15" s="19"/>
      <c r="G15" s="292"/>
      <c r="H15" s="406"/>
      <c r="I15" s="292"/>
    </row>
    <row r="16" spans="1:9" s="24" customFormat="1" ht="15.6">
      <c r="A16" s="2">
        <f>A15+1</f>
        <v>3</v>
      </c>
      <c r="B16" s="4" t="s">
        <v>1731</v>
      </c>
      <c r="C16" s="5"/>
      <c r="D16" s="3"/>
      <c r="E16" s="25">
        <f>'REKAPITULACE RACKY'!F18</f>
        <v>0</v>
      </c>
      <c r="F16" s="19"/>
      <c r="G16" s="292"/>
      <c r="H16" s="406"/>
      <c r="I16" s="292"/>
    </row>
    <row r="17" spans="1:9" s="24" customFormat="1" ht="15">
      <c r="A17" s="2">
        <f>A16+1</f>
        <v>4</v>
      </c>
      <c r="B17" s="4" t="s">
        <v>1732</v>
      </c>
      <c r="C17" s="5"/>
      <c r="D17" s="3"/>
      <c r="E17" s="25">
        <f>'REKAPITULACE TRASY'!F18</f>
        <v>0</v>
      </c>
      <c r="F17" s="19"/>
      <c r="H17" s="405"/>
    </row>
    <row r="18" spans="1:9" s="19" customFormat="1" ht="15.6">
      <c r="A18" s="477" t="s">
        <v>31</v>
      </c>
      <c r="B18" s="477"/>
      <c r="C18" s="477"/>
      <c r="D18" s="294"/>
      <c r="E18" s="295">
        <f>SUM(E14:E17)</f>
        <v>0</v>
      </c>
      <c r="G18" s="296"/>
    </row>
    <row r="19" spans="1:9" s="19" customFormat="1" ht="15.6">
      <c r="A19" s="477" t="s">
        <v>32</v>
      </c>
      <c r="B19" s="477"/>
      <c r="C19" s="477"/>
      <c r="D19" s="297">
        <v>0.21</v>
      </c>
      <c r="E19" s="295">
        <f>ROUND(PRODUCT(E18,D19),1)</f>
        <v>0</v>
      </c>
    </row>
    <row r="20" spans="1:9" s="19" customFormat="1" ht="15.6">
      <c r="A20" s="477" t="s">
        <v>33</v>
      </c>
      <c r="B20" s="477"/>
      <c r="C20" s="477"/>
      <c r="D20" s="294"/>
      <c r="E20" s="295">
        <f>E19+E18</f>
        <v>0</v>
      </c>
    </row>
    <row r="21" spans="1:9" s="19" customFormat="1" ht="10.9" customHeight="1">
      <c r="A21" s="475"/>
      <c r="B21" s="475"/>
      <c r="C21" s="475"/>
      <c r="D21" s="475"/>
      <c r="E21" s="475"/>
    </row>
    <row r="22" spans="1:9" s="299" customFormat="1" ht="61.15" customHeight="1">
      <c r="A22" s="476" t="s">
        <v>1551</v>
      </c>
      <c r="B22" s="476"/>
      <c r="C22" s="476"/>
      <c r="D22" s="476"/>
      <c r="E22" s="476"/>
      <c r="F22" s="298"/>
      <c r="G22" s="298"/>
      <c r="H22" s="298"/>
      <c r="I22" s="298"/>
    </row>
    <row r="23" spans="1:9" s="300" customFormat="1" ht="43.9" customHeight="1">
      <c r="A23" s="476" t="s">
        <v>1552</v>
      </c>
      <c r="B23" s="476"/>
      <c r="C23" s="476"/>
      <c r="D23" s="476"/>
      <c r="E23" s="476"/>
    </row>
    <row r="24" spans="1:9" s="300" customFormat="1" ht="61.9" customHeight="1">
      <c r="A24" s="472" t="s">
        <v>1553</v>
      </c>
      <c r="B24" s="472"/>
      <c r="C24" s="472"/>
      <c r="D24" s="472"/>
      <c r="E24" s="472"/>
    </row>
    <row r="25" spans="1:9" s="300" customFormat="1" ht="46.9" customHeight="1">
      <c r="A25" s="472" t="s">
        <v>1554</v>
      </c>
      <c r="B25" s="472"/>
      <c r="C25" s="472"/>
      <c r="D25" s="472"/>
      <c r="E25" s="472"/>
    </row>
    <row r="26" spans="1:9" s="300" customFormat="1" ht="19.149999999999999" customHeight="1">
      <c r="A26" s="472" t="s">
        <v>1555</v>
      </c>
      <c r="B26" s="472"/>
      <c r="C26" s="472"/>
      <c r="D26" s="472"/>
      <c r="E26" s="472"/>
    </row>
    <row r="27" spans="1:9" s="300" customFormat="1" ht="46.15" customHeight="1">
      <c r="A27" s="472" t="s">
        <v>1556</v>
      </c>
      <c r="B27" s="472"/>
      <c r="C27" s="472"/>
      <c r="D27" s="472"/>
      <c r="E27" s="472"/>
    </row>
    <row r="28" spans="1:9" s="300" customFormat="1" ht="31.9" customHeight="1">
      <c r="A28" s="472" t="s">
        <v>1557</v>
      </c>
      <c r="B28" s="472"/>
      <c r="C28" s="472"/>
      <c r="D28" s="472"/>
      <c r="E28" s="472"/>
      <c r="F28" s="298"/>
      <c r="G28" s="298"/>
      <c r="H28" s="298"/>
      <c r="I28" s="298"/>
    </row>
    <row r="29" spans="1:9">
      <c r="A29" s="473"/>
      <c r="B29" s="473"/>
      <c r="C29" s="473"/>
      <c r="D29" s="473"/>
      <c r="E29" s="473"/>
    </row>
    <row r="30" spans="1:9">
      <c r="A30" s="474"/>
      <c r="B30" s="474"/>
      <c r="C30" s="474"/>
      <c r="D30" s="474"/>
      <c r="E30" s="474"/>
    </row>
  </sheetData>
  <sheetProtection selectLockedCells="1" selectUnlockedCells="1"/>
  <mergeCells count="22">
    <mergeCell ref="A30:E30"/>
    <mergeCell ref="A29:E29"/>
    <mergeCell ref="A25:E25"/>
    <mergeCell ref="A26:E26"/>
    <mergeCell ref="A28:E28"/>
    <mergeCell ref="A27:E27"/>
    <mergeCell ref="A2:E2"/>
    <mergeCell ref="A24:E24"/>
    <mergeCell ref="A1:E1"/>
    <mergeCell ref="A3:B3"/>
    <mergeCell ref="A4:B4"/>
    <mergeCell ref="A12:E12"/>
    <mergeCell ref="A11:E11"/>
    <mergeCell ref="A22:E22"/>
    <mergeCell ref="A21:E21"/>
    <mergeCell ref="A5:B6"/>
    <mergeCell ref="A7:B8"/>
    <mergeCell ref="A23:E23"/>
    <mergeCell ref="A9:B10"/>
    <mergeCell ref="A18:C18"/>
    <mergeCell ref="A19:C19"/>
    <mergeCell ref="A20:C20"/>
  </mergeCells>
  <conditionalFormatting sqref="C3:C10">
    <cfRule type="containsBlanks" dxfId="76" priority="2">
      <formula>LEN(TRIM(C3))=0</formula>
    </cfRule>
  </conditionalFormatting>
  <conditionalFormatting sqref="E3:E10">
    <cfRule type="containsBlanks" dxfId="75" priority="1">
      <formula>LEN(TRIM(E3))=0</formula>
    </cfRule>
  </conditionalFormatting>
  <pageMargins left="0.54" right="0.28999999999999998" top="0.28999999999999998" bottom="0.28999999999999998" header="0.26" footer="0.26"/>
  <pageSetup paperSize="9" firstPageNumber="0" orientation="portrait" horizontalDpi="300" verticalDpi="30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7B44C7-0152-1B48-9D1D-B35E244383FE}">
  <sheetPr>
    <tabColor theme="9"/>
    <pageSetUpPr fitToPage="1"/>
  </sheetPr>
  <dimension ref="A1:F35"/>
  <sheetViews>
    <sheetView zoomScale="110" zoomScaleNormal="110" zoomScalePageLayoutView="110" workbookViewId="0">
      <selection activeCell="S51" sqref="S51"/>
    </sheetView>
  </sheetViews>
  <sheetFormatPr defaultColWidth="10.42578125" defaultRowHeight="12.75" customHeight="1"/>
  <cols>
    <col min="1" max="1" width="5.42578125" style="301" customWidth="1"/>
    <col min="2" max="2" width="32.42578125" style="301" customWidth="1"/>
    <col min="3" max="3" width="22.140625" style="301" bestFit="1" customWidth="1"/>
    <col min="4" max="4" width="13.7109375" style="301" customWidth="1"/>
    <col min="5" max="5" width="17.140625" style="301" customWidth="1"/>
    <col min="6" max="6" width="26.7109375" style="301" customWidth="1"/>
    <col min="7" max="22" width="10.42578125" style="301"/>
    <col min="23" max="23" width="14.140625" style="301" bestFit="1" customWidth="1"/>
    <col min="24" max="16384" width="10.42578125" style="301"/>
  </cols>
  <sheetData>
    <row r="1" spans="1:6" ht="28.9" customHeight="1">
      <c r="A1" s="419" t="s">
        <v>1</v>
      </c>
      <c r="B1" s="419"/>
      <c r="C1" s="485" t="s">
        <v>1558</v>
      </c>
      <c r="D1" s="485"/>
      <c r="E1" s="485"/>
      <c r="F1" s="485"/>
    </row>
    <row r="2" spans="1:6" ht="23.65" customHeight="1">
      <c r="A2" s="419" t="s">
        <v>5</v>
      </c>
      <c r="B2" s="419"/>
      <c r="C2" s="1" t="s">
        <v>6</v>
      </c>
      <c r="D2" s="29"/>
      <c r="E2" s="29"/>
      <c r="F2" s="29"/>
    </row>
    <row r="3" spans="1:6" ht="15.4" customHeight="1">
      <c r="A3" s="419" t="s">
        <v>7</v>
      </c>
      <c r="B3" s="419"/>
      <c r="C3" s="1" t="s">
        <v>1559</v>
      </c>
      <c r="D3" s="31" t="s">
        <v>3</v>
      </c>
      <c r="E3" s="1" t="s">
        <v>1560</v>
      </c>
      <c r="F3" s="290"/>
    </row>
    <row r="4" spans="1:6" ht="23.65" customHeight="1">
      <c r="A4" s="31"/>
      <c r="B4" s="29"/>
      <c r="C4" s="302"/>
      <c r="D4" s="31"/>
      <c r="E4" s="29"/>
      <c r="F4" s="29"/>
    </row>
    <row r="5" spans="1:6" ht="23.65" customHeight="1">
      <c r="A5" s="418" t="s">
        <v>1733</v>
      </c>
      <c r="B5" s="418"/>
      <c r="C5" s="418"/>
      <c r="D5" s="418"/>
      <c r="E5" s="418"/>
      <c r="F5" s="418"/>
    </row>
    <row r="6" spans="1:6" ht="16.149999999999999" customHeight="1">
      <c r="A6" s="483" t="s">
        <v>1562</v>
      </c>
      <c r="B6" s="483"/>
      <c r="C6" s="483"/>
      <c r="D6" s="483"/>
      <c r="E6" s="483"/>
      <c r="F6" s="483"/>
    </row>
    <row r="7" spans="1:6" ht="16.149999999999999" customHeight="1">
      <c r="A7" s="303" t="s">
        <v>22</v>
      </c>
      <c r="B7" s="480" t="s">
        <v>1563</v>
      </c>
      <c r="C7" s="480"/>
      <c r="D7" s="304" t="s">
        <v>1564</v>
      </c>
      <c r="E7" s="305" t="s">
        <v>24</v>
      </c>
      <c r="F7" s="306" t="s">
        <v>25</v>
      </c>
    </row>
    <row r="8" spans="1:6" ht="16.149999999999999" customHeight="1">
      <c r="A8" s="307">
        <v>1</v>
      </c>
      <c r="B8" s="481" t="s">
        <v>158</v>
      </c>
      <c r="C8" s="309" t="s">
        <v>1565</v>
      </c>
      <c r="D8" s="310"/>
      <c r="E8" s="311"/>
      <c r="F8" s="312">
        <f>SUMIF('ROZPOCET LAN'!E4:E83,"HSV",'ROZPOCET LAN'!I4:I83)</f>
        <v>0</v>
      </c>
    </row>
    <row r="9" spans="1:6" ht="16.149999999999999" customHeight="1">
      <c r="A9" s="313">
        <f t="shared" ref="A9:A17" si="0">A8+1</f>
        <v>2</v>
      </c>
      <c r="B9" s="482"/>
      <c r="C9" s="314" t="s">
        <v>1566</v>
      </c>
      <c r="D9" s="315"/>
      <c r="E9" s="316"/>
      <c r="F9" s="317">
        <f>SUMIF('ROZPOCET LAN'!E4:E83,"HSV",'ROZPOCET LAN'!K4:K83)</f>
        <v>0</v>
      </c>
    </row>
    <row r="10" spans="1:6" ht="16.149999999999999" customHeight="1">
      <c r="A10" s="307">
        <f t="shared" si="0"/>
        <v>3</v>
      </c>
      <c r="B10" s="481" t="s">
        <v>458</v>
      </c>
      <c r="C10" s="309" t="s">
        <v>1565</v>
      </c>
      <c r="D10" s="309"/>
      <c r="E10" s="318"/>
      <c r="F10" s="312">
        <f>SUMIF('ROZPOCET LAN'!E4:E65,"PSV",'ROZPOCET LAN'!I4:I65)</f>
        <v>0</v>
      </c>
    </row>
    <row r="11" spans="1:6" ht="16.149999999999999" customHeight="1">
      <c r="A11" s="313">
        <f t="shared" si="0"/>
        <v>4</v>
      </c>
      <c r="B11" s="482"/>
      <c r="C11" s="319" t="s">
        <v>1566</v>
      </c>
      <c r="D11" s="314"/>
      <c r="E11" s="316"/>
      <c r="F11" s="317">
        <f>SUMIF('ROZPOCET LAN'!E4:E65,"PSV",'ROZPOCET LAN'!K4:K65)</f>
        <v>0</v>
      </c>
    </row>
    <row r="12" spans="1:6" ht="16.149999999999999" customHeight="1">
      <c r="A12" s="307">
        <f t="shared" si="0"/>
        <v>5</v>
      </c>
      <c r="B12" s="481" t="s">
        <v>1567</v>
      </c>
      <c r="C12" s="309" t="s">
        <v>1565</v>
      </c>
      <c r="D12" s="309"/>
      <c r="E12" s="318"/>
      <c r="F12" s="312">
        <f>SUMIF('ROZPOCET LAN'!E4:E65,"M",'ROZPOCET LAN'!I4:I65)</f>
        <v>0</v>
      </c>
    </row>
    <row r="13" spans="1:6" ht="16.149999999999999" customHeight="1">
      <c r="A13" s="313">
        <f t="shared" si="0"/>
        <v>6</v>
      </c>
      <c r="B13" s="482"/>
      <c r="C13" s="319" t="s">
        <v>1566</v>
      </c>
      <c r="D13" s="314"/>
      <c r="E13" s="316"/>
      <c r="F13" s="317">
        <f>SUMIF('ROZPOCET LAN'!E4:E65,"M",'ROZPOCET LAN'!K4:K65)</f>
        <v>0</v>
      </c>
    </row>
    <row r="14" spans="1:6" ht="16.149999999999999" customHeight="1">
      <c r="A14" s="320">
        <f t="shared" si="0"/>
        <v>7</v>
      </c>
      <c r="B14" s="321" t="s">
        <v>1734</v>
      </c>
      <c r="C14" s="322"/>
      <c r="D14" s="323"/>
      <c r="E14" s="30"/>
      <c r="F14" s="325">
        <f>SUM('ROZPOCET LAN'!L67:L69)</f>
        <v>0</v>
      </c>
    </row>
    <row r="15" spans="1:6" ht="16.149999999999999" customHeight="1">
      <c r="A15" s="320">
        <f t="shared" si="0"/>
        <v>8</v>
      </c>
      <c r="B15" s="321" t="s">
        <v>1358</v>
      </c>
      <c r="C15" s="322"/>
      <c r="D15" s="323"/>
      <c r="E15" s="324"/>
      <c r="F15" s="325">
        <f>SUM('ROZPOCET LAN'!L71:L83)</f>
        <v>0</v>
      </c>
    </row>
    <row r="16" spans="1:6" ht="16.149999999999999" customHeight="1">
      <c r="A16" s="313">
        <f t="shared" si="0"/>
        <v>9</v>
      </c>
      <c r="B16" s="321" t="s">
        <v>1568</v>
      </c>
      <c r="C16" s="322"/>
      <c r="D16" s="326"/>
      <c r="E16" s="3">
        <f>F8+F10+F12</f>
        <v>0</v>
      </c>
      <c r="F16" s="325">
        <f>E16*D16</f>
        <v>0</v>
      </c>
    </row>
    <row r="17" spans="1:6" ht="16.149999999999999" customHeight="1">
      <c r="A17" s="320">
        <f t="shared" si="0"/>
        <v>10</v>
      </c>
      <c r="B17" s="328" t="s">
        <v>1735</v>
      </c>
      <c r="C17" s="329"/>
      <c r="D17" s="329"/>
      <c r="E17" s="330"/>
      <c r="F17" s="331">
        <f>SUM(F8:F16)</f>
        <v>0</v>
      </c>
    </row>
    <row r="18" spans="1:6" ht="16.149999999999999" customHeight="1">
      <c r="A18" s="483" t="s">
        <v>1570</v>
      </c>
      <c r="B18" s="483"/>
      <c r="C18" s="483"/>
      <c r="D18" s="483"/>
      <c r="E18" s="483"/>
      <c r="F18" s="483"/>
    </row>
    <row r="19" spans="1:6" ht="16.149999999999999" customHeight="1">
      <c r="A19" s="332" t="s">
        <v>1571</v>
      </c>
      <c r="B19" s="333"/>
      <c r="C19" s="334"/>
      <c r="D19" s="335"/>
      <c r="E19" s="335"/>
      <c r="F19" s="336">
        <f>F17</f>
        <v>0</v>
      </c>
    </row>
    <row r="20" spans="1:6" ht="16.149999999999999" customHeight="1">
      <c r="A20" s="30"/>
      <c r="B20" s="30"/>
      <c r="C20" s="30"/>
      <c r="D20" s="30"/>
      <c r="E20" s="30"/>
      <c r="F20" s="30"/>
    </row>
    <row r="21" spans="1:6" ht="13.9"/>
    <row r="22" spans="1:6" ht="21">
      <c r="A22" s="484" t="s">
        <v>1572</v>
      </c>
      <c r="B22" s="484"/>
      <c r="C22" s="484"/>
      <c r="D22" s="484"/>
      <c r="E22" s="484"/>
      <c r="F22" s="484"/>
    </row>
    <row r="24" spans="1:6" ht="16.5" customHeight="1">
      <c r="A24" s="2"/>
      <c r="B24" s="4"/>
      <c r="C24" s="5"/>
      <c r="D24" s="337"/>
      <c r="E24" s="3"/>
      <c r="F24" s="3"/>
    </row>
    <row r="25" spans="1:6" ht="16.5" customHeight="1">
      <c r="A25" s="338" t="s">
        <v>1573</v>
      </c>
      <c r="B25" s="4"/>
      <c r="C25" s="5"/>
      <c r="D25" s="337"/>
      <c r="E25" s="3"/>
      <c r="F25" s="3"/>
    </row>
    <row r="26" spans="1:6" ht="16.5" customHeight="1">
      <c r="A26" s="338" t="s">
        <v>1574</v>
      </c>
      <c r="B26" s="4"/>
      <c r="C26" s="5"/>
      <c r="D26" s="337"/>
      <c r="E26" s="3"/>
      <c r="F26" s="3"/>
    </row>
    <row r="27" spans="1:6" ht="16.5" customHeight="1">
      <c r="A27" s="338" t="s">
        <v>1575</v>
      </c>
      <c r="B27" s="4"/>
      <c r="C27" s="5"/>
      <c r="D27" s="337"/>
      <c r="E27" s="3"/>
      <c r="F27" s="3"/>
    </row>
    <row r="28" spans="1:6" ht="16.149999999999999" customHeight="1">
      <c r="A28" s="338" t="s">
        <v>1576</v>
      </c>
      <c r="B28" s="4"/>
      <c r="C28" s="5"/>
      <c r="D28" s="337"/>
      <c r="E28" s="3"/>
      <c r="F28" s="3"/>
    </row>
    <row r="29" spans="1:6" ht="25.15" customHeight="1">
      <c r="A29" s="493" t="s">
        <v>1736</v>
      </c>
      <c r="B29" s="493"/>
      <c r="C29" s="493"/>
      <c r="D29" s="493"/>
      <c r="E29" s="493"/>
      <c r="F29" s="493"/>
    </row>
    <row r="30" spans="1:6" ht="16.5" customHeight="1">
      <c r="A30" s="2"/>
      <c r="B30" s="4"/>
      <c r="C30" s="5"/>
      <c r="D30" s="337"/>
      <c r="E30" s="3"/>
      <c r="F30" s="3"/>
    </row>
    <row r="31" spans="1:6" ht="16.5" customHeight="1">
      <c r="A31" s="2"/>
      <c r="B31" s="4"/>
      <c r="C31" s="5"/>
      <c r="D31" s="337"/>
      <c r="E31" s="3"/>
      <c r="F31" s="3"/>
    </row>
    <row r="32" spans="1:6" ht="16.5" customHeight="1">
      <c r="A32" s="2"/>
      <c r="B32" s="4"/>
      <c r="C32" s="5"/>
      <c r="D32" s="337"/>
      <c r="E32" s="3"/>
      <c r="F32" s="3"/>
    </row>
    <row r="33" spans="1:6" ht="16.5" customHeight="1">
      <c r="A33" s="2"/>
      <c r="B33" s="4"/>
      <c r="C33" s="5"/>
      <c r="D33" s="337"/>
      <c r="E33" s="3"/>
      <c r="F33" s="3"/>
    </row>
    <row r="34" spans="1:6" ht="16.5" customHeight="1">
      <c r="A34" s="2"/>
      <c r="B34" s="4"/>
      <c r="C34" s="5"/>
      <c r="D34" s="337"/>
      <c r="E34" s="3"/>
      <c r="F34" s="3"/>
    </row>
    <row r="35" spans="1:6" ht="16.5" customHeight="1">
      <c r="A35" s="2"/>
      <c r="B35" s="4"/>
      <c r="C35" s="5"/>
      <c r="D35" s="337"/>
      <c r="E35" s="3"/>
      <c r="F35" s="3"/>
    </row>
  </sheetData>
  <sheetProtection selectLockedCells="1" selectUnlockedCells="1"/>
  <mergeCells count="13">
    <mergeCell ref="A18:F18"/>
    <mergeCell ref="A22:F22"/>
    <mergeCell ref="A29:F29"/>
    <mergeCell ref="B7:C7"/>
    <mergeCell ref="B8:B9"/>
    <mergeCell ref="B10:B11"/>
    <mergeCell ref="B12:B13"/>
    <mergeCell ref="A6:F6"/>
    <mergeCell ref="A1:B1"/>
    <mergeCell ref="A2:B2"/>
    <mergeCell ref="A3:B3"/>
    <mergeCell ref="A5:F5"/>
    <mergeCell ref="C1:F1"/>
  </mergeCells>
  <conditionalFormatting sqref="D16">
    <cfRule type="containsBlanks" dxfId="74" priority="1">
      <formula>LEN(TRIM(D16))=0</formula>
    </cfRule>
  </conditionalFormatting>
  <pageMargins left="0.78749999999999998" right="0.78749999999999998" top="0.78749999999999998" bottom="0.78749999999999998" header="0.51180555555555551" footer="0.51180555555555551"/>
  <pageSetup paperSize="9" scale="67" firstPageNumber="0" orientation="portrait" horizontalDpi="300" verticalDpi="300"/>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F0D20-3478-8C4D-BDD9-1929921421D1}">
  <sheetPr>
    <tabColor theme="9"/>
    <pageSetUpPr fitToPage="1"/>
  </sheetPr>
  <dimension ref="A1:L87"/>
  <sheetViews>
    <sheetView zoomScale="125" zoomScaleNormal="130" zoomScalePageLayoutView="130" workbookViewId="0">
      <pane ySplit="3" topLeftCell="A4" activePane="bottomLeft" state="frozen"/>
      <selection pane="bottomLeft" activeCell="D25" sqref="D25"/>
      <selection activeCell="S51" sqref="S51"/>
    </sheetView>
  </sheetViews>
  <sheetFormatPr defaultColWidth="10.42578125" defaultRowHeight="13.9"/>
  <cols>
    <col min="1" max="1" width="4.42578125" style="384" customWidth="1"/>
    <col min="2" max="3" width="14.42578125" style="384" customWidth="1"/>
    <col min="4" max="4" width="55" style="384" customWidth="1"/>
    <col min="5" max="5" width="4.7109375" style="384" bestFit="1" customWidth="1"/>
    <col min="6" max="6" width="5.28515625" style="384" bestFit="1" customWidth="1"/>
    <col min="7" max="7" width="6" style="384" customWidth="1"/>
    <col min="8" max="11" width="11.42578125" style="384" customWidth="1"/>
    <col min="12" max="12" width="16.28515625" style="384" customWidth="1"/>
    <col min="13" max="16384" width="10.42578125" style="384"/>
  </cols>
  <sheetData>
    <row r="1" spans="1:12" ht="45" customHeight="1">
      <c r="A1" s="417" t="s">
        <v>1737</v>
      </c>
      <c r="B1" s="417"/>
      <c r="C1" s="417"/>
      <c r="D1" s="417"/>
      <c r="E1" s="417"/>
      <c r="F1" s="417"/>
      <c r="G1" s="417"/>
      <c r="H1" s="417"/>
      <c r="I1" s="417"/>
      <c r="J1" s="417"/>
      <c r="K1" s="417"/>
      <c r="L1" s="417"/>
    </row>
    <row r="2" spans="1:12">
      <c r="A2" s="487" t="s">
        <v>1580</v>
      </c>
      <c r="B2" s="488"/>
      <c r="C2" s="488"/>
      <c r="D2" s="488"/>
      <c r="E2" s="488"/>
      <c r="F2" s="488"/>
      <c r="G2" s="489"/>
      <c r="H2" s="490" t="s">
        <v>1565</v>
      </c>
      <c r="I2" s="491"/>
      <c r="J2" s="492" t="s">
        <v>1566</v>
      </c>
      <c r="K2" s="492"/>
      <c r="L2" s="340" t="s">
        <v>1581</v>
      </c>
    </row>
    <row r="3" spans="1:12">
      <c r="A3" s="341" t="s">
        <v>1582</v>
      </c>
      <c r="B3" s="342" t="s">
        <v>1583</v>
      </c>
      <c r="C3" s="343" t="s">
        <v>1584</v>
      </c>
      <c r="D3" s="344" t="s">
        <v>1585</v>
      </c>
      <c r="E3" s="345" t="s">
        <v>1586</v>
      </c>
      <c r="F3" s="346" t="s">
        <v>147</v>
      </c>
      <c r="G3" s="347" t="s">
        <v>1587</v>
      </c>
      <c r="H3" s="348" t="s">
        <v>1588</v>
      </c>
      <c r="I3" s="349" t="s">
        <v>1589</v>
      </c>
      <c r="J3" s="350" t="s">
        <v>1588</v>
      </c>
      <c r="K3" s="351" t="s">
        <v>1589</v>
      </c>
      <c r="L3" s="352" t="s">
        <v>1589</v>
      </c>
    </row>
    <row r="4" spans="1:12">
      <c r="A4" s="353"/>
      <c r="B4" s="353"/>
      <c r="C4" s="354"/>
      <c r="D4" s="355" t="s">
        <v>1738</v>
      </c>
      <c r="E4" s="356"/>
      <c r="F4" s="357"/>
      <c r="G4" s="357"/>
      <c r="H4" s="358"/>
      <c r="I4" s="359"/>
      <c r="J4" s="360"/>
      <c r="K4" s="359"/>
      <c r="L4" s="361"/>
    </row>
    <row r="5" spans="1:12">
      <c r="A5" s="362">
        <v>1</v>
      </c>
      <c r="B5" s="363"/>
      <c r="C5" s="364"/>
      <c r="D5" s="365" t="s">
        <v>1739</v>
      </c>
      <c r="E5" s="366" t="s">
        <v>458</v>
      </c>
      <c r="F5" s="367" t="s">
        <v>1592</v>
      </c>
      <c r="G5" s="368">
        <v>1</v>
      </c>
      <c r="H5" s="369"/>
      <c r="I5" s="370">
        <f t="shared" ref="I5:I12" si="0">H5*G5</f>
        <v>0</v>
      </c>
      <c r="J5" s="369"/>
      <c r="K5" s="370">
        <f t="shared" ref="K5:K12" si="1">J5*G5</f>
        <v>0</v>
      </c>
      <c r="L5" s="371">
        <f t="shared" ref="L5:L12" si="2">K5+I5</f>
        <v>0</v>
      </c>
    </row>
    <row r="6" spans="1:12">
      <c r="A6" s="362">
        <f t="shared" ref="A6:A12" si="3">A5+1</f>
        <v>2</v>
      </c>
      <c r="B6" s="363"/>
      <c r="C6" s="364"/>
      <c r="D6" s="365" t="s">
        <v>1740</v>
      </c>
      <c r="E6" s="366" t="s">
        <v>458</v>
      </c>
      <c r="F6" s="367" t="s">
        <v>1592</v>
      </c>
      <c r="G6" s="368">
        <v>1</v>
      </c>
      <c r="H6" s="369"/>
      <c r="I6" s="370">
        <f t="shared" si="0"/>
        <v>0</v>
      </c>
      <c r="J6" s="369"/>
      <c r="K6" s="370">
        <f t="shared" si="1"/>
        <v>0</v>
      </c>
      <c r="L6" s="371">
        <f t="shared" si="2"/>
        <v>0</v>
      </c>
    </row>
    <row r="7" spans="1:12">
      <c r="A7" s="362">
        <f t="shared" si="3"/>
        <v>3</v>
      </c>
      <c r="B7" s="363"/>
      <c r="C7" s="364"/>
      <c r="D7" s="365" t="s">
        <v>1741</v>
      </c>
      <c r="E7" s="366" t="s">
        <v>458</v>
      </c>
      <c r="F7" s="367" t="s">
        <v>1592</v>
      </c>
      <c r="G7" s="368">
        <v>6</v>
      </c>
      <c r="H7" s="369"/>
      <c r="I7" s="370">
        <f t="shared" si="0"/>
        <v>0</v>
      </c>
      <c r="J7" s="369"/>
      <c r="K7" s="370">
        <f t="shared" si="1"/>
        <v>0</v>
      </c>
      <c r="L7" s="371">
        <f t="shared" si="2"/>
        <v>0</v>
      </c>
    </row>
    <row r="8" spans="1:12" ht="13.15" customHeight="1">
      <c r="A8" s="362">
        <f t="shared" si="3"/>
        <v>4</v>
      </c>
      <c r="B8" s="363"/>
      <c r="C8" s="364"/>
      <c r="D8" s="365" t="s">
        <v>1742</v>
      </c>
      <c r="E8" s="366" t="s">
        <v>458</v>
      </c>
      <c r="F8" s="367" t="s">
        <v>1592</v>
      </c>
      <c r="G8" s="368">
        <v>6</v>
      </c>
      <c r="H8" s="369"/>
      <c r="I8" s="370">
        <f t="shared" si="0"/>
        <v>0</v>
      </c>
      <c r="J8" s="369"/>
      <c r="K8" s="370">
        <f t="shared" si="1"/>
        <v>0</v>
      </c>
      <c r="L8" s="371">
        <f t="shared" si="2"/>
        <v>0</v>
      </c>
    </row>
    <row r="9" spans="1:12">
      <c r="A9" s="362">
        <f t="shared" si="3"/>
        <v>5</v>
      </c>
      <c r="B9" s="363"/>
      <c r="C9" s="364"/>
      <c r="D9" s="365" t="s">
        <v>1743</v>
      </c>
      <c r="E9" s="366" t="s">
        <v>458</v>
      </c>
      <c r="F9" s="367" t="s">
        <v>1592</v>
      </c>
      <c r="G9" s="368">
        <v>2</v>
      </c>
      <c r="H9" s="369"/>
      <c r="I9" s="370">
        <f t="shared" si="0"/>
        <v>0</v>
      </c>
      <c r="J9" s="369"/>
      <c r="K9" s="370">
        <f t="shared" si="1"/>
        <v>0</v>
      </c>
      <c r="L9" s="371">
        <f t="shared" si="2"/>
        <v>0</v>
      </c>
    </row>
    <row r="10" spans="1:12" ht="13.15" customHeight="1">
      <c r="A10" s="362">
        <f t="shared" si="3"/>
        <v>6</v>
      </c>
      <c r="B10" s="363"/>
      <c r="C10" s="364"/>
      <c r="D10" s="365" t="s">
        <v>1744</v>
      </c>
      <c r="E10" s="366" t="s">
        <v>458</v>
      </c>
      <c r="F10" s="367" t="s">
        <v>1592</v>
      </c>
      <c r="G10" s="368">
        <v>2</v>
      </c>
      <c r="H10" s="369"/>
      <c r="I10" s="370">
        <f t="shared" si="0"/>
        <v>0</v>
      </c>
      <c r="J10" s="369"/>
      <c r="K10" s="370">
        <f t="shared" si="1"/>
        <v>0</v>
      </c>
      <c r="L10" s="371">
        <f t="shared" si="2"/>
        <v>0</v>
      </c>
    </row>
    <row r="11" spans="1:12">
      <c r="A11" s="362">
        <f t="shared" si="3"/>
        <v>7</v>
      </c>
      <c r="B11" s="363"/>
      <c r="C11" s="364"/>
      <c r="D11" s="365" t="s">
        <v>1745</v>
      </c>
      <c r="E11" s="366" t="s">
        <v>458</v>
      </c>
      <c r="F11" s="367" t="s">
        <v>1592</v>
      </c>
      <c r="G11" s="368">
        <v>2</v>
      </c>
      <c r="H11" s="369"/>
      <c r="I11" s="370">
        <f t="shared" si="0"/>
        <v>0</v>
      </c>
      <c r="J11" s="369"/>
      <c r="K11" s="370">
        <f t="shared" si="1"/>
        <v>0</v>
      </c>
      <c r="L11" s="371">
        <f t="shared" si="2"/>
        <v>0</v>
      </c>
    </row>
    <row r="12" spans="1:12">
      <c r="A12" s="362">
        <f t="shared" si="3"/>
        <v>8</v>
      </c>
      <c r="B12" s="363"/>
      <c r="C12" s="364"/>
      <c r="D12" s="365" t="s">
        <v>1746</v>
      </c>
      <c r="E12" s="366" t="s">
        <v>458</v>
      </c>
      <c r="F12" s="367" t="s">
        <v>1592</v>
      </c>
      <c r="G12" s="368">
        <v>72</v>
      </c>
      <c r="H12" s="369">
        <v>0</v>
      </c>
      <c r="I12" s="370">
        <f t="shared" si="0"/>
        <v>0</v>
      </c>
      <c r="J12" s="369"/>
      <c r="K12" s="370">
        <f t="shared" si="1"/>
        <v>0</v>
      </c>
      <c r="L12" s="371">
        <f t="shared" si="2"/>
        <v>0</v>
      </c>
    </row>
    <row r="13" spans="1:12" ht="13.15" customHeight="1">
      <c r="A13" s="353"/>
      <c r="B13" s="353"/>
      <c r="C13" s="372"/>
      <c r="D13" s="355" t="s">
        <v>1747</v>
      </c>
      <c r="E13" s="356"/>
      <c r="F13" s="357"/>
      <c r="G13" s="357"/>
      <c r="H13" s="358"/>
      <c r="I13" s="359"/>
      <c r="J13" s="360"/>
      <c r="K13" s="359"/>
      <c r="L13" s="361"/>
    </row>
    <row r="14" spans="1:12" ht="13.15" customHeight="1">
      <c r="A14" s="362">
        <f>A12+1</f>
        <v>9</v>
      </c>
      <c r="B14" s="363"/>
      <c r="C14" s="364"/>
      <c r="D14" s="365" t="s">
        <v>1739</v>
      </c>
      <c r="E14" s="366" t="s">
        <v>458</v>
      </c>
      <c r="F14" s="367" t="s">
        <v>1592</v>
      </c>
      <c r="G14" s="368">
        <v>2</v>
      </c>
      <c r="H14" s="369"/>
      <c r="I14" s="370">
        <f t="shared" ref="I14:I20" si="4">H14*G14</f>
        <v>0</v>
      </c>
      <c r="J14" s="369"/>
      <c r="K14" s="370">
        <f t="shared" ref="K14:K20" si="5">J14*G14</f>
        <v>0</v>
      </c>
      <c r="L14" s="371">
        <f t="shared" ref="L14:L20" si="6">K14+I14</f>
        <v>0</v>
      </c>
    </row>
    <row r="15" spans="1:12" ht="13.15" customHeight="1">
      <c r="A15" s="362">
        <f t="shared" ref="A15:A20" si="7">A14+1</f>
        <v>10</v>
      </c>
      <c r="B15" s="363"/>
      <c r="C15" s="364"/>
      <c r="D15" s="365" t="s">
        <v>1740</v>
      </c>
      <c r="E15" s="366" t="s">
        <v>458</v>
      </c>
      <c r="F15" s="367" t="s">
        <v>1592</v>
      </c>
      <c r="G15" s="368">
        <v>2</v>
      </c>
      <c r="H15" s="369"/>
      <c r="I15" s="370">
        <f t="shared" si="4"/>
        <v>0</v>
      </c>
      <c r="J15" s="369"/>
      <c r="K15" s="370">
        <f t="shared" si="5"/>
        <v>0</v>
      </c>
      <c r="L15" s="371">
        <f t="shared" si="6"/>
        <v>0</v>
      </c>
    </row>
    <row r="16" spans="1:12" ht="20.45">
      <c r="A16" s="362">
        <f t="shared" si="7"/>
        <v>11</v>
      </c>
      <c r="B16" s="363"/>
      <c r="C16" s="364"/>
      <c r="D16" s="365" t="s">
        <v>1748</v>
      </c>
      <c r="E16" s="366" t="s">
        <v>458</v>
      </c>
      <c r="F16" s="367" t="s">
        <v>1592</v>
      </c>
      <c r="G16" s="368">
        <v>4</v>
      </c>
      <c r="H16" s="369"/>
      <c r="I16" s="370">
        <f t="shared" si="4"/>
        <v>0</v>
      </c>
      <c r="J16" s="369"/>
      <c r="K16" s="370">
        <f t="shared" si="5"/>
        <v>0</v>
      </c>
      <c r="L16" s="371">
        <f t="shared" si="6"/>
        <v>0</v>
      </c>
    </row>
    <row r="17" spans="1:12" ht="20.45">
      <c r="A17" s="362">
        <f t="shared" si="7"/>
        <v>12</v>
      </c>
      <c r="B17" s="363"/>
      <c r="C17" s="364"/>
      <c r="D17" s="365" t="s">
        <v>1749</v>
      </c>
      <c r="E17" s="366" t="s">
        <v>458</v>
      </c>
      <c r="F17" s="367" t="s">
        <v>215</v>
      </c>
      <c r="G17" s="368">
        <v>40</v>
      </c>
      <c r="H17" s="369"/>
      <c r="I17" s="370">
        <f t="shared" si="4"/>
        <v>0</v>
      </c>
      <c r="J17" s="369"/>
      <c r="K17" s="370">
        <f t="shared" si="5"/>
        <v>0</v>
      </c>
      <c r="L17" s="371">
        <f t="shared" si="6"/>
        <v>0</v>
      </c>
    </row>
    <row r="18" spans="1:12">
      <c r="A18" s="362">
        <f t="shared" si="7"/>
        <v>13</v>
      </c>
      <c r="B18" s="363"/>
      <c r="C18" s="364"/>
      <c r="D18" s="411" t="s">
        <v>1750</v>
      </c>
      <c r="E18" s="407" t="s">
        <v>458</v>
      </c>
      <c r="F18" s="367" t="s">
        <v>1592</v>
      </c>
      <c r="G18" s="368">
        <v>96</v>
      </c>
      <c r="H18" s="369">
        <v>0</v>
      </c>
      <c r="I18" s="370">
        <f t="shared" si="4"/>
        <v>0</v>
      </c>
      <c r="J18" s="369"/>
      <c r="K18" s="370">
        <f t="shared" si="5"/>
        <v>0</v>
      </c>
      <c r="L18" s="371">
        <f t="shared" si="6"/>
        <v>0</v>
      </c>
    </row>
    <row r="19" spans="1:12" ht="20.45">
      <c r="A19" s="362">
        <f t="shared" si="7"/>
        <v>14</v>
      </c>
      <c r="B19" s="363"/>
      <c r="C19" s="364"/>
      <c r="D19" s="411" t="s">
        <v>1751</v>
      </c>
      <c r="E19" s="407" t="s">
        <v>458</v>
      </c>
      <c r="F19" s="367" t="s">
        <v>494</v>
      </c>
      <c r="G19" s="368">
        <v>1</v>
      </c>
      <c r="H19" s="369"/>
      <c r="I19" s="370">
        <f t="shared" si="4"/>
        <v>0</v>
      </c>
      <c r="J19" s="369">
        <v>0</v>
      </c>
      <c r="K19" s="370">
        <f t="shared" si="5"/>
        <v>0</v>
      </c>
      <c r="L19" s="371">
        <f t="shared" si="6"/>
        <v>0</v>
      </c>
    </row>
    <row r="20" spans="1:12">
      <c r="A20" s="362">
        <f t="shared" si="7"/>
        <v>15</v>
      </c>
      <c r="B20" s="363"/>
      <c r="C20" s="364"/>
      <c r="D20" s="411" t="s">
        <v>1746</v>
      </c>
      <c r="E20" s="407" t="s">
        <v>458</v>
      </c>
      <c r="F20" s="367" t="s">
        <v>1592</v>
      </c>
      <c r="G20" s="368">
        <v>48</v>
      </c>
      <c r="H20" s="369">
        <v>0</v>
      </c>
      <c r="I20" s="370">
        <f t="shared" si="4"/>
        <v>0</v>
      </c>
      <c r="J20" s="369"/>
      <c r="K20" s="370">
        <f t="shared" si="5"/>
        <v>0</v>
      </c>
      <c r="L20" s="371">
        <f t="shared" si="6"/>
        <v>0</v>
      </c>
    </row>
    <row r="21" spans="1:12" ht="20.45">
      <c r="A21" s="353"/>
      <c r="B21" s="353"/>
      <c r="C21" s="372"/>
      <c r="D21" s="355" t="s">
        <v>1752</v>
      </c>
      <c r="E21" s="356"/>
      <c r="F21" s="357"/>
      <c r="G21" s="357"/>
      <c r="H21" s="358"/>
      <c r="I21" s="359"/>
      <c r="J21" s="360"/>
      <c r="K21" s="359"/>
      <c r="L21" s="361"/>
    </row>
    <row r="22" spans="1:12" ht="13.15" customHeight="1">
      <c r="A22" s="362">
        <f>A20+1</f>
        <v>16</v>
      </c>
      <c r="B22" s="363"/>
      <c r="C22" s="364"/>
      <c r="D22" s="365" t="s">
        <v>1753</v>
      </c>
      <c r="E22" s="366" t="s">
        <v>458</v>
      </c>
      <c r="F22" s="367" t="s">
        <v>1592</v>
      </c>
      <c r="G22" s="368">
        <v>1</v>
      </c>
      <c r="H22" s="369"/>
      <c r="I22" s="370">
        <f t="shared" ref="I22:I29" si="8">H22*G22</f>
        <v>0</v>
      </c>
      <c r="J22" s="369"/>
      <c r="K22" s="370">
        <f t="shared" ref="K22:K29" si="9">J22*G22</f>
        <v>0</v>
      </c>
      <c r="L22" s="371">
        <f t="shared" ref="L22:L29" si="10">K22+I22</f>
        <v>0</v>
      </c>
    </row>
    <row r="23" spans="1:12" ht="13.15" customHeight="1">
      <c r="A23" s="362">
        <f t="shared" ref="A23:A29" si="11">A22+1</f>
        <v>17</v>
      </c>
      <c r="B23" s="363"/>
      <c r="C23" s="364"/>
      <c r="D23" s="365" t="s">
        <v>1754</v>
      </c>
      <c r="E23" s="366" t="s">
        <v>458</v>
      </c>
      <c r="F23" s="367" t="s">
        <v>1592</v>
      </c>
      <c r="G23" s="368">
        <v>1</v>
      </c>
      <c r="H23" s="369"/>
      <c r="I23" s="370">
        <f t="shared" si="8"/>
        <v>0</v>
      </c>
      <c r="J23" s="369"/>
      <c r="K23" s="370">
        <f t="shared" si="9"/>
        <v>0</v>
      </c>
      <c r="L23" s="371">
        <f t="shared" si="10"/>
        <v>0</v>
      </c>
    </row>
    <row r="24" spans="1:12" ht="20.45">
      <c r="A24" s="362">
        <f t="shared" si="11"/>
        <v>18</v>
      </c>
      <c r="B24" s="363"/>
      <c r="C24" s="364"/>
      <c r="D24" s="365" t="s">
        <v>1748</v>
      </c>
      <c r="E24" s="366" t="s">
        <v>458</v>
      </c>
      <c r="F24" s="367" t="s">
        <v>1592</v>
      </c>
      <c r="G24" s="368">
        <v>6</v>
      </c>
      <c r="H24" s="369"/>
      <c r="I24" s="370">
        <f t="shared" si="8"/>
        <v>0</v>
      </c>
      <c r="J24" s="369"/>
      <c r="K24" s="370">
        <f t="shared" si="9"/>
        <v>0</v>
      </c>
      <c r="L24" s="371">
        <f t="shared" si="10"/>
        <v>0</v>
      </c>
    </row>
    <row r="25" spans="1:12">
      <c r="A25" s="362">
        <f t="shared" si="11"/>
        <v>19</v>
      </c>
      <c r="B25" s="363"/>
      <c r="C25" s="364"/>
      <c r="D25" s="411" t="s">
        <v>1750</v>
      </c>
      <c r="E25" s="407" t="s">
        <v>458</v>
      </c>
      <c r="F25" s="367" t="s">
        <v>1592</v>
      </c>
      <c r="G25" s="368">
        <v>144</v>
      </c>
      <c r="H25" s="369">
        <v>0</v>
      </c>
      <c r="I25" s="370">
        <f t="shared" si="8"/>
        <v>0</v>
      </c>
      <c r="J25" s="369"/>
      <c r="K25" s="370">
        <f t="shared" si="9"/>
        <v>0</v>
      </c>
      <c r="L25" s="371">
        <f t="shared" si="10"/>
        <v>0</v>
      </c>
    </row>
    <row r="26" spans="1:12">
      <c r="A26" s="362">
        <f t="shared" si="11"/>
        <v>20</v>
      </c>
      <c r="B26" s="363"/>
      <c r="C26" s="364"/>
      <c r="D26" s="411" t="s">
        <v>1755</v>
      </c>
      <c r="E26" s="407" t="s">
        <v>458</v>
      </c>
      <c r="F26" s="367" t="s">
        <v>1592</v>
      </c>
      <c r="G26" s="368">
        <v>6</v>
      </c>
      <c r="H26" s="369">
        <v>0</v>
      </c>
      <c r="I26" s="370">
        <f t="shared" si="8"/>
        <v>0</v>
      </c>
      <c r="J26" s="369"/>
      <c r="K26" s="370">
        <f t="shared" si="9"/>
        <v>0</v>
      </c>
      <c r="L26" s="371">
        <f t="shared" si="10"/>
        <v>0</v>
      </c>
    </row>
    <row r="27" spans="1:12" ht="20.45">
      <c r="A27" s="362">
        <f t="shared" si="11"/>
        <v>21</v>
      </c>
      <c r="B27" s="363"/>
      <c r="C27" s="364"/>
      <c r="D27" s="411" t="s">
        <v>1756</v>
      </c>
      <c r="E27" s="407" t="s">
        <v>458</v>
      </c>
      <c r="F27" s="367" t="s">
        <v>494</v>
      </c>
      <c r="G27" s="368">
        <v>1</v>
      </c>
      <c r="H27" s="369"/>
      <c r="I27" s="370">
        <f t="shared" si="8"/>
        <v>0</v>
      </c>
      <c r="J27" s="369">
        <v>0</v>
      </c>
      <c r="K27" s="370">
        <f t="shared" si="9"/>
        <v>0</v>
      </c>
      <c r="L27" s="371">
        <f t="shared" si="10"/>
        <v>0</v>
      </c>
    </row>
    <row r="28" spans="1:12" ht="20.45">
      <c r="A28" s="362">
        <f t="shared" si="11"/>
        <v>22</v>
      </c>
      <c r="B28" s="363"/>
      <c r="C28" s="364"/>
      <c r="D28" s="411" t="s">
        <v>1757</v>
      </c>
      <c r="E28" s="407" t="s">
        <v>458</v>
      </c>
      <c r="F28" s="367" t="s">
        <v>494</v>
      </c>
      <c r="G28" s="368">
        <v>1</v>
      </c>
      <c r="H28" s="369">
        <v>0</v>
      </c>
      <c r="I28" s="370">
        <f t="shared" si="8"/>
        <v>0</v>
      </c>
      <c r="J28" s="369"/>
      <c r="K28" s="370">
        <f t="shared" si="9"/>
        <v>0</v>
      </c>
      <c r="L28" s="371">
        <f t="shared" si="10"/>
        <v>0</v>
      </c>
    </row>
    <row r="29" spans="1:12">
      <c r="A29" s="362">
        <f t="shared" si="11"/>
        <v>23</v>
      </c>
      <c r="B29" s="363"/>
      <c r="C29" s="364"/>
      <c r="D29" s="411" t="s">
        <v>1746</v>
      </c>
      <c r="E29" s="407" t="s">
        <v>458</v>
      </c>
      <c r="F29" s="367" t="s">
        <v>1592</v>
      </c>
      <c r="G29" s="368">
        <v>144</v>
      </c>
      <c r="H29" s="369">
        <v>0</v>
      </c>
      <c r="I29" s="370">
        <f t="shared" si="8"/>
        <v>0</v>
      </c>
      <c r="J29" s="369"/>
      <c r="K29" s="370">
        <f t="shared" si="9"/>
        <v>0</v>
      </c>
      <c r="L29" s="371">
        <f t="shared" si="10"/>
        <v>0</v>
      </c>
    </row>
    <row r="30" spans="1:12" ht="13.15" customHeight="1">
      <c r="A30" s="353"/>
      <c r="B30" s="353"/>
      <c r="C30" s="372"/>
      <c r="D30" s="355" t="s">
        <v>1758</v>
      </c>
      <c r="E30" s="356"/>
      <c r="F30" s="357"/>
      <c r="G30" s="357"/>
      <c r="H30" s="358"/>
      <c r="I30" s="359"/>
      <c r="J30" s="360"/>
      <c r="K30" s="359"/>
      <c r="L30" s="361"/>
    </row>
    <row r="31" spans="1:12" ht="13.15" customHeight="1">
      <c r="A31" s="362">
        <f>A29+1</f>
        <v>24</v>
      </c>
      <c r="B31" s="363"/>
      <c r="C31" s="364"/>
      <c r="D31" s="365" t="s">
        <v>1759</v>
      </c>
      <c r="E31" s="366" t="s">
        <v>458</v>
      </c>
      <c r="F31" s="367" t="s">
        <v>1592</v>
      </c>
      <c r="G31" s="368">
        <v>1</v>
      </c>
      <c r="H31" s="369"/>
      <c r="I31" s="370">
        <f t="shared" ref="I31:I38" si="12">H31*G31</f>
        <v>0</v>
      </c>
      <c r="J31" s="369"/>
      <c r="K31" s="370">
        <f t="shared" ref="K31:K38" si="13">J31*G31</f>
        <v>0</v>
      </c>
      <c r="L31" s="371">
        <f t="shared" ref="L31:L38" si="14">K31+I31</f>
        <v>0</v>
      </c>
    </row>
    <row r="32" spans="1:12" ht="20.45">
      <c r="A32" s="362">
        <f t="shared" ref="A32:A38" si="15">A31+1</f>
        <v>25</v>
      </c>
      <c r="B32" s="363"/>
      <c r="C32" s="364"/>
      <c r="D32" s="365" t="s">
        <v>1760</v>
      </c>
      <c r="E32" s="366" t="s">
        <v>458</v>
      </c>
      <c r="F32" s="367" t="s">
        <v>1592</v>
      </c>
      <c r="G32" s="368">
        <v>1</v>
      </c>
      <c r="H32" s="369"/>
      <c r="I32" s="370">
        <f t="shared" si="12"/>
        <v>0</v>
      </c>
      <c r="J32" s="369"/>
      <c r="K32" s="370">
        <f t="shared" si="13"/>
        <v>0</v>
      </c>
      <c r="L32" s="371">
        <f t="shared" si="14"/>
        <v>0</v>
      </c>
    </row>
    <row r="33" spans="1:12" ht="13.15" customHeight="1">
      <c r="A33" s="362">
        <f t="shared" si="15"/>
        <v>26</v>
      </c>
      <c r="B33" s="363"/>
      <c r="C33" s="364"/>
      <c r="D33" s="365" t="s">
        <v>1761</v>
      </c>
      <c r="E33" s="366" t="s">
        <v>458</v>
      </c>
      <c r="F33" s="367" t="s">
        <v>1592</v>
      </c>
      <c r="G33" s="368">
        <v>1</v>
      </c>
      <c r="H33" s="369"/>
      <c r="I33" s="370">
        <f t="shared" si="12"/>
        <v>0</v>
      </c>
      <c r="J33" s="369"/>
      <c r="K33" s="370">
        <f t="shared" si="13"/>
        <v>0</v>
      </c>
      <c r="L33" s="371">
        <f t="shared" si="14"/>
        <v>0</v>
      </c>
    </row>
    <row r="34" spans="1:12" ht="20.45">
      <c r="A34" s="362">
        <f t="shared" si="15"/>
        <v>27</v>
      </c>
      <c r="B34" s="363"/>
      <c r="C34" s="364"/>
      <c r="D34" s="365" t="s">
        <v>1762</v>
      </c>
      <c r="E34" s="366" t="s">
        <v>458</v>
      </c>
      <c r="F34" s="367" t="s">
        <v>215</v>
      </c>
      <c r="G34" s="368">
        <v>100</v>
      </c>
      <c r="H34" s="369"/>
      <c r="I34" s="370">
        <f t="shared" si="12"/>
        <v>0</v>
      </c>
      <c r="J34" s="369"/>
      <c r="K34" s="370">
        <f t="shared" si="13"/>
        <v>0</v>
      </c>
      <c r="L34" s="371">
        <f t="shared" si="14"/>
        <v>0</v>
      </c>
    </row>
    <row r="35" spans="1:12">
      <c r="A35" s="362">
        <f t="shared" si="15"/>
        <v>28</v>
      </c>
      <c r="B35" s="363"/>
      <c r="C35" s="364"/>
      <c r="D35" s="411" t="s">
        <v>1750</v>
      </c>
      <c r="E35" s="407" t="s">
        <v>458</v>
      </c>
      <c r="F35" s="367" t="s">
        <v>1592</v>
      </c>
      <c r="G35" s="368">
        <v>24</v>
      </c>
      <c r="H35" s="369">
        <v>0</v>
      </c>
      <c r="I35" s="370">
        <f t="shared" si="12"/>
        <v>0</v>
      </c>
      <c r="J35" s="369"/>
      <c r="K35" s="370">
        <f t="shared" si="13"/>
        <v>0</v>
      </c>
      <c r="L35" s="371">
        <f t="shared" si="14"/>
        <v>0</v>
      </c>
    </row>
    <row r="36" spans="1:12">
      <c r="A36" s="362">
        <f t="shared" si="15"/>
        <v>29</v>
      </c>
      <c r="B36" s="363"/>
      <c r="C36" s="364"/>
      <c r="D36" s="411" t="s">
        <v>1755</v>
      </c>
      <c r="E36" s="407" t="s">
        <v>458</v>
      </c>
      <c r="F36" s="367" t="s">
        <v>1592</v>
      </c>
      <c r="G36" s="368">
        <v>2</v>
      </c>
      <c r="H36" s="369">
        <v>0</v>
      </c>
      <c r="I36" s="370">
        <f t="shared" si="12"/>
        <v>0</v>
      </c>
      <c r="J36" s="369"/>
      <c r="K36" s="370">
        <f t="shared" si="13"/>
        <v>0</v>
      </c>
      <c r="L36" s="371">
        <f t="shared" si="14"/>
        <v>0</v>
      </c>
    </row>
    <row r="37" spans="1:12" ht="20.45">
      <c r="A37" s="362">
        <f t="shared" si="15"/>
        <v>30</v>
      </c>
      <c r="B37" s="363"/>
      <c r="C37" s="364"/>
      <c r="D37" s="411" t="s">
        <v>1756</v>
      </c>
      <c r="E37" s="407" t="s">
        <v>458</v>
      </c>
      <c r="F37" s="367" t="s">
        <v>494</v>
      </c>
      <c r="G37" s="368">
        <v>1</v>
      </c>
      <c r="H37" s="369"/>
      <c r="I37" s="370">
        <f t="shared" si="12"/>
        <v>0</v>
      </c>
      <c r="J37" s="369">
        <v>0</v>
      </c>
      <c r="K37" s="370">
        <f t="shared" si="13"/>
        <v>0</v>
      </c>
      <c r="L37" s="371">
        <f t="shared" si="14"/>
        <v>0</v>
      </c>
    </row>
    <row r="38" spans="1:12">
      <c r="A38" s="362">
        <f t="shared" si="15"/>
        <v>31</v>
      </c>
      <c r="B38" s="363"/>
      <c r="C38" s="364"/>
      <c r="D38" s="411" t="s">
        <v>1746</v>
      </c>
      <c r="E38" s="407" t="s">
        <v>458</v>
      </c>
      <c r="F38" s="367" t="s">
        <v>1592</v>
      </c>
      <c r="G38" s="368">
        <v>12</v>
      </c>
      <c r="H38" s="369">
        <v>0</v>
      </c>
      <c r="I38" s="370">
        <f t="shared" si="12"/>
        <v>0</v>
      </c>
      <c r="J38" s="369"/>
      <c r="K38" s="370">
        <f t="shared" si="13"/>
        <v>0</v>
      </c>
      <c r="L38" s="371">
        <f t="shared" si="14"/>
        <v>0</v>
      </c>
    </row>
    <row r="39" spans="1:12">
      <c r="A39" s="353"/>
      <c r="B39" s="353"/>
      <c r="C39" s="372"/>
      <c r="D39" s="355" t="s">
        <v>1763</v>
      </c>
      <c r="E39" s="356"/>
      <c r="F39" s="357"/>
      <c r="G39" s="357"/>
      <c r="H39" s="358"/>
      <c r="I39" s="359"/>
      <c r="J39" s="360"/>
      <c r="K39" s="359"/>
      <c r="L39" s="361"/>
    </row>
    <row r="40" spans="1:12">
      <c r="A40" s="362">
        <f>A38+1</f>
        <v>32</v>
      </c>
      <c r="B40" s="363"/>
      <c r="C40" s="364"/>
      <c r="D40" s="365" t="s">
        <v>1764</v>
      </c>
      <c r="E40" s="366" t="s">
        <v>458</v>
      </c>
      <c r="F40" s="367" t="s">
        <v>1592</v>
      </c>
      <c r="G40" s="368">
        <v>4</v>
      </c>
      <c r="H40" s="369"/>
      <c r="I40" s="370">
        <f>H40*G40</f>
        <v>0</v>
      </c>
      <c r="J40" s="369"/>
      <c r="K40" s="370">
        <f>J40*G40</f>
        <v>0</v>
      </c>
      <c r="L40" s="371">
        <f>K40+I40</f>
        <v>0</v>
      </c>
    </row>
    <row r="41" spans="1:12">
      <c r="A41" s="362">
        <f>A40+1</f>
        <v>33</v>
      </c>
      <c r="B41" s="363"/>
      <c r="C41" s="364"/>
      <c r="D41" s="365" t="s">
        <v>1765</v>
      </c>
      <c r="E41" s="366" t="s">
        <v>458</v>
      </c>
      <c r="F41" s="367" t="s">
        <v>1592</v>
      </c>
      <c r="G41" s="368">
        <v>2</v>
      </c>
      <c r="H41" s="369"/>
      <c r="I41" s="370">
        <f>H41*G41</f>
        <v>0</v>
      </c>
      <c r="J41" s="369"/>
      <c r="K41" s="370">
        <f>J41*G41</f>
        <v>0</v>
      </c>
      <c r="L41" s="371">
        <f>K41+I41</f>
        <v>0</v>
      </c>
    </row>
    <row r="42" spans="1:12" ht="13.15" customHeight="1">
      <c r="A42" s="362">
        <f>A41+1</f>
        <v>34</v>
      </c>
      <c r="B42" s="363"/>
      <c r="C42" s="364"/>
      <c r="D42" s="365" t="s">
        <v>1766</v>
      </c>
      <c r="E42" s="366" t="s">
        <v>458</v>
      </c>
      <c r="F42" s="367" t="s">
        <v>1592</v>
      </c>
      <c r="G42" s="368">
        <v>2</v>
      </c>
      <c r="H42" s="369"/>
      <c r="I42" s="370">
        <f>H42*G42</f>
        <v>0</v>
      </c>
      <c r="J42" s="369"/>
      <c r="K42" s="370">
        <f>J42*G42</f>
        <v>0</v>
      </c>
      <c r="L42" s="371">
        <f>K42+I42</f>
        <v>0</v>
      </c>
    </row>
    <row r="43" spans="1:12">
      <c r="A43" s="362">
        <f>A42+1</f>
        <v>35</v>
      </c>
      <c r="B43" s="363"/>
      <c r="C43" s="364"/>
      <c r="D43" s="365" t="s">
        <v>1767</v>
      </c>
      <c r="E43" s="366" t="s">
        <v>458</v>
      </c>
      <c r="F43" s="367" t="s">
        <v>1592</v>
      </c>
      <c r="G43" s="368">
        <v>2</v>
      </c>
      <c r="H43" s="369"/>
      <c r="I43" s="370">
        <f>H43*G43</f>
        <v>0</v>
      </c>
      <c r="J43" s="369"/>
      <c r="K43" s="370">
        <f>J43*G43</f>
        <v>0</v>
      </c>
      <c r="L43" s="371">
        <f>K43+I43</f>
        <v>0</v>
      </c>
    </row>
    <row r="44" spans="1:12">
      <c r="A44" s="362">
        <f>A43+1</f>
        <v>36</v>
      </c>
      <c r="B44" s="363"/>
      <c r="C44" s="364"/>
      <c r="D44" s="411" t="s">
        <v>1768</v>
      </c>
      <c r="E44" s="407" t="s">
        <v>458</v>
      </c>
      <c r="F44" s="367" t="s">
        <v>1592</v>
      </c>
      <c r="G44" s="368">
        <v>36</v>
      </c>
      <c r="H44" s="369">
        <v>0</v>
      </c>
      <c r="I44" s="370">
        <f>H44*G44</f>
        <v>0</v>
      </c>
      <c r="J44" s="369"/>
      <c r="K44" s="370">
        <f>J44*G44</f>
        <v>0</v>
      </c>
      <c r="L44" s="371">
        <f>K44+I44</f>
        <v>0</v>
      </c>
    </row>
    <row r="45" spans="1:12">
      <c r="A45" s="353"/>
      <c r="B45" s="353"/>
      <c r="C45" s="372"/>
      <c r="D45" s="355" t="s">
        <v>1769</v>
      </c>
      <c r="E45" s="356"/>
      <c r="F45" s="357"/>
      <c r="G45" s="357"/>
      <c r="H45" s="358"/>
      <c r="I45" s="359"/>
      <c r="J45" s="360"/>
      <c r="K45" s="359"/>
      <c r="L45" s="361"/>
    </row>
    <row r="46" spans="1:12">
      <c r="A46" s="362">
        <f>A44+1</f>
        <v>37</v>
      </c>
      <c r="B46" s="363"/>
      <c r="C46" s="364"/>
      <c r="D46" s="365" t="s">
        <v>1764</v>
      </c>
      <c r="E46" s="366" t="s">
        <v>458</v>
      </c>
      <c r="F46" s="367" t="s">
        <v>1592</v>
      </c>
      <c r="G46" s="368">
        <v>1</v>
      </c>
      <c r="H46" s="369"/>
      <c r="I46" s="370">
        <f t="shared" ref="I46:I52" si="16">H46*G46</f>
        <v>0</v>
      </c>
      <c r="J46" s="369"/>
      <c r="K46" s="370">
        <f t="shared" ref="K46:K52" si="17">J46*G46</f>
        <v>0</v>
      </c>
      <c r="L46" s="371">
        <f t="shared" ref="L46:L52" si="18">K46+I46</f>
        <v>0</v>
      </c>
    </row>
    <row r="47" spans="1:12" ht="20.45">
      <c r="A47" s="362">
        <f t="shared" ref="A47:A52" si="19">A46+1</f>
        <v>38</v>
      </c>
      <c r="B47" s="363"/>
      <c r="C47" s="364"/>
      <c r="D47" s="365" t="s">
        <v>1770</v>
      </c>
      <c r="E47" s="366" t="s">
        <v>458</v>
      </c>
      <c r="F47" s="367" t="s">
        <v>1592</v>
      </c>
      <c r="G47" s="368">
        <v>10</v>
      </c>
      <c r="H47" s="369"/>
      <c r="I47" s="370">
        <f t="shared" si="16"/>
        <v>0</v>
      </c>
      <c r="J47" s="369"/>
      <c r="K47" s="370">
        <f t="shared" si="17"/>
        <v>0</v>
      </c>
      <c r="L47" s="371">
        <f t="shared" si="18"/>
        <v>0</v>
      </c>
    </row>
    <row r="48" spans="1:12">
      <c r="A48" s="362">
        <f t="shared" si="19"/>
        <v>39</v>
      </c>
      <c r="B48" s="363"/>
      <c r="C48" s="364"/>
      <c r="D48" s="365" t="s">
        <v>1771</v>
      </c>
      <c r="E48" s="366" t="s">
        <v>458</v>
      </c>
      <c r="F48" s="367" t="s">
        <v>1592</v>
      </c>
      <c r="G48" s="368">
        <v>2</v>
      </c>
      <c r="H48" s="369"/>
      <c r="I48" s="370">
        <f t="shared" si="16"/>
        <v>0</v>
      </c>
      <c r="J48" s="369"/>
      <c r="K48" s="370">
        <f t="shared" si="17"/>
        <v>0</v>
      </c>
      <c r="L48" s="371">
        <f t="shared" si="18"/>
        <v>0</v>
      </c>
    </row>
    <row r="49" spans="1:12">
      <c r="A49" s="362">
        <f t="shared" si="19"/>
        <v>40</v>
      </c>
      <c r="B49" s="363"/>
      <c r="C49" s="364"/>
      <c r="D49" s="365" t="s">
        <v>1772</v>
      </c>
      <c r="E49" s="366" t="s">
        <v>458</v>
      </c>
      <c r="F49" s="367" t="s">
        <v>1592</v>
      </c>
      <c r="G49" s="368">
        <v>1</v>
      </c>
      <c r="H49" s="369"/>
      <c r="I49" s="370">
        <f t="shared" si="16"/>
        <v>0</v>
      </c>
      <c r="J49" s="369"/>
      <c r="K49" s="370">
        <f t="shared" si="17"/>
        <v>0</v>
      </c>
      <c r="L49" s="371">
        <f t="shared" si="18"/>
        <v>0</v>
      </c>
    </row>
    <row r="50" spans="1:12">
      <c r="A50" s="362">
        <f t="shared" si="19"/>
        <v>41</v>
      </c>
      <c r="B50" s="363"/>
      <c r="C50" s="364"/>
      <c r="D50" s="365" t="s">
        <v>1773</v>
      </c>
      <c r="E50" s="366" t="s">
        <v>458</v>
      </c>
      <c r="F50" s="367" t="s">
        <v>1592</v>
      </c>
      <c r="G50" s="368">
        <v>8</v>
      </c>
      <c r="H50" s="369"/>
      <c r="I50" s="370">
        <f t="shared" si="16"/>
        <v>0</v>
      </c>
      <c r="J50" s="369"/>
      <c r="K50" s="370">
        <f t="shared" si="17"/>
        <v>0</v>
      </c>
      <c r="L50" s="371">
        <f t="shared" si="18"/>
        <v>0</v>
      </c>
    </row>
    <row r="51" spans="1:12" ht="20.45">
      <c r="A51" s="362">
        <f t="shared" si="19"/>
        <v>42</v>
      </c>
      <c r="B51" s="363"/>
      <c r="C51" s="364"/>
      <c r="D51" s="365" t="s">
        <v>1774</v>
      </c>
      <c r="E51" s="366" t="s">
        <v>458</v>
      </c>
      <c r="F51" s="367" t="s">
        <v>215</v>
      </c>
      <c r="G51" s="368">
        <v>180</v>
      </c>
      <c r="H51" s="369"/>
      <c r="I51" s="370">
        <f t="shared" si="16"/>
        <v>0</v>
      </c>
      <c r="J51" s="369"/>
      <c r="K51" s="370">
        <f t="shared" si="17"/>
        <v>0</v>
      </c>
      <c r="L51" s="371">
        <f t="shared" si="18"/>
        <v>0</v>
      </c>
    </row>
    <row r="52" spans="1:12">
      <c r="A52" s="362">
        <f t="shared" si="19"/>
        <v>43</v>
      </c>
      <c r="B52" s="363"/>
      <c r="C52" s="364"/>
      <c r="D52" s="411" t="s">
        <v>1768</v>
      </c>
      <c r="E52" s="407" t="s">
        <v>458</v>
      </c>
      <c r="F52" s="367" t="s">
        <v>1592</v>
      </c>
      <c r="G52" s="368">
        <v>9</v>
      </c>
      <c r="H52" s="369">
        <v>0</v>
      </c>
      <c r="I52" s="370">
        <f t="shared" si="16"/>
        <v>0</v>
      </c>
      <c r="J52" s="369"/>
      <c r="K52" s="370">
        <f t="shared" si="17"/>
        <v>0</v>
      </c>
      <c r="L52" s="371">
        <f t="shared" si="18"/>
        <v>0</v>
      </c>
    </row>
    <row r="53" spans="1:12">
      <c r="A53" s="353"/>
      <c r="B53" s="353"/>
      <c r="C53" s="372"/>
      <c r="D53" s="355" t="s">
        <v>1775</v>
      </c>
      <c r="E53" s="356"/>
      <c r="F53" s="357"/>
      <c r="G53" s="357"/>
      <c r="H53" s="358"/>
      <c r="I53" s="359"/>
      <c r="J53" s="360"/>
      <c r="K53" s="359"/>
      <c r="L53" s="361"/>
    </row>
    <row r="54" spans="1:12">
      <c r="A54" s="362">
        <f>A52+1</f>
        <v>44</v>
      </c>
      <c r="B54" s="363"/>
      <c r="C54" s="364"/>
      <c r="D54" s="365" t="s">
        <v>1776</v>
      </c>
      <c r="E54" s="366" t="s">
        <v>458</v>
      </c>
      <c r="F54" s="367" t="s">
        <v>1592</v>
      </c>
      <c r="G54" s="368">
        <v>16</v>
      </c>
      <c r="H54" s="369"/>
      <c r="I54" s="370">
        <f>H54*G54</f>
        <v>0</v>
      </c>
      <c r="J54" s="369"/>
      <c r="K54" s="370">
        <f>J54*G54</f>
        <v>0</v>
      </c>
      <c r="L54" s="371">
        <f>K54+I54</f>
        <v>0</v>
      </c>
    </row>
    <row r="55" spans="1:12" s="339" customFormat="1">
      <c r="A55" s="353"/>
      <c r="B55" s="353"/>
      <c r="C55" s="354"/>
      <c r="D55" s="355" t="s">
        <v>1777</v>
      </c>
      <c r="E55" s="356"/>
      <c r="F55" s="357"/>
      <c r="G55" s="357"/>
      <c r="H55" s="358"/>
      <c r="I55" s="359"/>
      <c r="J55" s="360"/>
      <c r="K55" s="359"/>
      <c r="L55" s="361"/>
    </row>
    <row r="56" spans="1:12" ht="20.45">
      <c r="A56" s="362">
        <f>A54+1</f>
        <v>45</v>
      </c>
      <c r="B56" s="363"/>
      <c r="C56" s="364"/>
      <c r="D56" s="365" t="s">
        <v>1778</v>
      </c>
      <c r="E56" s="366" t="s">
        <v>458</v>
      </c>
      <c r="F56" s="367" t="s">
        <v>215</v>
      </c>
      <c r="G56" s="368">
        <v>25</v>
      </c>
      <c r="H56" s="369"/>
      <c r="I56" s="370">
        <f>H56*G56</f>
        <v>0</v>
      </c>
      <c r="J56" s="369"/>
      <c r="K56" s="370">
        <f>J56*G56</f>
        <v>0</v>
      </c>
      <c r="L56" s="371">
        <f>K56+I56</f>
        <v>0</v>
      </c>
    </row>
    <row r="57" spans="1:12">
      <c r="A57" s="362">
        <f>A56+1</f>
        <v>46</v>
      </c>
      <c r="B57" s="363"/>
      <c r="C57" s="364"/>
      <c r="D57" s="365" t="s">
        <v>1779</v>
      </c>
      <c r="E57" s="366" t="s">
        <v>458</v>
      </c>
      <c r="F57" s="367" t="s">
        <v>215</v>
      </c>
      <c r="G57" s="368">
        <v>35</v>
      </c>
      <c r="H57" s="369"/>
      <c r="I57" s="370">
        <f>H57*G57</f>
        <v>0</v>
      </c>
      <c r="J57" s="369"/>
      <c r="K57" s="370">
        <f>J57*G57</f>
        <v>0</v>
      </c>
      <c r="L57" s="371">
        <f>K57+I57</f>
        <v>0</v>
      </c>
    </row>
    <row r="58" spans="1:12">
      <c r="A58" s="353"/>
      <c r="B58" s="353"/>
      <c r="C58" s="372"/>
      <c r="D58" s="355" t="s">
        <v>1780</v>
      </c>
      <c r="E58" s="356"/>
      <c r="F58" s="357"/>
      <c r="G58" s="357"/>
      <c r="H58" s="358"/>
      <c r="I58" s="359"/>
      <c r="J58" s="360"/>
      <c r="K58" s="359"/>
      <c r="L58" s="361"/>
    </row>
    <row r="59" spans="1:12" ht="20.45">
      <c r="A59" s="362">
        <f>A57+1</f>
        <v>47</v>
      </c>
      <c r="B59" s="363"/>
      <c r="C59" s="364"/>
      <c r="D59" s="365" t="s">
        <v>1781</v>
      </c>
      <c r="E59" s="366" t="s">
        <v>458</v>
      </c>
      <c r="F59" s="367" t="s">
        <v>494</v>
      </c>
      <c r="G59" s="368">
        <v>1</v>
      </c>
      <c r="H59" s="369"/>
      <c r="I59" s="370">
        <f>H59*G59</f>
        <v>0</v>
      </c>
      <c r="J59" s="369"/>
      <c r="K59" s="370">
        <f>J59*G59</f>
        <v>0</v>
      </c>
      <c r="L59" s="371">
        <f>K59+I59</f>
        <v>0</v>
      </c>
    </row>
    <row r="60" spans="1:12">
      <c r="A60" s="353"/>
      <c r="B60" s="353"/>
      <c r="C60" s="372"/>
      <c r="D60" s="355" t="s">
        <v>1782</v>
      </c>
      <c r="E60" s="356"/>
      <c r="F60" s="355"/>
      <c r="G60" s="357"/>
      <c r="H60" s="357"/>
      <c r="I60" s="358"/>
      <c r="J60" s="359"/>
      <c r="K60" s="360"/>
      <c r="L60" s="359"/>
    </row>
    <row r="61" spans="1:12" ht="20.45">
      <c r="A61" s="362">
        <f>A59+1</f>
        <v>48</v>
      </c>
      <c r="B61" s="363"/>
      <c r="C61" s="364"/>
      <c r="D61" s="365" t="s">
        <v>1783</v>
      </c>
      <c r="E61" s="366" t="s">
        <v>458</v>
      </c>
      <c r="F61" s="367" t="s">
        <v>1592</v>
      </c>
      <c r="G61" s="368">
        <v>12</v>
      </c>
      <c r="H61" s="369"/>
      <c r="I61" s="370">
        <f>H61*G61</f>
        <v>0</v>
      </c>
      <c r="J61" s="369"/>
      <c r="K61" s="370">
        <f>J61*G61</f>
        <v>0</v>
      </c>
      <c r="L61" s="371">
        <f>K61+I61</f>
        <v>0</v>
      </c>
    </row>
    <row r="62" spans="1:12" ht="20.45">
      <c r="A62" s="362">
        <f>A61+1</f>
        <v>49</v>
      </c>
      <c r="B62" s="363"/>
      <c r="C62" s="364"/>
      <c r="D62" s="365" t="s">
        <v>1784</v>
      </c>
      <c r="E62" s="366" t="s">
        <v>458</v>
      </c>
      <c r="F62" s="367" t="s">
        <v>1592</v>
      </c>
      <c r="G62" s="368">
        <v>12</v>
      </c>
      <c r="H62" s="369"/>
      <c r="I62" s="370">
        <f>H62*G62</f>
        <v>0</v>
      </c>
      <c r="J62" s="369"/>
      <c r="K62" s="370">
        <f>J62*G62</f>
        <v>0</v>
      </c>
      <c r="L62" s="371">
        <f>K62+I62</f>
        <v>0</v>
      </c>
    </row>
    <row r="63" spans="1:12" ht="20.45">
      <c r="A63" s="362">
        <f>A62+1</f>
        <v>50</v>
      </c>
      <c r="B63" s="363"/>
      <c r="C63" s="364"/>
      <c r="D63" s="365" t="s">
        <v>1785</v>
      </c>
      <c r="E63" s="366" t="s">
        <v>458</v>
      </c>
      <c r="F63" s="367" t="s">
        <v>1592</v>
      </c>
      <c r="G63" s="368">
        <v>4</v>
      </c>
      <c r="H63" s="369"/>
      <c r="I63" s="370">
        <f>H63*G63</f>
        <v>0</v>
      </c>
      <c r="J63" s="369"/>
      <c r="K63" s="370">
        <f>J63*G63</f>
        <v>0</v>
      </c>
      <c r="L63" s="371">
        <f>K63+I63</f>
        <v>0</v>
      </c>
    </row>
    <row r="64" spans="1:12" s="339" customFormat="1">
      <c r="A64" s="362">
        <f>A63+1</f>
        <v>51</v>
      </c>
      <c r="B64" s="363"/>
      <c r="C64" s="364"/>
      <c r="D64" s="365" t="s">
        <v>1786</v>
      </c>
      <c r="E64" s="366" t="s">
        <v>458</v>
      </c>
      <c r="F64" s="367" t="s">
        <v>1592</v>
      </c>
      <c r="G64" s="368">
        <v>1</v>
      </c>
      <c r="H64" s="369"/>
      <c r="I64" s="370">
        <f>H64*G64</f>
        <v>0</v>
      </c>
      <c r="J64" s="369"/>
      <c r="K64" s="370">
        <f>J64*G64</f>
        <v>0</v>
      </c>
      <c r="L64" s="371">
        <f>K64+I64</f>
        <v>0</v>
      </c>
    </row>
    <row r="65" spans="1:12" s="339" customFormat="1">
      <c r="A65" s="362">
        <f>A64+1</f>
        <v>52</v>
      </c>
      <c r="B65" s="363"/>
      <c r="C65" s="364"/>
      <c r="D65" s="365" t="s">
        <v>1787</v>
      </c>
      <c r="E65" s="366" t="s">
        <v>458</v>
      </c>
      <c r="F65" s="367" t="s">
        <v>1592</v>
      </c>
      <c r="G65" s="368">
        <v>1</v>
      </c>
      <c r="H65" s="369"/>
      <c r="I65" s="370">
        <f>H65*G65</f>
        <v>0</v>
      </c>
      <c r="J65" s="369"/>
      <c r="K65" s="370">
        <f>J65*G65</f>
        <v>0</v>
      </c>
      <c r="L65" s="371">
        <f>K65+I65</f>
        <v>0</v>
      </c>
    </row>
    <row r="66" spans="1:12">
      <c r="A66" s="353"/>
      <c r="B66" s="353"/>
      <c r="C66" s="372"/>
      <c r="D66" s="355" t="s">
        <v>1734</v>
      </c>
      <c r="E66" s="356"/>
      <c r="F66" s="357"/>
      <c r="G66" s="357"/>
      <c r="H66" s="358"/>
      <c r="I66" s="359"/>
      <c r="J66" s="360"/>
      <c r="K66" s="359"/>
      <c r="L66" s="361"/>
    </row>
    <row r="67" spans="1:12" s="339" customFormat="1" ht="20.45">
      <c r="A67" s="362">
        <f>A65+1</f>
        <v>53</v>
      </c>
      <c r="B67" s="363"/>
      <c r="C67" s="364"/>
      <c r="D67" s="365" t="s">
        <v>1788</v>
      </c>
      <c r="E67" s="366"/>
      <c r="F67" s="367" t="s">
        <v>494</v>
      </c>
      <c r="G67" s="368">
        <v>4</v>
      </c>
      <c r="H67" s="369"/>
      <c r="I67" s="370">
        <f>H67*G67</f>
        <v>0</v>
      </c>
      <c r="J67" s="369"/>
      <c r="K67" s="370">
        <f>J67*G67</f>
        <v>0</v>
      </c>
      <c r="L67" s="371">
        <f>K67+I67</f>
        <v>0</v>
      </c>
    </row>
    <row r="68" spans="1:12" s="339" customFormat="1" ht="24" customHeight="1">
      <c r="A68" s="362">
        <f>A67+1</f>
        <v>54</v>
      </c>
      <c r="B68" s="363"/>
      <c r="C68" s="364"/>
      <c r="D68" s="365" t="s">
        <v>1789</v>
      </c>
      <c r="E68" s="366"/>
      <c r="F68" s="367" t="s">
        <v>494</v>
      </c>
      <c r="G68" s="368">
        <v>1</v>
      </c>
      <c r="H68" s="369">
        <v>0</v>
      </c>
      <c r="I68" s="370">
        <f>H68*G68</f>
        <v>0</v>
      </c>
      <c r="J68" s="369"/>
      <c r="K68" s="370">
        <f>J68*G68</f>
        <v>0</v>
      </c>
      <c r="L68" s="371">
        <f>K68+I68</f>
        <v>0</v>
      </c>
    </row>
    <row r="69" spans="1:12" s="339" customFormat="1" ht="22.15" customHeight="1">
      <c r="A69" s="362">
        <f>A68+1</f>
        <v>55</v>
      </c>
      <c r="B69" s="363"/>
      <c r="C69" s="364"/>
      <c r="D69" s="365" t="s">
        <v>1790</v>
      </c>
      <c r="E69" s="366"/>
      <c r="F69" s="367" t="s">
        <v>215</v>
      </c>
      <c r="G69" s="368">
        <v>40</v>
      </c>
      <c r="H69" s="369">
        <v>0</v>
      </c>
      <c r="I69" s="370">
        <f>H69*G69</f>
        <v>0</v>
      </c>
      <c r="J69" s="369"/>
      <c r="K69" s="370">
        <f>J69*G69</f>
        <v>0</v>
      </c>
      <c r="L69" s="371">
        <f>K69+I69</f>
        <v>0</v>
      </c>
    </row>
    <row r="70" spans="1:12">
      <c r="A70" s="353"/>
      <c r="B70" s="353"/>
      <c r="C70" s="372"/>
      <c r="D70" s="355" t="s">
        <v>1358</v>
      </c>
      <c r="E70" s="356"/>
      <c r="F70" s="357"/>
      <c r="G70" s="357"/>
      <c r="H70" s="358"/>
      <c r="I70" s="359"/>
      <c r="J70" s="360"/>
      <c r="K70" s="359"/>
      <c r="L70" s="361"/>
    </row>
    <row r="71" spans="1:12">
      <c r="A71" s="362">
        <f>A69+1</f>
        <v>56</v>
      </c>
      <c r="B71" s="410"/>
      <c r="C71" s="409"/>
      <c r="D71" s="365" t="s">
        <v>1791</v>
      </c>
      <c r="E71" s="373"/>
      <c r="F71" s="367" t="s">
        <v>494</v>
      </c>
      <c r="G71" s="368">
        <v>1</v>
      </c>
      <c r="H71" s="369">
        <v>0</v>
      </c>
      <c r="I71" s="370">
        <f t="shared" ref="I71" si="20">H71*G71</f>
        <v>0</v>
      </c>
      <c r="J71" s="369"/>
      <c r="K71" s="370">
        <f t="shared" ref="K71" si="21">J71*G71</f>
        <v>0</v>
      </c>
      <c r="L71" s="371">
        <f t="shared" ref="L71" si="22">K71+I71</f>
        <v>0</v>
      </c>
    </row>
    <row r="72" spans="1:12">
      <c r="A72" s="362">
        <f t="shared" ref="A72:A83" si="23">A71+1</f>
        <v>57</v>
      </c>
      <c r="B72" s="410"/>
      <c r="C72" s="409"/>
      <c r="D72" s="365" t="s">
        <v>1792</v>
      </c>
      <c r="E72" s="373"/>
      <c r="F72" s="367" t="s">
        <v>494</v>
      </c>
      <c r="G72" s="368">
        <v>1</v>
      </c>
      <c r="H72" s="369">
        <v>0</v>
      </c>
      <c r="I72" s="370">
        <f t="shared" ref="I72:I74" si="24">H72*G72</f>
        <v>0</v>
      </c>
      <c r="J72" s="369"/>
      <c r="K72" s="370">
        <f t="shared" ref="K72:K74" si="25">J72*G72</f>
        <v>0</v>
      </c>
      <c r="L72" s="371">
        <f t="shared" ref="L72:L74" si="26">K72+I72</f>
        <v>0</v>
      </c>
    </row>
    <row r="73" spans="1:12">
      <c r="A73" s="362">
        <f t="shared" si="23"/>
        <v>58</v>
      </c>
      <c r="B73" s="410"/>
      <c r="C73" s="409"/>
      <c r="D73" s="365" t="s">
        <v>1793</v>
      </c>
      <c r="E73" s="373"/>
      <c r="F73" s="367" t="s">
        <v>494</v>
      </c>
      <c r="G73" s="368">
        <v>1</v>
      </c>
      <c r="H73" s="369">
        <v>0</v>
      </c>
      <c r="I73" s="370">
        <f t="shared" si="24"/>
        <v>0</v>
      </c>
      <c r="J73" s="369"/>
      <c r="K73" s="370">
        <f t="shared" si="25"/>
        <v>0</v>
      </c>
      <c r="L73" s="371">
        <f t="shared" si="26"/>
        <v>0</v>
      </c>
    </row>
    <row r="74" spans="1:12">
      <c r="A74" s="362">
        <f t="shared" si="23"/>
        <v>59</v>
      </c>
      <c r="B74" s="410"/>
      <c r="C74" s="409"/>
      <c r="D74" s="365" t="s">
        <v>1794</v>
      </c>
      <c r="E74" s="373"/>
      <c r="F74" s="367" t="s">
        <v>494</v>
      </c>
      <c r="G74" s="368">
        <v>1</v>
      </c>
      <c r="H74" s="369">
        <v>0</v>
      </c>
      <c r="I74" s="370">
        <f t="shared" si="24"/>
        <v>0</v>
      </c>
      <c r="J74" s="369"/>
      <c r="K74" s="370">
        <f t="shared" si="25"/>
        <v>0</v>
      </c>
      <c r="L74" s="371">
        <f t="shared" si="26"/>
        <v>0</v>
      </c>
    </row>
    <row r="75" spans="1:12" ht="20.45">
      <c r="A75" s="362">
        <f t="shared" si="23"/>
        <v>60</v>
      </c>
      <c r="B75" s="363"/>
      <c r="C75" s="364"/>
      <c r="D75" s="408" t="s">
        <v>1619</v>
      </c>
      <c r="E75" s="407"/>
      <c r="F75" s="367" t="s">
        <v>494</v>
      </c>
      <c r="G75" s="368">
        <v>1</v>
      </c>
      <c r="H75" s="369"/>
      <c r="I75" s="370">
        <f t="shared" ref="I75:I83" si="27">H75*G75</f>
        <v>0</v>
      </c>
      <c r="J75" s="369"/>
      <c r="K75" s="370">
        <f t="shared" ref="K75:K83" si="28">J75*G75</f>
        <v>0</v>
      </c>
      <c r="L75" s="371">
        <f t="shared" ref="L75:L83" si="29">K75+I75</f>
        <v>0</v>
      </c>
    </row>
    <row r="76" spans="1:12" ht="20.45">
      <c r="A76" s="362">
        <f t="shared" si="23"/>
        <v>61</v>
      </c>
      <c r="B76" s="363"/>
      <c r="C76" s="364"/>
      <c r="D76" s="376" t="s">
        <v>1795</v>
      </c>
      <c r="E76" s="377"/>
      <c r="F76" s="367" t="s">
        <v>494</v>
      </c>
      <c r="G76" s="368">
        <v>1</v>
      </c>
      <c r="H76" s="378">
        <v>0</v>
      </c>
      <c r="I76" s="370">
        <f t="shared" si="27"/>
        <v>0</v>
      </c>
      <c r="J76" s="369"/>
      <c r="K76" s="370">
        <f t="shared" si="28"/>
        <v>0</v>
      </c>
      <c r="L76" s="371">
        <f t="shared" si="29"/>
        <v>0</v>
      </c>
    </row>
    <row r="77" spans="1:12" ht="20.45">
      <c r="A77" s="362">
        <f t="shared" si="23"/>
        <v>62</v>
      </c>
      <c r="B77" s="363"/>
      <c r="C77" s="364"/>
      <c r="D77" s="365" t="s">
        <v>1352</v>
      </c>
      <c r="E77" s="373"/>
      <c r="F77" s="367" t="s">
        <v>494</v>
      </c>
      <c r="G77" s="368">
        <v>1</v>
      </c>
      <c r="H77" s="369">
        <v>0</v>
      </c>
      <c r="I77" s="370">
        <f t="shared" si="27"/>
        <v>0</v>
      </c>
      <c r="J77" s="369"/>
      <c r="K77" s="370">
        <f t="shared" si="28"/>
        <v>0</v>
      </c>
      <c r="L77" s="371">
        <f t="shared" si="29"/>
        <v>0</v>
      </c>
    </row>
    <row r="78" spans="1:12">
      <c r="A78" s="362">
        <f t="shared" si="23"/>
        <v>63</v>
      </c>
      <c r="B78" s="363"/>
      <c r="C78" s="364"/>
      <c r="D78" s="365" t="s">
        <v>1616</v>
      </c>
      <c r="E78" s="373"/>
      <c r="F78" s="367" t="s">
        <v>1592</v>
      </c>
      <c r="G78" s="368">
        <v>1</v>
      </c>
      <c r="H78" s="369">
        <v>0</v>
      </c>
      <c r="I78" s="370">
        <f t="shared" si="27"/>
        <v>0</v>
      </c>
      <c r="J78" s="369"/>
      <c r="K78" s="370">
        <f t="shared" si="28"/>
        <v>0</v>
      </c>
      <c r="L78" s="371">
        <f t="shared" si="29"/>
        <v>0</v>
      </c>
    </row>
    <row r="79" spans="1:12" ht="20.45">
      <c r="A79" s="362">
        <f t="shared" si="23"/>
        <v>64</v>
      </c>
      <c r="B79" s="363"/>
      <c r="C79" s="364"/>
      <c r="D79" s="365" t="s">
        <v>1617</v>
      </c>
      <c r="E79" s="373"/>
      <c r="F79" s="367" t="s">
        <v>494</v>
      </c>
      <c r="G79" s="368">
        <v>1</v>
      </c>
      <c r="H79" s="369">
        <v>0</v>
      </c>
      <c r="I79" s="370">
        <f t="shared" si="27"/>
        <v>0</v>
      </c>
      <c r="J79" s="369"/>
      <c r="K79" s="370">
        <f t="shared" si="28"/>
        <v>0</v>
      </c>
      <c r="L79" s="371">
        <f t="shared" si="29"/>
        <v>0</v>
      </c>
    </row>
    <row r="80" spans="1:12">
      <c r="A80" s="362">
        <f t="shared" si="23"/>
        <v>65</v>
      </c>
      <c r="B80" s="363"/>
      <c r="C80" s="364"/>
      <c r="D80" s="365" t="s">
        <v>1796</v>
      </c>
      <c r="E80" s="373"/>
      <c r="F80" s="367" t="s">
        <v>822</v>
      </c>
      <c r="G80" s="368">
        <v>24</v>
      </c>
      <c r="H80" s="369">
        <v>0</v>
      </c>
      <c r="I80" s="370">
        <f t="shared" si="27"/>
        <v>0</v>
      </c>
      <c r="J80" s="369"/>
      <c r="K80" s="370">
        <f t="shared" si="28"/>
        <v>0</v>
      </c>
      <c r="L80" s="371">
        <f t="shared" si="29"/>
        <v>0</v>
      </c>
    </row>
    <row r="81" spans="1:12" ht="20.45">
      <c r="A81" s="362">
        <f t="shared" si="23"/>
        <v>66</v>
      </c>
      <c r="B81" s="363"/>
      <c r="C81" s="364"/>
      <c r="D81" s="365" t="s">
        <v>1797</v>
      </c>
      <c r="E81" s="373"/>
      <c r="F81" s="367" t="s">
        <v>494</v>
      </c>
      <c r="G81" s="368">
        <v>1</v>
      </c>
      <c r="H81" s="369">
        <v>0</v>
      </c>
      <c r="I81" s="370">
        <f t="shared" si="27"/>
        <v>0</v>
      </c>
      <c r="J81" s="369"/>
      <c r="K81" s="370">
        <f t="shared" si="28"/>
        <v>0</v>
      </c>
      <c r="L81" s="371">
        <f t="shared" si="29"/>
        <v>0</v>
      </c>
    </row>
    <row r="82" spans="1:12" ht="19.899999999999999" customHeight="1">
      <c r="A82" s="362">
        <f t="shared" si="23"/>
        <v>67</v>
      </c>
      <c r="B82" s="363"/>
      <c r="C82" s="364"/>
      <c r="D82" s="365" t="s">
        <v>1620</v>
      </c>
      <c r="E82" s="377"/>
      <c r="F82" s="367" t="s">
        <v>1592</v>
      </c>
      <c r="G82" s="368">
        <v>1</v>
      </c>
      <c r="H82" s="378">
        <v>0</v>
      </c>
      <c r="I82" s="370">
        <f t="shared" si="27"/>
        <v>0</v>
      </c>
      <c r="J82" s="369"/>
      <c r="K82" s="370">
        <f t="shared" si="28"/>
        <v>0</v>
      </c>
      <c r="L82" s="371">
        <f t="shared" si="29"/>
        <v>0</v>
      </c>
    </row>
    <row r="83" spans="1:12" ht="13.15" customHeight="1">
      <c r="A83" s="362">
        <f t="shared" si="23"/>
        <v>68</v>
      </c>
      <c r="B83" s="363"/>
      <c r="C83" s="364"/>
      <c r="D83" s="376" t="s">
        <v>1621</v>
      </c>
      <c r="E83" s="377"/>
      <c r="F83" s="367" t="s">
        <v>1592</v>
      </c>
      <c r="G83" s="368">
        <v>1</v>
      </c>
      <c r="H83" s="378">
        <v>0</v>
      </c>
      <c r="I83" s="370">
        <f t="shared" si="27"/>
        <v>0</v>
      </c>
      <c r="J83" s="369"/>
      <c r="K83" s="370">
        <f t="shared" si="28"/>
        <v>0</v>
      </c>
      <c r="L83" s="371">
        <f t="shared" si="29"/>
        <v>0</v>
      </c>
    </row>
    <row r="84" spans="1:12">
      <c r="A84" s="379"/>
      <c r="B84" s="379"/>
      <c r="C84" s="379"/>
      <c r="D84" s="379"/>
      <c r="E84" s="379"/>
      <c r="F84" s="379"/>
      <c r="G84" s="379"/>
      <c r="H84" s="379"/>
      <c r="I84" s="379"/>
      <c r="J84" s="379"/>
      <c r="K84" s="379"/>
      <c r="L84" s="379"/>
    </row>
    <row r="85" spans="1:12" s="301" customFormat="1" ht="15.6">
      <c r="A85" s="380" t="s">
        <v>1622</v>
      </c>
      <c r="B85" s="380"/>
      <c r="C85" s="381"/>
      <c r="D85" s="381"/>
      <c r="E85" s="381"/>
      <c r="F85" s="381"/>
      <c r="G85" s="381"/>
      <c r="H85" s="381"/>
      <c r="I85" s="381"/>
      <c r="J85" s="381"/>
      <c r="K85" s="381"/>
      <c r="L85" s="382">
        <f>SUM(L4:L83)</f>
        <v>0</v>
      </c>
    </row>
    <row r="86" spans="1:12" ht="21">
      <c r="A86" s="484" t="s">
        <v>1572</v>
      </c>
      <c r="B86" s="484"/>
      <c r="C86" s="484"/>
      <c r="D86" s="484"/>
      <c r="E86" s="484"/>
      <c r="F86" s="484"/>
      <c r="G86" s="484"/>
      <c r="H86" s="484"/>
      <c r="I86" s="484"/>
      <c r="J86" s="484"/>
      <c r="K86" s="484"/>
      <c r="L86" s="484"/>
    </row>
    <row r="87" spans="1:12" ht="40.9" customHeight="1">
      <c r="A87" s="479" t="s">
        <v>1577</v>
      </c>
      <c r="B87" s="479"/>
      <c r="C87" s="479"/>
      <c r="D87" s="479"/>
      <c r="E87" s="479"/>
      <c r="F87" s="479"/>
      <c r="G87" s="479"/>
      <c r="H87" s="479"/>
      <c r="I87" s="479"/>
      <c r="J87" s="479"/>
      <c r="K87" s="479"/>
      <c r="L87" s="479"/>
    </row>
  </sheetData>
  <sheetProtection selectLockedCells="1" selectUnlockedCells="1"/>
  <autoFilter ref="B3:B87" xr:uid="{00000000-0009-0000-0000-000002000000}"/>
  <dataConsolidate function="var" topLabels="1">
    <dataRefs count="3">
      <dataRef ref="T3" sheet="ROZPOCET SKLAD" r:id="rId1"/>
      <dataRef ref="D997" sheet="ROZPOCET SKLAD" r:id="rId2"/>
      <dataRef ref="D1975" sheet="ROZPOCET SKLAD" r:id="rId3"/>
    </dataRefs>
  </dataConsolidate>
  <mergeCells count="6">
    <mergeCell ref="A87:L87"/>
    <mergeCell ref="A1:L1"/>
    <mergeCell ref="A2:G2"/>
    <mergeCell ref="H2:I2"/>
    <mergeCell ref="J2:K2"/>
    <mergeCell ref="A86:L86"/>
  </mergeCells>
  <conditionalFormatting sqref="H5:H12 J5:J12 J75:J83">
    <cfRule type="containsBlanks" dxfId="73" priority="28">
      <formula>LEN(TRIM(H5))=0</formula>
    </cfRule>
  </conditionalFormatting>
  <conditionalFormatting sqref="H14:H17">
    <cfRule type="containsBlanks" dxfId="72" priority="27">
      <formula>LEN(TRIM(H14))=0</formula>
    </cfRule>
  </conditionalFormatting>
  <conditionalFormatting sqref="H19">
    <cfRule type="containsBlanks" dxfId="71" priority="5">
      <formula>LEN(TRIM(H19))=0</formula>
    </cfRule>
  </conditionalFormatting>
  <conditionalFormatting sqref="H22:H24">
    <cfRule type="containsBlanks" dxfId="70" priority="20">
      <formula>LEN(TRIM(H22))=0</formula>
    </cfRule>
  </conditionalFormatting>
  <conditionalFormatting sqref="H27">
    <cfRule type="containsBlanks" dxfId="69" priority="6">
      <formula>LEN(TRIM(H27))=0</formula>
    </cfRule>
  </conditionalFormatting>
  <conditionalFormatting sqref="H31:H34">
    <cfRule type="containsBlanks" dxfId="68" priority="18">
      <formula>LEN(TRIM(H31))=0</formula>
    </cfRule>
  </conditionalFormatting>
  <conditionalFormatting sqref="H37">
    <cfRule type="containsBlanks" dxfId="67" priority="4">
      <formula>LEN(TRIM(H37))=0</formula>
    </cfRule>
  </conditionalFormatting>
  <conditionalFormatting sqref="H40:H43">
    <cfRule type="containsBlanks" dxfId="66" priority="26">
      <formula>LEN(TRIM(H40))=0</formula>
    </cfRule>
  </conditionalFormatting>
  <conditionalFormatting sqref="H46:H51">
    <cfRule type="containsBlanks" dxfId="65" priority="15">
      <formula>LEN(TRIM(H46))=0</formula>
    </cfRule>
  </conditionalFormatting>
  <conditionalFormatting sqref="H54">
    <cfRule type="containsBlanks" dxfId="64" priority="25">
      <formula>LEN(TRIM(H54))=0</formula>
    </cfRule>
  </conditionalFormatting>
  <conditionalFormatting sqref="H56:H57">
    <cfRule type="containsBlanks" dxfId="63" priority="10">
      <formula>LEN(TRIM(H56))=0</formula>
    </cfRule>
  </conditionalFormatting>
  <conditionalFormatting sqref="H59 J59">
    <cfRule type="containsBlanks" dxfId="62" priority="23">
      <formula>LEN(TRIM(H59))=0</formula>
    </cfRule>
  </conditionalFormatting>
  <conditionalFormatting sqref="H61:H63">
    <cfRule type="containsBlanks" dxfId="61" priority="13">
      <formula>LEN(TRIM(H61))=0</formula>
    </cfRule>
  </conditionalFormatting>
  <conditionalFormatting sqref="H64:H65">
    <cfRule type="containsBlanks" dxfId="60" priority="11">
      <formula>LEN(TRIM(H64))=0</formula>
    </cfRule>
  </conditionalFormatting>
  <conditionalFormatting sqref="H67:H69">
    <cfRule type="containsBlanks" dxfId="59" priority="9">
      <formula>LEN(TRIM(H67))=0</formula>
    </cfRule>
  </conditionalFormatting>
  <conditionalFormatting sqref="H75">
    <cfRule type="containsBlanks" dxfId="58" priority="3">
      <formula>LEN(TRIM(H75))=0</formula>
    </cfRule>
  </conditionalFormatting>
  <conditionalFormatting sqref="J14:J20">
    <cfRule type="containsBlanks" dxfId="57" priority="19">
      <formula>LEN(TRIM(J14))=0</formula>
    </cfRule>
  </conditionalFormatting>
  <conditionalFormatting sqref="J22:J29">
    <cfRule type="containsBlanks" dxfId="56" priority="14">
      <formula>LEN(TRIM(J22))=0</formula>
    </cfRule>
  </conditionalFormatting>
  <conditionalFormatting sqref="J31:J38">
    <cfRule type="containsBlanks" dxfId="55" priority="17">
      <formula>LEN(TRIM(J31))=0</formula>
    </cfRule>
  </conditionalFormatting>
  <conditionalFormatting sqref="J40:J44">
    <cfRule type="containsBlanks" dxfId="54" priority="16">
      <formula>LEN(TRIM(J40))=0</formula>
    </cfRule>
  </conditionalFormatting>
  <conditionalFormatting sqref="J46:J52">
    <cfRule type="containsBlanks" dxfId="53" priority="22">
      <formula>LEN(TRIM(J46))=0</formula>
    </cfRule>
  </conditionalFormatting>
  <conditionalFormatting sqref="J54">
    <cfRule type="containsBlanks" dxfId="52" priority="24">
      <formula>LEN(TRIM(J54))=0</formula>
    </cfRule>
  </conditionalFormatting>
  <conditionalFormatting sqref="J56:J57">
    <cfRule type="containsBlanks" dxfId="51" priority="7">
      <formula>LEN(TRIM(J56))=0</formula>
    </cfRule>
  </conditionalFormatting>
  <conditionalFormatting sqref="J61:J65">
    <cfRule type="containsBlanks" dxfId="50" priority="12">
      <formula>LEN(TRIM(J61))=0</formula>
    </cfRule>
  </conditionalFormatting>
  <conditionalFormatting sqref="J67:J69">
    <cfRule type="containsBlanks" dxfId="49" priority="8">
      <formula>LEN(TRIM(J67))=0</formula>
    </cfRule>
  </conditionalFormatting>
  <conditionalFormatting sqref="J71:J74">
    <cfRule type="containsBlanks" dxfId="48" priority="2">
      <formula>LEN(TRIM(J71))=0</formula>
    </cfRule>
  </conditionalFormatting>
  <pageMargins left="0.78749999999999998" right="0.78749999999999998" top="0.78749999999999998" bottom="1.1784722222222221" header="0.51180555555555551" footer="0.51180555555555551"/>
  <pageSetup paperSize="9" scale="56" firstPageNumber="0" fitToHeight="4" orientation="portrait" horizontalDpi="300" verticalDpi="30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CCC3D-F628-1A4A-9CEC-11D825492852}">
  <sheetPr>
    <tabColor theme="9"/>
    <pageSetUpPr fitToPage="1"/>
  </sheetPr>
  <dimension ref="A1:F33"/>
  <sheetViews>
    <sheetView zoomScale="150" zoomScaleNormal="110" zoomScalePageLayoutView="110" workbookViewId="0">
      <selection activeCell="S51" sqref="S51"/>
    </sheetView>
  </sheetViews>
  <sheetFormatPr defaultColWidth="10.42578125" defaultRowHeight="12.75" customHeight="1"/>
  <cols>
    <col min="1" max="1" width="5.42578125" style="301" customWidth="1"/>
    <col min="2" max="2" width="32.42578125" style="301" customWidth="1"/>
    <col min="3" max="3" width="22.140625" style="301" bestFit="1" customWidth="1"/>
    <col min="4" max="4" width="13.7109375" style="301" customWidth="1"/>
    <col min="5" max="5" width="17.140625" style="301" customWidth="1"/>
    <col min="6" max="6" width="26.7109375" style="301" customWidth="1"/>
    <col min="7" max="22" width="10.42578125" style="301"/>
    <col min="23" max="23" width="14.140625" style="301" bestFit="1" customWidth="1"/>
    <col min="24" max="16384" width="10.42578125" style="301"/>
  </cols>
  <sheetData>
    <row r="1" spans="1:6" ht="23.65" customHeight="1">
      <c r="A1" s="419" t="s">
        <v>1</v>
      </c>
      <c r="B1" s="419"/>
      <c r="C1" s="485" t="s">
        <v>1558</v>
      </c>
      <c r="D1" s="485"/>
      <c r="E1" s="485"/>
      <c r="F1" s="485"/>
    </row>
    <row r="2" spans="1:6" ht="23.65" customHeight="1">
      <c r="A2" s="419" t="s">
        <v>5</v>
      </c>
      <c r="B2" s="419"/>
      <c r="C2" s="1" t="s">
        <v>6</v>
      </c>
      <c r="D2" s="29"/>
      <c r="E2" s="29"/>
      <c r="F2" s="29"/>
    </row>
    <row r="3" spans="1:6" ht="15.4" customHeight="1">
      <c r="A3" s="419" t="s">
        <v>7</v>
      </c>
      <c r="B3" s="419"/>
      <c r="C3" s="1" t="s">
        <v>1559</v>
      </c>
      <c r="D3" s="31" t="s">
        <v>3</v>
      </c>
      <c r="E3" s="1" t="s">
        <v>1560</v>
      </c>
      <c r="F3" s="290"/>
    </row>
    <row r="4" spans="1:6" ht="23.65" customHeight="1">
      <c r="A4" s="31"/>
      <c r="B4" s="29"/>
      <c r="C4" s="302"/>
      <c r="D4" s="31"/>
      <c r="E4" s="29"/>
      <c r="F4" s="29"/>
    </row>
    <row r="5" spans="1:6" ht="46.15" customHeight="1">
      <c r="A5" s="417" t="s">
        <v>1798</v>
      </c>
      <c r="B5" s="418"/>
      <c r="C5" s="418"/>
      <c r="D5" s="418"/>
      <c r="E5" s="418"/>
      <c r="F5" s="418"/>
    </row>
    <row r="6" spans="1:6" ht="15.6">
      <c r="A6" s="483" t="s">
        <v>1562</v>
      </c>
      <c r="B6" s="483"/>
      <c r="C6" s="483"/>
      <c r="D6" s="483"/>
      <c r="E6" s="483"/>
      <c r="F6" s="483"/>
    </row>
    <row r="7" spans="1:6" ht="16.149999999999999" customHeight="1">
      <c r="A7" s="303" t="s">
        <v>22</v>
      </c>
      <c r="B7" s="480" t="s">
        <v>1563</v>
      </c>
      <c r="C7" s="480"/>
      <c r="D7" s="304" t="s">
        <v>1564</v>
      </c>
      <c r="E7" s="305" t="s">
        <v>24</v>
      </c>
      <c r="F7" s="306" t="s">
        <v>25</v>
      </c>
    </row>
    <row r="8" spans="1:6" ht="16.149999999999999" customHeight="1">
      <c r="A8" s="307">
        <v>1</v>
      </c>
      <c r="B8" s="481" t="s">
        <v>158</v>
      </c>
      <c r="C8" s="309" t="s">
        <v>1565</v>
      </c>
      <c r="D8" s="310"/>
      <c r="E8" s="311"/>
      <c r="F8" s="312">
        <f>SUMIF(STO!E4:E54,"HSV",STO!I4:I54)</f>
        <v>0</v>
      </c>
    </row>
    <row r="9" spans="1:6" ht="16.149999999999999" customHeight="1">
      <c r="A9" s="313">
        <f t="shared" ref="A9:A16" si="0">A8+1</f>
        <v>2</v>
      </c>
      <c r="B9" s="482"/>
      <c r="C9" s="314" t="s">
        <v>1566</v>
      </c>
      <c r="D9" s="315"/>
      <c r="E9" s="316"/>
      <c r="F9" s="317">
        <f>SUMIF(STO!E4:E54,"HSV",STO!K4:K54)</f>
        <v>0</v>
      </c>
    </row>
    <row r="10" spans="1:6" ht="16.149999999999999" customHeight="1">
      <c r="A10" s="307">
        <f t="shared" si="0"/>
        <v>3</v>
      </c>
      <c r="B10" s="481" t="s">
        <v>458</v>
      </c>
      <c r="C10" s="309" t="s">
        <v>1565</v>
      </c>
      <c r="D10" s="309"/>
      <c r="E10" s="318"/>
      <c r="F10" s="312">
        <f>SUMIF(STO!E4:E54,"PSV",STO!I4:I54)</f>
        <v>0</v>
      </c>
    </row>
    <row r="11" spans="1:6" ht="16.149999999999999" customHeight="1">
      <c r="A11" s="313">
        <f t="shared" si="0"/>
        <v>4</v>
      </c>
      <c r="B11" s="482"/>
      <c r="C11" s="319" t="s">
        <v>1566</v>
      </c>
      <c r="D11" s="314"/>
      <c r="E11" s="316"/>
      <c r="F11" s="317">
        <f>SUMIF(STO!E4:E54,"PSV",STO!K4:K54)</f>
        <v>0</v>
      </c>
    </row>
    <row r="12" spans="1:6" ht="16.149999999999999" customHeight="1">
      <c r="A12" s="307">
        <f t="shared" si="0"/>
        <v>5</v>
      </c>
      <c r="B12" s="481" t="s">
        <v>1567</v>
      </c>
      <c r="C12" s="309" t="s">
        <v>1565</v>
      </c>
      <c r="D12" s="309"/>
      <c r="E12" s="318"/>
      <c r="F12" s="312">
        <f>SUMIF(STO!E4:E54,"M",STO!I4:I54)</f>
        <v>0</v>
      </c>
    </row>
    <row r="13" spans="1:6" ht="16.149999999999999" customHeight="1">
      <c r="A13" s="313">
        <f t="shared" si="0"/>
        <v>6</v>
      </c>
      <c r="B13" s="482"/>
      <c r="C13" s="319" t="s">
        <v>1566</v>
      </c>
      <c r="D13" s="314"/>
      <c r="E13" s="316"/>
      <c r="F13" s="317">
        <f>SUMIF(STO!E4:E54,"M",STO!K4:K54)</f>
        <v>0</v>
      </c>
    </row>
    <row r="14" spans="1:6" ht="16.149999999999999" customHeight="1">
      <c r="A14" s="320">
        <f t="shared" si="0"/>
        <v>7</v>
      </c>
      <c r="B14" s="321" t="s">
        <v>1358</v>
      </c>
      <c r="C14" s="322"/>
      <c r="D14" s="323"/>
      <c r="E14" s="324"/>
      <c r="F14" s="325">
        <f>SUM(STO!L56:L65)</f>
        <v>0</v>
      </c>
    </row>
    <row r="15" spans="1:6" ht="16.149999999999999" customHeight="1">
      <c r="A15" s="320">
        <f t="shared" si="0"/>
        <v>8</v>
      </c>
      <c r="B15" s="321" t="s">
        <v>1568</v>
      </c>
      <c r="C15" s="322"/>
      <c r="D15" s="326"/>
      <c r="E15" s="3">
        <f>F8+F10+F12</f>
        <v>0</v>
      </c>
      <c r="F15" s="325">
        <f>E15*D15</f>
        <v>0</v>
      </c>
    </row>
    <row r="16" spans="1:6" ht="16.149999999999999" customHeight="1">
      <c r="A16" s="307">
        <f t="shared" si="0"/>
        <v>9</v>
      </c>
      <c r="B16" s="328" t="s">
        <v>1735</v>
      </c>
      <c r="C16" s="329"/>
      <c r="D16" s="329"/>
      <c r="E16" s="330"/>
      <c r="F16" s="331">
        <f>SUM(F8:F15)</f>
        <v>0</v>
      </c>
    </row>
    <row r="17" spans="1:6" ht="16.149999999999999" customHeight="1">
      <c r="A17" s="483" t="s">
        <v>1570</v>
      </c>
      <c r="B17" s="483"/>
      <c r="C17" s="483"/>
      <c r="D17" s="483"/>
      <c r="E17" s="483"/>
      <c r="F17" s="483"/>
    </row>
    <row r="18" spans="1:6" ht="16.149999999999999" customHeight="1">
      <c r="A18" s="332" t="s">
        <v>1571</v>
      </c>
      <c r="B18" s="333"/>
      <c r="C18" s="334"/>
      <c r="D18" s="335"/>
      <c r="E18" s="335"/>
      <c r="F18" s="336">
        <f>F16</f>
        <v>0</v>
      </c>
    </row>
    <row r="19" spans="1:6" ht="16.149999999999999" customHeight="1">
      <c r="A19" s="30"/>
      <c r="B19" s="30"/>
      <c r="C19" s="30"/>
      <c r="D19" s="30"/>
      <c r="E19" s="30"/>
      <c r="F19" s="30"/>
    </row>
    <row r="20" spans="1:6" ht="13.9"/>
    <row r="21" spans="1:6" ht="21">
      <c r="A21" s="484" t="s">
        <v>1572</v>
      </c>
      <c r="B21" s="484"/>
      <c r="C21" s="484"/>
      <c r="D21" s="484"/>
      <c r="E21" s="484"/>
      <c r="F21" s="484"/>
    </row>
    <row r="23" spans="1:6" ht="16.5" customHeight="1">
      <c r="A23" s="2"/>
      <c r="B23" s="4"/>
      <c r="C23" s="5"/>
      <c r="D23" s="337"/>
      <c r="E23" s="3"/>
      <c r="F23" s="3"/>
    </row>
    <row r="24" spans="1:6" ht="16.5" customHeight="1">
      <c r="A24" s="338" t="s">
        <v>1573</v>
      </c>
      <c r="B24" s="4"/>
      <c r="C24" s="5"/>
      <c r="D24" s="337"/>
      <c r="E24" s="3"/>
      <c r="F24" s="3"/>
    </row>
    <row r="25" spans="1:6" ht="16.5" customHeight="1">
      <c r="A25" s="338" t="s">
        <v>1574</v>
      </c>
      <c r="B25" s="4"/>
      <c r="C25" s="5"/>
      <c r="D25" s="337"/>
      <c r="E25" s="3"/>
      <c r="F25" s="3"/>
    </row>
    <row r="26" spans="1:6" ht="16.5" customHeight="1">
      <c r="A26" s="338" t="s">
        <v>1575</v>
      </c>
      <c r="B26" s="4"/>
      <c r="C26" s="5"/>
      <c r="D26" s="337"/>
      <c r="E26" s="3"/>
      <c r="F26" s="3"/>
    </row>
    <row r="27" spans="1:6" ht="16.149999999999999" customHeight="1">
      <c r="A27" s="338" t="s">
        <v>1576</v>
      </c>
      <c r="B27" s="4"/>
      <c r="C27" s="5"/>
      <c r="D27" s="337"/>
      <c r="E27" s="3"/>
      <c r="F27" s="3"/>
    </row>
    <row r="28" spans="1:6" ht="16.5" customHeight="1">
      <c r="A28" s="2"/>
      <c r="B28" s="4"/>
      <c r="C28" s="5"/>
      <c r="D28" s="337"/>
      <c r="E28" s="3"/>
      <c r="F28" s="3"/>
    </row>
    <row r="29" spans="1:6" ht="46.9" customHeight="1">
      <c r="A29" s="479" t="s">
        <v>1577</v>
      </c>
      <c r="B29" s="479"/>
      <c r="C29" s="479"/>
      <c r="D29" s="479"/>
      <c r="E29" s="479"/>
      <c r="F29" s="479"/>
    </row>
    <row r="30" spans="1:6" ht="90" customHeight="1">
      <c r="A30" s="479"/>
      <c r="B30" s="479"/>
      <c r="C30" s="479"/>
      <c r="D30" s="479"/>
      <c r="E30" s="479"/>
      <c r="F30" s="479"/>
    </row>
    <row r="31" spans="1:6" ht="16.5" customHeight="1">
      <c r="A31" s="2"/>
      <c r="B31" s="4"/>
      <c r="C31" s="5"/>
      <c r="D31" s="337"/>
      <c r="E31" s="3"/>
      <c r="F31" s="3"/>
    </row>
    <row r="32" spans="1:6" ht="16.5" customHeight="1">
      <c r="A32" s="2"/>
      <c r="B32" s="4"/>
      <c r="C32" s="5"/>
      <c r="D32" s="337"/>
      <c r="E32" s="3"/>
      <c r="F32" s="3"/>
    </row>
    <row r="33" spans="1:6" ht="16.5" customHeight="1">
      <c r="A33" s="2"/>
      <c r="B33" s="4"/>
      <c r="C33" s="5"/>
      <c r="D33" s="337"/>
      <c r="E33" s="3"/>
      <c r="F33" s="3"/>
    </row>
  </sheetData>
  <sheetProtection selectLockedCells="1" selectUnlockedCells="1"/>
  <mergeCells count="14">
    <mergeCell ref="A30:F30"/>
    <mergeCell ref="A21:F21"/>
    <mergeCell ref="A29:F29"/>
    <mergeCell ref="C1:F1"/>
    <mergeCell ref="B8:B9"/>
    <mergeCell ref="B10:B11"/>
    <mergeCell ref="B12:B13"/>
    <mergeCell ref="A17:F17"/>
    <mergeCell ref="A1:B1"/>
    <mergeCell ref="A2:B2"/>
    <mergeCell ref="A3:B3"/>
    <mergeCell ref="A5:F5"/>
    <mergeCell ref="A6:F6"/>
    <mergeCell ref="B7:C7"/>
  </mergeCells>
  <conditionalFormatting sqref="D15">
    <cfRule type="containsBlanks" dxfId="47" priority="1">
      <formula>LEN(TRIM(D15))=0</formula>
    </cfRule>
  </conditionalFormatting>
  <pageMargins left="0.78749999999999998" right="0.78749999999999998" top="0.78749999999999998" bottom="0.78749999999999998" header="0.51180555555555551" footer="0.51180555555555551"/>
  <pageSetup paperSize="9" scale="67" firstPageNumber="0" orientation="portrait" horizontalDpi="300" verticalDpi="300"/>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D5622-770D-C140-BB3D-C202F36C6A3E}">
  <sheetPr>
    <tabColor theme="9"/>
    <pageSetUpPr fitToPage="1"/>
  </sheetPr>
  <dimension ref="A1:L69"/>
  <sheetViews>
    <sheetView zoomScale="130" zoomScaleNormal="130" workbookViewId="0">
      <pane ySplit="3" topLeftCell="A4" activePane="bottomLeft" state="frozen"/>
      <selection pane="bottomLeft" activeCell="F61" sqref="F61"/>
      <selection activeCell="S51" sqref="S51"/>
    </sheetView>
  </sheetViews>
  <sheetFormatPr defaultColWidth="10.42578125" defaultRowHeight="13.9"/>
  <cols>
    <col min="1" max="1" width="4.42578125" style="384" customWidth="1"/>
    <col min="2" max="3" width="14.42578125" style="384" customWidth="1"/>
    <col min="4" max="4" width="55" style="384" customWidth="1"/>
    <col min="5" max="5" width="4.7109375" style="384" bestFit="1" customWidth="1"/>
    <col min="6" max="6" width="5.140625" style="384" bestFit="1" customWidth="1"/>
    <col min="7" max="7" width="6" style="384" customWidth="1"/>
    <col min="8" max="11" width="11.42578125" style="384" customWidth="1"/>
    <col min="12" max="12" width="16.28515625" style="384" customWidth="1"/>
    <col min="13" max="13" width="51.28515625" style="384" bestFit="1" customWidth="1"/>
    <col min="14" max="14" width="10.42578125" style="384"/>
    <col min="15" max="15" width="17" style="384" customWidth="1"/>
    <col min="16" max="16384" width="10.42578125" style="384"/>
  </cols>
  <sheetData>
    <row r="1" spans="1:12" ht="51" customHeight="1">
      <c r="A1" s="417" t="s">
        <v>1799</v>
      </c>
      <c r="B1" s="417"/>
      <c r="C1" s="417"/>
      <c r="D1" s="417"/>
      <c r="E1" s="417"/>
      <c r="F1" s="417"/>
      <c r="G1" s="417"/>
      <c r="H1" s="417"/>
      <c r="I1" s="417"/>
      <c r="J1" s="417"/>
      <c r="K1" s="417"/>
      <c r="L1" s="417"/>
    </row>
    <row r="2" spans="1:12">
      <c r="A2" s="487" t="s">
        <v>1580</v>
      </c>
      <c r="B2" s="488"/>
      <c r="C2" s="488"/>
      <c r="D2" s="488"/>
      <c r="E2" s="488"/>
      <c r="F2" s="488"/>
      <c r="G2" s="489"/>
      <c r="H2" s="490" t="s">
        <v>1565</v>
      </c>
      <c r="I2" s="491"/>
      <c r="J2" s="492" t="s">
        <v>1566</v>
      </c>
      <c r="K2" s="492"/>
      <c r="L2" s="340" t="s">
        <v>1581</v>
      </c>
    </row>
    <row r="3" spans="1:12">
      <c r="A3" s="341" t="s">
        <v>1582</v>
      </c>
      <c r="B3" s="342" t="s">
        <v>1583</v>
      </c>
      <c r="C3" s="343" t="s">
        <v>1584</v>
      </c>
      <c r="D3" s="344" t="s">
        <v>1585</v>
      </c>
      <c r="E3" s="345" t="s">
        <v>1586</v>
      </c>
      <c r="F3" s="346" t="s">
        <v>147</v>
      </c>
      <c r="G3" s="347" t="s">
        <v>1587</v>
      </c>
      <c r="H3" s="348" t="s">
        <v>1588</v>
      </c>
      <c r="I3" s="349" t="s">
        <v>1589</v>
      </c>
      <c r="J3" s="350" t="s">
        <v>1588</v>
      </c>
      <c r="K3" s="351" t="s">
        <v>1589</v>
      </c>
      <c r="L3" s="352" t="s">
        <v>1589</v>
      </c>
    </row>
    <row r="4" spans="1:12">
      <c r="A4" s="353"/>
      <c r="B4" s="353"/>
      <c r="C4" s="354"/>
      <c r="D4" s="355" t="s">
        <v>1777</v>
      </c>
      <c r="E4" s="356"/>
      <c r="F4" s="357"/>
      <c r="G4" s="357"/>
      <c r="H4" s="358"/>
      <c r="I4" s="359"/>
      <c r="J4" s="360"/>
      <c r="K4" s="359"/>
      <c r="L4" s="361"/>
    </row>
    <row r="5" spans="1:12" ht="20.45">
      <c r="A5" s="362">
        <v>1</v>
      </c>
      <c r="B5" s="363"/>
      <c r="C5" s="364"/>
      <c r="D5" s="365" t="s">
        <v>1800</v>
      </c>
      <c r="E5" s="366" t="s">
        <v>458</v>
      </c>
      <c r="F5" s="367" t="s">
        <v>215</v>
      </c>
      <c r="G5" s="368">
        <v>80</v>
      </c>
      <c r="H5" s="369"/>
      <c r="I5" s="370">
        <f>H5*G5</f>
        <v>0</v>
      </c>
      <c r="J5" s="369"/>
      <c r="K5" s="370">
        <f>J5*G5</f>
        <v>0</v>
      </c>
      <c r="L5" s="371">
        <f>K5+I5</f>
        <v>0</v>
      </c>
    </row>
    <row r="6" spans="1:12" ht="20.45">
      <c r="A6" s="362">
        <f>A5+1</f>
        <v>2</v>
      </c>
      <c r="B6" s="363"/>
      <c r="C6" s="364"/>
      <c r="D6" s="365" t="s">
        <v>1801</v>
      </c>
      <c r="E6" s="366" t="s">
        <v>458</v>
      </c>
      <c r="F6" s="367" t="s">
        <v>215</v>
      </c>
      <c r="G6" s="368">
        <v>20</v>
      </c>
      <c r="H6" s="369"/>
      <c r="I6" s="370">
        <f>H6*G6</f>
        <v>0</v>
      </c>
      <c r="J6" s="369"/>
      <c r="K6" s="370">
        <f>J6*G6</f>
        <v>0</v>
      </c>
      <c r="L6" s="371">
        <f>K6+I6</f>
        <v>0</v>
      </c>
    </row>
    <row r="7" spans="1:12">
      <c r="A7" s="353"/>
      <c r="B7" s="353"/>
      <c r="C7" s="354"/>
      <c r="D7" s="355" t="s">
        <v>1802</v>
      </c>
      <c r="E7" s="356"/>
      <c r="F7" s="357"/>
      <c r="G7" s="357"/>
      <c r="H7" s="358"/>
      <c r="I7" s="359"/>
      <c r="J7" s="360"/>
      <c r="K7" s="359"/>
      <c r="L7" s="361"/>
    </row>
    <row r="8" spans="1:12" ht="13.15" customHeight="1">
      <c r="A8" s="362">
        <f>A6+1</f>
        <v>3</v>
      </c>
      <c r="B8" s="363"/>
      <c r="C8" s="364"/>
      <c r="D8" s="365" t="s">
        <v>1803</v>
      </c>
      <c r="E8" s="366" t="s">
        <v>458</v>
      </c>
      <c r="F8" s="367" t="s">
        <v>1592</v>
      </c>
      <c r="G8" s="368">
        <v>5</v>
      </c>
      <c r="H8" s="369"/>
      <c r="I8" s="370">
        <f>H8*G8</f>
        <v>0</v>
      </c>
      <c r="J8" s="369"/>
      <c r="K8" s="370">
        <f>J8*G8</f>
        <v>0</v>
      </c>
      <c r="L8" s="371">
        <f>K8+I8</f>
        <v>0</v>
      </c>
    </row>
    <row r="9" spans="1:12" ht="13.15" customHeight="1">
      <c r="A9" s="362">
        <f>A8+1</f>
        <v>4</v>
      </c>
      <c r="B9" s="363"/>
      <c r="C9" s="364"/>
      <c r="D9" s="365" t="s">
        <v>1804</v>
      </c>
      <c r="E9" s="366" t="s">
        <v>458</v>
      </c>
      <c r="F9" s="367" t="s">
        <v>1592</v>
      </c>
      <c r="G9" s="368">
        <v>5</v>
      </c>
      <c r="H9" s="369"/>
      <c r="I9" s="370">
        <f>H9*G9</f>
        <v>0</v>
      </c>
      <c r="J9" s="369"/>
      <c r="K9" s="370">
        <f>J9*G9</f>
        <v>0</v>
      </c>
      <c r="L9" s="371">
        <f>K9+I9</f>
        <v>0</v>
      </c>
    </row>
    <row r="10" spans="1:12">
      <c r="A10" s="353"/>
      <c r="B10" s="353"/>
      <c r="C10" s="354"/>
      <c r="D10" s="355" t="s">
        <v>1805</v>
      </c>
      <c r="E10" s="356"/>
      <c r="F10" s="357"/>
      <c r="G10" s="357"/>
      <c r="H10" s="358"/>
      <c r="I10" s="359"/>
      <c r="J10" s="360"/>
      <c r="K10" s="359"/>
      <c r="L10" s="361"/>
    </row>
    <row r="11" spans="1:12" ht="13.15" customHeight="1">
      <c r="A11" s="362">
        <f>A9+1</f>
        <v>5</v>
      </c>
      <c r="B11" s="363"/>
      <c r="C11" s="364"/>
      <c r="D11" s="365" t="s">
        <v>1806</v>
      </c>
      <c r="E11" s="366" t="s">
        <v>458</v>
      </c>
      <c r="F11" s="367" t="s">
        <v>1592</v>
      </c>
      <c r="G11" s="368">
        <v>200</v>
      </c>
      <c r="H11" s="369"/>
      <c r="I11" s="370">
        <f>H11*G11</f>
        <v>0</v>
      </c>
      <c r="J11" s="369"/>
      <c r="K11" s="370">
        <f>J11*G11</f>
        <v>0</v>
      </c>
      <c r="L11" s="371">
        <f>K11+I11</f>
        <v>0</v>
      </c>
    </row>
    <row r="12" spans="1:12" ht="13.15" customHeight="1">
      <c r="A12" s="362">
        <f>A11+1</f>
        <v>6</v>
      </c>
      <c r="B12" s="363"/>
      <c r="C12" s="364"/>
      <c r="D12" s="365" t="s">
        <v>1807</v>
      </c>
      <c r="E12" s="366" t="s">
        <v>458</v>
      </c>
      <c r="F12" s="367" t="s">
        <v>1592</v>
      </c>
      <c r="G12" s="368">
        <v>200</v>
      </c>
      <c r="H12" s="369"/>
      <c r="I12" s="370">
        <f>H12*G12</f>
        <v>0</v>
      </c>
      <c r="J12" s="369"/>
      <c r="K12" s="370">
        <f>J12*G12</f>
        <v>0</v>
      </c>
      <c r="L12" s="371">
        <f>K12+I12</f>
        <v>0</v>
      </c>
    </row>
    <row r="13" spans="1:12">
      <c r="A13" s="353"/>
      <c r="B13" s="353"/>
      <c r="C13" s="354"/>
      <c r="D13" s="355" t="s">
        <v>1808</v>
      </c>
      <c r="E13" s="356"/>
      <c r="F13" s="357"/>
      <c r="G13" s="357"/>
      <c r="H13" s="358"/>
      <c r="I13" s="359"/>
      <c r="J13" s="360"/>
      <c r="K13" s="359"/>
      <c r="L13" s="361"/>
    </row>
    <row r="14" spans="1:12" ht="13.15" customHeight="1">
      <c r="A14" s="362">
        <f>A12+1</f>
        <v>7</v>
      </c>
      <c r="B14" s="363"/>
      <c r="C14" s="364"/>
      <c r="D14" s="365" t="s">
        <v>1809</v>
      </c>
      <c r="E14" s="366" t="s">
        <v>458</v>
      </c>
      <c r="F14" s="367" t="s">
        <v>215</v>
      </c>
      <c r="G14" s="368">
        <v>65</v>
      </c>
      <c r="H14" s="369"/>
      <c r="I14" s="370">
        <f>H14*G14</f>
        <v>0</v>
      </c>
      <c r="J14" s="369"/>
      <c r="K14" s="370">
        <f>J14*G14</f>
        <v>0</v>
      </c>
      <c r="L14" s="371">
        <f>K14+I14</f>
        <v>0</v>
      </c>
    </row>
    <row r="15" spans="1:12">
      <c r="A15" s="353"/>
      <c r="B15" s="353"/>
      <c r="C15" s="354"/>
      <c r="D15" s="355" t="s">
        <v>1810</v>
      </c>
      <c r="E15" s="356"/>
      <c r="F15" s="357"/>
      <c r="G15" s="357"/>
      <c r="H15" s="358"/>
      <c r="I15" s="359"/>
      <c r="J15" s="360"/>
      <c r="K15" s="359"/>
      <c r="L15" s="361"/>
    </row>
    <row r="16" spans="1:12" ht="13.15" customHeight="1">
      <c r="A16" s="362">
        <f>A14+1</f>
        <v>8</v>
      </c>
      <c r="B16" s="363"/>
      <c r="C16" s="364"/>
      <c r="D16" s="365" t="s">
        <v>1811</v>
      </c>
      <c r="E16" s="366" t="s">
        <v>458</v>
      </c>
      <c r="F16" s="367" t="s">
        <v>215</v>
      </c>
      <c r="G16" s="368">
        <v>95</v>
      </c>
      <c r="H16" s="369"/>
      <c r="I16" s="370">
        <f>H16*G16</f>
        <v>0</v>
      </c>
      <c r="J16" s="369"/>
      <c r="K16" s="370">
        <f>J16*G16</f>
        <v>0</v>
      </c>
      <c r="L16" s="371">
        <f>K16+I16</f>
        <v>0</v>
      </c>
    </row>
    <row r="17" spans="1:12">
      <c r="A17" s="353"/>
      <c r="B17" s="353"/>
      <c r="C17" s="354"/>
      <c r="D17" s="355" t="s">
        <v>1812</v>
      </c>
      <c r="E17" s="356"/>
      <c r="F17" s="357"/>
      <c r="G17" s="357"/>
      <c r="H17" s="358"/>
      <c r="I17" s="359"/>
      <c r="J17" s="360"/>
      <c r="K17" s="359"/>
      <c r="L17" s="361"/>
    </row>
    <row r="18" spans="1:12" ht="13.15" customHeight="1">
      <c r="A18" s="362">
        <f>A16+1</f>
        <v>9</v>
      </c>
      <c r="B18" s="363"/>
      <c r="C18" s="364"/>
      <c r="D18" s="365" t="s">
        <v>1813</v>
      </c>
      <c r="E18" s="366" t="s">
        <v>458</v>
      </c>
      <c r="F18" s="367" t="s">
        <v>215</v>
      </c>
      <c r="G18" s="368">
        <v>12</v>
      </c>
      <c r="H18" s="369"/>
      <c r="I18" s="370">
        <f>H18*G18</f>
        <v>0</v>
      </c>
      <c r="J18" s="369"/>
      <c r="K18" s="370">
        <f>J18*G18</f>
        <v>0</v>
      </c>
      <c r="L18" s="371">
        <f>K18+I18</f>
        <v>0</v>
      </c>
    </row>
    <row r="19" spans="1:12" s="339" customFormat="1">
      <c r="A19" s="353"/>
      <c r="B19" s="353"/>
      <c r="C19" s="372"/>
      <c r="D19" s="355" t="s">
        <v>1814</v>
      </c>
      <c r="E19" s="356"/>
      <c r="F19" s="357"/>
      <c r="G19" s="357"/>
      <c r="H19" s="358"/>
      <c r="I19" s="359"/>
      <c r="J19" s="360"/>
      <c r="K19" s="359"/>
      <c r="L19" s="361"/>
    </row>
    <row r="20" spans="1:12" s="339" customFormat="1">
      <c r="A20" s="362">
        <f>A18+1</f>
        <v>10</v>
      </c>
      <c r="B20" s="363"/>
      <c r="C20" s="364"/>
      <c r="D20" s="365" t="s">
        <v>1815</v>
      </c>
      <c r="E20" s="366" t="s">
        <v>458</v>
      </c>
      <c r="F20" s="367" t="s">
        <v>1592</v>
      </c>
      <c r="G20" s="368">
        <v>3</v>
      </c>
      <c r="H20" s="369"/>
      <c r="I20" s="370">
        <f>H20*G20</f>
        <v>0</v>
      </c>
      <c r="J20" s="369"/>
      <c r="K20" s="370">
        <f>J20*G20</f>
        <v>0</v>
      </c>
      <c r="L20" s="371">
        <f>K20+I20</f>
        <v>0</v>
      </c>
    </row>
    <row r="21" spans="1:12" s="339" customFormat="1" ht="19.899999999999999" customHeight="1">
      <c r="A21" s="362">
        <f>A20+1</f>
        <v>11</v>
      </c>
      <c r="B21" s="363"/>
      <c r="C21" s="364"/>
      <c r="D21" s="365" t="s">
        <v>1816</v>
      </c>
      <c r="E21" s="366" t="s">
        <v>458</v>
      </c>
      <c r="F21" s="367" t="s">
        <v>1592</v>
      </c>
      <c r="G21" s="368">
        <v>3</v>
      </c>
      <c r="H21" s="369"/>
      <c r="I21" s="370">
        <f>H21*G21</f>
        <v>0</v>
      </c>
      <c r="J21" s="369"/>
      <c r="K21" s="370">
        <f>J21*G21</f>
        <v>0</v>
      </c>
      <c r="L21" s="371">
        <f>K21+I21</f>
        <v>0</v>
      </c>
    </row>
    <row r="22" spans="1:12">
      <c r="A22" s="353"/>
      <c r="B22" s="353"/>
      <c r="C22" s="372"/>
      <c r="D22" s="355" t="s">
        <v>1817</v>
      </c>
      <c r="E22" s="356"/>
      <c r="F22" s="357"/>
      <c r="G22" s="357"/>
      <c r="H22" s="358"/>
      <c r="I22" s="359"/>
      <c r="J22" s="360"/>
      <c r="K22" s="359"/>
      <c r="L22" s="361"/>
    </row>
    <row r="23" spans="1:12" ht="13.15" customHeight="1">
      <c r="A23" s="362">
        <f>A21+1</f>
        <v>12</v>
      </c>
      <c r="B23" s="363"/>
      <c r="C23" s="364"/>
      <c r="D23" s="365" t="s">
        <v>1818</v>
      </c>
      <c r="E23" s="366" t="s">
        <v>458</v>
      </c>
      <c r="F23" s="367" t="s">
        <v>494</v>
      </c>
      <c r="G23" s="368">
        <v>1</v>
      </c>
      <c r="H23" s="369"/>
      <c r="I23" s="370">
        <f>H23*G23</f>
        <v>0</v>
      </c>
      <c r="J23" s="369"/>
      <c r="K23" s="370">
        <f>J23*G23</f>
        <v>0</v>
      </c>
      <c r="L23" s="371">
        <f>K23+I23</f>
        <v>0</v>
      </c>
    </row>
    <row r="24" spans="1:12">
      <c r="A24" s="353"/>
      <c r="B24" s="353"/>
      <c r="C24" s="372"/>
      <c r="D24" s="355" t="s">
        <v>1819</v>
      </c>
      <c r="E24" s="356"/>
      <c r="F24" s="357"/>
      <c r="G24" s="357"/>
      <c r="H24" s="358"/>
      <c r="I24" s="359"/>
      <c r="J24" s="360"/>
      <c r="K24" s="359"/>
      <c r="L24" s="361"/>
    </row>
    <row r="25" spans="1:12" ht="13.15" customHeight="1">
      <c r="A25" s="362">
        <f>A23+1</f>
        <v>13</v>
      </c>
      <c r="B25" s="363"/>
      <c r="C25" s="364"/>
      <c r="D25" s="411" t="s">
        <v>1820</v>
      </c>
      <c r="E25" s="412" t="s">
        <v>187</v>
      </c>
      <c r="F25" s="367" t="s">
        <v>1592</v>
      </c>
      <c r="G25" s="368">
        <v>1</v>
      </c>
      <c r="H25" s="369"/>
      <c r="I25" s="370">
        <f>H25*G25</f>
        <v>0</v>
      </c>
      <c r="J25" s="369"/>
      <c r="K25" s="370">
        <f>J25*G25</f>
        <v>0</v>
      </c>
      <c r="L25" s="371">
        <f>K25+I25</f>
        <v>0</v>
      </c>
    </row>
    <row r="26" spans="1:12" ht="13.15" customHeight="1">
      <c r="A26" s="362">
        <f>A25+1</f>
        <v>14</v>
      </c>
      <c r="B26" s="363"/>
      <c r="C26" s="364"/>
      <c r="D26" s="411" t="s">
        <v>1821</v>
      </c>
      <c r="E26" s="412" t="s">
        <v>187</v>
      </c>
      <c r="F26" s="367" t="s">
        <v>1592</v>
      </c>
      <c r="G26" s="368">
        <v>1</v>
      </c>
      <c r="H26" s="369"/>
      <c r="I26" s="370">
        <f>H26*G26</f>
        <v>0</v>
      </c>
      <c r="J26" s="369"/>
      <c r="K26" s="370">
        <f>J26*G26</f>
        <v>0</v>
      </c>
      <c r="L26" s="371">
        <f>K26+I26</f>
        <v>0</v>
      </c>
    </row>
    <row r="27" spans="1:12" ht="13.15" customHeight="1">
      <c r="A27" s="362">
        <f>A26+1</f>
        <v>15</v>
      </c>
      <c r="B27" s="363"/>
      <c r="C27" s="364"/>
      <c r="D27" s="411" t="s">
        <v>1822</v>
      </c>
      <c r="E27" s="412" t="s">
        <v>187</v>
      </c>
      <c r="F27" s="367" t="s">
        <v>1592</v>
      </c>
      <c r="G27" s="368">
        <v>1</v>
      </c>
      <c r="H27" s="369"/>
      <c r="I27" s="370">
        <f>H27*G27</f>
        <v>0</v>
      </c>
      <c r="J27" s="369"/>
      <c r="K27" s="370">
        <f>J27*G27</f>
        <v>0</v>
      </c>
      <c r="L27" s="371">
        <f>K27+I27</f>
        <v>0</v>
      </c>
    </row>
    <row r="28" spans="1:12" ht="13.15" customHeight="1">
      <c r="A28" s="362">
        <f>A27+1</f>
        <v>16</v>
      </c>
      <c r="B28" s="363"/>
      <c r="C28" s="364"/>
      <c r="D28" s="411" t="s">
        <v>1823</v>
      </c>
      <c r="E28" s="412" t="s">
        <v>187</v>
      </c>
      <c r="F28" s="367" t="s">
        <v>1600</v>
      </c>
      <c r="G28" s="368">
        <v>30</v>
      </c>
      <c r="H28" s="369"/>
      <c r="I28" s="370">
        <f>H28*G28</f>
        <v>0</v>
      </c>
      <c r="J28" s="369"/>
      <c r="K28" s="370">
        <f>J28*G28</f>
        <v>0</v>
      </c>
      <c r="L28" s="371">
        <f>K28+I28</f>
        <v>0</v>
      </c>
    </row>
    <row r="29" spans="1:12" ht="13.15" customHeight="1">
      <c r="A29" s="362">
        <f>A28+1</f>
        <v>17</v>
      </c>
      <c r="B29" s="363"/>
      <c r="C29" s="364"/>
      <c r="D29" s="411" t="s">
        <v>1824</v>
      </c>
      <c r="E29" s="412" t="s">
        <v>187</v>
      </c>
      <c r="F29" s="367" t="s">
        <v>1600</v>
      </c>
      <c r="G29" s="368">
        <v>30</v>
      </c>
      <c r="H29" s="369"/>
      <c r="I29" s="370">
        <f>H29*G29</f>
        <v>0</v>
      </c>
      <c r="J29" s="369"/>
      <c r="K29" s="370">
        <f>J29*G29</f>
        <v>0</v>
      </c>
      <c r="L29" s="371">
        <f>K29+I29</f>
        <v>0</v>
      </c>
    </row>
    <row r="30" spans="1:12">
      <c r="A30" s="353"/>
      <c r="B30" s="353"/>
      <c r="C30" s="372"/>
      <c r="D30" s="355" t="s">
        <v>1825</v>
      </c>
      <c r="E30" s="356"/>
      <c r="F30" s="357"/>
      <c r="G30" s="357"/>
      <c r="H30" s="358"/>
      <c r="I30" s="359"/>
      <c r="J30" s="360"/>
      <c r="K30" s="359"/>
      <c r="L30" s="361"/>
    </row>
    <row r="31" spans="1:12" ht="20.45">
      <c r="A31" s="362">
        <f>A29+1</f>
        <v>18</v>
      </c>
      <c r="B31" s="363"/>
      <c r="C31" s="364"/>
      <c r="D31" s="365" t="s">
        <v>1826</v>
      </c>
      <c r="E31" s="366" t="s">
        <v>458</v>
      </c>
      <c r="F31" s="367" t="s">
        <v>1592</v>
      </c>
      <c r="G31" s="368">
        <v>3</v>
      </c>
      <c r="H31" s="369"/>
      <c r="I31" s="370">
        <f t="shared" ref="I31:I48" si="0">H31*G31</f>
        <v>0</v>
      </c>
      <c r="J31" s="369"/>
      <c r="K31" s="370">
        <f t="shared" ref="K31:K48" si="1">J31*G31</f>
        <v>0</v>
      </c>
      <c r="L31" s="371">
        <f t="shared" ref="L31:L48" si="2">K31+I31</f>
        <v>0</v>
      </c>
    </row>
    <row r="32" spans="1:12" s="339" customFormat="1">
      <c r="A32" s="362">
        <f t="shared" ref="A32:A48" si="3">A31+1</f>
        <v>19</v>
      </c>
      <c r="B32" s="363"/>
      <c r="C32" s="364"/>
      <c r="D32" s="365" t="s">
        <v>1827</v>
      </c>
      <c r="E32" s="366" t="s">
        <v>458</v>
      </c>
      <c r="F32" s="367" t="s">
        <v>1592</v>
      </c>
      <c r="G32" s="368">
        <v>1</v>
      </c>
      <c r="H32" s="369"/>
      <c r="I32" s="370">
        <f t="shared" si="0"/>
        <v>0</v>
      </c>
      <c r="J32" s="369"/>
      <c r="K32" s="370">
        <f t="shared" si="1"/>
        <v>0</v>
      </c>
      <c r="L32" s="371">
        <f t="shared" si="2"/>
        <v>0</v>
      </c>
    </row>
    <row r="33" spans="1:12" s="339" customFormat="1" ht="20.45">
      <c r="A33" s="362">
        <f t="shared" si="3"/>
        <v>20</v>
      </c>
      <c r="B33" s="363"/>
      <c r="C33" s="364"/>
      <c r="D33" s="365" t="s">
        <v>1828</v>
      </c>
      <c r="E33" s="366" t="s">
        <v>458</v>
      </c>
      <c r="F33" s="367" t="s">
        <v>1592</v>
      </c>
      <c r="G33" s="368">
        <v>4</v>
      </c>
      <c r="H33" s="369"/>
      <c r="I33" s="370">
        <f t="shared" si="0"/>
        <v>0</v>
      </c>
      <c r="J33" s="369"/>
      <c r="K33" s="370">
        <f t="shared" si="1"/>
        <v>0</v>
      </c>
      <c r="L33" s="371">
        <f t="shared" si="2"/>
        <v>0</v>
      </c>
    </row>
    <row r="34" spans="1:12">
      <c r="A34" s="362">
        <f t="shared" si="3"/>
        <v>21</v>
      </c>
      <c r="B34" s="363"/>
      <c r="C34" s="364"/>
      <c r="D34" s="365" t="s">
        <v>1829</v>
      </c>
      <c r="E34" s="366" t="s">
        <v>458</v>
      </c>
      <c r="F34" s="367" t="s">
        <v>1592</v>
      </c>
      <c r="G34" s="368">
        <v>5</v>
      </c>
      <c r="H34" s="369"/>
      <c r="I34" s="370">
        <f t="shared" si="0"/>
        <v>0</v>
      </c>
      <c r="J34" s="369"/>
      <c r="K34" s="370">
        <f t="shared" si="1"/>
        <v>0</v>
      </c>
      <c r="L34" s="371">
        <f t="shared" si="2"/>
        <v>0</v>
      </c>
    </row>
    <row r="35" spans="1:12" s="339" customFormat="1">
      <c r="A35" s="362">
        <f t="shared" si="3"/>
        <v>22</v>
      </c>
      <c r="B35" s="363"/>
      <c r="C35" s="364"/>
      <c r="D35" s="365" t="s">
        <v>1830</v>
      </c>
      <c r="E35" s="366" t="s">
        <v>458</v>
      </c>
      <c r="F35" s="367" t="s">
        <v>1592</v>
      </c>
      <c r="G35" s="368">
        <v>2</v>
      </c>
      <c r="H35" s="369"/>
      <c r="I35" s="370">
        <f t="shared" si="0"/>
        <v>0</v>
      </c>
      <c r="J35" s="369"/>
      <c r="K35" s="370">
        <f t="shared" si="1"/>
        <v>0</v>
      </c>
      <c r="L35" s="371">
        <f t="shared" si="2"/>
        <v>0</v>
      </c>
    </row>
    <row r="36" spans="1:12" s="339" customFormat="1" ht="20.45">
      <c r="A36" s="362">
        <f t="shared" si="3"/>
        <v>23</v>
      </c>
      <c r="B36" s="363"/>
      <c r="C36" s="364"/>
      <c r="D36" s="365" t="s">
        <v>1831</v>
      </c>
      <c r="E36" s="366" t="s">
        <v>458</v>
      </c>
      <c r="F36" s="367" t="s">
        <v>1592</v>
      </c>
      <c r="G36" s="368">
        <v>2</v>
      </c>
      <c r="H36" s="369"/>
      <c r="I36" s="370">
        <f t="shared" si="0"/>
        <v>0</v>
      </c>
      <c r="J36" s="369"/>
      <c r="K36" s="370">
        <f t="shared" si="1"/>
        <v>0</v>
      </c>
      <c r="L36" s="371">
        <f t="shared" si="2"/>
        <v>0</v>
      </c>
    </row>
    <row r="37" spans="1:12" s="339" customFormat="1" ht="13.15" customHeight="1">
      <c r="A37" s="362">
        <f t="shared" si="3"/>
        <v>24</v>
      </c>
      <c r="B37" s="363"/>
      <c r="C37" s="364"/>
      <c r="D37" s="365" t="s">
        <v>1832</v>
      </c>
      <c r="E37" s="366" t="s">
        <v>458</v>
      </c>
      <c r="F37" s="367" t="s">
        <v>1592</v>
      </c>
      <c r="G37" s="368">
        <v>1</v>
      </c>
      <c r="H37" s="369"/>
      <c r="I37" s="370">
        <f t="shared" si="0"/>
        <v>0</v>
      </c>
      <c r="J37" s="369"/>
      <c r="K37" s="370">
        <f t="shared" si="1"/>
        <v>0</v>
      </c>
      <c r="L37" s="371">
        <f t="shared" si="2"/>
        <v>0</v>
      </c>
    </row>
    <row r="38" spans="1:12" s="339" customFormat="1" ht="13.15" customHeight="1">
      <c r="A38" s="362">
        <f t="shared" si="3"/>
        <v>25</v>
      </c>
      <c r="B38" s="363"/>
      <c r="C38" s="364"/>
      <c r="D38" s="365" t="s">
        <v>1833</v>
      </c>
      <c r="E38" s="366" t="s">
        <v>458</v>
      </c>
      <c r="F38" s="367" t="s">
        <v>1592</v>
      </c>
      <c r="G38" s="368">
        <v>1</v>
      </c>
      <c r="H38" s="369"/>
      <c r="I38" s="370">
        <f t="shared" si="0"/>
        <v>0</v>
      </c>
      <c r="J38" s="369"/>
      <c r="K38" s="370">
        <f t="shared" si="1"/>
        <v>0</v>
      </c>
      <c r="L38" s="371">
        <f t="shared" si="2"/>
        <v>0</v>
      </c>
    </row>
    <row r="39" spans="1:12" s="339" customFormat="1" ht="13.15" customHeight="1">
      <c r="A39" s="362">
        <f t="shared" si="3"/>
        <v>26</v>
      </c>
      <c r="B39" s="363"/>
      <c r="C39" s="364"/>
      <c r="D39" s="365" t="s">
        <v>1834</v>
      </c>
      <c r="E39" s="366" t="s">
        <v>458</v>
      </c>
      <c r="F39" s="367" t="s">
        <v>1592</v>
      </c>
      <c r="G39" s="368">
        <v>1</v>
      </c>
      <c r="H39" s="369"/>
      <c r="I39" s="370">
        <f t="shared" si="0"/>
        <v>0</v>
      </c>
      <c r="J39" s="369"/>
      <c r="K39" s="370">
        <f t="shared" si="1"/>
        <v>0</v>
      </c>
      <c r="L39" s="371">
        <f t="shared" si="2"/>
        <v>0</v>
      </c>
    </row>
    <row r="40" spans="1:12">
      <c r="A40" s="362">
        <f t="shared" si="3"/>
        <v>27</v>
      </c>
      <c r="B40" s="363"/>
      <c r="C40" s="364"/>
      <c r="D40" s="365" t="s">
        <v>1835</v>
      </c>
      <c r="E40" s="366" t="s">
        <v>458</v>
      </c>
      <c r="F40" s="367" t="s">
        <v>1592</v>
      </c>
      <c r="G40" s="368">
        <v>2</v>
      </c>
      <c r="H40" s="369"/>
      <c r="I40" s="370">
        <f t="shared" si="0"/>
        <v>0</v>
      </c>
      <c r="J40" s="369"/>
      <c r="K40" s="370">
        <f t="shared" si="1"/>
        <v>0</v>
      </c>
      <c r="L40" s="371">
        <f t="shared" si="2"/>
        <v>0</v>
      </c>
    </row>
    <row r="41" spans="1:12" s="339" customFormat="1">
      <c r="A41" s="362">
        <f t="shared" si="3"/>
        <v>28</v>
      </c>
      <c r="B41" s="363"/>
      <c r="C41" s="364"/>
      <c r="D41" s="365" t="s">
        <v>1836</v>
      </c>
      <c r="E41" s="366" t="s">
        <v>458</v>
      </c>
      <c r="F41" s="367" t="s">
        <v>1592</v>
      </c>
      <c r="G41" s="368">
        <v>1</v>
      </c>
      <c r="H41" s="369"/>
      <c r="I41" s="370">
        <f t="shared" si="0"/>
        <v>0</v>
      </c>
      <c r="J41" s="369"/>
      <c r="K41" s="370">
        <f t="shared" si="1"/>
        <v>0</v>
      </c>
      <c r="L41" s="371">
        <f t="shared" si="2"/>
        <v>0</v>
      </c>
    </row>
    <row r="42" spans="1:12" s="339" customFormat="1">
      <c r="A42" s="362">
        <f t="shared" si="3"/>
        <v>29</v>
      </c>
      <c r="B42" s="363"/>
      <c r="C42" s="364"/>
      <c r="D42" s="365" t="s">
        <v>1837</v>
      </c>
      <c r="E42" s="366" t="s">
        <v>458</v>
      </c>
      <c r="F42" s="367" t="s">
        <v>1592</v>
      </c>
      <c r="G42" s="368">
        <v>1</v>
      </c>
      <c r="H42" s="369"/>
      <c r="I42" s="370">
        <f t="shared" si="0"/>
        <v>0</v>
      </c>
      <c r="J42" s="369"/>
      <c r="K42" s="370">
        <f t="shared" si="1"/>
        <v>0</v>
      </c>
      <c r="L42" s="371">
        <f t="shared" si="2"/>
        <v>0</v>
      </c>
    </row>
    <row r="43" spans="1:12" s="339" customFormat="1">
      <c r="A43" s="362">
        <f t="shared" si="3"/>
        <v>30</v>
      </c>
      <c r="B43" s="363"/>
      <c r="C43" s="364"/>
      <c r="D43" s="365" t="s">
        <v>1838</v>
      </c>
      <c r="E43" s="366" t="s">
        <v>458</v>
      </c>
      <c r="F43" s="367" t="s">
        <v>1592</v>
      </c>
      <c r="G43" s="368">
        <v>1</v>
      </c>
      <c r="H43" s="369"/>
      <c r="I43" s="370">
        <f t="shared" si="0"/>
        <v>0</v>
      </c>
      <c r="J43" s="369"/>
      <c r="K43" s="370">
        <f t="shared" si="1"/>
        <v>0</v>
      </c>
      <c r="L43" s="371">
        <f t="shared" si="2"/>
        <v>0</v>
      </c>
    </row>
    <row r="44" spans="1:12" s="339" customFormat="1" ht="21" customHeight="1">
      <c r="A44" s="362">
        <f t="shared" si="3"/>
        <v>31</v>
      </c>
      <c r="B44" s="363"/>
      <c r="C44" s="364"/>
      <c r="D44" s="365" t="s">
        <v>1839</v>
      </c>
      <c r="E44" s="366" t="s">
        <v>458</v>
      </c>
      <c r="F44" s="367" t="s">
        <v>1592</v>
      </c>
      <c r="G44" s="368">
        <v>2</v>
      </c>
      <c r="H44" s="369"/>
      <c r="I44" s="370">
        <f t="shared" si="0"/>
        <v>0</v>
      </c>
      <c r="J44" s="369"/>
      <c r="K44" s="370">
        <f t="shared" si="1"/>
        <v>0</v>
      </c>
      <c r="L44" s="371">
        <f t="shared" si="2"/>
        <v>0</v>
      </c>
    </row>
    <row r="45" spans="1:12" s="339" customFormat="1" ht="20.45">
      <c r="A45" s="362">
        <f t="shared" si="3"/>
        <v>32</v>
      </c>
      <c r="B45" s="363"/>
      <c r="C45" s="364"/>
      <c r="D45" s="365" t="s">
        <v>1840</v>
      </c>
      <c r="E45" s="366" t="s">
        <v>458</v>
      </c>
      <c r="F45" s="367" t="s">
        <v>494</v>
      </c>
      <c r="G45" s="368">
        <v>1</v>
      </c>
      <c r="H45" s="369">
        <v>0</v>
      </c>
      <c r="I45" s="370">
        <f t="shared" si="0"/>
        <v>0</v>
      </c>
      <c r="J45" s="369"/>
      <c r="K45" s="370">
        <f t="shared" si="1"/>
        <v>0</v>
      </c>
      <c r="L45" s="371">
        <f t="shared" si="2"/>
        <v>0</v>
      </c>
    </row>
    <row r="46" spans="1:12" ht="20.45">
      <c r="A46" s="362">
        <f t="shared" si="3"/>
        <v>33</v>
      </c>
      <c r="B46" s="363"/>
      <c r="C46" s="364"/>
      <c r="D46" s="365" t="s">
        <v>1841</v>
      </c>
      <c r="E46" s="366" t="s">
        <v>458</v>
      </c>
      <c r="F46" s="367" t="s">
        <v>1592</v>
      </c>
      <c r="G46" s="368">
        <v>2</v>
      </c>
      <c r="H46" s="369">
        <v>0</v>
      </c>
      <c r="I46" s="370">
        <f t="shared" si="0"/>
        <v>0</v>
      </c>
      <c r="J46" s="369"/>
      <c r="K46" s="370">
        <f t="shared" si="1"/>
        <v>0</v>
      </c>
      <c r="L46" s="371">
        <f t="shared" si="2"/>
        <v>0</v>
      </c>
    </row>
    <row r="47" spans="1:12" s="339" customFormat="1" ht="20.45">
      <c r="A47" s="362">
        <f t="shared" si="3"/>
        <v>34</v>
      </c>
      <c r="B47" s="363"/>
      <c r="C47" s="364"/>
      <c r="D47" s="365" t="s">
        <v>1842</v>
      </c>
      <c r="E47" s="366" t="s">
        <v>458</v>
      </c>
      <c r="F47" s="367" t="s">
        <v>1592</v>
      </c>
      <c r="G47" s="368">
        <v>1</v>
      </c>
      <c r="H47" s="369"/>
      <c r="I47" s="370">
        <f t="shared" si="0"/>
        <v>0</v>
      </c>
      <c r="J47" s="369"/>
      <c r="K47" s="370">
        <f t="shared" si="1"/>
        <v>0</v>
      </c>
      <c r="L47" s="371">
        <f t="shared" si="2"/>
        <v>0</v>
      </c>
    </row>
    <row r="48" spans="1:12" s="339" customFormat="1" ht="20.45">
      <c r="A48" s="362">
        <f t="shared" si="3"/>
        <v>35</v>
      </c>
      <c r="B48" s="363"/>
      <c r="C48" s="364"/>
      <c r="D48" s="365" t="s">
        <v>1843</v>
      </c>
      <c r="E48" s="366" t="s">
        <v>458</v>
      </c>
      <c r="F48" s="367" t="s">
        <v>1592</v>
      </c>
      <c r="G48" s="368">
        <v>1</v>
      </c>
      <c r="H48" s="369"/>
      <c r="I48" s="370">
        <f t="shared" si="0"/>
        <v>0</v>
      </c>
      <c r="J48" s="369"/>
      <c r="K48" s="370">
        <f t="shared" si="1"/>
        <v>0</v>
      </c>
      <c r="L48" s="371">
        <f t="shared" si="2"/>
        <v>0</v>
      </c>
    </row>
    <row r="49" spans="1:12">
      <c r="A49" s="353"/>
      <c r="B49" s="353"/>
      <c r="C49" s="372"/>
      <c r="D49" s="355" t="s">
        <v>1844</v>
      </c>
      <c r="E49" s="356"/>
      <c r="F49" s="357"/>
      <c r="G49" s="357"/>
      <c r="H49" s="358"/>
      <c r="I49" s="359"/>
      <c r="J49" s="360"/>
      <c r="K49" s="359"/>
      <c r="L49" s="361"/>
    </row>
    <row r="50" spans="1:12">
      <c r="A50" s="362">
        <f>A45+1</f>
        <v>33</v>
      </c>
      <c r="B50" s="410"/>
      <c r="C50" s="409"/>
      <c r="D50" s="365" t="s">
        <v>1845</v>
      </c>
      <c r="E50" s="366" t="s">
        <v>458</v>
      </c>
      <c r="F50" s="367" t="s">
        <v>1592</v>
      </c>
      <c r="G50" s="368">
        <v>4</v>
      </c>
      <c r="H50" s="369"/>
      <c r="I50" s="370">
        <f>H50*G50</f>
        <v>0</v>
      </c>
      <c r="J50" s="369"/>
      <c r="K50" s="370">
        <f>J50*G50</f>
        <v>0</v>
      </c>
      <c r="L50" s="371">
        <f>K50+I50</f>
        <v>0</v>
      </c>
    </row>
    <row r="51" spans="1:12" ht="20.45">
      <c r="A51" s="362">
        <f>A50+1</f>
        <v>34</v>
      </c>
      <c r="B51" s="363"/>
      <c r="C51" s="364"/>
      <c r="D51" s="365" t="s">
        <v>1846</v>
      </c>
      <c r="E51" s="366" t="s">
        <v>458</v>
      </c>
      <c r="F51" s="367" t="s">
        <v>494</v>
      </c>
      <c r="G51" s="368">
        <v>1</v>
      </c>
      <c r="H51" s="369">
        <v>0</v>
      </c>
      <c r="I51" s="370">
        <f>H51*G51</f>
        <v>0</v>
      </c>
      <c r="J51" s="369"/>
      <c r="K51" s="370">
        <f>J51*G51</f>
        <v>0</v>
      </c>
      <c r="L51" s="371">
        <f>K51+I51</f>
        <v>0</v>
      </c>
    </row>
    <row r="52" spans="1:12">
      <c r="A52" s="362">
        <f>A51+1</f>
        <v>35</v>
      </c>
      <c r="B52" s="363"/>
      <c r="C52" s="364"/>
      <c r="D52" s="365" t="s">
        <v>1847</v>
      </c>
      <c r="E52" s="366" t="s">
        <v>458</v>
      </c>
      <c r="F52" s="367" t="s">
        <v>1592</v>
      </c>
      <c r="G52" s="368">
        <v>4</v>
      </c>
      <c r="H52" s="369">
        <v>0</v>
      </c>
      <c r="I52" s="370">
        <f>H52*G52</f>
        <v>0</v>
      </c>
      <c r="J52" s="369"/>
      <c r="K52" s="370">
        <f>J52*G52</f>
        <v>0</v>
      </c>
      <c r="L52" s="371">
        <f>K52+I52</f>
        <v>0</v>
      </c>
    </row>
    <row r="53" spans="1:12">
      <c r="A53" s="353"/>
      <c r="B53" s="353"/>
      <c r="C53" s="354"/>
      <c r="D53" s="355" t="s">
        <v>1848</v>
      </c>
      <c r="E53" s="356"/>
      <c r="F53" s="357"/>
      <c r="G53" s="357"/>
      <c r="H53" s="358"/>
      <c r="I53" s="359"/>
      <c r="J53" s="360"/>
      <c r="K53" s="359"/>
      <c r="L53" s="361"/>
    </row>
    <row r="54" spans="1:12" ht="13.15" customHeight="1">
      <c r="A54" s="362">
        <f>A52+1</f>
        <v>36</v>
      </c>
      <c r="B54" s="363"/>
      <c r="C54" s="364"/>
      <c r="D54" s="365" t="s">
        <v>1849</v>
      </c>
      <c r="E54" s="366" t="s">
        <v>187</v>
      </c>
      <c r="F54" s="367" t="s">
        <v>215</v>
      </c>
      <c r="G54" s="368">
        <v>20</v>
      </c>
      <c r="H54" s="369">
        <v>0</v>
      </c>
      <c r="I54" s="370">
        <f>H54*G54</f>
        <v>0</v>
      </c>
      <c r="J54" s="369"/>
      <c r="K54" s="370">
        <f>J54*G54</f>
        <v>0</v>
      </c>
      <c r="L54" s="371">
        <f>K54+I54</f>
        <v>0</v>
      </c>
    </row>
    <row r="55" spans="1:12">
      <c r="A55" s="353"/>
      <c r="B55" s="353"/>
      <c r="C55" s="372"/>
      <c r="D55" s="355" t="s">
        <v>1358</v>
      </c>
      <c r="E55" s="356"/>
      <c r="F55" s="357"/>
      <c r="G55" s="357"/>
      <c r="H55" s="358"/>
      <c r="I55" s="359"/>
      <c r="J55" s="360"/>
      <c r="K55" s="359"/>
      <c r="L55" s="361"/>
    </row>
    <row r="56" spans="1:12">
      <c r="A56" s="362">
        <f>A54+1</f>
        <v>37</v>
      </c>
      <c r="B56" s="363"/>
      <c r="C56" s="364"/>
      <c r="D56" s="365" t="s">
        <v>1791</v>
      </c>
      <c r="E56" s="373"/>
      <c r="F56" s="367" t="s">
        <v>494</v>
      </c>
      <c r="G56" s="368">
        <v>1</v>
      </c>
      <c r="H56" s="369">
        <v>0</v>
      </c>
      <c r="I56" s="370">
        <f t="shared" ref="I56:I58" si="4">H56*G56</f>
        <v>0</v>
      </c>
      <c r="J56" s="369"/>
      <c r="K56" s="370">
        <f t="shared" ref="K56:K58" si="5">J56*G56</f>
        <v>0</v>
      </c>
      <c r="L56" s="371">
        <f t="shared" ref="L56:L65" si="6">K56+I56</f>
        <v>0</v>
      </c>
    </row>
    <row r="57" spans="1:12">
      <c r="A57" s="362">
        <f t="shared" ref="A57:A65" si="7">A56+1</f>
        <v>38</v>
      </c>
      <c r="B57" s="363"/>
      <c r="C57" s="364"/>
      <c r="D57" s="365" t="s">
        <v>1792</v>
      </c>
      <c r="E57" s="373"/>
      <c r="F57" s="367" t="s">
        <v>494</v>
      </c>
      <c r="G57" s="368">
        <v>1</v>
      </c>
      <c r="H57" s="369">
        <v>0</v>
      </c>
      <c r="I57" s="370">
        <f t="shared" si="4"/>
        <v>0</v>
      </c>
      <c r="J57" s="369"/>
      <c r="K57" s="370">
        <f t="shared" si="5"/>
        <v>0</v>
      </c>
      <c r="L57" s="371">
        <f t="shared" si="6"/>
        <v>0</v>
      </c>
    </row>
    <row r="58" spans="1:12">
      <c r="A58" s="362">
        <f t="shared" si="7"/>
        <v>39</v>
      </c>
      <c r="B58" s="363"/>
      <c r="C58" s="364"/>
      <c r="D58" s="365" t="s">
        <v>1793</v>
      </c>
      <c r="E58" s="373"/>
      <c r="F58" s="367" t="s">
        <v>494</v>
      </c>
      <c r="G58" s="368">
        <v>1</v>
      </c>
      <c r="H58" s="369">
        <v>0</v>
      </c>
      <c r="I58" s="370">
        <f t="shared" si="4"/>
        <v>0</v>
      </c>
      <c r="J58" s="369"/>
      <c r="K58" s="370">
        <f t="shared" si="5"/>
        <v>0</v>
      </c>
      <c r="L58" s="371">
        <f t="shared" si="6"/>
        <v>0</v>
      </c>
    </row>
    <row r="59" spans="1:12" ht="20.45">
      <c r="A59" s="362">
        <f t="shared" si="7"/>
        <v>40</v>
      </c>
      <c r="B59" s="363"/>
      <c r="C59" s="364"/>
      <c r="D59" s="365" t="s">
        <v>1352</v>
      </c>
      <c r="E59" s="373"/>
      <c r="F59" s="367" t="s">
        <v>494</v>
      </c>
      <c r="G59" s="368">
        <v>1</v>
      </c>
      <c r="H59" s="369">
        <v>0</v>
      </c>
      <c r="I59" s="370">
        <f t="shared" ref="I59:I65" si="8">H59*G59</f>
        <v>0</v>
      </c>
      <c r="J59" s="369"/>
      <c r="K59" s="370">
        <f t="shared" ref="K59:K65" si="9">J59*G59</f>
        <v>0</v>
      </c>
      <c r="L59" s="371">
        <f t="shared" si="6"/>
        <v>0</v>
      </c>
    </row>
    <row r="60" spans="1:12">
      <c r="A60" s="362">
        <f t="shared" si="7"/>
        <v>41</v>
      </c>
      <c r="B60" s="363"/>
      <c r="C60" s="364"/>
      <c r="D60" s="365" t="s">
        <v>1616</v>
      </c>
      <c r="E60" s="373"/>
      <c r="F60" s="367" t="s">
        <v>1592</v>
      </c>
      <c r="G60" s="368">
        <v>1</v>
      </c>
      <c r="H60" s="369">
        <v>0</v>
      </c>
      <c r="I60" s="370">
        <f t="shared" si="8"/>
        <v>0</v>
      </c>
      <c r="J60" s="369"/>
      <c r="K60" s="370">
        <f t="shared" si="9"/>
        <v>0</v>
      </c>
      <c r="L60" s="371">
        <f t="shared" si="6"/>
        <v>0</v>
      </c>
    </row>
    <row r="61" spans="1:12" ht="20.45">
      <c r="A61" s="362">
        <f t="shared" si="7"/>
        <v>42</v>
      </c>
      <c r="B61" s="363"/>
      <c r="C61" s="364"/>
      <c r="D61" s="365" t="s">
        <v>1617</v>
      </c>
      <c r="E61" s="373"/>
      <c r="F61" s="367" t="s">
        <v>494</v>
      </c>
      <c r="G61" s="368">
        <v>1</v>
      </c>
      <c r="H61" s="369">
        <v>0</v>
      </c>
      <c r="I61" s="370">
        <f t="shared" si="8"/>
        <v>0</v>
      </c>
      <c r="J61" s="369"/>
      <c r="K61" s="370">
        <f t="shared" si="9"/>
        <v>0</v>
      </c>
      <c r="L61" s="371">
        <f t="shared" si="6"/>
        <v>0</v>
      </c>
    </row>
    <row r="62" spans="1:12">
      <c r="A62" s="362">
        <f t="shared" si="7"/>
        <v>43</v>
      </c>
      <c r="B62" s="363"/>
      <c r="C62" s="364"/>
      <c r="D62" s="365" t="s">
        <v>1618</v>
      </c>
      <c r="E62" s="373"/>
      <c r="F62" s="367" t="s">
        <v>822</v>
      </c>
      <c r="G62" s="368">
        <v>6</v>
      </c>
      <c r="H62" s="369">
        <v>0</v>
      </c>
      <c r="I62" s="370">
        <f t="shared" si="8"/>
        <v>0</v>
      </c>
      <c r="J62" s="369"/>
      <c r="K62" s="370">
        <f t="shared" si="9"/>
        <v>0</v>
      </c>
      <c r="L62" s="371">
        <f t="shared" si="6"/>
        <v>0</v>
      </c>
    </row>
    <row r="63" spans="1:12" ht="20.45">
      <c r="A63" s="362">
        <f t="shared" si="7"/>
        <v>44</v>
      </c>
      <c r="B63" s="363"/>
      <c r="C63" s="364"/>
      <c r="D63" s="374" t="s">
        <v>1619</v>
      </c>
      <c r="E63" s="375"/>
      <c r="F63" s="367" t="s">
        <v>494</v>
      </c>
      <c r="G63" s="368">
        <v>1</v>
      </c>
      <c r="H63" s="369"/>
      <c r="I63" s="370">
        <f t="shared" si="8"/>
        <v>0</v>
      </c>
      <c r="J63" s="369"/>
      <c r="K63" s="370">
        <f t="shared" si="9"/>
        <v>0</v>
      </c>
      <c r="L63" s="371">
        <f t="shared" si="6"/>
        <v>0</v>
      </c>
    </row>
    <row r="64" spans="1:12" ht="20.45">
      <c r="A64" s="362">
        <f t="shared" si="7"/>
        <v>45</v>
      </c>
      <c r="B64" s="363"/>
      <c r="C64" s="364"/>
      <c r="D64" s="365" t="s">
        <v>1620</v>
      </c>
      <c r="E64" s="377"/>
      <c r="F64" s="367" t="s">
        <v>1592</v>
      </c>
      <c r="G64" s="368">
        <v>1</v>
      </c>
      <c r="H64" s="378">
        <v>0</v>
      </c>
      <c r="I64" s="370">
        <f t="shared" si="8"/>
        <v>0</v>
      </c>
      <c r="J64" s="369"/>
      <c r="K64" s="370">
        <f t="shared" si="9"/>
        <v>0</v>
      </c>
      <c r="L64" s="371">
        <f t="shared" si="6"/>
        <v>0</v>
      </c>
    </row>
    <row r="65" spans="1:12">
      <c r="A65" s="362">
        <f t="shared" si="7"/>
        <v>46</v>
      </c>
      <c r="B65" s="363"/>
      <c r="C65" s="364"/>
      <c r="D65" s="376" t="s">
        <v>1621</v>
      </c>
      <c r="E65" s="377"/>
      <c r="F65" s="367" t="s">
        <v>1592</v>
      </c>
      <c r="G65" s="368">
        <v>1</v>
      </c>
      <c r="H65" s="378">
        <v>0</v>
      </c>
      <c r="I65" s="370">
        <f t="shared" si="8"/>
        <v>0</v>
      </c>
      <c r="J65" s="369"/>
      <c r="K65" s="370">
        <f t="shared" si="9"/>
        <v>0</v>
      </c>
      <c r="L65" s="371">
        <f t="shared" si="6"/>
        <v>0</v>
      </c>
    </row>
    <row r="66" spans="1:12">
      <c r="A66" s="379"/>
      <c r="B66" s="379"/>
      <c r="C66" s="379"/>
      <c r="D66" s="379"/>
      <c r="E66" s="379"/>
      <c r="F66" s="379"/>
      <c r="G66" s="379"/>
      <c r="H66" s="379"/>
      <c r="I66" s="379"/>
      <c r="J66" s="379"/>
      <c r="K66" s="379"/>
      <c r="L66" s="379"/>
    </row>
    <row r="67" spans="1:12" s="301" customFormat="1" ht="15.6">
      <c r="A67" s="380" t="s">
        <v>1622</v>
      </c>
      <c r="B67" s="380"/>
      <c r="C67" s="381"/>
      <c r="D67" s="381"/>
      <c r="E67" s="381"/>
      <c r="F67" s="381"/>
      <c r="G67" s="381"/>
      <c r="H67" s="381"/>
      <c r="I67" s="381"/>
      <c r="J67" s="381"/>
      <c r="K67" s="381"/>
      <c r="L67" s="382">
        <f>SUM(L4:L65)</f>
        <v>0</v>
      </c>
    </row>
    <row r="68" spans="1:12" ht="21">
      <c r="A68" s="484" t="s">
        <v>1572</v>
      </c>
      <c r="B68" s="484"/>
      <c r="C68" s="484"/>
      <c r="D68" s="484"/>
      <c r="E68" s="484"/>
      <c r="F68" s="484"/>
      <c r="G68" s="484"/>
      <c r="H68" s="484"/>
      <c r="I68" s="484"/>
      <c r="J68" s="484"/>
      <c r="K68" s="484"/>
      <c r="L68" s="484"/>
    </row>
    <row r="69" spans="1:12" ht="40.9" customHeight="1">
      <c r="A69" s="479" t="s">
        <v>1577</v>
      </c>
      <c r="B69" s="479"/>
      <c r="C69" s="479"/>
      <c r="D69" s="479"/>
      <c r="E69" s="479"/>
      <c r="F69" s="479"/>
      <c r="G69" s="479"/>
      <c r="H69" s="479"/>
      <c r="I69" s="479"/>
      <c r="J69" s="479"/>
      <c r="K69" s="479"/>
      <c r="L69" s="479"/>
    </row>
  </sheetData>
  <sheetProtection selectLockedCells="1" selectUnlockedCells="1"/>
  <autoFilter ref="B3:B69" xr:uid="{00000000-0009-0000-0000-000004000000}"/>
  <dataConsolidate function="var" topLabels="1">
    <dataRefs count="3">
      <dataRef ref="T3" sheet="LAN" r:id="rId1"/>
      <dataRef ref="D997" sheet="LAN" r:id="rId2"/>
      <dataRef ref="D1975" sheet="LAN" r:id="rId3"/>
    </dataRefs>
  </dataConsolidate>
  <mergeCells count="6">
    <mergeCell ref="A69:L69"/>
    <mergeCell ref="A1:L1"/>
    <mergeCell ref="A2:G2"/>
    <mergeCell ref="H2:I2"/>
    <mergeCell ref="J2:K2"/>
    <mergeCell ref="A68:L68"/>
  </mergeCells>
  <conditionalFormatting sqref="J58:J65">
    <cfRule type="containsBlanks" dxfId="46" priority="4">
      <formula>LEN(TRIM(J58))=0</formula>
    </cfRule>
  </conditionalFormatting>
  <conditionalFormatting sqref="H5:H6 J5:J6">
    <cfRule type="containsBlanks" dxfId="45" priority="20">
      <formula>LEN(TRIM(H5))=0</formula>
    </cfRule>
  </conditionalFormatting>
  <conditionalFormatting sqref="H8:H9 J8:J9">
    <cfRule type="containsBlanks" dxfId="44" priority="21">
      <formula>LEN(TRIM(H8))=0</formula>
    </cfRule>
  </conditionalFormatting>
  <conditionalFormatting sqref="H11:H12 J11:J12">
    <cfRule type="containsBlanks" dxfId="43" priority="22">
      <formula>LEN(TRIM(H11))=0</formula>
    </cfRule>
  </conditionalFormatting>
  <conditionalFormatting sqref="H14 J14">
    <cfRule type="containsBlanks" dxfId="42" priority="19">
      <formula>LEN(TRIM(H14))=0</formula>
    </cfRule>
  </conditionalFormatting>
  <conditionalFormatting sqref="H16">
    <cfRule type="containsBlanks" dxfId="41" priority="17">
      <formula>LEN(TRIM(H16))=0</formula>
    </cfRule>
  </conditionalFormatting>
  <conditionalFormatting sqref="H18 J18">
    <cfRule type="containsBlanks" dxfId="40" priority="16">
      <formula>LEN(TRIM(H18))=0</formula>
    </cfRule>
  </conditionalFormatting>
  <conditionalFormatting sqref="H20:H21">
    <cfRule type="containsBlanks" dxfId="39" priority="15">
      <formula>LEN(TRIM(H20))=0</formula>
    </cfRule>
  </conditionalFormatting>
  <conditionalFormatting sqref="H23">
    <cfRule type="containsBlanks" dxfId="38" priority="12">
      <formula>LEN(TRIM(H23))=0</formula>
    </cfRule>
  </conditionalFormatting>
  <conditionalFormatting sqref="H25:H29 J25:J29">
    <cfRule type="containsBlanks" dxfId="37" priority="10">
      <formula>LEN(TRIM(H25))=0</formula>
    </cfRule>
  </conditionalFormatting>
  <conditionalFormatting sqref="H31">
    <cfRule type="containsBlanks" dxfId="36" priority="11">
      <formula>LEN(TRIM(H31))=0</formula>
    </cfRule>
  </conditionalFormatting>
  <conditionalFormatting sqref="H32:H45">
    <cfRule type="containsBlanks" dxfId="35" priority="8">
      <formula>LEN(TRIM(H32))=0</formula>
    </cfRule>
  </conditionalFormatting>
  <conditionalFormatting sqref="H47:H48">
    <cfRule type="containsBlanks" dxfId="34" priority="9">
      <formula>LEN(TRIM(H47))=0</formula>
    </cfRule>
  </conditionalFormatting>
  <conditionalFormatting sqref="H50:H52 J50:J52">
    <cfRule type="containsBlanks" dxfId="33" priority="6">
      <formula>LEN(TRIM(H50))=0</formula>
    </cfRule>
  </conditionalFormatting>
  <conditionalFormatting sqref="H63">
    <cfRule type="containsBlanks" dxfId="32" priority="3">
      <formula>LEN(TRIM(H63))=0</formula>
    </cfRule>
  </conditionalFormatting>
  <conditionalFormatting sqref="J16">
    <cfRule type="containsBlanks" dxfId="31" priority="18">
      <formula>LEN(TRIM(J16))=0</formula>
    </cfRule>
  </conditionalFormatting>
  <conditionalFormatting sqref="J20:J21">
    <cfRule type="containsBlanks" dxfId="30" priority="14">
      <formula>LEN(TRIM(J20))=0</formula>
    </cfRule>
  </conditionalFormatting>
  <conditionalFormatting sqref="J23">
    <cfRule type="containsBlanks" dxfId="29" priority="13">
      <formula>LEN(TRIM(J23))=0</formula>
    </cfRule>
  </conditionalFormatting>
  <conditionalFormatting sqref="J31:J48">
    <cfRule type="containsBlanks" dxfId="28" priority="7">
      <formula>LEN(TRIM(J31))=0</formula>
    </cfRule>
  </conditionalFormatting>
  <conditionalFormatting sqref="J54">
    <cfRule type="containsBlanks" dxfId="27" priority="5">
      <formula>LEN(TRIM(J54))=0</formula>
    </cfRule>
  </conditionalFormatting>
  <conditionalFormatting sqref="J56">
    <cfRule type="containsBlanks" dxfId="26" priority="2">
      <formula>LEN(TRIM(J56))=0</formula>
    </cfRule>
  </conditionalFormatting>
  <conditionalFormatting sqref="J57">
    <cfRule type="containsBlanks" dxfId="25" priority="1">
      <formula>LEN(TRIM(J57))=0</formula>
    </cfRule>
  </conditionalFormatting>
  <pageMargins left="0.78749999999999998" right="0.78749999999999998" top="0.78749999999999998" bottom="1.1784722222222221" header="0.51180555555555551" footer="0.51180555555555551"/>
  <pageSetup paperSize="9" scale="56" firstPageNumber="0" fitToHeight="4" orientation="portrait" horizontalDpi="300" verticalDpi="30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E5A01-2876-A945-9992-213D2997AA6D}">
  <sheetPr>
    <tabColor theme="9"/>
    <pageSetUpPr fitToPage="1"/>
  </sheetPr>
  <dimension ref="A1:F33"/>
  <sheetViews>
    <sheetView zoomScale="125" zoomScaleNormal="110" zoomScalePageLayoutView="110" workbookViewId="0">
      <selection activeCell="S51" sqref="S51"/>
    </sheetView>
  </sheetViews>
  <sheetFormatPr defaultColWidth="10.42578125" defaultRowHeight="12.75" customHeight="1"/>
  <cols>
    <col min="1" max="1" width="5.42578125" style="301" customWidth="1"/>
    <col min="2" max="2" width="32.42578125" style="301" customWidth="1"/>
    <col min="3" max="3" width="22.140625" style="301" bestFit="1" customWidth="1"/>
    <col min="4" max="4" width="13.7109375" style="301" customWidth="1"/>
    <col min="5" max="5" width="17.140625" style="301" customWidth="1"/>
    <col min="6" max="6" width="26.7109375" style="301" customWidth="1"/>
    <col min="7" max="22" width="10.42578125" style="301"/>
    <col min="23" max="23" width="14.140625" style="301" bestFit="1" customWidth="1"/>
    <col min="24" max="16384" width="10.42578125" style="301"/>
  </cols>
  <sheetData>
    <row r="1" spans="1:6" ht="36" customHeight="1">
      <c r="A1" s="419" t="s">
        <v>1</v>
      </c>
      <c r="B1" s="419"/>
      <c r="C1" s="485" t="s">
        <v>1850</v>
      </c>
      <c r="D1" s="485"/>
      <c r="E1" s="485"/>
      <c r="F1" s="485"/>
    </row>
    <row r="2" spans="1:6" ht="23.65" customHeight="1">
      <c r="A2" s="419" t="s">
        <v>5</v>
      </c>
      <c r="B2" s="419"/>
      <c r="C2" s="1" t="s">
        <v>1851</v>
      </c>
      <c r="D2" s="29"/>
      <c r="E2" s="29"/>
      <c r="F2" s="29"/>
    </row>
    <row r="3" spans="1:6" ht="15.4" customHeight="1">
      <c r="A3" s="419" t="s">
        <v>7</v>
      </c>
      <c r="B3" s="419"/>
      <c r="C3" s="1" t="s">
        <v>1559</v>
      </c>
      <c r="D3" s="31" t="s">
        <v>3</v>
      </c>
      <c r="E3" s="1" t="s">
        <v>1852</v>
      </c>
      <c r="F3" s="290"/>
    </row>
    <row r="4" spans="1:6" ht="23.65" customHeight="1">
      <c r="A4" s="31"/>
      <c r="B4" s="29"/>
      <c r="C4" s="302"/>
      <c r="D4" s="31"/>
      <c r="E4" s="29"/>
      <c r="F4" s="29"/>
    </row>
    <row r="5" spans="1:6" ht="46.15" customHeight="1">
      <c r="A5" s="417" t="s">
        <v>1853</v>
      </c>
      <c r="B5" s="418"/>
      <c r="C5" s="418"/>
      <c r="D5" s="418"/>
      <c r="E5" s="418"/>
      <c r="F5" s="418"/>
    </row>
    <row r="6" spans="1:6" ht="15.6">
      <c r="A6" s="483" t="s">
        <v>1562</v>
      </c>
      <c r="B6" s="483"/>
      <c r="C6" s="483"/>
      <c r="D6" s="483"/>
      <c r="E6" s="483"/>
      <c r="F6" s="483"/>
    </row>
    <row r="7" spans="1:6" ht="16.149999999999999" customHeight="1">
      <c r="A7" s="303" t="s">
        <v>22</v>
      </c>
      <c r="B7" s="480" t="s">
        <v>1563</v>
      </c>
      <c r="C7" s="480"/>
      <c r="D7" s="304" t="s">
        <v>1564</v>
      </c>
      <c r="E7" s="305" t="s">
        <v>24</v>
      </c>
      <c r="F7" s="306" t="s">
        <v>25</v>
      </c>
    </row>
    <row r="8" spans="1:6" ht="16.149999999999999" customHeight="1">
      <c r="A8" s="307">
        <v>1</v>
      </c>
      <c r="B8" s="481" t="s">
        <v>158</v>
      </c>
      <c r="C8" s="309" t="s">
        <v>1565</v>
      </c>
      <c r="D8" s="310"/>
      <c r="E8" s="311"/>
      <c r="F8" s="312">
        <f>SUMIF(RACKY!E4:E46,"PHSV",RACKY!I4:I46)</f>
        <v>0</v>
      </c>
    </row>
    <row r="9" spans="1:6" ht="16.149999999999999" customHeight="1">
      <c r="A9" s="313">
        <f t="shared" ref="A9:A16" si="0">A8+1</f>
        <v>2</v>
      </c>
      <c r="B9" s="482"/>
      <c r="C9" s="314" t="s">
        <v>1566</v>
      </c>
      <c r="D9" s="315"/>
      <c r="E9" s="316"/>
      <c r="F9" s="317">
        <f>SUMIF(RACKY!E4:E46,"HSV",RACKY!K4:K46)</f>
        <v>0</v>
      </c>
    </row>
    <row r="10" spans="1:6" ht="16.149999999999999" customHeight="1">
      <c r="A10" s="307">
        <f t="shared" si="0"/>
        <v>3</v>
      </c>
      <c r="B10" s="481" t="s">
        <v>458</v>
      </c>
      <c r="C10" s="309" t="s">
        <v>1565</v>
      </c>
      <c r="D10" s="309"/>
      <c r="E10" s="318"/>
      <c r="F10" s="312">
        <f>SUMIF(RACKY!E4:E46,"PSV",RACKY!I4:I46)</f>
        <v>0</v>
      </c>
    </row>
    <row r="11" spans="1:6" ht="16.149999999999999" customHeight="1">
      <c r="A11" s="313">
        <f t="shared" si="0"/>
        <v>4</v>
      </c>
      <c r="B11" s="482"/>
      <c r="C11" s="319" t="s">
        <v>1566</v>
      </c>
      <c r="D11" s="314"/>
      <c r="E11" s="316"/>
      <c r="F11" s="317">
        <f>SUMIF(RACKY!E4:E46,"PSV",RACKY!K4:K46)</f>
        <v>0</v>
      </c>
    </row>
    <row r="12" spans="1:6" ht="16.149999999999999" customHeight="1">
      <c r="A12" s="307">
        <f t="shared" si="0"/>
        <v>5</v>
      </c>
      <c r="B12" s="481" t="s">
        <v>1567</v>
      </c>
      <c r="C12" s="309" t="s">
        <v>1565</v>
      </c>
      <c r="D12" s="309"/>
      <c r="E12" s="318"/>
      <c r="F12" s="312">
        <f>SUMIF(RACKY!E4:E46,"M",RACKY!I4:I46)</f>
        <v>0</v>
      </c>
    </row>
    <row r="13" spans="1:6" ht="16.149999999999999" customHeight="1">
      <c r="A13" s="313">
        <f t="shared" si="0"/>
        <v>6</v>
      </c>
      <c r="B13" s="482"/>
      <c r="C13" s="319" t="s">
        <v>1566</v>
      </c>
      <c r="D13" s="314"/>
      <c r="E13" s="316"/>
      <c r="F13" s="317">
        <f>SUMIF(RACKY!E4:E46,"M",RACKY!K4:K46)</f>
        <v>0</v>
      </c>
    </row>
    <row r="14" spans="1:6" ht="16.149999999999999" customHeight="1">
      <c r="A14" s="320">
        <f t="shared" si="0"/>
        <v>7</v>
      </c>
      <c r="B14" s="321" t="s">
        <v>1358</v>
      </c>
      <c r="C14" s="322"/>
      <c r="D14" s="323"/>
      <c r="E14" s="324"/>
      <c r="F14" s="325">
        <f>SUM(RACKY!L50:L59)</f>
        <v>0</v>
      </c>
    </row>
    <row r="15" spans="1:6" ht="16.149999999999999" customHeight="1">
      <c r="A15" s="320">
        <f t="shared" si="0"/>
        <v>8</v>
      </c>
      <c r="B15" s="321" t="s">
        <v>1568</v>
      </c>
      <c r="C15" s="322"/>
      <c r="D15" s="326"/>
      <c r="E15" s="3">
        <f>F8+F10+F12</f>
        <v>0</v>
      </c>
      <c r="F15" s="325">
        <f>E15*D15</f>
        <v>0</v>
      </c>
    </row>
    <row r="16" spans="1:6" ht="16.149999999999999" customHeight="1">
      <c r="A16" s="327">
        <f t="shared" si="0"/>
        <v>9</v>
      </c>
      <c r="B16" s="328" t="s">
        <v>1569</v>
      </c>
      <c r="C16" s="329"/>
      <c r="D16" s="329"/>
      <c r="E16" s="330"/>
      <c r="F16" s="331">
        <f>SUM(F8:F15)</f>
        <v>0</v>
      </c>
    </row>
    <row r="17" spans="1:6" ht="16.149999999999999" customHeight="1">
      <c r="A17" s="483" t="s">
        <v>1570</v>
      </c>
      <c r="B17" s="483"/>
      <c r="C17" s="483"/>
      <c r="D17" s="483"/>
      <c r="E17" s="483"/>
      <c r="F17" s="483"/>
    </row>
    <row r="18" spans="1:6" ht="16.149999999999999" customHeight="1">
      <c r="A18" s="332" t="s">
        <v>1571</v>
      </c>
      <c r="B18" s="333"/>
      <c r="C18" s="334"/>
      <c r="D18" s="335"/>
      <c r="E18" s="335"/>
      <c r="F18" s="336">
        <f>F16</f>
        <v>0</v>
      </c>
    </row>
    <row r="19" spans="1:6" ht="16.149999999999999" customHeight="1">
      <c r="A19" s="30"/>
      <c r="B19" s="30"/>
      <c r="C19" s="30"/>
      <c r="D19" s="30"/>
      <c r="E19" s="30"/>
      <c r="F19" s="30"/>
    </row>
    <row r="20" spans="1:6" ht="13.9"/>
    <row r="21" spans="1:6" ht="21">
      <c r="A21" s="484" t="s">
        <v>1572</v>
      </c>
      <c r="B21" s="484"/>
      <c r="C21" s="484"/>
      <c r="D21" s="484"/>
      <c r="E21" s="484"/>
      <c r="F21" s="484"/>
    </row>
    <row r="23" spans="1:6" ht="16.5" customHeight="1">
      <c r="A23" s="2"/>
      <c r="B23" s="4"/>
      <c r="C23" s="5"/>
      <c r="D23" s="337"/>
      <c r="E23" s="3"/>
      <c r="F23" s="3"/>
    </row>
    <row r="24" spans="1:6" ht="16.5" customHeight="1">
      <c r="A24" s="338" t="s">
        <v>1573</v>
      </c>
      <c r="B24" s="4"/>
      <c r="C24" s="5"/>
      <c r="D24" s="337"/>
      <c r="E24" s="3"/>
      <c r="F24" s="3"/>
    </row>
    <row r="25" spans="1:6" ht="16.5" customHeight="1">
      <c r="A25" s="338" t="s">
        <v>1574</v>
      </c>
      <c r="B25" s="4"/>
      <c r="C25" s="5"/>
      <c r="D25" s="337"/>
      <c r="E25" s="3"/>
      <c r="F25" s="3"/>
    </row>
    <row r="26" spans="1:6" ht="16.5" customHeight="1">
      <c r="A26" s="338" t="s">
        <v>1575</v>
      </c>
      <c r="B26" s="4"/>
      <c r="C26" s="5"/>
      <c r="D26" s="337"/>
      <c r="E26" s="3"/>
      <c r="F26" s="3"/>
    </row>
    <row r="27" spans="1:6" ht="16.149999999999999" customHeight="1">
      <c r="A27" s="338" t="s">
        <v>1576</v>
      </c>
      <c r="B27" s="4"/>
      <c r="C27" s="5"/>
      <c r="D27" s="337"/>
      <c r="E27" s="3"/>
      <c r="F27" s="3"/>
    </row>
    <row r="28" spans="1:6" ht="16.5" customHeight="1">
      <c r="A28" s="2"/>
      <c r="B28" s="4"/>
      <c r="C28" s="5"/>
      <c r="D28" s="337"/>
      <c r="E28" s="3"/>
      <c r="F28" s="3"/>
    </row>
    <row r="29" spans="1:6" ht="46.9" customHeight="1">
      <c r="A29" s="479" t="s">
        <v>1577</v>
      </c>
      <c r="B29" s="479"/>
      <c r="C29" s="479"/>
      <c r="D29" s="479"/>
      <c r="E29" s="479"/>
      <c r="F29" s="479"/>
    </row>
    <row r="30" spans="1:6" ht="90" customHeight="1">
      <c r="A30" s="479" t="s">
        <v>1578</v>
      </c>
      <c r="B30" s="479"/>
      <c r="C30" s="479"/>
      <c r="D30" s="479"/>
      <c r="E30" s="479"/>
      <c r="F30" s="479"/>
    </row>
    <row r="31" spans="1:6" ht="16.5" customHeight="1">
      <c r="A31" s="2"/>
      <c r="B31" s="4"/>
      <c r="C31" s="5"/>
      <c r="D31" s="337"/>
      <c r="E31" s="3"/>
      <c r="F31" s="3"/>
    </row>
    <row r="32" spans="1:6" ht="16.5" customHeight="1">
      <c r="A32" s="2"/>
      <c r="B32" s="4"/>
      <c r="C32" s="5"/>
      <c r="D32" s="337"/>
      <c r="E32" s="3"/>
      <c r="F32" s="3"/>
    </row>
    <row r="33" spans="1:6" ht="16.5" customHeight="1">
      <c r="A33" s="2"/>
      <c r="B33" s="4"/>
      <c r="C33" s="5"/>
      <c r="D33" s="337"/>
      <c r="E33" s="3"/>
      <c r="F33" s="3"/>
    </row>
  </sheetData>
  <sheetProtection selectLockedCells="1" selectUnlockedCells="1"/>
  <mergeCells count="14">
    <mergeCell ref="A30:F30"/>
    <mergeCell ref="C1:F1"/>
    <mergeCell ref="B7:C7"/>
    <mergeCell ref="B8:B9"/>
    <mergeCell ref="B10:B11"/>
    <mergeCell ref="B12:B13"/>
    <mergeCell ref="A17:F17"/>
    <mergeCell ref="A21:F21"/>
    <mergeCell ref="A1:B1"/>
    <mergeCell ref="A2:B2"/>
    <mergeCell ref="A3:B3"/>
    <mergeCell ref="A5:F5"/>
    <mergeCell ref="A6:F6"/>
    <mergeCell ref="A29:F29"/>
  </mergeCells>
  <conditionalFormatting sqref="D15">
    <cfRule type="containsBlanks" dxfId="24" priority="1">
      <formula>LEN(TRIM(D15))=0</formula>
    </cfRule>
  </conditionalFormatting>
  <pageMargins left="0.78749999999999998" right="0.78749999999999998" top="0.78749999999999998" bottom="0.78749999999999998" header="0.51180555555555551" footer="0.51180555555555551"/>
  <pageSetup paperSize="9" scale="68" firstPageNumber="0" orientation="portrait" horizontalDpi="300" verticalDpi="300"/>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3DE4EA-6929-A048-8495-EBF946392D34}">
  <sheetPr>
    <tabColor theme="9"/>
    <pageSetUpPr fitToPage="1"/>
  </sheetPr>
  <dimension ref="A1:L64"/>
  <sheetViews>
    <sheetView zoomScale="125" zoomScaleNormal="125" zoomScalePageLayoutView="130" workbookViewId="0">
      <pane ySplit="3" topLeftCell="A4" activePane="bottomLeft" state="frozen"/>
      <selection pane="bottomLeft" activeCell="F56" sqref="F56"/>
      <selection activeCell="S51" sqref="S51"/>
    </sheetView>
  </sheetViews>
  <sheetFormatPr defaultColWidth="10.42578125" defaultRowHeight="13.9"/>
  <cols>
    <col min="1" max="1" width="4.42578125" style="339" customWidth="1"/>
    <col min="2" max="3" width="14.42578125" style="339" customWidth="1"/>
    <col min="4" max="4" width="55" style="339" customWidth="1"/>
    <col min="5" max="5" width="4.7109375" style="339" bestFit="1" customWidth="1"/>
    <col min="6" max="6" width="5.28515625" style="339" bestFit="1" customWidth="1"/>
    <col min="7" max="7" width="6" style="339" customWidth="1"/>
    <col min="8" max="11" width="11.42578125" style="339" customWidth="1"/>
    <col min="12" max="12" width="16.28515625" style="339" customWidth="1"/>
    <col min="13" max="16384" width="10.42578125" style="339"/>
  </cols>
  <sheetData>
    <row r="1" spans="1:12" ht="49.9" customHeight="1">
      <c r="A1" s="486" t="s">
        <v>1854</v>
      </c>
      <c r="B1" s="486"/>
      <c r="C1" s="486"/>
      <c r="D1" s="486"/>
      <c r="E1" s="486"/>
      <c r="F1" s="486"/>
      <c r="G1" s="486"/>
      <c r="H1" s="486"/>
      <c r="I1" s="486"/>
      <c r="J1" s="486"/>
      <c r="K1" s="486"/>
      <c r="L1" s="486"/>
    </row>
    <row r="2" spans="1:12">
      <c r="A2" s="487" t="s">
        <v>1580</v>
      </c>
      <c r="B2" s="488"/>
      <c r="C2" s="488"/>
      <c r="D2" s="488"/>
      <c r="E2" s="488"/>
      <c r="F2" s="488"/>
      <c r="G2" s="489"/>
      <c r="H2" s="490" t="s">
        <v>1565</v>
      </c>
      <c r="I2" s="491"/>
      <c r="J2" s="492" t="s">
        <v>1566</v>
      </c>
      <c r="K2" s="492"/>
      <c r="L2" s="340" t="s">
        <v>1581</v>
      </c>
    </row>
    <row r="3" spans="1:12">
      <c r="A3" s="341" t="s">
        <v>1582</v>
      </c>
      <c r="B3" s="342" t="s">
        <v>1583</v>
      </c>
      <c r="C3" s="343" t="s">
        <v>1628</v>
      </c>
      <c r="D3" s="344" t="s">
        <v>1585</v>
      </c>
      <c r="E3" s="345" t="s">
        <v>1586</v>
      </c>
      <c r="F3" s="346" t="s">
        <v>147</v>
      </c>
      <c r="G3" s="347" t="s">
        <v>1587</v>
      </c>
      <c r="H3" s="348" t="s">
        <v>1588</v>
      </c>
      <c r="I3" s="349" t="s">
        <v>1589</v>
      </c>
      <c r="J3" s="350" t="s">
        <v>1588</v>
      </c>
      <c r="K3" s="351" t="s">
        <v>1589</v>
      </c>
      <c r="L3" s="352" t="s">
        <v>1589</v>
      </c>
    </row>
    <row r="4" spans="1:12">
      <c r="A4" s="353"/>
      <c r="B4" s="353"/>
      <c r="C4" s="343" t="s">
        <v>1584</v>
      </c>
      <c r="D4" s="355" t="s">
        <v>1855</v>
      </c>
      <c r="E4" s="356"/>
      <c r="F4" s="357"/>
      <c r="G4" s="357"/>
      <c r="H4" s="358"/>
      <c r="I4" s="359"/>
      <c r="J4" s="360"/>
      <c r="K4" s="359"/>
      <c r="L4" s="361"/>
    </row>
    <row r="5" spans="1:12" ht="133.9" customHeight="1">
      <c r="A5" s="414">
        <v>1</v>
      </c>
      <c r="B5" s="363"/>
      <c r="C5" s="364"/>
      <c r="D5" s="385" t="s">
        <v>1856</v>
      </c>
      <c r="E5" s="366" t="s">
        <v>458</v>
      </c>
      <c r="F5" s="367" t="s">
        <v>1592</v>
      </c>
      <c r="G5" s="386">
        <v>3</v>
      </c>
      <c r="H5" s="369"/>
      <c r="I5" s="370">
        <f t="shared" ref="I5:I28" si="0">G5*H5</f>
        <v>0</v>
      </c>
      <c r="J5" s="369"/>
      <c r="K5" s="370">
        <f t="shared" ref="K5:K29" si="1">J5*G5</f>
        <v>0</v>
      </c>
      <c r="L5" s="371">
        <f t="shared" ref="L5:L29" si="2">K5+I5</f>
        <v>0</v>
      </c>
    </row>
    <row r="6" spans="1:12" ht="136.9" customHeight="1">
      <c r="A6" s="362">
        <f t="shared" ref="A6:A29" si="3">A5+1</f>
        <v>2</v>
      </c>
      <c r="B6" s="363"/>
      <c r="C6" s="364"/>
      <c r="D6" s="385" t="s">
        <v>1857</v>
      </c>
      <c r="E6" s="366" t="s">
        <v>458</v>
      </c>
      <c r="F6" s="367" t="s">
        <v>1592</v>
      </c>
      <c r="G6" s="386">
        <v>1</v>
      </c>
      <c r="H6" s="369"/>
      <c r="I6" s="370">
        <f t="shared" si="0"/>
        <v>0</v>
      </c>
      <c r="J6" s="369"/>
      <c r="K6" s="370">
        <f t="shared" si="1"/>
        <v>0</v>
      </c>
      <c r="L6" s="371">
        <f t="shared" si="2"/>
        <v>0</v>
      </c>
    </row>
    <row r="7" spans="1:12">
      <c r="A7" s="362">
        <f t="shared" si="3"/>
        <v>3</v>
      </c>
      <c r="B7" s="363"/>
      <c r="C7" s="364"/>
      <c r="D7" s="398" t="s">
        <v>1858</v>
      </c>
      <c r="E7" s="366" t="s">
        <v>458</v>
      </c>
      <c r="F7" s="367" t="s">
        <v>1592</v>
      </c>
      <c r="G7" s="386">
        <v>4</v>
      </c>
      <c r="H7" s="369"/>
      <c r="I7" s="370">
        <f t="shared" si="0"/>
        <v>0</v>
      </c>
      <c r="J7" s="369"/>
      <c r="K7" s="370">
        <f t="shared" si="1"/>
        <v>0</v>
      </c>
      <c r="L7" s="371">
        <f t="shared" si="2"/>
        <v>0</v>
      </c>
    </row>
    <row r="8" spans="1:12" ht="30.6">
      <c r="A8" s="362">
        <f t="shared" si="3"/>
        <v>4</v>
      </c>
      <c r="B8" s="363"/>
      <c r="C8" s="364"/>
      <c r="D8" s="385" t="s">
        <v>1859</v>
      </c>
      <c r="E8" s="366" t="s">
        <v>458</v>
      </c>
      <c r="F8" s="367" t="s">
        <v>1592</v>
      </c>
      <c r="G8" s="386">
        <v>2</v>
      </c>
      <c r="H8" s="369"/>
      <c r="I8" s="370">
        <f t="shared" si="0"/>
        <v>0</v>
      </c>
      <c r="J8" s="369"/>
      <c r="K8" s="370">
        <f t="shared" si="1"/>
        <v>0</v>
      </c>
      <c r="L8" s="371">
        <f t="shared" si="2"/>
        <v>0</v>
      </c>
    </row>
    <row r="9" spans="1:12">
      <c r="A9" s="362">
        <f t="shared" si="3"/>
        <v>5</v>
      </c>
      <c r="B9" s="363"/>
      <c r="C9" s="364"/>
      <c r="D9" s="398" t="s">
        <v>1860</v>
      </c>
      <c r="E9" s="366" t="s">
        <v>458</v>
      </c>
      <c r="F9" s="367" t="s">
        <v>1592</v>
      </c>
      <c r="G9" s="386">
        <v>3</v>
      </c>
      <c r="H9" s="369"/>
      <c r="I9" s="370">
        <f t="shared" si="0"/>
        <v>0</v>
      </c>
      <c r="J9" s="369"/>
      <c r="K9" s="370">
        <f t="shared" si="1"/>
        <v>0</v>
      </c>
      <c r="L9" s="371">
        <f t="shared" si="2"/>
        <v>0</v>
      </c>
    </row>
    <row r="10" spans="1:12">
      <c r="A10" s="362">
        <f t="shared" si="3"/>
        <v>6</v>
      </c>
      <c r="B10" s="363"/>
      <c r="C10" s="364"/>
      <c r="D10" s="385" t="s">
        <v>1861</v>
      </c>
      <c r="E10" s="366" t="s">
        <v>458</v>
      </c>
      <c r="F10" s="367" t="s">
        <v>1592</v>
      </c>
      <c r="G10" s="386">
        <v>3</v>
      </c>
      <c r="H10" s="369"/>
      <c r="I10" s="370">
        <f t="shared" si="0"/>
        <v>0</v>
      </c>
      <c r="J10" s="369"/>
      <c r="K10" s="370">
        <f t="shared" si="1"/>
        <v>0</v>
      </c>
      <c r="L10" s="371">
        <f t="shared" si="2"/>
        <v>0</v>
      </c>
    </row>
    <row r="11" spans="1:12">
      <c r="A11" s="362">
        <f t="shared" si="3"/>
        <v>7</v>
      </c>
      <c r="B11" s="363"/>
      <c r="C11" s="364"/>
      <c r="D11" s="398" t="s">
        <v>1862</v>
      </c>
      <c r="E11" s="366" t="s">
        <v>458</v>
      </c>
      <c r="F11" s="367" t="s">
        <v>1592</v>
      </c>
      <c r="G11" s="386">
        <v>4</v>
      </c>
      <c r="H11" s="369"/>
      <c r="I11" s="370">
        <f t="shared" si="0"/>
        <v>0</v>
      </c>
      <c r="J11" s="369"/>
      <c r="K11" s="370">
        <f t="shared" si="1"/>
        <v>0</v>
      </c>
      <c r="L11" s="371">
        <f t="shared" si="2"/>
        <v>0</v>
      </c>
    </row>
    <row r="12" spans="1:12">
      <c r="A12" s="362">
        <f t="shared" si="3"/>
        <v>8</v>
      </c>
      <c r="B12" s="363"/>
      <c r="C12" s="364"/>
      <c r="D12" s="385" t="s">
        <v>1863</v>
      </c>
      <c r="E12" s="366" t="s">
        <v>458</v>
      </c>
      <c r="F12" s="367" t="s">
        <v>1592</v>
      </c>
      <c r="G12" s="386">
        <v>3</v>
      </c>
      <c r="H12" s="369"/>
      <c r="I12" s="370">
        <f t="shared" si="0"/>
        <v>0</v>
      </c>
      <c r="J12" s="369"/>
      <c r="K12" s="370">
        <f t="shared" si="1"/>
        <v>0</v>
      </c>
      <c r="L12" s="371">
        <f t="shared" si="2"/>
        <v>0</v>
      </c>
    </row>
    <row r="13" spans="1:12">
      <c r="A13" s="362">
        <f t="shared" si="3"/>
        <v>9</v>
      </c>
      <c r="B13" s="363"/>
      <c r="C13" s="364"/>
      <c r="D13" s="385" t="s">
        <v>1864</v>
      </c>
      <c r="E13" s="366" t="s">
        <v>458</v>
      </c>
      <c r="F13" s="367" t="s">
        <v>1592</v>
      </c>
      <c r="G13" s="386">
        <v>6</v>
      </c>
      <c r="H13" s="369"/>
      <c r="I13" s="370">
        <f t="shared" si="0"/>
        <v>0</v>
      </c>
      <c r="J13" s="369"/>
      <c r="K13" s="370">
        <f t="shared" si="1"/>
        <v>0</v>
      </c>
      <c r="L13" s="371">
        <f t="shared" si="2"/>
        <v>0</v>
      </c>
    </row>
    <row r="14" spans="1:12">
      <c r="A14" s="362">
        <f t="shared" si="3"/>
        <v>10</v>
      </c>
      <c r="B14" s="363"/>
      <c r="C14" s="364"/>
      <c r="D14" s="385" t="s">
        <v>1865</v>
      </c>
      <c r="E14" s="366" t="s">
        <v>458</v>
      </c>
      <c r="F14" s="367" t="s">
        <v>1592</v>
      </c>
      <c r="G14" s="386">
        <v>3</v>
      </c>
      <c r="H14" s="369"/>
      <c r="I14" s="370">
        <f t="shared" si="0"/>
        <v>0</v>
      </c>
      <c r="J14" s="369"/>
      <c r="K14" s="370">
        <f t="shared" si="1"/>
        <v>0</v>
      </c>
      <c r="L14" s="371">
        <f t="shared" si="2"/>
        <v>0</v>
      </c>
    </row>
    <row r="15" spans="1:12">
      <c r="A15" s="362">
        <f t="shared" si="3"/>
        <v>11</v>
      </c>
      <c r="B15" s="363"/>
      <c r="C15" s="364"/>
      <c r="D15" s="385" t="s">
        <v>1866</v>
      </c>
      <c r="E15" s="366" t="s">
        <v>458</v>
      </c>
      <c r="F15" s="367" t="s">
        <v>1592</v>
      </c>
      <c r="G15" s="386">
        <v>3</v>
      </c>
      <c r="H15" s="369"/>
      <c r="I15" s="370">
        <f t="shared" si="0"/>
        <v>0</v>
      </c>
      <c r="J15" s="369"/>
      <c r="K15" s="370">
        <f t="shared" si="1"/>
        <v>0</v>
      </c>
      <c r="L15" s="371">
        <f t="shared" si="2"/>
        <v>0</v>
      </c>
    </row>
    <row r="16" spans="1:12">
      <c r="A16" s="362">
        <f t="shared" si="3"/>
        <v>12</v>
      </c>
      <c r="B16" s="363"/>
      <c r="C16" s="364"/>
      <c r="D16" s="385" t="s">
        <v>1867</v>
      </c>
      <c r="E16" s="366" t="s">
        <v>458</v>
      </c>
      <c r="F16" s="367" t="s">
        <v>1592</v>
      </c>
      <c r="G16" s="386">
        <v>1</v>
      </c>
      <c r="H16" s="369"/>
      <c r="I16" s="370">
        <f t="shared" si="0"/>
        <v>0</v>
      </c>
      <c r="J16" s="369"/>
      <c r="K16" s="370">
        <f t="shared" si="1"/>
        <v>0</v>
      </c>
      <c r="L16" s="371">
        <f t="shared" si="2"/>
        <v>0</v>
      </c>
    </row>
    <row r="17" spans="1:12">
      <c r="A17" s="362">
        <f t="shared" si="3"/>
        <v>13</v>
      </c>
      <c r="B17" s="363"/>
      <c r="C17" s="364"/>
      <c r="D17" s="385" t="s">
        <v>1868</v>
      </c>
      <c r="E17" s="366" t="s">
        <v>458</v>
      </c>
      <c r="F17" s="367" t="s">
        <v>1592</v>
      </c>
      <c r="G17" s="386">
        <v>2</v>
      </c>
      <c r="H17" s="369"/>
      <c r="I17" s="370">
        <f t="shared" si="0"/>
        <v>0</v>
      </c>
      <c r="J17" s="369"/>
      <c r="K17" s="370">
        <f t="shared" si="1"/>
        <v>0</v>
      </c>
      <c r="L17" s="371">
        <f t="shared" si="2"/>
        <v>0</v>
      </c>
    </row>
    <row r="18" spans="1:12">
      <c r="A18" s="362">
        <f t="shared" si="3"/>
        <v>14</v>
      </c>
      <c r="B18" s="363"/>
      <c r="C18" s="364"/>
      <c r="D18" s="385" t="s">
        <v>1869</v>
      </c>
      <c r="E18" s="366" t="s">
        <v>458</v>
      </c>
      <c r="F18" s="367" t="s">
        <v>1592</v>
      </c>
      <c r="G18" s="386">
        <v>1</v>
      </c>
      <c r="H18" s="369"/>
      <c r="I18" s="370">
        <f t="shared" si="0"/>
        <v>0</v>
      </c>
      <c r="J18" s="369"/>
      <c r="K18" s="370">
        <f t="shared" si="1"/>
        <v>0</v>
      </c>
      <c r="L18" s="371">
        <f t="shared" si="2"/>
        <v>0</v>
      </c>
    </row>
    <row r="19" spans="1:12">
      <c r="A19" s="362">
        <f t="shared" si="3"/>
        <v>15</v>
      </c>
      <c r="B19" s="363"/>
      <c r="C19" s="364"/>
      <c r="D19" s="385" t="s">
        <v>1870</v>
      </c>
      <c r="E19" s="366" t="s">
        <v>458</v>
      </c>
      <c r="F19" s="367" t="s">
        <v>1592</v>
      </c>
      <c r="G19" s="386">
        <v>1</v>
      </c>
      <c r="H19" s="369"/>
      <c r="I19" s="370">
        <f t="shared" si="0"/>
        <v>0</v>
      </c>
      <c r="J19" s="369"/>
      <c r="K19" s="370">
        <f t="shared" si="1"/>
        <v>0</v>
      </c>
      <c r="L19" s="371">
        <f t="shared" si="2"/>
        <v>0</v>
      </c>
    </row>
    <row r="20" spans="1:12" ht="51">
      <c r="A20" s="362">
        <f t="shared" si="3"/>
        <v>16</v>
      </c>
      <c r="B20" s="363"/>
      <c r="C20" s="364"/>
      <c r="D20" s="385" t="s">
        <v>1871</v>
      </c>
      <c r="E20" s="366" t="s">
        <v>458</v>
      </c>
      <c r="F20" s="367" t="s">
        <v>1592</v>
      </c>
      <c r="G20" s="386">
        <v>6</v>
      </c>
      <c r="H20" s="369"/>
      <c r="I20" s="370">
        <f t="shared" si="0"/>
        <v>0</v>
      </c>
      <c r="J20" s="369"/>
      <c r="K20" s="370">
        <f t="shared" si="1"/>
        <v>0</v>
      </c>
      <c r="L20" s="371">
        <f t="shared" si="2"/>
        <v>0</v>
      </c>
    </row>
    <row r="21" spans="1:12">
      <c r="A21" s="362">
        <f t="shared" si="3"/>
        <v>17</v>
      </c>
      <c r="B21" s="363"/>
      <c r="C21" s="364"/>
      <c r="D21" s="398" t="s">
        <v>1872</v>
      </c>
      <c r="E21" s="366" t="s">
        <v>458</v>
      </c>
      <c r="F21" s="367" t="s">
        <v>1592</v>
      </c>
      <c r="G21" s="386">
        <v>1</v>
      </c>
      <c r="H21" s="369"/>
      <c r="I21" s="370">
        <f t="shared" si="0"/>
        <v>0</v>
      </c>
      <c r="J21" s="369"/>
      <c r="K21" s="370">
        <f t="shared" si="1"/>
        <v>0</v>
      </c>
      <c r="L21" s="371">
        <f t="shared" si="2"/>
        <v>0</v>
      </c>
    </row>
    <row r="22" spans="1:12" ht="51">
      <c r="A22" s="362">
        <f t="shared" si="3"/>
        <v>18</v>
      </c>
      <c r="B22" s="363"/>
      <c r="C22" s="364"/>
      <c r="D22" s="385" t="s">
        <v>1873</v>
      </c>
      <c r="E22" s="366" t="s">
        <v>458</v>
      </c>
      <c r="F22" s="367" t="s">
        <v>1592</v>
      </c>
      <c r="G22" s="386">
        <v>3</v>
      </c>
      <c r="H22" s="369"/>
      <c r="I22" s="370">
        <f t="shared" si="0"/>
        <v>0</v>
      </c>
      <c r="J22" s="369"/>
      <c r="K22" s="370">
        <f t="shared" si="1"/>
        <v>0</v>
      </c>
      <c r="L22" s="371">
        <f t="shared" si="2"/>
        <v>0</v>
      </c>
    </row>
    <row r="23" spans="1:12" ht="51">
      <c r="A23" s="362">
        <f t="shared" si="3"/>
        <v>19</v>
      </c>
      <c r="B23" s="363"/>
      <c r="C23" s="364"/>
      <c r="D23" s="385" t="s">
        <v>1874</v>
      </c>
      <c r="E23" s="366" t="s">
        <v>458</v>
      </c>
      <c r="F23" s="367" t="s">
        <v>1592</v>
      </c>
      <c r="G23" s="386">
        <v>1</v>
      </c>
      <c r="H23" s="369"/>
      <c r="I23" s="370">
        <f t="shared" si="0"/>
        <v>0</v>
      </c>
      <c r="J23" s="369"/>
      <c r="K23" s="370">
        <f t="shared" si="1"/>
        <v>0</v>
      </c>
      <c r="L23" s="371">
        <f t="shared" si="2"/>
        <v>0</v>
      </c>
    </row>
    <row r="24" spans="1:12">
      <c r="A24" s="362">
        <f t="shared" si="3"/>
        <v>20</v>
      </c>
      <c r="B24" s="363"/>
      <c r="C24" s="364"/>
      <c r="D24" s="398" t="s">
        <v>1875</v>
      </c>
      <c r="E24" s="366" t="s">
        <v>458</v>
      </c>
      <c r="F24" s="367" t="s">
        <v>1592</v>
      </c>
      <c r="G24" s="386">
        <v>8</v>
      </c>
      <c r="H24" s="369"/>
      <c r="I24" s="370">
        <f t="shared" si="0"/>
        <v>0</v>
      </c>
      <c r="J24" s="369"/>
      <c r="K24" s="370">
        <f t="shared" si="1"/>
        <v>0</v>
      </c>
      <c r="L24" s="371">
        <f t="shared" si="2"/>
        <v>0</v>
      </c>
    </row>
    <row r="25" spans="1:12">
      <c r="A25" s="362">
        <f t="shared" si="3"/>
        <v>21</v>
      </c>
      <c r="B25" s="363"/>
      <c r="C25" s="364"/>
      <c r="D25" s="398" t="s">
        <v>1876</v>
      </c>
      <c r="E25" s="366" t="s">
        <v>458</v>
      </c>
      <c r="F25" s="367" t="s">
        <v>1592</v>
      </c>
      <c r="G25" s="386">
        <v>8</v>
      </c>
      <c r="H25" s="369"/>
      <c r="I25" s="370">
        <f t="shared" si="0"/>
        <v>0</v>
      </c>
      <c r="J25" s="369"/>
      <c r="K25" s="370">
        <f t="shared" si="1"/>
        <v>0</v>
      </c>
      <c r="L25" s="371">
        <f t="shared" si="2"/>
        <v>0</v>
      </c>
    </row>
    <row r="26" spans="1:12">
      <c r="A26" s="362">
        <f t="shared" si="3"/>
        <v>22</v>
      </c>
      <c r="B26" s="363"/>
      <c r="C26" s="364"/>
      <c r="D26" s="398" t="s">
        <v>1877</v>
      </c>
      <c r="E26" s="366" t="s">
        <v>458</v>
      </c>
      <c r="F26" s="367" t="s">
        <v>1592</v>
      </c>
      <c r="G26" s="386">
        <v>8</v>
      </c>
      <c r="H26" s="369"/>
      <c r="I26" s="370">
        <f t="shared" si="0"/>
        <v>0</v>
      </c>
      <c r="J26" s="369"/>
      <c r="K26" s="370">
        <f t="shared" si="1"/>
        <v>0</v>
      </c>
      <c r="L26" s="371">
        <f t="shared" si="2"/>
        <v>0</v>
      </c>
    </row>
    <row r="27" spans="1:12" ht="51">
      <c r="A27" s="362">
        <f t="shared" si="3"/>
        <v>23</v>
      </c>
      <c r="B27" s="363"/>
      <c r="C27" s="364"/>
      <c r="D27" s="385" t="s">
        <v>1878</v>
      </c>
      <c r="E27" s="366" t="s">
        <v>458</v>
      </c>
      <c r="F27" s="367" t="s">
        <v>1592</v>
      </c>
      <c r="G27" s="386">
        <v>3</v>
      </c>
      <c r="H27" s="369"/>
      <c r="I27" s="370">
        <f t="shared" si="0"/>
        <v>0</v>
      </c>
      <c r="J27" s="369"/>
      <c r="K27" s="370">
        <f t="shared" si="1"/>
        <v>0</v>
      </c>
      <c r="L27" s="371">
        <f t="shared" si="2"/>
        <v>0</v>
      </c>
    </row>
    <row r="28" spans="1:12" ht="20.45">
      <c r="A28" s="362">
        <f t="shared" si="3"/>
        <v>24</v>
      </c>
      <c r="B28" s="363"/>
      <c r="C28" s="364"/>
      <c r="D28" s="385" t="s">
        <v>1879</v>
      </c>
      <c r="E28" s="366" t="s">
        <v>458</v>
      </c>
      <c r="F28" s="367" t="s">
        <v>1592</v>
      </c>
      <c r="G28" s="386">
        <v>10</v>
      </c>
      <c r="H28" s="369"/>
      <c r="I28" s="370">
        <f t="shared" si="0"/>
        <v>0</v>
      </c>
      <c r="J28" s="369"/>
      <c r="K28" s="370">
        <f t="shared" si="1"/>
        <v>0</v>
      </c>
      <c r="L28" s="371">
        <f t="shared" si="2"/>
        <v>0</v>
      </c>
    </row>
    <row r="29" spans="1:12">
      <c r="A29" s="362">
        <f t="shared" si="3"/>
        <v>25</v>
      </c>
      <c r="B29" s="363"/>
      <c r="C29" s="364"/>
      <c r="D29" s="365" t="s">
        <v>1880</v>
      </c>
      <c r="E29" s="366" t="s">
        <v>458</v>
      </c>
      <c r="F29" s="367" t="s">
        <v>1592</v>
      </c>
      <c r="G29" s="368">
        <v>8</v>
      </c>
      <c r="H29" s="369"/>
      <c r="I29" s="370">
        <f>H29*G29</f>
        <v>0</v>
      </c>
      <c r="J29" s="369"/>
      <c r="K29" s="370">
        <f t="shared" si="1"/>
        <v>0</v>
      </c>
      <c r="L29" s="371">
        <f t="shared" si="2"/>
        <v>0</v>
      </c>
    </row>
    <row r="30" spans="1:12" ht="20.45">
      <c r="A30" s="353"/>
      <c r="B30" s="353"/>
      <c r="C30" s="354"/>
      <c r="D30" s="355" t="s">
        <v>1881</v>
      </c>
      <c r="E30" s="356"/>
      <c r="F30" s="357"/>
      <c r="G30" s="357"/>
      <c r="H30" s="358"/>
      <c r="I30" s="359"/>
      <c r="J30" s="360"/>
      <c r="K30" s="359"/>
      <c r="L30" s="361"/>
    </row>
    <row r="31" spans="1:12" ht="153">
      <c r="A31" s="362">
        <f>A29+1</f>
        <v>26</v>
      </c>
      <c r="B31" s="363"/>
      <c r="C31" s="364"/>
      <c r="D31" s="385" t="s">
        <v>1882</v>
      </c>
      <c r="E31" s="366" t="s">
        <v>458</v>
      </c>
      <c r="F31" s="367" t="s">
        <v>1592</v>
      </c>
      <c r="G31" s="386">
        <v>1</v>
      </c>
      <c r="H31" s="413"/>
      <c r="I31" s="369">
        <f t="shared" ref="I31:I46" si="4">H31*G31</f>
        <v>0</v>
      </c>
      <c r="J31" s="369"/>
      <c r="K31" s="369">
        <f t="shared" ref="K31:K46" si="5">J31*G31</f>
        <v>0</v>
      </c>
      <c r="L31" s="371">
        <f t="shared" ref="L31:L46" si="6">K31+I31</f>
        <v>0</v>
      </c>
    </row>
    <row r="32" spans="1:12">
      <c r="A32" s="362">
        <f t="shared" ref="A32:A46" si="7">A31+1</f>
        <v>27</v>
      </c>
      <c r="B32" s="363"/>
      <c r="C32" s="364"/>
      <c r="D32" s="398" t="s">
        <v>1883</v>
      </c>
      <c r="E32" s="366" t="s">
        <v>458</v>
      </c>
      <c r="F32" s="367" t="s">
        <v>1592</v>
      </c>
      <c r="G32" s="386">
        <v>1</v>
      </c>
      <c r="H32" s="413"/>
      <c r="I32" s="369">
        <f t="shared" si="4"/>
        <v>0</v>
      </c>
      <c r="J32" s="369"/>
      <c r="K32" s="369">
        <f t="shared" si="5"/>
        <v>0</v>
      </c>
      <c r="L32" s="371">
        <f t="shared" si="6"/>
        <v>0</v>
      </c>
    </row>
    <row r="33" spans="1:12">
      <c r="A33" s="362">
        <f t="shared" si="7"/>
        <v>28</v>
      </c>
      <c r="B33" s="363"/>
      <c r="C33" s="364"/>
      <c r="D33" s="398" t="s">
        <v>1884</v>
      </c>
      <c r="E33" s="366" t="s">
        <v>458</v>
      </c>
      <c r="F33" s="367" t="s">
        <v>1592</v>
      </c>
      <c r="G33" s="386">
        <v>1</v>
      </c>
      <c r="H33" s="413"/>
      <c r="I33" s="369">
        <f t="shared" si="4"/>
        <v>0</v>
      </c>
      <c r="J33" s="369"/>
      <c r="K33" s="369">
        <f t="shared" si="5"/>
        <v>0</v>
      </c>
      <c r="L33" s="371">
        <f t="shared" si="6"/>
        <v>0</v>
      </c>
    </row>
    <row r="34" spans="1:12">
      <c r="A34" s="362">
        <f t="shared" si="7"/>
        <v>29</v>
      </c>
      <c r="B34" s="363"/>
      <c r="C34" s="364"/>
      <c r="D34" s="398" t="s">
        <v>1885</v>
      </c>
      <c r="E34" s="366" t="s">
        <v>458</v>
      </c>
      <c r="F34" s="367" t="s">
        <v>1592</v>
      </c>
      <c r="G34" s="386">
        <v>1</v>
      </c>
      <c r="H34" s="413"/>
      <c r="I34" s="369">
        <f t="shared" si="4"/>
        <v>0</v>
      </c>
      <c r="J34" s="369"/>
      <c r="K34" s="369">
        <f t="shared" si="5"/>
        <v>0</v>
      </c>
      <c r="L34" s="371">
        <f t="shared" si="6"/>
        <v>0</v>
      </c>
    </row>
    <row r="35" spans="1:12">
      <c r="A35" s="362">
        <f t="shared" si="7"/>
        <v>30</v>
      </c>
      <c r="B35" s="363"/>
      <c r="C35" s="364"/>
      <c r="D35" s="398" t="s">
        <v>1886</v>
      </c>
      <c r="E35" s="366" t="s">
        <v>458</v>
      </c>
      <c r="F35" s="367" t="s">
        <v>1592</v>
      </c>
      <c r="G35" s="386">
        <v>1</v>
      </c>
      <c r="H35" s="413"/>
      <c r="I35" s="369">
        <f t="shared" si="4"/>
        <v>0</v>
      </c>
      <c r="J35" s="369"/>
      <c r="K35" s="369">
        <f t="shared" si="5"/>
        <v>0</v>
      </c>
      <c r="L35" s="371">
        <f t="shared" si="6"/>
        <v>0</v>
      </c>
    </row>
    <row r="36" spans="1:12">
      <c r="A36" s="362">
        <f t="shared" si="7"/>
        <v>31</v>
      </c>
      <c r="B36" s="363"/>
      <c r="C36" s="364"/>
      <c r="D36" s="398" t="s">
        <v>1887</v>
      </c>
      <c r="E36" s="366" t="s">
        <v>458</v>
      </c>
      <c r="F36" s="367" t="s">
        <v>1592</v>
      </c>
      <c r="G36" s="386">
        <v>8</v>
      </c>
      <c r="H36" s="413"/>
      <c r="I36" s="369">
        <f t="shared" si="4"/>
        <v>0</v>
      </c>
      <c r="J36" s="369"/>
      <c r="K36" s="369">
        <f t="shared" si="5"/>
        <v>0</v>
      </c>
      <c r="L36" s="371">
        <f t="shared" si="6"/>
        <v>0</v>
      </c>
    </row>
    <row r="37" spans="1:12">
      <c r="A37" s="362">
        <f t="shared" si="7"/>
        <v>32</v>
      </c>
      <c r="B37" s="363"/>
      <c r="C37" s="364"/>
      <c r="D37" s="398" t="s">
        <v>1888</v>
      </c>
      <c r="E37" s="366" t="s">
        <v>458</v>
      </c>
      <c r="F37" s="367" t="s">
        <v>1592</v>
      </c>
      <c r="G37" s="386">
        <v>8</v>
      </c>
      <c r="H37" s="413"/>
      <c r="I37" s="369">
        <f t="shared" si="4"/>
        <v>0</v>
      </c>
      <c r="J37" s="369"/>
      <c r="K37" s="369">
        <f t="shared" si="5"/>
        <v>0</v>
      </c>
      <c r="L37" s="371">
        <f t="shared" si="6"/>
        <v>0</v>
      </c>
    </row>
    <row r="38" spans="1:12">
      <c r="A38" s="362">
        <f t="shared" si="7"/>
        <v>33</v>
      </c>
      <c r="B38" s="363"/>
      <c r="C38" s="364"/>
      <c r="D38" s="398" t="s">
        <v>1889</v>
      </c>
      <c r="E38" s="366" t="s">
        <v>458</v>
      </c>
      <c r="F38" s="367" t="s">
        <v>1592</v>
      </c>
      <c r="G38" s="386">
        <v>2</v>
      </c>
      <c r="H38" s="413"/>
      <c r="I38" s="369">
        <f t="shared" si="4"/>
        <v>0</v>
      </c>
      <c r="J38" s="369"/>
      <c r="K38" s="369">
        <f t="shared" si="5"/>
        <v>0</v>
      </c>
      <c r="L38" s="371">
        <f t="shared" si="6"/>
        <v>0</v>
      </c>
    </row>
    <row r="39" spans="1:12">
      <c r="A39" s="362">
        <f t="shared" si="7"/>
        <v>34</v>
      </c>
      <c r="B39" s="363"/>
      <c r="C39" s="364"/>
      <c r="D39" s="398" t="s">
        <v>1890</v>
      </c>
      <c r="E39" s="366" t="s">
        <v>458</v>
      </c>
      <c r="F39" s="367" t="s">
        <v>1592</v>
      </c>
      <c r="G39" s="386">
        <v>1</v>
      </c>
      <c r="H39" s="413"/>
      <c r="I39" s="369">
        <f t="shared" si="4"/>
        <v>0</v>
      </c>
      <c r="J39" s="369"/>
      <c r="K39" s="369">
        <f t="shared" si="5"/>
        <v>0</v>
      </c>
      <c r="L39" s="371">
        <f t="shared" si="6"/>
        <v>0</v>
      </c>
    </row>
    <row r="40" spans="1:12">
      <c r="A40" s="362">
        <f t="shared" si="7"/>
        <v>35</v>
      </c>
      <c r="B40" s="363"/>
      <c r="C40" s="364"/>
      <c r="D40" s="398" t="s">
        <v>1891</v>
      </c>
      <c r="E40" s="366" t="s">
        <v>458</v>
      </c>
      <c r="F40" s="367" t="s">
        <v>1592</v>
      </c>
      <c r="G40" s="386">
        <v>4</v>
      </c>
      <c r="H40" s="413"/>
      <c r="I40" s="369">
        <f t="shared" si="4"/>
        <v>0</v>
      </c>
      <c r="J40" s="369"/>
      <c r="K40" s="369">
        <f t="shared" si="5"/>
        <v>0</v>
      </c>
      <c r="L40" s="371">
        <f t="shared" si="6"/>
        <v>0</v>
      </c>
    </row>
    <row r="41" spans="1:12" ht="51">
      <c r="A41" s="362">
        <f t="shared" si="7"/>
        <v>36</v>
      </c>
      <c r="B41" s="363"/>
      <c r="C41" s="364"/>
      <c r="D41" s="385" t="s">
        <v>1892</v>
      </c>
      <c r="E41" s="366" t="s">
        <v>458</v>
      </c>
      <c r="F41" s="367" t="s">
        <v>1592</v>
      </c>
      <c r="G41" s="386">
        <v>1</v>
      </c>
      <c r="H41" s="413"/>
      <c r="I41" s="369">
        <f t="shared" si="4"/>
        <v>0</v>
      </c>
      <c r="J41" s="369"/>
      <c r="K41" s="369">
        <f t="shared" si="5"/>
        <v>0</v>
      </c>
      <c r="L41" s="371">
        <f t="shared" si="6"/>
        <v>0</v>
      </c>
    </row>
    <row r="42" spans="1:12">
      <c r="A42" s="362">
        <f t="shared" si="7"/>
        <v>37</v>
      </c>
      <c r="B42" s="363"/>
      <c r="C42" s="364"/>
      <c r="D42" s="398" t="s">
        <v>1893</v>
      </c>
      <c r="E42" s="366" t="s">
        <v>458</v>
      </c>
      <c r="F42" s="367" t="s">
        <v>1592</v>
      </c>
      <c r="G42" s="386">
        <v>8</v>
      </c>
      <c r="H42" s="413"/>
      <c r="I42" s="369">
        <f t="shared" si="4"/>
        <v>0</v>
      </c>
      <c r="J42" s="369"/>
      <c r="K42" s="369">
        <f t="shared" si="5"/>
        <v>0</v>
      </c>
      <c r="L42" s="371">
        <f t="shared" si="6"/>
        <v>0</v>
      </c>
    </row>
    <row r="43" spans="1:12">
      <c r="A43" s="362">
        <f t="shared" si="7"/>
        <v>38</v>
      </c>
      <c r="B43" s="363"/>
      <c r="C43" s="364"/>
      <c r="D43" s="398" t="s">
        <v>1894</v>
      </c>
      <c r="E43" s="366" t="s">
        <v>458</v>
      </c>
      <c r="F43" s="367" t="s">
        <v>1592</v>
      </c>
      <c r="G43" s="386">
        <v>7</v>
      </c>
      <c r="H43" s="413"/>
      <c r="I43" s="369">
        <f t="shared" si="4"/>
        <v>0</v>
      </c>
      <c r="J43" s="369"/>
      <c r="K43" s="369">
        <f t="shared" si="5"/>
        <v>0</v>
      </c>
      <c r="L43" s="371">
        <f t="shared" si="6"/>
        <v>0</v>
      </c>
    </row>
    <row r="44" spans="1:12">
      <c r="A44" s="362">
        <f t="shared" si="7"/>
        <v>39</v>
      </c>
      <c r="B44" s="363"/>
      <c r="C44" s="364"/>
      <c r="D44" s="398" t="s">
        <v>1895</v>
      </c>
      <c r="E44" s="366" t="s">
        <v>458</v>
      </c>
      <c r="F44" s="367" t="s">
        <v>1592</v>
      </c>
      <c r="G44" s="386">
        <v>7</v>
      </c>
      <c r="H44" s="413"/>
      <c r="I44" s="369">
        <f t="shared" si="4"/>
        <v>0</v>
      </c>
      <c r="J44" s="369"/>
      <c r="K44" s="369">
        <f t="shared" si="5"/>
        <v>0</v>
      </c>
      <c r="L44" s="371">
        <f t="shared" si="6"/>
        <v>0</v>
      </c>
    </row>
    <row r="45" spans="1:12">
      <c r="A45" s="362">
        <f t="shared" si="7"/>
        <v>40</v>
      </c>
      <c r="B45" s="363"/>
      <c r="C45" s="364"/>
      <c r="D45" s="398" t="s">
        <v>1896</v>
      </c>
      <c r="E45" s="366" t="s">
        <v>458</v>
      </c>
      <c r="F45" s="367" t="s">
        <v>494</v>
      </c>
      <c r="G45" s="386">
        <v>1</v>
      </c>
      <c r="H45" s="369">
        <v>0</v>
      </c>
      <c r="I45" s="369">
        <f t="shared" si="4"/>
        <v>0</v>
      </c>
      <c r="J45" s="369"/>
      <c r="K45" s="369">
        <f t="shared" si="5"/>
        <v>0</v>
      </c>
      <c r="L45" s="371">
        <f t="shared" si="6"/>
        <v>0</v>
      </c>
    </row>
    <row r="46" spans="1:12">
      <c r="A46" s="362">
        <f t="shared" si="7"/>
        <v>41</v>
      </c>
      <c r="B46" s="363"/>
      <c r="C46" s="364"/>
      <c r="D46" s="398" t="s">
        <v>1897</v>
      </c>
      <c r="E46" s="366" t="s">
        <v>458</v>
      </c>
      <c r="F46" s="367" t="s">
        <v>494</v>
      </c>
      <c r="G46" s="386">
        <v>1</v>
      </c>
      <c r="H46" s="369">
        <v>0</v>
      </c>
      <c r="I46" s="369">
        <f t="shared" si="4"/>
        <v>0</v>
      </c>
      <c r="J46" s="369"/>
      <c r="K46" s="369">
        <f t="shared" si="5"/>
        <v>0</v>
      </c>
      <c r="L46" s="371">
        <f t="shared" si="6"/>
        <v>0</v>
      </c>
    </row>
    <row r="47" spans="1:12">
      <c r="A47" s="353"/>
      <c r="B47" s="353"/>
      <c r="C47" s="354"/>
      <c r="D47" s="355" t="s">
        <v>1898</v>
      </c>
      <c r="E47" s="356"/>
      <c r="F47" s="357"/>
      <c r="G47" s="357"/>
      <c r="H47" s="358"/>
      <c r="I47" s="359"/>
      <c r="J47" s="360"/>
      <c r="K47" s="359"/>
      <c r="L47" s="361"/>
    </row>
    <row r="48" spans="1:12" ht="409.6">
      <c r="A48" s="362">
        <f>A46+1</f>
        <v>42</v>
      </c>
      <c r="B48" s="363"/>
      <c r="C48" s="364"/>
      <c r="D48" s="385" t="s">
        <v>1899</v>
      </c>
      <c r="E48" s="366" t="s">
        <v>458</v>
      </c>
      <c r="F48" s="367" t="s">
        <v>1592</v>
      </c>
      <c r="G48" s="386">
        <v>8</v>
      </c>
      <c r="H48" s="413"/>
      <c r="I48" s="369">
        <f>H48*G48</f>
        <v>0</v>
      </c>
      <c r="J48" s="369"/>
      <c r="K48" s="369">
        <f>J48*G48</f>
        <v>0</v>
      </c>
      <c r="L48" s="371">
        <f>K48+I48</f>
        <v>0</v>
      </c>
    </row>
    <row r="49" spans="1:12">
      <c r="A49" s="353"/>
      <c r="B49" s="353"/>
      <c r="C49" s="372"/>
      <c r="D49" s="355" t="s">
        <v>1358</v>
      </c>
      <c r="E49" s="356"/>
      <c r="F49" s="357"/>
      <c r="G49" s="357"/>
      <c r="H49" s="358"/>
      <c r="I49" s="359"/>
      <c r="J49" s="360"/>
      <c r="K49" s="359"/>
      <c r="L49" s="361"/>
    </row>
    <row r="50" spans="1:12">
      <c r="A50" s="362">
        <f>A48+1</f>
        <v>43</v>
      </c>
      <c r="B50" s="363"/>
      <c r="C50" s="364"/>
      <c r="D50" s="365" t="s">
        <v>1791</v>
      </c>
      <c r="E50" s="373"/>
      <c r="F50" s="367" t="s">
        <v>494</v>
      </c>
      <c r="G50" s="368">
        <v>1</v>
      </c>
      <c r="H50" s="369">
        <v>0</v>
      </c>
      <c r="I50" s="370">
        <f t="shared" ref="I50:I52" si="8">H50*G50</f>
        <v>0</v>
      </c>
      <c r="J50" s="369"/>
      <c r="K50" s="370">
        <f t="shared" ref="K50:K52" si="9">J50*G50</f>
        <v>0</v>
      </c>
      <c r="L50" s="371">
        <f t="shared" ref="L50:L52" si="10">K50+I50</f>
        <v>0</v>
      </c>
    </row>
    <row r="51" spans="1:12">
      <c r="A51" s="362">
        <f t="shared" ref="A51:A59" si="11">A50+1</f>
        <v>44</v>
      </c>
      <c r="B51" s="363"/>
      <c r="C51" s="364"/>
      <c r="D51" s="365" t="s">
        <v>1792</v>
      </c>
      <c r="E51" s="373"/>
      <c r="F51" s="367" t="s">
        <v>494</v>
      </c>
      <c r="G51" s="368">
        <v>1</v>
      </c>
      <c r="H51" s="369">
        <v>0</v>
      </c>
      <c r="I51" s="370">
        <f t="shared" si="8"/>
        <v>0</v>
      </c>
      <c r="J51" s="369"/>
      <c r="K51" s="370">
        <f t="shared" si="9"/>
        <v>0</v>
      </c>
      <c r="L51" s="371">
        <f t="shared" si="10"/>
        <v>0</v>
      </c>
    </row>
    <row r="52" spans="1:12">
      <c r="A52" s="362">
        <f t="shared" si="11"/>
        <v>45</v>
      </c>
      <c r="B52" s="363"/>
      <c r="C52" s="364"/>
      <c r="D52" s="365" t="s">
        <v>1793</v>
      </c>
      <c r="E52" s="373"/>
      <c r="F52" s="367" t="s">
        <v>494</v>
      </c>
      <c r="G52" s="368">
        <v>1</v>
      </c>
      <c r="H52" s="369">
        <v>0</v>
      </c>
      <c r="I52" s="370">
        <f t="shared" si="8"/>
        <v>0</v>
      </c>
      <c r="J52" s="369"/>
      <c r="K52" s="370">
        <f t="shared" si="9"/>
        <v>0</v>
      </c>
      <c r="L52" s="371">
        <f t="shared" si="10"/>
        <v>0</v>
      </c>
    </row>
    <row r="53" spans="1:12" ht="20.45">
      <c r="A53" s="362">
        <f t="shared" si="11"/>
        <v>46</v>
      </c>
      <c r="B53" s="363"/>
      <c r="C53" s="364"/>
      <c r="D53" s="365" t="s">
        <v>1352</v>
      </c>
      <c r="E53" s="373"/>
      <c r="F53" s="367" t="s">
        <v>494</v>
      </c>
      <c r="G53" s="368">
        <v>1</v>
      </c>
      <c r="H53" s="369">
        <v>0</v>
      </c>
      <c r="I53" s="370">
        <f t="shared" ref="I53:I59" si="12">H53*G53</f>
        <v>0</v>
      </c>
      <c r="J53" s="369"/>
      <c r="K53" s="370">
        <f t="shared" ref="K53:K59" si="13">J53*G53</f>
        <v>0</v>
      </c>
      <c r="L53" s="371">
        <f t="shared" ref="L53:L59" si="14">K53+I53</f>
        <v>0</v>
      </c>
    </row>
    <row r="54" spans="1:12">
      <c r="A54" s="362">
        <f t="shared" si="11"/>
        <v>47</v>
      </c>
      <c r="B54" s="363"/>
      <c r="C54" s="364"/>
      <c r="D54" s="365" t="s">
        <v>1616</v>
      </c>
      <c r="E54" s="373"/>
      <c r="F54" s="367" t="s">
        <v>1592</v>
      </c>
      <c r="G54" s="368">
        <v>1</v>
      </c>
      <c r="H54" s="369">
        <v>0</v>
      </c>
      <c r="I54" s="370">
        <f t="shared" si="12"/>
        <v>0</v>
      </c>
      <c r="J54" s="369"/>
      <c r="K54" s="370">
        <f t="shared" si="13"/>
        <v>0</v>
      </c>
      <c r="L54" s="371">
        <f t="shared" si="14"/>
        <v>0</v>
      </c>
    </row>
    <row r="55" spans="1:12" ht="20.45">
      <c r="A55" s="362">
        <f t="shared" si="11"/>
        <v>48</v>
      </c>
      <c r="B55" s="363"/>
      <c r="C55" s="364"/>
      <c r="D55" s="365" t="s">
        <v>1617</v>
      </c>
      <c r="E55" s="373"/>
      <c r="F55" s="367" t="s">
        <v>494</v>
      </c>
      <c r="G55" s="368">
        <v>1</v>
      </c>
      <c r="H55" s="369">
        <v>0</v>
      </c>
      <c r="I55" s="370">
        <f t="shared" si="12"/>
        <v>0</v>
      </c>
      <c r="J55" s="369"/>
      <c r="K55" s="370">
        <f t="shared" si="13"/>
        <v>0</v>
      </c>
      <c r="L55" s="371">
        <f t="shared" si="14"/>
        <v>0</v>
      </c>
    </row>
    <row r="56" spans="1:12">
      <c r="A56" s="362">
        <f t="shared" si="11"/>
        <v>49</v>
      </c>
      <c r="B56" s="363"/>
      <c r="C56" s="364"/>
      <c r="D56" s="365" t="s">
        <v>1618</v>
      </c>
      <c r="E56" s="373"/>
      <c r="F56" s="367" t="s">
        <v>822</v>
      </c>
      <c r="G56" s="368">
        <v>6</v>
      </c>
      <c r="H56" s="369">
        <v>0</v>
      </c>
      <c r="I56" s="370">
        <f t="shared" si="12"/>
        <v>0</v>
      </c>
      <c r="J56" s="369"/>
      <c r="K56" s="370">
        <f t="shared" si="13"/>
        <v>0</v>
      </c>
      <c r="L56" s="371">
        <f t="shared" si="14"/>
        <v>0</v>
      </c>
    </row>
    <row r="57" spans="1:12" ht="20.45">
      <c r="A57" s="362">
        <f t="shared" si="11"/>
        <v>50</v>
      </c>
      <c r="B57" s="363"/>
      <c r="C57" s="364"/>
      <c r="D57" s="374" t="s">
        <v>1619</v>
      </c>
      <c r="E57" s="375"/>
      <c r="F57" s="367" t="s">
        <v>494</v>
      </c>
      <c r="G57" s="368">
        <v>1</v>
      </c>
      <c r="H57" s="369"/>
      <c r="I57" s="370">
        <f t="shared" si="12"/>
        <v>0</v>
      </c>
      <c r="J57" s="369"/>
      <c r="K57" s="370">
        <f t="shared" si="13"/>
        <v>0</v>
      </c>
      <c r="L57" s="371">
        <f t="shared" si="14"/>
        <v>0</v>
      </c>
    </row>
    <row r="58" spans="1:12" ht="20.45">
      <c r="A58" s="362">
        <f t="shared" si="11"/>
        <v>51</v>
      </c>
      <c r="B58" s="363"/>
      <c r="C58" s="364"/>
      <c r="D58" s="365" t="s">
        <v>1620</v>
      </c>
      <c r="E58" s="377"/>
      <c r="F58" s="367" t="s">
        <v>1592</v>
      </c>
      <c r="G58" s="368">
        <v>1</v>
      </c>
      <c r="H58" s="378">
        <v>0</v>
      </c>
      <c r="I58" s="370">
        <f t="shared" si="12"/>
        <v>0</v>
      </c>
      <c r="J58" s="369"/>
      <c r="K58" s="370">
        <f t="shared" si="13"/>
        <v>0</v>
      </c>
      <c r="L58" s="371">
        <f t="shared" si="14"/>
        <v>0</v>
      </c>
    </row>
    <row r="59" spans="1:12">
      <c r="A59" s="362">
        <f t="shared" si="11"/>
        <v>52</v>
      </c>
      <c r="B59" s="363"/>
      <c r="C59" s="364"/>
      <c r="D59" s="376" t="s">
        <v>1621</v>
      </c>
      <c r="E59" s="377"/>
      <c r="F59" s="367" t="s">
        <v>1592</v>
      </c>
      <c r="G59" s="368">
        <v>1</v>
      </c>
      <c r="H59" s="378">
        <v>0</v>
      </c>
      <c r="I59" s="370">
        <f t="shared" si="12"/>
        <v>0</v>
      </c>
      <c r="J59" s="369"/>
      <c r="K59" s="370">
        <f t="shared" si="13"/>
        <v>0</v>
      </c>
      <c r="L59" s="371">
        <f t="shared" si="14"/>
        <v>0</v>
      </c>
    </row>
    <row r="60" spans="1:12">
      <c r="A60" s="379"/>
      <c r="B60" s="379"/>
      <c r="C60" s="379"/>
      <c r="D60" s="379"/>
      <c r="E60" s="379"/>
      <c r="F60" s="379"/>
      <c r="G60" s="379"/>
      <c r="H60" s="379"/>
      <c r="I60" s="379"/>
      <c r="J60" s="379"/>
      <c r="K60" s="379"/>
      <c r="L60" s="379"/>
    </row>
    <row r="61" spans="1:12" s="383" customFormat="1" ht="15.6">
      <c r="A61" s="380" t="s">
        <v>1622</v>
      </c>
      <c r="B61" s="380"/>
      <c r="C61" s="381"/>
      <c r="D61" s="381"/>
      <c r="E61" s="381"/>
      <c r="F61" s="381"/>
      <c r="G61" s="381"/>
      <c r="H61" s="381"/>
      <c r="I61" s="381"/>
      <c r="J61" s="381"/>
      <c r="K61" s="381"/>
      <c r="L61" s="382">
        <f>SUM(L5:L59)</f>
        <v>0</v>
      </c>
    </row>
    <row r="62" spans="1:12" ht="21">
      <c r="A62" s="484" t="s">
        <v>1572</v>
      </c>
      <c r="B62" s="484"/>
      <c r="C62" s="484"/>
      <c r="D62" s="484"/>
      <c r="E62" s="484"/>
      <c r="F62" s="484"/>
      <c r="G62" s="484"/>
      <c r="H62" s="484"/>
      <c r="I62" s="484"/>
      <c r="J62" s="484"/>
      <c r="K62" s="484"/>
      <c r="L62" s="484"/>
    </row>
    <row r="63" spans="1:12" ht="31.9" customHeight="1">
      <c r="A63" s="479" t="s">
        <v>1577</v>
      </c>
      <c r="B63" s="479"/>
      <c r="C63" s="479"/>
      <c r="D63" s="479"/>
      <c r="E63" s="479"/>
      <c r="F63" s="479"/>
      <c r="G63" s="479"/>
      <c r="H63" s="479"/>
      <c r="I63" s="479"/>
      <c r="J63" s="479"/>
      <c r="K63" s="479"/>
      <c r="L63" s="479"/>
    </row>
    <row r="64" spans="1:12" ht="63" customHeight="1">
      <c r="A64" s="479" t="s">
        <v>1578</v>
      </c>
      <c r="B64" s="479"/>
      <c r="C64" s="479"/>
      <c r="D64" s="479"/>
      <c r="E64" s="479"/>
      <c r="F64" s="479"/>
      <c r="G64" s="479"/>
      <c r="H64" s="479"/>
      <c r="I64" s="479"/>
      <c r="J64" s="479"/>
      <c r="K64" s="479"/>
      <c r="L64" s="479"/>
    </row>
  </sheetData>
  <sheetProtection selectLockedCells="1" selectUnlockedCells="1"/>
  <autoFilter ref="B3:B63" xr:uid="{00000000-0009-0000-0000-000002000000}"/>
  <dataConsolidate function="var" topLabels="1">
    <dataRefs count="3">
      <dataRef ref="T3" sheet="SERVEROVNA RACKY" r:id="rId1"/>
      <dataRef ref="D997" sheet="SERVEROVNA RACKY" r:id="rId3"/>
      <dataRef ref="D1975" sheet="SERVEROVNA RACKY" r:id="rId5"/>
    </dataRefs>
  </dataConsolidate>
  <mergeCells count="7">
    <mergeCell ref="A64:L64"/>
    <mergeCell ref="A1:L1"/>
    <mergeCell ref="A2:G2"/>
    <mergeCell ref="H2:I2"/>
    <mergeCell ref="J2:K2"/>
    <mergeCell ref="A62:L62"/>
    <mergeCell ref="A63:L63"/>
  </mergeCells>
  <conditionalFormatting sqref="H5:H29 J5:J29 H31:K46 H48:K48 J52:J59">
    <cfRule type="containsBlanks" dxfId="23" priority="4">
      <formula>LEN(TRIM(H5))=0</formula>
    </cfRule>
  </conditionalFormatting>
  <conditionalFormatting sqref="H57">
    <cfRule type="containsBlanks" dxfId="22" priority="3">
      <formula>LEN(TRIM(H57))=0</formula>
    </cfRule>
  </conditionalFormatting>
  <conditionalFormatting sqref="J50">
    <cfRule type="containsBlanks" dxfId="21" priority="2">
      <formula>LEN(TRIM(J50))=0</formula>
    </cfRule>
  </conditionalFormatting>
  <conditionalFormatting sqref="J51">
    <cfRule type="containsBlanks" dxfId="20" priority="1">
      <formula>LEN(TRIM(J51))=0</formula>
    </cfRule>
  </conditionalFormatting>
  <pageMargins left="0.78749999999999998" right="0.78749999999999998" top="0.78749999999999998" bottom="1.1784722222222199" header="0.51180555555555596" footer="0.51180555555555596"/>
  <pageSetup paperSize="9" scale="73" firstPageNumber="0" fitToHeight="4" orientation="landscape"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10E71-9EAC-814A-89F0-804A4649CC3D}">
  <sheetPr>
    <pageSetUpPr fitToPage="1"/>
  </sheetPr>
  <dimension ref="A1:CM59"/>
  <sheetViews>
    <sheetView showGridLines="0" workbookViewId="0">
      <selection activeCell="AN116" sqref="AN116"/>
    </sheetView>
  </sheetViews>
  <sheetFormatPr defaultColWidth="10.7109375" defaultRowHeight="10.15"/>
  <cols>
    <col min="1" max="1" width="5.42578125" style="33" customWidth="1"/>
    <col min="2" max="2" width="1.140625" style="33" customWidth="1"/>
    <col min="3" max="3" width="2.7109375" style="33" customWidth="1"/>
    <col min="4" max="33" width="1.7109375" style="33" customWidth="1"/>
    <col min="34" max="34" width="2.140625" style="33" customWidth="1"/>
    <col min="35" max="35" width="21.140625" style="33" customWidth="1"/>
    <col min="36" max="37" width="1.7109375" style="33" customWidth="1"/>
    <col min="38" max="38" width="5.42578125" style="33" customWidth="1"/>
    <col min="39" max="39" width="2.140625" style="33" customWidth="1"/>
    <col min="40" max="40" width="8.7109375" style="33" customWidth="1"/>
    <col min="41" max="41" width="5" style="33" customWidth="1"/>
    <col min="42" max="42" width="2.7109375" style="33" customWidth="1"/>
    <col min="43" max="43" width="10.42578125" style="33" customWidth="1"/>
    <col min="44" max="44" width="9.140625" style="33" customWidth="1"/>
    <col min="45" max="47" width="17.140625" style="33" hidden="1" customWidth="1"/>
    <col min="48" max="49" width="14.42578125" style="33" hidden="1" customWidth="1"/>
    <col min="50" max="51" width="16.7109375" style="33" hidden="1" customWidth="1"/>
    <col min="52" max="52" width="14.42578125" style="33" hidden="1" customWidth="1"/>
    <col min="53" max="53" width="12.7109375" style="33" hidden="1" customWidth="1"/>
    <col min="54" max="54" width="16.7109375" style="33" hidden="1" customWidth="1"/>
    <col min="55" max="55" width="14.42578125" style="33" hidden="1" customWidth="1"/>
    <col min="56" max="56" width="12.7109375" style="33" hidden="1" customWidth="1"/>
    <col min="57" max="57" width="44.28515625" style="33" customWidth="1"/>
    <col min="58" max="16384" width="10.7109375" style="33"/>
  </cols>
  <sheetData>
    <row r="1" spans="1:74">
      <c r="A1" s="32" t="s">
        <v>34</v>
      </c>
      <c r="AZ1" s="32" t="s">
        <v>35</v>
      </c>
      <c r="BA1" s="32" t="s">
        <v>36</v>
      </c>
      <c r="BB1" s="32" t="s">
        <v>37</v>
      </c>
      <c r="BT1" s="32" t="s">
        <v>38</v>
      </c>
      <c r="BU1" s="32" t="s">
        <v>38</v>
      </c>
      <c r="BV1" s="32" t="s">
        <v>39</v>
      </c>
    </row>
    <row r="2" spans="1:74" ht="37.15" customHeight="1">
      <c r="AR2" s="494"/>
      <c r="AS2" s="494"/>
      <c r="AT2" s="494"/>
      <c r="AU2" s="494"/>
      <c r="AV2" s="494"/>
      <c r="AW2" s="494"/>
      <c r="AX2" s="494"/>
      <c r="AY2" s="494"/>
      <c r="AZ2" s="494"/>
      <c r="BA2" s="494"/>
      <c r="BB2" s="494"/>
      <c r="BC2" s="494"/>
      <c r="BD2" s="494"/>
      <c r="BE2" s="494"/>
      <c r="BS2" s="34" t="s">
        <v>40</v>
      </c>
      <c r="BT2" s="34" t="s">
        <v>41</v>
      </c>
    </row>
    <row r="3" spans="1:74" ht="7.15" customHeight="1">
      <c r="B3" s="35"/>
      <c r="C3" s="36"/>
      <c r="D3" s="36"/>
      <c r="E3" s="36"/>
      <c r="F3" s="36"/>
      <c r="G3" s="36"/>
      <c r="H3" s="36"/>
      <c r="I3" s="36"/>
      <c r="J3" s="36"/>
      <c r="K3" s="36"/>
      <c r="L3" s="36"/>
      <c r="M3" s="36"/>
      <c r="N3" s="36"/>
      <c r="O3" s="36"/>
      <c r="P3" s="36"/>
      <c r="Q3" s="36"/>
      <c r="R3" s="36"/>
      <c r="S3" s="36"/>
      <c r="T3" s="36"/>
      <c r="U3" s="36"/>
      <c r="V3" s="36"/>
      <c r="W3" s="36"/>
      <c r="X3" s="36"/>
      <c r="Y3" s="36"/>
      <c r="Z3" s="36"/>
      <c r="AA3" s="36"/>
      <c r="AB3" s="36"/>
      <c r="AC3" s="36"/>
      <c r="AD3" s="36"/>
      <c r="AE3" s="36"/>
      <c r="AF3" s="36"/>
      <c r="AG3" s="36"/>
      <c r="AH3" s="36"/>
      <c r="AI3" s="36"/>
      <c r="AJ3" s="36"/>
      <c r="AK3" s="36"/>
      <c r="AL3" s="36"/>
      <c r="AM3" s="36"/>
      <c r="AN3" s="36"/>
      <c r="AO3" s="36"/>
      <c r="AP3" s="36"/>
      <c r="AQ3" s="36"/>
      <c r="AR3" s="37"/>
      <c r="BS3" s="34" t="s">
        <v>40</v>
      </c>
      <c r="BT3" s="34" t="s">
        <v>42</v>
      </c>
    </row>
    <row r="4" spans="1:74" ht="25.15" customHeight="1">
      <c r="B4" s="37"/>
      <c r="D4" s="38" t="s">
        <v>43</v>
      </c>
      <c r="AR4" s="37"/>
      <c r="AS4" s="39" t="s">
        <v>44</v>
      </c>
      <c r="BE4" s="40" t="s">
        <v>45</v>
      </c>
      <c r="BS4" s="34" t="s">
        <v>46</v>
      </c>
    </row>
    <row r="5" spans="1:74" ht="12" customHeight="1">
      <c r="B5" s="37"/>
      <c r="D5" s="41" t="s">
        <v>47</v>
      </c>
      <c r="K5" s="449" t="s">
        <v>48</v>
      </c>
      <c r="L5" s="494"/>
      <c r="M5" s="494"/>
      <c r="N5" s="494"/>
      <c r="O5" s="494"/>
      <c r="P5" s="494"/>
      <c r="Q5" s="494"/>
      <c r="R5" s="494"/>
      <c r="S5" s="494"/>
      <c r="T5" s="494"/>
      <c r="U5" s="494"/>
      <c r="V5" s="494"/>
      <c r="W5" s="494"/>
      <c r="X5" s="494"/>
      <c r="Y5" s="494"/>
      <c r="Z5" s="494"/>
      <c r="AA5" s="494"/>
      <c r="AB5" s="494"/>
      <c r="AC5" s="494"/>
      <c r="AD5" s="494"/>
      <c r="AE5" s="494"/>
      <c r="AF5" s="494"/>
      <c r="AG5" s="494"/>
      <c r="AH5" s="494"/>
      <c r="AI5" s="494"/>
      <c r="AJ5" s="494"/>
      <c r="AK5" s="494"/>
      <c r="AL5" s="494"/>
      <c r="AM5" s="494"/>
      <c r="AN5" s="494"/>
      <c r="AO5" s="494"/>
      <c r="AR5" s="37"/>
      <c r="BE5" s="450" t="s">
        <v>49</v>
      </c>
      <c r="BS5" s="34" t="s">
        <v>40</v>
      </c>
    </row>
    <row r="6" spans="1:74" ht="37.15" customHeight="1">
      <c r="B6" s="37"/>
      <c r="D6" s="43" t="s">
        <v>50</v>
      </c>
      <c r="K6" s="453" t="s">
        <v>51</v>
      </c>
      <c r="L6" s="494"/>
      <c r="M6" s="494"/>
      <c r="N6" s="494"/>
      <c r="O6" s="494"/>
      <c r="P6" s="494"/>
      <c r="Q6" s="494"/>
      <c r="R6" s="494"/>
      <c r="S6" s="494"/>
      <c r="T6" s="494"/>
      <c r="U6" s="494"/>
      <c r="V6" s="494"/>
      <c r="W6" s="494"/>
      <c r="X6" s="494"/>
      <c r="Y6" s="494"/>
      <c r="Z6" s="494"/>
      <c r="AA6" s="494"/>
      <c r="AB6" s="494"/>
      <c r="AC6" s="494"/>
      <c r="AD6" s="494"/>
      <c r="AE6" s="494"/>
      <c r="AF6" s="494"/>
      <c r="AG6" s="494"/>
      <c r="AH6" s="494"/>
      <c r="AI6" s="494"/>
      <c r="AJ6" s="494"/>
      <c r="AK6" s="494"/>
      <c r="AL6" s="494"/>
      <c r="AM6" s="494"/>
      <c r="AN6" s="494"/>
      <c r="AO6" s="494"/>
      <c r="AR6" s="37"/>
      <c r="BE6" s="451"/>
      <c r="BS6" s="34" t="s">
        <v>40</v>
      </c>
    </row>
    <row r="7" spans="1:74" ht="12" customHeight="1">
      <c r="B7" s="37"/>
      <c r="D7" s="44" t="s">
        <v>52</v>
      </c>
      <c r="K7" s="42" t="s">
        <v>53</v>
      </c>
      <c r="AK7" s="44" t="s">
        <v>54</v>
      </c>
      <c r="AN7" s="42" t="s">
        <v>53</v>
      </c>
      <c r="AR7" s="37"/>
      <c r="BE7" s="451"/>
      <c r="BS7" s="34" t="s">
        <v>40</v>
      </c>
    </row>
    <row r="8" spans="1:74" ht="12" customHeight="1">
      <c r="B8" s="37"/>
      <c r="D8" s="44" t="s">
        <v>55</v>
      </c>
      <c r="K8" s="42" t="s">
        <v>56</v>
      </c>
      <c r="AK8" s="44" t="s">
        <v>57</v>
      </c>
      <c r="AN8" s="45" t="s">
        <v>58</v>
      </c>
      <c r="AR8" s="37"/>
      <c r="BE8" s="451"/>
      <c r="BS8" s="34" t="s">
        <v>40</v>
      </c>
    </row>
    <row r="9" spans="1:74" ht="14.65" customHeight="1">
      <c r="B9" s="37"/>
      <c r="AR9" s="37"/>
      <c r="BE9" s="451"/>
      <c r="BS9" s="34" t="s">
        <v>40</v>
      </c>
    </row>
    <row r="10" spans="1:74" ht="12" customHeight="1">
      <c r="B10" s="37"/>
      <c r="D10" s="44" t="s">
        <v>59</v>
      </c>
      <c r="AK10" s="44" t="s">
        <v>11</v>
      </c>
      <c r="AN10" s="42" t="s">
        <v>53</v>
      </c>
      <c r="AR10" s="37"/>
      <c r="BE10" s="451"/>
      <c r="BS10" s="34" t="s">
        <v>40</v>
      </c>
    </row>
    <row r="11" spans="1:74" ht="18.399999999999999" customHeight="1">
      <c r="B11" s="37"/>
      <c r="E11" s="42" t="s">
        <v>60</v>
      </c>
      <c r="AK11" s="44" t="s">
        <v>14</v>
      </c>
      <c r="AN11" s="42" t="s">
        <v>53</v>
      </c>
      <c r="AR11" s="37"/>
      <c r="BE11" s="451"/>
      <c r="BS11" s="34" t="s">
        <v>40</v>
      </c>
    </row>
    <row r="12" spans="1:74" ht="7.15" customHeight="1">
      <c r="B12" s="37"/>
      <c r="AR12" s="37"/>
      <c r="BE12" s="451"/>
      <c r="BS12" s="34" t="s">
        <v>40</v>
      </c>
    </row>
    <row r="13" spans="1:74" ht="12" customHeight="1">
      <c r="B13" s="37"/>
      <c r="D13" s="44" t="s">
        <v>61</v>
      </c>
      <c r="AK13" s="44" t="s">
        <v>11</v>
      </c>
      <c r="AN13" s="46" t="s">
        <v>62</v>
      </c>
      <c r="AR13" s="37"/>
      <c r="BE13" s="451"/>
      <c r="BS13" s="34" t="s">
        <v>40</v>
      </c>
    </row>
    <row r="14" spans="1:74" ht="13.15">
      <c r="B14" s="37"/>
      <c r="E14" s="454" t="s">
        <v>62</v>
      </c>
      <c r="F14" s="455"/>
      <c r="G14" s="455"/>
      <c r="H14" s="455"/>
      <c r="I14" s="455"/>
      <c r="J14" s="455"/>
      <c r="K14" s="455"/>
      <c r="L14" s="455"/>
      <c r="M14" s="455"/>
      <c r="N14" s="455"/>
      <c r="O14" s="455"/>
      <c r="P14" s="455"/>
      <c r="Q14" s="455"/>
      <c r="R14" s="455"/>
      <c r="S14" s="455"/>
      <c r="T14" s="455"/>
      <c r="U14" s="455"/>
      <c r="V14" s="455"/>
      <c r="W14" s="455"/>
      <c r="X14" s="455"/>
      <c r="Y14" s="455"/>
      <c r="Z14" s="455"/>
      <c r="AA14" s="455"/>
      <c r="AB14" s="455"/>
      <c r="AC14" s="455"/>
      <c r="AD14" s="455"/>
      <c r="AE14" s="455"/>
      <c r="AF14" s="455"/>
      <c r="AG14" s="455"/>
      <c r="AH14" s="455"/>
      <c r="AI14" s="455"/>
      <c r="AJ14" s="455"/>
      <c r="AK14" s="44" t="s">
        <v>14</v>
      </c>
      <c r="AN14" s="46" t="s">
        <v>62</v>
      </c>
      <c r="AR14" s="37"/>
      <c r="BE14" s="451"/>
      <c r="BS14" s="34" t="s">
        <v>40</v>
      </c>
    </row>
    <row r="15" spans="1:74" ht="7.15" customHeight="1">
      <c r="B15" s="37"/>
      <c r="AR15" s="37"/>
      <c r="BE15" s="451"/>
      <c r="BS15" s="34" t="s">
        <v>38</v>
      </c>
    </row>
    <row r="16" spans="1:74" ht="12" customHeight="1">
      <c r="B16" s="37"/>
      <c r="D16" s="44" t="s">
        <v>63</v>
      </c>
      <c r="AK16" s="44" t="s">
        <v>11</v>
      </c>
      <c r="AN16" s="42" t="s">
        <v>53</v>
      </c>
      <c r="AR16" s="37"/>
      <c r="BE16" s="451"/>
      <c r="BS16" s="34" t="s">
        <v>38</v>
      </c>
    </row>
    <row r="17" spans="2:71" ht="18.399999999999999" customHeight="1">
      <c r="B17" s="37"/>
      <c r="E17" s="42" t="s">
        <v>64</v>
      </c>
      <c r="AK17" s="44" t="s">
        <v>14</v>
      </c>
      <c r="AN17" s="42" t="s">
        <v>53</v>
      </c>
      <c r="AR17" s="37"/>
      <c r="BE17" s="451"/>
      <c r="BS17" s="34" t="s">
        <v>65</v>
      </c>
    </row>
    <row r="18" spans="2:71" ht="7.15" customHeight="1">
      <c r="B18" s="37"/>
      <c r="AR18" s="37"/>
      <c r="BE18" s="451"/>
      <c r="BS18" s="34" t="s">
        <v>40</v>
      </c>
    </row>
    <row r="19" spans="2:71" ht="12" customHeight="1">
      <c r="B19" s="37"/>
      <c r="D19" s="44" t="s">
        <v>66</v>
      </c>
      <c r="AK19" s="44" t="s">
        <v>11</v>
      </c>
      <c r="AN19" s="42" t="s">
        <v>53</v>
      </c>
      <c r="AR19" s="37"/>
      <c r="BE19" s="451"/>
      <c r="BS19" s="34" t="s">
        <v>40</v>
      </c>
    </row>
    <row r="20" spans="2:71" ht="18.399999999999999" customHeight="1">
      <c r="B20" s="37"/>
      <c r="E20" s="42" t="s">
        <v>67</v>
      </c>
      <c r="AK20" s="44" t="s">
        <v>14</v>
      </c>
      <c r="AN20" s="42" t="s">
        <v>53</v>
      </c>
      <c r="AR20" s="37"/>
      <c r="BE20" s="451"/>
      <c r="BS20" s="34" t="s">
        <v>38</v>
      </c>
    </row>
    <row r="21" spans="2:71" ht="7.15" customHeight="1">
      <c r="B21" s="37"/>
      <c r="AR21" s="37"/>
      <c r="BE21" s="451"/>
    </row>
    <row r="22" spans="2:71" ht="12" customHeight="1">
      <c r="B22" s="37"/>
      <c r="D22" s="44" t="s">
        <v>68</v>
      </c>
      <c r="AR22" s="37"/>
      <c r="BE22" s="451"/>
    </row>
    <row r="23" spans="2:71" ht="47.25" customHeight="1">
      <c r="B23" s="37"/>
      <c r="E23" s="456" t="s">
        <v>69</v>
      </c>
      <c r="F23" s="456"/>
      <c r="G23" s="456"/>
      <c r="H23" s="456"/>
      <c r="I23" s="456"/>
      <c r="J23" s="456"/>
      <c r="K23" s="456"/>
      <c r="L23" s="456"/>
      <c r="M23" s="456"/>
      <c r="N23" s="456"/>
      <c r="O23" s="456"/>
      <c r="P23" s="456"/>
      <c r="Q23" s="456"/>
      <c r="R23" s="456"/>
      <c r="S23" s="456"/>
      <c r="T23" s="456"/>
      <c r="U23" s="456"/>
      <c r="V23" s="456"/>
      <c r="W23" s="456"/>
      <c r="X23" s="456"/>
      <c r="Y23" s="456"/>
      <c r="Z23" s="456"/>
      <c r="AA23" s="456"/>
      <c r="AB23" s="456"/>
      <c r="AC23" s="456"/>
      <c r="AD23" s="456"/>
      <c r="AE23" s="456"/>
      <c r="AF23" s="456"/>
      <c r="AG23" s="456"/>
      <c r="AH23" s="456"/>
      <c r="AI23" s="456"/>
      <c r="AJ23" s="456"/>
      <c r="AK23" s="456"/>
      <c r="AL23" s="456"/>
      <c r="AM23" s="456"/>
      <c r="AN23" s="456"/>
      <c r="AR23" s="37"/>
      <c r="BE23" s="451"/>
    </row>
    <row r="24" spans="2:71" ht="7.15" customHeight="1">
      <c r="B24" s="37"/>
      <c r="AR24" s="37"/>
      <c r="BE24" s="451"/>
    </row>
    <row r="25" spans="2:71" ht="7.15" customHeight="1">
      <c r="B25" s="37"/>
      <c r="D25" s="48"/>
      <c r="E25" s="48"/>
      <c r="F25" s="48"/>
      <c r="G25" s="48"/>
      <c r="H25" s="48"/>
      <c r="I25" s="48"/>
      <c r="J25" s="48"/>
      <c r="K25" s="48"/>
      <c r="L25" s="48"/>
      <c r="M25" s="48"/>
      <c r="N25" s="48"/>
      <c r="O25" s="48"/>
      <c r="P25" s="48"/>
      <c r="Q25" s="48"/>
      <c r="R25" s="48"/>
      <c r="S25" s="48"/>
      <c r="T25" s="48"/>
      <c r="U25" s="48"/>
      <c r="V25" s="48"/>
      <c r="W25" s="48"/>
      <c r="X25" s="48"/>
      <c r="Y25" s="48"/>
      <c r="Z25" s="48"/>
      <c r="AA25" s="48"/>
      <c r="AB25" s="48"/>
      <c r="AC25" s="48"/>
      <c r="AD25" s="48"/>
      <c r="AE25" s="48"/>
      <c r="AF25" s="48"/>
      <c r="AG25" s="48"/>
      <c r="AH25" s="48"/>
      <c r="AI25" s="48"/>
      <c r="AJ25" s="48"/>
      <c r="AK25" s="48"/>
      <c r="AL25" s="48"/>
      <c r="AM25" s="48"/>
      <c r="AN25" s="48"/>
      <c r="AO25" s="48"/>
      <c r="AR25" s="37"/>
      <c r="BE25" s="451"/>
    </row>
    <row r="26" spans="2:71" s="50" customFormat="1" ht="25.9" customHeight="1">
      <c r="B26" s="49"/>
      <c r="D26" s="51" t="s">
        <v>70</v>
      </c>
      <c r="E26" s="52"/>
      <c r="F26" s="52"/>
      <c r="G26" s="52"/>
      <c r="H26" s="52"/>
      <c r="I26" s="52"/>
      <c r="J26" s="52"/>
      <c r="K26" s="52"/>
      <c r="L26" s="52"/>
      <c r="M26" s="52"/>
      <c r="N26" s="52"/>
      <c r="O26" s="52"/>
      <c r="P26" s="52"/>
      <c r="Q26" s="52"/>
      <c r="R26" s="52"/>
      <c r="S26" s="52"/>
      <c r="T26" s="52"/>
      <c r="U26" s="52"/>
      <c r="V26" s="52"/>
      <c r="W26" s="52"/>
      <c r="X26" s="52"/>
      <c r="Y26" s="52"/>
      <c r="Z26" s="52"/>
      <c r="AA26" s="52"/>
      <c r="AB26" s="52"/>
      <c r="AC26" s="52"/>
      <c r="AD26" s="52"/>
      <c r="AE26" s="52"/>
      <c r="AF26" s="52"/>
      <c r="AG26" s="52"/>
      <c r="AH26" s="52"/>
      <c r="AI26" s="52"/>
      <c r="AJ26" s="52"/>
      <c r="AK26" s="457">
        <f>ROUND(AG54,2)</f>
        <v>0</v>
      </c>
      <c r="AL26" s="458"/>
      <c r="AM26" s="458"/>
      <c r="AN26" s="458"/>
      <c r="AO26" s="458"/>
      <c r="AR26" s="49"/>
      <c r="BE26" s="451"/>
    </row>
    <row r="27" spans="2:71" s="50" customFormat="1" ht="7.15" customHeight="1">
      <c r="B27" s="49"/>
      <c r="AR27" s="49"/>
      <c r="BE27" s="451"/>
    </row>
    <row r="28" spans="2:71" s="50" customFormat="1" ht="13.15">
      <c r="B28" s="49"/>
      <c r="L28" s="459" t="s">
        <v>71</v>
      </c>
      <c r="M28" s="459"/>
      <c r="N28" s="459"/>
      <c r="O28" s="459"/>
      <c r="P28" s="459"/>
      <c r="W28" s="459" t="s">
        <v>72</v>
      </c>
      <c r="X28" s="459"/>
      <c r="Y28" s="459"/>
      <c r="Z28" s="459"/>
      <c r="AA28" s="459"/>
      <c r="AB28" s="459"/>
      <c r="AC28" s="459"/>
      <c r="AD28" s="459"/>
      <c r="AE28" s="459"/>
      <c r="AK28" s="459" t="s">
        <v>73</v>
      </c>
      <c r="AL28" s="459"/>
      <c r="AM28" s="459"/>
      <c r="AN28" s="459"/>
      <c r="AO28" s="459"/>
      <c r="AR28" s="49"/>
      <c r="BE28" s="451"/>
    </row>
    <row r="29" spans="2:71" s="55" customFormat="1" ht="14.65" customHeight="1">
      <c r="B29" s="54"/>
      <c r="D29" s="44" t="s">
        <v>32</v>
      </c>
      <c r="F29" s="44" t="s">
        <v>74</v>
      </c>
      <c r="L29" s="442">
        <v>0.21</v>
      </c>
      <c r="M29" s="443"/>
      <c r="N29" s="443"/>
      <c r="O29" s="443"/>
      <c r="P29" s="443"/>
      <c r="W29" s="444">
        <f>ROUND(AZ54, 2)</f>
        <v>0</v>
      </c>
      <c r="X29" s="443"/>
      <c r="Y29" s="443"/>
      <c r="Z29" s="443"/>
      <c r="AA29" s="443"/>
      <c r="AB29" s="443"/>
      <c r="AC29" s="443"/>
      <c r="AD29" s="443"/>
      <c r="AE29" s="443"/>
      <c r="AK29" s="444">
        <f>ROUND(AV54, 2)</f>
        <v>0</v>
      </c>
      <c r="AL29" s="443"/>
      <c r="AM29" s="443"/>
      <c r="AN29" s="443"/>
      <c r="AO29" s="443"/>
      <c r="AR29" s="54"/>
      <c r="BE29" s="452"/>
    </row>
    <row r="30" spans="2:71" s="55" customFormat="1" ht="14.65" customHeight="1">
      <c r="B30" s="54"/>
      <c r="F30" s="44" t="s">
        <v>75</v>
      </c>
      <c r="L30" s="442">
        <v>0.12</v>
      </c>
      <c r="M30" s="443"/>
      <c r="N30" s="443"/>
      <c r="O30" s="443"/>
      <c r="P30" s="443"/>
      <c r="W30" s="444">
        <f>ROUND(BA54, 2)</f>
        <v>0</v>
      </c>
      <c r="X30" s="443"/>
      <c r="Y30" s="443"/>
      <c r="Z30" s="443"/>
      <c r="AA30" s="443"/>
      <c r="AB30" s="443"/>
      <c r="AC30" s="443"/>
      <c r="AD30" s="443"/>
      <c r="AE30" s="443"/>
      <c r="AK30" s="444">
        <f>ROUND(AW54, 2)</f>
        <v>0</v>
      </c>
      <c r="AL30" s="443"/>
      <c r="AM30" s="443"/>
      <c r="AN30" s="443"/>
      <c r="AO30" s="443"/>
      <c r="AR30" s="54"/>
      <c r="BE30" s="452"/>
    </row>
    <row r="31" spans="2:71" s="55" customFormat="1" ht="14.65" hidden="1" customHeight="1">
      <c r="B31" s="54"/>
      <c r="F31" s="44" t="s">
        <v>76</v>
      </c>
      <c r="L31" s="442">
        <v>0.21</v>
      </c>
      <c r="M31" s="443"/>
      <c r="N31" s="443"/>
      <c r="O31" s="443"/>
      <c r="P31" s="443"/>
      <c r="W31" s="444">
        <f>ROUND(BB54, 2)</f>
        <v>0</v>
      </c>
      <c r="X31" s="443"/>
      <c r="Y31" s="443"/>
      <c r="Z31" s="443"/>
      <c r="AA31" s="443"/>
      <c r="AB31" s="443"/>
      <c r="AC31" s="443"/>
      <c r="AD31" s="443"/>
      <c r="AE31" s="443"/>
      <c r="AK31" s="444">
        <v>0</v>
      </c>
      <c r="AL31" s="443"/>
      <c r="AM31" s="443"/>
      <c r="AN31" s="443"/>
      <c r="AO31" s="443"/>
      <c r="AR31" s="54"/>
      <c r="BE31" s="452"/>
    </row>
    <row r="32" spans="2:71" s="55" customFormat="1" ht="14.65" hidden="1" customHeight="1">
      <c r="B32" s="54"/>
      <c r="F32" s="44" t="s">
        <v>77</v>
      </c>
      <c r="L32" s="442">
        <v>0.12</v>
      </c>
      <c r="M32" s="443"/>
      <c r="N32" s="443"/>
      <c r="O32" s="443"/>
      <c r="P32" s="443"/>
      <c r="W32" s="444">
        <f>ROUND(BC54, 2)</f>
        <v>0</v>
      </c>
      <c r="X32" s="443"/>
      <c r="Y32" s="443"/>
      <c r="Z32" s="443"/>
      <c r="AA32" s="443"/>
      <c r="AB32" s="443"/>
      <c r="AC32" s="443"/>
      <c r="AD32" s="443"/>
      <c r="AE32" s="443"/>
      <c r="AK32" s="444">
        <v>0</v>
      </c>
      <c r="AL32" s="443"/>
      <c r="AM32" s="443"/>
      <c r="AN32" s="443"/>
      <c r="AO32" s="443"/>
      <c r="AR32" s="54"/>
      <c r="BE32" s="452"/>
    </row>
    <row r="33" spans="2:44" s="55" customFormat="1" ht="14.65" hidden="1" customHeight="1">
      <c r="B33" s="54"/>
      <c r="F33" s="44" t="s">
        <v>78</v>
      </c>
      <c r="L33" s="442">
        <v>0</v>
      </c>
      <c r="M33" s="443"/>
      <c r="N33" s="443"/>
      <c r="O33" s="443"/>
      <c r="P33" s="443"/>
      <c r="W33" s="444">
        <f>ROUND(BD54, 2)</f>
        <v>0</v>
      </c>
      <c r="X33" s="443"/>
      <c r="Y33" s="443"/>
      <c r="Z33" s="443"/>
      <c r="AA33" s="443"/>
      <c r="AB33" s="443"/>
      <c r="AC33" s="443"/>
      <c r="AD33" s="443"/>
      <c r="AE33" s="443"/>
      <c r="AK33" s="444">
        <v>0</v>
      </c>
      <c r="AL33" s="443"/>
      <c r="AM33" s="443"/>
      <c r="AN33" s="443"/>
      <c r="AO33" s="443"/>
      <c r="AR33" s="54"/>
    </row>
    <row r="34" spans="2:44" s="50" customFormat="1" ht="7.15" customHeight="1">
      <c r="B34" s="49"/>
      <c r="AR34" s="49"/>
    </row>
    <row r="35" spans="2:44" s="50" customFormat="1" ht="25.9" customHeight="1">
      <c r="B35" s="49"/>
      <c r="C35" s="56"/>
      <c r="D35" s="57" t="s">
        <v>79</v>
      </c>
      <c r="E35" s="58"/>
      <c r="F35" s="58"/>
      <c r="G35" s="58"/>
      <c r="H35" s="58"/>
      <c r="I35" s="58"/>
      <c r="J35" s="58"/>
      <c r="K35" s="58"/>
      <c r="L35" s="58"/>
      <c r="M35" s="58"/>
      <c r="N35" s="58"/>
      <c r="O35" s="58"/>
      <c r="P35" s="58"/>
      <c r="Q35" s="58"/>
      <c r="R35" s="58"/>
      <c r="S35" s="58"/>
      <c r="T35" s="59" t="s">
        <v>80</v>
      </c>
      <c r="U35" s="58"/>
      <c r="V35" s="58"/>
      <c r="W35" s="58"/>
      <c r="X35" s="445" t="s">
        <v>81</v>
      </c>
      <c r="Y35" s="446"/>
      <c r="Z35" s="446"/>
      <c r="AA35" s="446"/>
      <c r="AB35" s="446"/>
      <c r="AC35" s="58"/>
      <c r="AD35" s="58"/>
      <c r="AE35" s="58"/>
      <c r="AF35" s="58"/>
      <c r="AG35" s="58"/>
      <c r="AH35" s="58"/>
      <c r="AI35" s="58"/>
      <c r="AJ35" s="58"/>
      <c r="AK35" s="447">
        <f>SUM(AK26:AK33)</f>
        <v>0</v>
      </c>
      <c r="AL35" s="446"/>
      <c r="AM35" s="446"/>
      <c r="AN35" s="446"/>
      <c r="AO35" s="448"/>
      <c r="AP35" s="56"/>
      <c r="AQ35" s="56"/>
      <c r="AR35" s="49"/>
    </row>
    <row r="36" spans="2:44" s="50" customFormat="1" ht="7.15" customHeight="1">
      <c r="B36" s="49"/>
      <c r="AR36" s="49"/>
    </row>
    <row r="37" spans="2:44" s="50" customFormat="1" ht="7.15" customHeight="1">
      <c r="B37" s="60"/>
      <c r="C37" s="61"/>
      <c r="D37" s="61"/>
      <c r="E37" s="61"/>
      <c r="F37" s="61"/>
      <c r="G37" s="61"/>
      <c r="H37" s="61"/>
      <c r="I37" s="61"/>
      <c r="J37" s="61"/>
      <c r="K37" s="61"/>
      <c r="L37" s="61"/>
      <c r="M37" s="61"/>
      <c r="N37" s="61"/>
      <c r="O37" s="61"/>
      <c r="P37" s="61"/>
      <c r="Q37" s="61"/>
      <c r="R37" s="61"/>
      <c r="S37" s="61"/>
      <c r="T37" s="61"/>
      <c r="U37" s="61"/>
      <c r="V37" s="61"/>
      <c r="W37" s="61"/>
      <c r="X37" s="61"/>
      <c r="Y37" s="61"/>
      <c r="Z37" s="61"/>
      <c r="AA37" s="61"/>
      <c r="AB37" s="61"/>
      <c r="AC37" s="61"/>
      <c r="AD37" s="61"/>
      <c r="AE37" s="61"/>
      <c r="AF37" s="61"/>
      <c r="AG37" s="61"/>
      <c r="AH37" s="61"/>
      <c r="AI37" s="61"/>
      <c r="AJ37" s="61"/>
      <c r="AK37" s="61"/>
      <c r="AL37" s="61"/>
      <c r="AM37" s="61"/>
      <c r="AN37" s="61"/>
      <c r="AO37" s="61"/>
      <c r="AP37" s="61"/>
      <c r="AQ37" s="61"/>
      <c r="AR37" s="49"/>
    </row>
    <row r="41" spans="2:44" s="50" customFormat="1" ht="7.15" customHeight="1">
      <c r="B41" s="62"/>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c r="AN41" s="63"/>
      <c r="AO41" s="63"/>
      <c r="AP41" s="63"/>
      <c r="AQ41" s="63"/>
      <c r="AR41" s="49"/>
    </row>
    <row r="42" spans="2:44" s="50" customFormat="1" ht="25.15" customHeight="1">
      <c r="B42" s="49"/>
      <c r="C42" s="38" t="s">
        <v>82</v>
      </c>
      <c r="AR42" s="49"/>
    </row>
    <row r="43" spans="2:44" s="50" customFormat="1" ht="7.15" customHeight="1">
      <c r="B43" s="49"/>
      <c r="AR43" s="49"/>
    </row>
    <row r="44" spans="2:44" s="65" customFormat="1" ht="12" customHeight="1">
      <c r="B44" s="64"/>
      <c r="C44" s="44" t="s">
        <v>47</v>
      </c>
      <c r="L44" s="65" t="str">
        <f>K5</f>
        <v>R24-020</v>
      </c>
      <c r="AR44" s="64"/>
    </row>
    <row r="45" spans="2:44" s="68" customFormat="1" ht="37.15" customHeight="1">
      <c r="B45" s="66"/>
      <c r="C45" s="67" t="s">
        <v>50</v>
      </c>
      <c r="L45" s="440" t="str">
        <f>K6</f>
        <v>Serverovna - Objekt MÚ Žďár nad Sázavou, Žižkova 227/1</v>
      </c>
      <c r="M45" s="441"/>
      <c r="N45" s="441"/>
      <c r="O45" s="441"/>
      <c r="P45" s="441"/>
      <c r="Q45" s="441"/>
      <c r="R45" s="441"/>
      <c r="S45" s="441"/>
      <c r="T45" s="441"/>
      <c r="U45" s="441"/>
      <c r="V45" s="441"/>
      <c r="W45" s="441"/>
      <c r="X45" s="441"/>
      <c r="Y45" s="441"/>
      <c r="Z45" s="441"/>
      <c r="AA45" s="441"/>
      <c r="AB45" s="441"/>
      <c r="AC45" s="441"/>
      <c r="AD45" s="441"/>
      <c r="AE45" s="441"/>
      <c r="AF45" s="441"/>
      <c r="AG45" s="441"/>
      <c r="AH45" s="441"/>
      <c r="AI45" s="441"/>
      <c r="AJ45" s="441"/>
      <c r="AK45" s="441"/>
      <c r="AL45" s="441"/>
      <c r="AM45" s="441"/>
      <c r="AN45" s="441"/>
      <c r="AO45" s="441"/>
      <c r="AR45" s="66"/>
    </row>
    <row r="46" spans="2:44" s="50" customFormat="1" ht="7.15" customHeight="1">
      <c r="B46" s="49"/>
      <c r="AR46" s="49"/>
    </row>
    <row r="47" spans="2:44" s="50" customFormat="1" ht="12" customHeight="1">
      <c r="B47" s="49"/>
      <c r="C47" s="44" t="s">
        <v>55</v>
      </c>
      <c r="L47" s="69" t="str">
        <f>IF(K8="","",K8)</f>
        <v>Žďár nad Sázavou</v>
      </c>
      <c r="AI47" s="44" t="s">
        <v>57</v>
      </c>
      <c r="AM47" s="429" t="str">
        <f>IF(AN8= "","",AN8)</f>
        <v>13. 9. 2024</v>
      </c>
      <c r="AN47" s="429"/>
      <c r="AR47" s="49"/>
    </row>
    <row r="48" spans="2:44" s="50" customFormat="1" ht="7.15" customHeight="1">
      <c r="B48" s="49"/>
      <c r="AR48" s="49"/>
    </row>
    <row r="49" spans="1:91" s="50" customFormat="1" ht="25.9" customHeight="1">
      <c r="B49" s="49"/>
      <c r="C49" s="44" t="s">
        <v>59</v>
      </c>
      <c r="L49" s="65" t="str">
        <f>IF(E11= "","",E11)</f>
        <v>Město Žďár nad Sázavou</v>
      </c>
      <c r="AI49" s="44" t="s">
        <v>63</v>
      </c>
      <c r="AM49" s="430" t="str">
        <f>IF(E17="","",E17)</f>
        <v>PINET projekt s.r.o. (Aidia21 s.r.o.)</v>
      </c>
      <c r="AN49" s="431"/>
      <c r="AO49" s="431"/>
      <c r="AP49" s="431"/>
      <c r="AR49" s="49"/>
      <c r="AS49" s="432" t="s">
        <v>83</v>
      </c>
      <c r="AT49" s="433"/>
      <c r="AU49" s="71"/>
      <c r="AV49" s="71"/>
      <c r="AW49" s="71"/>
      <c r="AX49" s="71"/>
      <c r="AY49" s="71"/>
      <c r="AZ49" s="71"/>
      <c r="BA49" s="71"/>
      <c r="BB49" s="71"/>
      <c r="BC49" s="71"/>
      <c r="BD49" s="72"/>
    </row>
    <row r="50" spans="1:91" s="50" customFormat="1" ht="15.4" customHeight="1">
      <c r="B50" s="49"/>
      <c r="C50" s="44" t="s">
        <v>61</v>
      </c>
      <c r="L50" s="65" t="str">
        <f>IF(E14= "Vyplň údaj","",E14)</f>
        <v/>
      </c>
      <c r="AI50" s="44" t="s">
        <v>66</v>
      </c>
      <c r="AM50" s="430" t="str">
        <f>IF(E20="","",E20)</f>
        <v>Luděk Štuller</v>
      </c>
      <c r="AN50" s="431"/>
      <c r="AO50" s="431"/>
      <c r="AP50" s="431"/>
      <c r="AR50" s="49"/>
      <c r="AS50" s="434"/>
      <c r="AT50" s="435"/>
      <c r="BD50" s="74"/>
    </row>
    <row r="51" spans="1:91" s="50" customFormat="1" ht="10.9" customHeight="1">
      <c r="B51" s="49"/>
      <c r="AR51" s="49"/>
      <c r="AS51" s="434"/>
      <c r="AT51" s="435"/>
      <c r="BD51" s="74"/>
    </row>
    <row r="52" spans="1:91" s="50" customFormat="1" ht="29.25" customHeight="1">
      <c r="B52" s="49"/>
      <c r="C52" s="436" t="s">
        <v>84</v>
      </c>
      <c r="D52" s="437"/>
      <c r="E52" s="437"/>
      <c r="F52" s="437"/>
      <c r="G52" s="437"/>
      <c r="H52" s="75"/>
      <c r="I52" s="438" t="s">
        <v>85</v>
      </c>
      <c r="J52" s="437"/>
      <c r="K52" s="437"/>
      <c r="L52" s="437"/>
      <c r="M52" s="437"/>
      <c r="N52" s="437"/>
      <c r="O52" s="437"/>
      <c r="P52" s="437"/>
      <c r="Q52" s="437"/>
      <c r="R52" s="437"/>
      <c r="S52" s="437"/>
      <c r="T52" s="437"/>
      <c r="U52" s="437"/>
      <c r="V52" s="437"/>
      <c r="W52" s="437"/>
      <c r="X52" s="437"/>
      <c r="Y52" s="437"/>
      <c r="Z52" s="437"/>
      <c r="AA52" s="437"/>
      <c r="AB52" s="437"/>
      <c r="AC52" s="437"/>
      <c r="AD52" s="437"/>
      <c r="AE52" s="437"/>
      <c r="AF52" s="437"/>
      <c r="AG52" s="439" t="s">
        <v>86</v>
      </c>
      <c r="AH52" s="437"/>
      <c r="AI52" s="437"/>
      <c r="AJ52" s="437"/>
      <c r="AK52" s="437"/>
      <c r="AL52" s="437"/>
      <c r="AM52" s="437"/>
      <c r="AN52" s="438" t="s">
        <v>87</v>
      </c>
      <c r="AO52" s="437"/>
      <c r="AP52" s="437"/>
      <c r="AQ52" s="76" t="s">
        <v>88</v>
      </c>
      <c r="AR52" s="49"/>
      <c r="AS52" s="77" t="s">
        <v>89</v>
      </c>
      <c r="AT52" s="78" t="s">
        <v>90</v>
      </c>
      <c r="AU52" s="78" t="s">
        <v>91</v>
      </c>
      <c r="AV52" s="78" t="s">
        <v>92</v>
      </c>
      <c r="AW52" s="78" t="s">
        <v>93</v>
      </c>
      <c r="AX52" s="78" t="s">
        <v>94</v>
      </c>
      <c r="AY52" s="78" t="s">
        <v>95</v>
      </c>
      <c r="AZ52" s="78" t="s">
        <v>96</v>
      </c>
      <c r="BA52" s="78" t="s">
        <v>97</v>
      </c>
      <c r="BB52" s="78" t="s">
        <v>98</v>
      </c>
      <c r="BC52" s="78" t="s">
        <v>99</v>
      </c>
      <c r="BD52" s="79" t="s">
        <v>100</v>
      </c>
    </row>
    <row r="53" spans="1:91" s="50" customFormat="1" ht="10.9" customHeight="1">
      <c r="B53" s="49"/>
      <c r="AR53" s="49"/>
      <c r="AS53" s="80"/>
      <c r="AT53" s="71"/>
      <c r="AU53" s="71"/>
      <c r="AV53" s="71"/>
      <c r="AW53" s="71"/>
      <c r="AX53" s="71"/>
      <c r="AY53" s="71"/>
      <c r="AZ53" s="71"/>
      <c r="BA53" s="71"/>
      <c r="BB53" s="71"/>
      <c r="BC53" s="71"/>
      <c r="BD53" s="72"/>
    </row>
    <row r="54" spans="1:91" s="81" customFormat="1" ht="32.65" customHeight="1">
      <c r="B54" s="82"/>
      <c r="C54" s="83" t="s">
        <v>101</v>
      </c>
      <c r="D54" s="84"/>
      <c r="E54" s="84"/>
      <c r="F54" s="84"/>
      <c r="G54" s="84"/>
      <c r="H54" s="84"/>
      <c r="I54" s="84"/>
      <c r="J54" s="84"/>
      <c r="K54" s="84"/>
      <c r="L54" s="84"/>
      <c r="M54" s="84"/>
      <c r="N54" s="84"/>
      <c r="O54" s="84"/>
      <c r="P54" s="84"/>
      <c r="Q54" s="84"/>
      <c r="R54" s="84"/>
      <c r="S54" s="84"/>
      <c r="T54" s="84"/>
      <c r="U54" s="84"/>
      <c r="V54" s="84"/>
      <c r="W54" s="84"/>
      <c r="X54" s="84"/>
      <c r="Y54" s="84"/>
      <c r="Z54" s="84"/>
      <c r="AA54" s="84"/>
      <c r="AB54" s="84"/>
      <c r="AC54" s="84"/>
      <c r="AD54" s="84"/>
      <c r="AE54" s="84"/>
      <c r="AF54" s="84"/>
      <c r="AG54" s="427">
        <f>ROUND(SUM(AG55:AG57),2)</f>
        <v>0</v>
      </c>
      <c r="AH54" s="427"/>
      <c r="AI54" s="427"/>
      <c r="AJ54" s="427"/>
      <c r="AK54" s="427"/>
      <c r="AL54" s="427"/>
      <c r="AM54" s="427"/>
      <c r="AN54" s="428">
        <f>SUM(AG54,AT54)</f>
        <v>0</v>
      </c>
      <c r="AO54" s="428"/>
      <c r="AP54" s="428"/>
      <c r="AQ54" s="86" t="s">
        <v>53</v>
      </c>
      <c r="AR54" s="82"/>
      <c r="AS54" s="87">
        <f>ROUND(SUM(AS55:AS57),2)</f>
        <v>0</v>
      </c>
      <c r="AT54" s="88">
        <f>ROUND(SUM(AV54:AW54),2)</f>
        <v>0</v>
      </c>
      <c r="AU54" s="89">
        <f>ROUND(SUM(AU55:AU57),5)</f>
        <v>0</v>
      </c>
      <c r="AV54" s="88">
        <f>ROUND(AZ54*L29,2)</f>
        <v>0</v>
      </c>
      <c r="AW54" s="88">
        <f>ROUND(BA54*L30,2)</f>
        <v>0</v>
      </c>
      <c r="AX54" s="88">
        <f>ROUND(BB54*L29,2)</f>
        <v>0</v>
      </c>
      <c r="AY54" s="88">
        <f>ROUND(BC54*L30,2)</f>
        <v>0</v>
      </c>
      <c r="AZ54" s="88">
        <f>ROUND(SUM(AZ55:AZ57),2)</f>
        <v>0</v>
      </c>
      <c r="BA54" s="88">
        <f>ROUND(SUM(BA55:BA57),2)</f>
        <v>0</v>
      </c>
      <c r="BB54" s="88">
        <f>ROUND(SUM(BB55:BB57),2)</f>
        <v>0</v>
      </c>
      <c r="BC54" s="88">
        <f>ROUND(SUM(BC55:BC57),2)</f>
        <v>0</v>
      </c>
      <c r="BD54" s="90">
        <f>ROUND(SUM(BD55:BD57),2)</f>
        <v>0</v>
      </c>
      <c r="BS54" s="91" t="s">
        <v>102</v>
      </c>
      <c r="BT54" s="91" t="s">
        <v>103</v>
      </c>
      <c r="BU54" s="92" t="s">
        <v>104</v>
      </c>
      <c r="BV54" s="91" t="s">
        <v>105</v>
      </c>
      <c r="BW54" s="91" t="s">
        <v>39</v>
      </c>
      <c r="BX54" s="91" t="s">
        <v>106</v>
      </c>
      <c r="CL54" s="91" t="s">
        <v>53</v>
      </c>
    </row>
    <row r="55" spans="1:91" s="102" customFormat="1" ht="16.5" customHeight="1">
      <c r="A55" s="93" t="s">
        <v>107</v>
      </c>
      <c r="B55" s="94"/>
      <c r="C55" s="95"/>
      <c r="D55" s="424" t="s">
        <v>108</v>
      </c>
      <c r="E55" s="424"/>
      <c r="F55" s="424"/>
      <c r="G55" s="424"/>
      <c r="H55" s="424"/>
      <c r="I55" s="96"/>
      <c r="J55" s="424" t="s">
        <v>109</v>
      </c>
      <c r="K55" s="424"/>
      <c r="L55" s="424"/>
      <c r="M55" s="424"/>
      <c r="N55" s="424"/>
      <c r="O55" s="424"/>
      <c r="P55" s="424"/>
      <c r="Q55" s="424"/>
      <c r="R55" s="424"/>
      <c r="S55" s="424"/>
      <c r="T55" s="424"/>
      <c r="U55" s="424"/>
      <c r="V55" s="424"/>
      <c r="W55" s="424"/>
      <c r="X55" s="424"/>
      <c r="Y55" s="424"/>
      <c r="Z55" s="424"/>
      <c r="AA55" s="424"/>
      <c r="AB55" s="424"/>
      <c r="AC55" s="424"/>
      <c r="AD55" s="424"/>
      <c r="AE55" s="424"/>
      <c r="AF55" s="424"/>
      <c r="AG55" s="425">
        <f>'SO 01 - Serverovna'!J30</f>
        <v>0</v>
      </c>
      <c r="AH55" s="426"/>
      <c r="AI55" s="426"/>
      <c r="AJ55" s="426"/>
      <c r="AK55" s="426"/>
      <c r="AL55" s="426"/>
      <c r="AM55" s="426"/>
      <c r="AN55" s="425">
        <f>SUM(AG55,AT55)</f>
        <v>0</v>
      </c>
      <c r="AO55" s="426"/>
      <c r="AP55" s="426"/>
      <c r="AQ55" s="97" t="s">
        <v>110</v>
      </c>
      <c r="AR55" s="94"/>
      <c r="AS55" s="98">
        <v>0</v>
      </c>
      <c r="AT55" s="99">
        <f>ROUND(SUM(AV55:AW55),2)</f>
        <v>0</v>
      </c>
      <c r="AU55" s="100">
        <f>'SO 01 - Serverovna'!P98</f>
        <v>0</v>
      </c>
      <c r="AV55" s="99">
        <f>'SO 01 - Serverovna'!J33</f>
        <v>0</v>
      </c>
      <c r="AW55" s="99">
        <f>'SO 01 - Serverovna'!J34</f>
        <v>0</v>
      </c>
      <c r="AX55" s="99">
        <f>'SO 01 - Serverovna'!J35</f>
        <v>0</v>
      </c>
      <c r="AY55" s="99">
        <f>'SO 01 - Serverovna'!J36</f>
        <v>0</v>
      </c>
      <c r="AZ55" s="99">
        <f>'SO 01 - Serverovna'!F33</f>
        <v>0</v>
      </c>
      <c r="BA55" s="99">
        <f>'SO 01 - Serverovna'!F34</f>
        <v>0</v>
      </c>
      <c r="BB55" s="99">
        <f>'SO 01 - Serverovna'!F35</f>
        <v>0</v>
      </c>
      <c r="BC55" s="99">
        <f>'SO 01 - Serverovna'!F36</f>
        <v>0</v>
      </c>
      <c r="BD55" s="101">
        <f>'SO 01 - Serverovna'!F37</f>
        <v>0</v>
      </c>
      <c r="BT55" s="103" t="s">
        <v>8</v>
      </c>
      <c r="BV55" s="103" t="s">
        <v>105</v>
      </c>
      <c r="BW55" s="103" t="s">
        <v>111</v>
      </c>
      <c r="BX55" s="103" t="s">
        <v>39</v>
      </c>
      <c r="CL55" s="103" t="s">
        <v>53</v>
      </c>
      <c r="CM55" s="103" t="s">
        <v>112</v>
      </c>
    </row>
    <row r="56" spans="1:91" s="102" customFormat="1" ht="16.5" customHeight="1">
      <c r="A56" s="93" t="s">
        <v>107</v>
      </c>
      <c r="B56" s="94"/>
      <c r="C56" s="95"/>
      <c r="D56" s="424" t="s">
        <v>113</v>
      </c>
      <c r="E56" s="424"/>
      <c r="F56" s="424"/>
      <c r="G56" s="424"/>
      <c r="H56" s="424"/>
      <c r="I56" s="96"/>
      <c r="J56" s="424" t="s">
        <v>114</v>
      </c>
      <c r="K56" s="424"/>
      <c r="L56" s="424"/>
      <c r="M56" s="424"/>
      <c r="N56" s="424"/>
      <c r="O56" s="424"/>
      <c r="P56" s="424"/>
      <c r="Q56" s="424"/>
      <c r="R56" s="424"/>
      <c r="S56" s="424"/>
      <c r="T56" s="424"/>
      <c r="U56" s="424"/>
      <c r="V56" s="424"/>
      <c r="W56" s="424"/>
      <c r="X56" s="424"/>
      <c r="Y56" s="424"/>
      <c r="Z56" s="424"/>
      <c r="AA56" s="424"/>
      <c r="AB56" s="424"/>
      <c r="AC56" s="424"/>
      <c r="AD56" s="424"/>
      <c r="AE56" s="424"/>
      <c r="AF56" s="424"/>
      <c r="AG56" s="425">
        <f>'SO 02 - Myčka aut - diese...'!J30</f>
        <v>0</v>
      </c>
      <c r="AH56" s="426"/>
      <c r="AI56" s="426"/>
      <c r="AJ56" s="426"/>
      <c r="AK56" s="426"/>
      <c r="AL56" s="426"/>
      <c r="AM56" s="426"/>
      <c r="AN56" s="425">
        <f>SUM(AG56,AT56)</f>
        <v>0</v>
      </c>
      <c r="AO56" s="426"/>
      <c r="AP56" s="426"/>
      <c r="AQ56" s="97" t="s">
        <v>110</v>
      </c>
      <c r="AR56" s="94"/>
      <c r="AS56" s="98">
        <v>0</v>
      </c>
      <c r="AT56" s="99">
        <f>ROUND(SUM(AV56:AW56),2)</f>
        <v>0</v>
      </c>
      <c r="AU56" s="100">
        <f>'SO 02 - Myčka aut - diese...'!P95</f>
        <v>0</v>
      </c>
      <c r="AV56" s="99">
        <f>'SO 02 - Myčka aut - diese...'!J33</f>
        <v>0</v>
      </c>
      <c r="AW56" s="99">
        <f>'SO 02 - Myčka aut - diese...'!J34</f>
        <v>0</v>
      </c>
      <c r="AX56" s="99">
        <f>'SO 02 - Myčka aut - diese...'!J35</f>
        <v>0</v>
      </c>
      <c r="AY56" s="99">
        <f>'SO 02 - Myčka aut - diese...'!J36</f>
        <v>0</v>
      </c>
      <c r="AZ56" s="99">
        <f>'SO 02 - Myčka aut - diese...'!F33</f>
        <v>0</v>
      </c>
      <c r="BA56" s="99">
        <f>'SO 02 - Myčka aut - diese...'!F34</f>
        <v>0</v>
      </c>
      <c r="BB56" s="99">
        <f>'SO 02 - Myčka aut - diese...'!F35</f>
        <v>0</v>
      </c>
      <c r="BC56" s="99">
        <f>'SO 02 - Myčka aut - diese...'!F36</f>
        <v>0</v>
      </c>
      <c r="BD56" s="101">
        <f>'SO 02 - Myčka aut - diese...'!F37</f>
        <v>0</v>
      </c>
      <c r="BT56" s="103" t="s">
        <v>8</v>
      </c>
      <c r="BV56" s="103" t="s">
        <v>105</v>
      </c>
      <c r="BW56" s="103" t="s">
        <v>115</v>
      </c>
      <c r="BX56" s="103" t="s">
        <v>39</v>
      </c>
      <c r="CL56" s="103" t="s">
        <v>53</v>
      </c>
      <c r="CM56" s="103" t="s">
        <v>112</v>
      </c>
    </row>
    <row r="57" spans="1:91" s="102" customFormat="1" ht="16.5" customHeight="1">
      <c r="A57" s="93" t="s">
        <v>107</v>
      </c>
      <c r="B57" s="94"/>
      <c r="C57" s="95"/>
      <c r="D57" s="424" t="s">
        <v>116</v>
      </c>
      <c r="E57" s="424"/>
      <c r="F57" s="424"/>
      <c r="G57" s="424"/>
      <c r="H57" s="424"/>
      <c r="I57" s="96"/>
      <c r="J57" s="424" t="s">
        <v>117</v>
      </c>
      <c r="K57" s="424"/>
      <c r="L57" s="424"/>
      <c r="M57" s="424"/>
      <c r="N57" s="424"/>
      <c r="O57" s="424"/>
      <c r="P57" s="424"/>
      <c r="Q57" s="424"/>
      <c r="R57" s="424"/>
      <c r="S57" s="424"/>
      <c r="T57" s="424"/>
      <c r="U57" s="424"/>
      <c r="V57" s="424"/>
      <c r="W57" s="424"/>
      <c r="X57" s="424"/>
      <c r="Y57" s="424"/>
      <c r="Z57" s="424"/>
      <c r="AA57" s="424"/>
      <c r="AB57" s="424"/>
      <c r="AC57" s="424"/>
      <c r="AD57" s="424"/>
      <c r="AE57" s="424"/>
      <c r="AF57" s="424"/>
      <c r="AG57" s="425">
        <f>'VON - Vedlejší a ostatní ...'!J30</f>
        <v>0</v>
      </c>
      <c r="AH57" s="426"/>
      <c r="AI57" s="426"/>
      <c r="AJ57" s="426"/>
      <c r="AK57" s="426"/>
      <c r="AL57" s="426"/>
      <c r="AM57" s="426"/>
      <c r="AN57" s="425">
        <f>SUM(AG57,AT57)</f>
        <v>0</v>
      </c>
      <c r="AO57" s="426"/>
      <c r="AP57" s="426"/>
      <c r="AQ57" s="97" t="s">
        <v>116</v>
      </c>
      <c r="AR57" s="94"/>
      <c r="AS57" s="104">
        <v>0</v>
      </c>
      <c r="AT57" s="105">
        <f>ROUND(SUM(AV57:AW57),2)</f>
        <v>0</v>
      </c>
      <c r="AU57" s="106">
        <f>'VON - Vedlejší a ostatní ...'!P86</f>
        <v>0</v>
      </c>
      <c r="AV57" s="105">
        <f>'VON - Vedlejší a ostatní ...'!J33</f>
        <v>0</v>
      </c>
      <c r="AW57" s="105">
        <f>'VON - Vedlejší a ostatní ...'!J34</f>
        <v>0</v>
      </c>
      <c r="AX57" s="105">
        <f>'VON - Vedlejší a ostatní ...'!J35</f>
        <v>0</v>
      </c>
      <c r="AY57" s="105">
        <f>'VON - Vedlejší a ostatní ...'!J36</f>
        <v>0</v>
      </c>
      <c r="AZ57" s="105">
        <f>'VON - Vedlejší a ostatní ...'!F33</f>
        <v>0</v>
      </c>
      <c r="BA57" s="105">
        <f>'VON - Vedlejší a ostatní ...'!F34</f>
        <v>0</v>
      </c>
      <c r="BB57" s="105">
        <f>'VON - Vedlejší a ostatní ...'!F35</f>
        <v>0</v>
      </c>
      <c r="BC57" s="105">
        <f>'VON - Vedlejší a ostatní ...'!F36</f>
        <v>0</v>
      </c>
      <c r="BD57" s="107">
        <f>'VON - Vedlejší a ostatní ...'!F37</f>
        <v>0</v>
      </c>
      <c r="BT57" s="103" t="s">
        <v>8</v>
      </c>
      <c r="BV57" s="103" t="s">
        <v>105</v>
      </c>
      <c r="BW57" s="103" t="s">
        <v>118</v>
      </c>
      <c r="BX57" s="103" t="s">
        <v>39</v>
      </c>
      <c r="CL57" s="103" t="s">
        <v>53</v>
      </c>
      <c r="CM57" s="103" t="s">
        <v>112</v>
      </c>
    </row>
    <row r="58" spans="1:91" s="50" customFormat="1" ht="30" customHeight="1">
      <c r="B58" s="49"/>
      <c r="AR58" s="49"/>
    </row>
    <row r="59" spans="1:91" s="50" customFormat="1" ht="7.15" customHeight="1">
      <c r="B59" s="60"/>
      <c r="C59" s="61"/>
      <c r="D59" s="61"/>
      <c r="E59" s="61"/>
      <c r="F59" s="61"/>
      <c r="G59" s="61"/>
      <c r="H59" s="61"/>
      <c r="I59" s="61"/>
      <c r="J59" s="61"/>
      <c r="K59" s="61"/>
      <c r="L59" s="61"/>
      <c r="M59" s="61"/>
      <c r="N59" s="61"/>
      <c r="O59" s="61"/>
      <c r="P59" s="61"/>
      <c r="Q59" s="61"/>
      <c r="R59" s="61"/>
      <c r="S59" s="61"/>
      <c r="T59" s="61"/>
      <c r="U59" s="61"/>
      <c r="V59" s="61"/>
      <c r="W59" s="61"/>
      <c r="X59" s="61"/>
      <c r="Y59" s="61"/>
      <c r="Z59" s="61"/>
      <c r="AA59" s="61"/>
      <c r="AB59" s="61"/>
      <c r="AC59" s="61"/>
      <c r="AD59" s="61"/>
      <c r="AE59" s="61"/>
      <c r="AF59" s="61"/>
      <c r="AG59" s="61"/>
      <c r="AH59" s="61"/>
      <c r="AI59" s="61"/>
      <c r="AJ59" s="61"/>
      <c r="AK59" s="61"/>
      <c r="AL59" s="61"/>
      <c r="AM59" s="61"/>
      <c r="AN59" s="61"/>
      <c r="AO59" s="61"/>
      <c r="AP59" s="61"/>
      <c r="AQ59" s="61"/>
      <c r="AR59" s="49"/>
    </row>
  </sheetData>
  <sheetProtection algorithmName="SHA-512" hashValue="D6nWJTqlpcb6MAUwd5bvUN6aGyFExnet2aO3XVgNTpOeyXgDGIcyEQf9NREOaJAksR3jZ4JYcVNQF83Gn1rygQ==" saltValue="4gERnE6OYRoHsraL/h93i0Y3G2iIkKmcndDTyw3TYkGkyDtzcBL/JKWJfOVVRLo8A2hBATUStlv/y9KlKYhK+w==" spinCount="100000" sheet="1" objects="1" scenarios="1" formatColumns="0" formatRows="0"/>
  <mergeCells count="50">
    <mergeCell ref="AR2:BE2"/>
    <mergeCell ref="K5:AO5"/>
    <mergeCell ref="BE5:BE32"/>
    <mergeCell ref="K6:AO6"/>
    <mergeCell ref="E14:AJ14"/>
    <mergeCell ref="E23:AN23"/>
    <mergeCell ref="AK26:AO26"/>
    <mergeCell ref="L28:P28"/>
    <mergeCell ref="W28:AE28"/>
    <mergeCell ref="AK28:AO28"/>
    <mergeCell ref="L29:P29"/>
    <mergeCell ref="W29:AE29"/>
    <mergeCell ref="AK29:AO29"/>
    <mergeCell ref="L30:P30"/>
    <mergeCell ref="W30:AE30"/>
    <mergeCell ref="AK30:AO30"/>
    <mergeCell ref="L45:AO45"/>
    <mergeCell ref="L31:P31"/>
    <mergeCell ref="W31:AE31"/>
    <mergeCell ref="AK31:AO31"/>
    <mergeCell ref="L32:P32"/>
    <mergeCell ref="W32:AE32"/>
    <mergeCell ref="AK32:AO32"/>
    <mergeCell ref="L33:P33"/>
    <mergeCell ref="W33:AE33"/>
    <mergeCell ref="AK33:AO33"/>
    <mergeCell ref="X35:AB35"/>
    <mergeCell ref="AK35:AO35"/>
    <mergeCell ref="AM47:AN47"/>
    <mergeCell ref="AM49:AP49"/>
    <mergeCell ref="AS49:AT51"/>
    <mergeCell ref="AM50:AP50"/>
    <mergeCell ref="C52:G52"/>
    <mergeCell ref="I52:AF52"/>
    <mergeCell ref="AG52:AM52"/>
    <mergeCell ref="AN52:AP52"/>
    <mergeCell ref="AG54:AM54"/>
    <mergeCell ref="AN54:AP54"/>
    <mergeCell ref="D55:H55"/>
    <mergeCell ref="J55:AF55"/>
    <mergeCell ref="AG55:AM55"/>
    <mergeCell ref="AN55:AP55"/>
    <mergeCell ref="D56:H56"/>
    <mergeCell ref="J56:AF56"/>
    <mergeCell ref="AG56:AM56"/>
    <mergeCell ref="AN56:AP56"/>
    <mergeCell ref="D57:H57"/>
    <mergeCell ref="J57:AF57"/>
    <mergeCell ref="AG57:AM57"/>
    <mergeCell ref="AN57:AP57"/>
  </mergeCells>
  <hyperlinks>
    <hyperlink ref="A55" location="'SO 01 - Serverovna'!C2" display="/" xr:uid="{8B58E185-A588-2346-AB51-1A74EDFA88F6}"/>
    <hyperlink ref="A56" location="'SO 02 - Myčka aut - diese...'!C2" display="/" xr:uid="{D2F3C38F-4873-7B49-98C0-35BF3B40D517}"/>
    <hyperlink ref="A57" location="'VON - Vedlejší a ostatní ...'!C2" display="/" xr:uid="{92DA40E4-F334-4544-AE1D-A1CBCBC8AFF3}"/>
  </hyperlink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9ACAD-88D1-4B4F-B670-C936377EFA87}">
  <sheetPr>
    <tabColor theme="9"/>
    <pageSetUpPr fitToPage="1"/>
  </sheetPr>
  <dimension ref="A1:F33"/>
  <sheetViews>
    <sheetView zoomScale="125" zoomScaleNormal="110" zoomScalePageLayoutView="110" workbookViewId="0">
      <selection activeCell="S51" sqref="S51"/>
    </sheetView>
  </sheetViews>
  <sheetFormatPr defaultColWidth="10.42578125" defaultRowHeight="12.75" customHeight="1"/>
  <cols>
    <col min="1" max="1" width="5.42578125" style="301" customWidth="1"/>
    <col min="2" max="2" width="32.42578125" style="301" customWidth="1"/>
    <col min="3" max="3" width="22.140625" style="301" bestFit="1" customWidth="1"/>
    <col min="4" max="4" width="13.7109375" style="301" customWidth="1"/>
    <col min="5" max="5" width="17.140625" style="301" customWidth="1"/>
    <col min="6" max="6" width="26.7109375" style="301" customWidth="1"/>
    <col min="7" max="22" width="10.42578125" style="301"/>
    <col min="23" max="23" width="14.140625" style="301" bestFit="1" customWidth="1"/>
    <col min="24" max="16384" width="10.42578125" style="301"/>
  </cols>
  <sheetData>
    <row r="1" spans="1:6" ht="36" customHeight="1">
      <c r="A1" s="419" t="s">
        <v>1</v>
      </c>
      <c r="B1" s="419"/>
      <c r="C1" s="485" t="s">
        <v>1850</v>
      </c>
      <c r="D1" s="485"/>
      <c r="E1" s="485"/>
      <c r="F1" s="485"/>
    </row>
    <row r="2" spans="1:6" ht="23.65" customHeight="1">
      <c r="A2" s="419" t="s">
        <v>5</v>
      </c>
      <c r="B2" s="419"/>
      <c r="C2" s="1" t="s">
        <v>1851</v>
      </c>
      <c r="D2" s="29"/>
      <c r="E2" s="29"/>
      <c r="F2" s="29"/>
    </row>
    <row r="3" spans="1:6" ht="15.4" customHeight="1">
      <c r="A3" s="419" t="s">
        <v>7</v>
      </c>
      <c r="B3" s="419"/>
      <c r="C3" s="1" t="s">
        <v>1559</v>
      </c>
      <c r="D3" s="31" t="s">
        <v>3</v>
      </c>
      <c r="E3" s="1" t="s">
        <v>1852</v>
      </c>
      <c r="F3" s="290"/>
    </row>
    <row r="4" spans="1:6" ht="23.65" customHeight="1">
      <c r="A4" s="31"/>
      <c r="B4" s="29"/>
      <c r="C4" s="302"/>
      <c r="D4" s="31"/>
      <c r="E4" s="29"/>
      <c r="F4" s="29"/>
    </row>
    <row r="5" spans="1:6" ht="46.15" customHeight="1">
      <c r="A5" s="417" t="s">
        <v>1561</v>
      </c>
      <c r="B5" s="418"/>
      <c r="C5" s="418"/>
      <c r="D5" s="418"/>
      <c r="E5" s="418"/>
      <c r="F5" s="418"/>
    </row>
    <row r="6" spans="1:6" ht="15.6">
      <c r="A6" s="483" t="s">
        <v>1562</v>
      </c>
      <c r="B6" s="483"/>
      <c r="C6" s="483"/>
      <c r="D6" s="483"/>
      <c r="E6" s="483"/>
      <c r="F6" s="483"/>
    </row>
    <row r="7" spans="1:6" ht="16.149999999999999" customHeight="1">
      <c r="A7" s="303" t="s">
        <v>22</v>
      </c>
      <c r="B7" s="480" t="s">
        <v>1563</v>
      </c>
      <c r="C7" s="480"/>
      <c r="D7" s="304" t="s">
        <v>1564</v>
      </c>
      <c r="E7" s="305" t="s">
        <v>24</v>
      </c>
      <c r="F7" s="306" t="s">
        <v>25</v>
      </c>
    </row>
    <row r="8" spans="1:6" ht="16.149999999999999" customHeight="1">
      <c r="A8" s="307">
        <v>1</v>
      </c>
      <c r="B8" s="481" t="s">
        <v>158</v>
      </c>
      <c r="C8" s="309" t="s">
        <v>1565</v>
      </c>
      <c r="D8" s="310"/>
      <c r="E8" s="311"/>
      <c r="F8" s="312">
        <f>SUMIF(TRASY!E6:E19,"PHSV",TRASY!I6:I19)</f>
        <v>0</v>
      </c>
    </row>
    <row r="9" spans="1:6" ht="16.149999999999999" customHeight="1">
      <c r="A9" s="313">
        <f t="shared" ref="A9:A16" si="0">A8+1</f>
        <v>2</v>
      </c>
      <c r="B9" s="482"/>
      <c r="C9" s="314" t="s">
        <v>1566</v>
      </c>
      <c r="D9" s="315"/>
      <c r="E9" s="316"/>
      <c r="F9" s="317">
        <f>SUMIF(TRASY!E6:E19,"HSV",TRASY!K6:K19)</f>
        <v>0</v>
      </c>
    </row>
    <row r="10" spans="1:6" ht="16.149999999999999" customHeight="1">
      <c r="A10" s="307">
        <f t="shared" si="0"/>
        <v>3</v>
      </c>
      <c r="B10" s="481" t="s">
        <v>458</v>
      </c>
      <c r="C10" s="309" t="s">
        <v>1565</v>
      </c>
      <c r="D10" s="309"/>
      <c r="E10" s="318"/>
      <c r="F10" s="312">
        <f>SUMIF(TRASY!E6:E32,"PSV",TRASY!I6:I32)</f>
        <v>0</v>
      </c>
    </row>
    <row r="11" spans="1:6" ht="16.149999999999999" customHeight="1">
      <c r="A11" s="313">
        <f t="shared" si="0"/>
        <v>4</v>
      </c>
      <c r="B11" s="482"/>
      <c r="C11" s="319" t="s">
        <v>1566</v>
      </c>
      <c r="D11" s="314"/>
      <c r="E11" s="316"/>
      <c r="F11" s="317">
        <f>SUMIF(TRASY!E6:E32,"PSV",TRASY!K6:K32)</f>
        <v>0</v>
      </c>
    </row>
    <row r="12" spans="1:6" ht="16.149999999999999" customHeight="1">
      <c r="A12" s="307">
        <f t="shared" si="0"/>
        <v>5</v>
      </c>
      <c r="B12" s="481" t="s">
        <v>1567</v>
      </c>
      <c r="C12" s="309" t="s">
        <v>1565</v>
      </c>
      <c r="D12" s="309"/>
      <c r="E12" s="318"/>
      <c r="F12" s="312">
        <f>SUMIF(TRASY!E6:E32,"M",TRASY!I6:I32)</f>
        <v>0</v>
      </c>
    </row>
    <row r="13" spans="1:6" ht="16.149999999999999" customHeight="1">
      <c r="A13" s="313">
        <f t="shared" si="0"/>
        <v>6</v>
      </c>
      <c r="B13" s="482"/>
      <c r="C13" s="319" t="s">
        <v>1566</v>
      </c>
      <c r="D13" s="314"/>
      <c r="E13" s="316"/>
      <c r="F13" s="317">
        <f>SUMIF(TRASY!E6:E32,"M",TRASY!K6:K32)</f>
        <v>0</v>
      </c>
    </row>
    <row r="14" spans="1:6" ht="16.149999999999999" customHeight="1">
      <c r="A14" s="320">
        <f t="shared" si="0"/>
        <v>7</v>
      </c>
      <c r="B14" s="321" t="s">
        <v>1358</v>
      </c>
      <c r="C14" s="322"/>
      <c r="D14" s="323"/>
      <c r="E14" s="324"/>
      <c r="F14" s="325">
        <f>SUM(TRASY!L34:L43)</f>
        <v>0</v>
      </c>
    </row>
    <row r="15" spans="1:6" ht="16.149999999999999" customHeight="1">
      <c r="A15" s="320">
        <f t="shared" si="0"/>
        <v>8</v>
      </c>
      <c r="B15" s="321" t="s">
        <v>1568</v>
      </c>
      <c r="C15" s="322"/>
      <c r="D15" s="326"/>
      <c r="E15" s="3">
        <f>F8+F10+F12</f>
        <v>0</v>
      </c>
      <c r="F15" s="325">
        <f>E15*D15</f>
        <v>0</v>
      </c>
    </row>
    <row r="16" spans="1:6" ht="16.149999999999999" customHeight="1">
      <c r="A16" s="327">
        <f t="shared" si="0"/>
        <v>9</v>
      </c>
      <c r="B16" s="328" t="s">
        <v>1569</v>
      </c>
      <c r="C16" s="329"/>
      <c r="D16" s="329"/>
      <c r="E16" s="330"/>
      <c r="F16" s="331">
        <f>SUM(F8:F15)</f>
        <v>0</v>
      </c>
    </row>
    <row r="17" spans="1:6" ht="16.149999999999999" customHeight="1">
      <c r="A17" s="483" t="s">
        <v>1570</v>
      </c>
      <c r="B17" s="483"/>
      <c r="C17" s="483"/>
      <c r="D17" s="483"/>
      <c r="E17" s="483"/>
      <c r="F17" s="483"/>
    </row>
    <row r="18" spans="1:6" ht="16.149999999999999" customHeight="1">
      <c r="A18" s="332" t="s">
        <v>1571</v>
      </c>
      <c r="B18" s="333"/>
      <c r="C18" s="334"/>
      <c r="D18" s="335"/>
      <c r="E18" s="335"/>
      <c r="F18" s="336">
        <f>F16</f>
        <v>0</v>
      </c>
    </row>
    <row r="19" spans="1:6" ht="16.149999999999999" customHeight="1">
      <c r="A19" s="30"/>
      <c r="B19" s="30"/>
      <c r="C19" s="30"/>
      <c r="D19" s="30"/>
      <c r="E19" s="30"/>
      <c r="F19" s="30"/>
    </row>
    <row r="20" spans="1:6" ht="13.9"/>
    <row r="21" spans="1:6" ht="21">
      <c r="A21" s="484" t="s">
        <v>1572</v>
      </c>
      <c r="B21" s="484"/>
      <c r="C21" s="484"/>
      <c r="D21" s="484"/>
      <c r="E21" s="484"/>
      <c r="F21" s="484"/>
    </row>
    <row r="23" spans="1:6" ht="16.5" customHeight="1">
      <c r="A23" s="2"/>
      <c r="B23" s="4"/>
      <c r="C23" s="5"/>
      <c r="D23" s="337"/>
      <c r="E23" s="3"/>
      <c r="F23" s="3"/>
    </row>
    <row r="24" spans="1:6" ht="16.5" customHeight="1">
      <c r="A24" s="338" t="s">
        <v>1573</v>
      </c>
      <c r="B24" s="4"/>
      <c r="C24" s="5"/>
      <c r="D24" s="337"/>
      <c r="E24" s="3"/>
      <c r="F24" s="3"/>
    </row>
    <row r="25" spans="1:6" ht="16.5" customHeight="1">
      <c r="A25" s="338" t="s">
        <v>1574</v>
      </c>
      <c r="B25" s="4"/>
      <c r="C25" s="5"/>
      <c r="D25" s="337"/>
      <c r="E25" s="3"/>
      <c r="F25" s="3"/>
    </row>
    <row r="26" spans="1:6" ht="16.5" customHeight="1">
      <c r="A26" s="338" t="s">
        <v>1575</v>
      </c>
      <c r="B26" s="4"/>
      <c r="C26" s="5"/>
      <c r="D26" s="337"/>
      <c r="E26" s="3"/>
      <c r="F26" s="3"/>
    </row>
    <row r="27" spans="1:6" ht="16.149999999999999" customHeight="1">
      <c r="A27" s="338" t="s">
        <v>1576</v>
      </c>
      <c r="B27" s="4"/>
      <c r="C27" s="5"/>
      <c r="D27" s="337"/>
      <c r="E27" s="3"/>
      <c r="F27" s="3"/>
    </row>
    <row r="28" spans="1:6" ht="16.5" customHeight="1">
      <c r="A28" s="2"/>
      <c r="B28" s="4"/>
      <c r="C28" s="5"/>
      <c r="D28" s="337"/>
      <c r="E28" s="3"/>
      <c r="F28" s="3"/>
    </row>
    <row r="29" spans="1:6" ht="46.9" customHeight="1">
      <c r="A29" s="479" t="s">
        <v>1577</v>
      </c>
      <c r="B29" s="479"/>
      <c r="C29" s="479"/>
      <c r="D29" s="479"/>
      <c r="E29" s="479"/>
      <c r="F29" s="479"/>
    </row>
    <row r="30" spans="1:6" ht="90" customHeight="1">
      <c r="A30" s="479" t="s">
        <v>1578</v>
      </c>
      <c r="B30" s="479"/>
      <c r="C30" s="479"/>
      <c r="D30" s="479"/>
      <c r="E30" s="479"/>
      <c r="F30" s="479"/>
    </row>
    <row r="31" spans="1:6" ht="16.5" customHeight="1">
      <c r="A31" s="2"/>
      <c r="B31" s="4"/>
      <c r="C31" s="5"/>
      <c r="D31" s="337"/>
      <c r="E31" s="3"/>
      <c r="F31" s="3"/>
    </row>
    <row r="32" spans="1:6" ht="16.5" customHeight="1">
      <c r="A32" s="2"/>
      <c r="B32" s="4"/>
      <c r="C32" s="5"/>
      <c r="D32" s="337"/>
      <c r="E32" s="3"/>
      <c r="F32" s="3"/>
    </row>
    <row r="33" spans="1:6" ht="16.5" customHeight="1">
      <c r="A33" s="2"/>
      <c r="B33" s="4"/>
      <c r="C33" s="5"/>
      <c r="D33" s="337"/>
      <c r="E33" s="3"/>
      <c r="F33" s="3"/>
    </row>
  </sheetData>
  <sheetProtection selectLockedCells="1" selectUnlockedCells="1"/>
  <mergeCells count="14">
    <mergeCell ref="A29:F29"/>
    <mergeCell ref="A30:F30"/>
    <mergeCell ref="B7:C7"/>
    <mergeCell ref="B8:B9"/>
    <mergeCell ref="B10:B11"/>
    <mergeCell ref="B12:B13"/>
    <mergeCell ref="A17:F17"/>
    <mergeCell ref="A21:F21"/>
    <mergeCell ref="A6:F6"/>
    <mergeCell ref="A1:B1"/>
    <mergeCell ref="C1:F1"/>
    <mergeCell ref="A2:B2"/>
    <mergeCell ref="A3:B3"/>
    <mergeCell ref="A5:F5"/>
  </mergeCells>
  <conditionalFormatting sqref="D15">
    <cfRule type="containsBlanks" dxfId="19" priority="1">
      <formula>LEN(TRIM(D15))=0</formula>
    </cfRule>
  </conditionalFormatting>
  <pageMargins left="0.78749999999999998" right="0.78749999999999998" top="0.78749999999999998" bottom="0.78749999999999998" header="0.51180555555555551" footer="0.51180555555555551"/>
  <pageSetup paperSize="9" scale="68" firstPageNumber="0" orientation="portrait" horizontalDpi="300" verticalDpi="300"/>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1F339-A2D4-5145-BAC5-75C6F9366BD3}">
  <sheetPr>
    <tabColor theme="9"/>
    <pageSetUpPr fitToPage="1"/>
  </sheetPr>
  <dimension ref="A1:L48"/>
  <sheetViews>
    <sheetView zoomScale="130" zoomScaleNormal="130" zoomScalePageLayoutView="130" workbookViewId="0">
      <pane ySplit="3" topLeftCell="A17" activePane="bottomLeft" state="frozen"/>
      <selection pane="bottomLeft" activeCell="G37" sqref="G37"/>
      <selection activeCell="S51" sqref="S51"/>
    </sheetView>
  </sheetViews>
  <sheetFormatPr defaultColWidth="10.42578125" defaultRowHeight="13.9"/>
  <cols>
    <col min="1" max="1" width="4.42578125" style="339" customWidth="1"/>
    <col min="2" max="3" width="14.42578125" style="339" customWidth="1"/>
    <col min="4" max="4" width="55" style="339" customWidth="1"/>
    <col min="5" max="5" width="4.7109375" style="339" bestFit="1" customWidth="1"/>
    <col min="6" max="6" width="6.7109375" style="339" customWidth="1"/>
    <col min="7" max="7" width="6" style="339" customWidth="1"/>
    <col min="8" max="11" width="11.42578125" style="339" customWidth="1"/>
    <col min="12" max="12" width="16.28515625" style="339" customWidth="1"/>
    <col min="13" max="16384" width="10.42578125" style="339"/>
  </cols>
  <sheetData>
    <row r="1" spans="1:12" ht="49.9" customHeight="1">
      <c r="A1" s="486" t="s">
        <v>1900</v>
      </c>
      <c r="B1" s="486"/>
      <c r="C1" s="486"/>
      <c r="D1" s="486"/>
      <c r="E1" s="486"/>
      <c r="F1" s="486"/>
      <c r="G1" s="486"/>
      <c r="H1" s="486"/>
      <c r="I1" s="486"/>
      <c r="J1" s="486"/>
      <c r="K1" s="486"/>
      <c r="L1" s="486"/>
    </row>
    <row r="2" spans="1:12">
      <c r="A2" s="487" t="s">
        <v>1580</v>
      </c>
      <c r="B2" s="488"/>
      <c r="C2" s="488"/>
      <c r="D2" s="488"/>
      <c r="E2" s="488"/>
      <c r="F2" s="488"/>
      <c r="G2" s="489"/>
      <c r="H2" s="490" t="s">
        <v>1565</v>
      </c>
      <c r="I2" s="491"/>
      <c r="J2" s="492" t="s">
        <v>1566</v>
      </c>
      <c r="K2" s="492"/>
      <c r="L2" s="340" t="s">
        <v>1581</v>
      </c>
    </row>
    <row r="3" spans="1:12">
      <c r="A3" s="341" t="s">
        <v>1582</v>
      </c>
      <c r="B3" s="342" t="s">
        <v>1583</v>
      </c>
      <c r="C3" s="343" t="s">
        <v>1584</v>
      </c>
      <c r="D3" s="344" t="s">
        <v>1585</v>
      </c>
      <c r="E3" s="345" t="s">
        <v>1586</v>
      </c>
      <c r="F3" s="346" t="s">
        <v>147</v>
      </c>
      <c r="G3" s="347" t="s">
        <v>1587</v>
      </c>
      <c r="H3" s="348" t="s">
        <v>1588</v>
      </c>
      <c r="I3" s="349" t="s">
        <v>1589</v>
      </c>
      <c r="J3" s="350" t="s">
        <v>1588</v>
      </c>
      <c r="K3" s="351" t="s">
        <v>1589</v>
      </c>
      <c r="L3" s="352" t="s">
        <v>1589</v>
      </c>
    </row>
    <row r="4" spans="1:12">
      <c r="A4" s="353"/>
      <c r="B4" s="353"/>
      <c r="C4" s="354"/>
      <c r="D4" s="355" t="s">
        <v>1901</v>
      </c>
      <c r="E4" s="356"/>
      <c r="F4" s="357"/>
      <c r="G4" s="357"/>
      <c r="H4" s="358"/>
      <c r="I4" s="359"/>
      <c r="J4" s="360"/>
      <c r="K4" s="359"/>
      <c r="L4" s="361"/>
    </row>
    <row r="5" spans="1:12" ht="20.45">
      <c r="A5" s="362">
        <v>1</v>
      </c>
      <c r="B5" s="363"/>
      <c r="C5" s="364"/>
      <c r="D5" s="365" t="s">
        <v>1902</v>
      </c>
      <c r="E5" s="366" t="s">
        <v>458</v>
      </c>
      <c r="F5" s="367" t="s">
        <v>215</v>
      </c>
      <c r="G5" s="368">
        <v>4</v>
      </c>
      <c r="H5" s="369"/>
      <c r="I5" s="370">
        <f>G5*H5</f>
        <v>0</v>
      </c>
      <c r="J5" s="369"/>
      <c r="K5" s="370">
        <f t="shared" ref="K5:K11" si="0">J5*G5</f>
        <v>0</v>
      </c>
      <c r="L5" s="371">
        <f t="shared" ref="L5:L11" si="1">K5+I5</f>
        <v>0</v>
      </c>
    </row>
    <row r="6" spans="1:12" ht="20.45">
      <c r="A6" s="362">
        <f t="shared" ref="A6:A11" si="2">A5+1</f>
        <v>2</v>
      </c>
      <c r="B6" s="363"/>
      <c r="C6" s="364"/>
      <c r="D6" s="365" t="s">
        <v>1903</v>
      </c>
      <c r="E6" s="366" t="s">
        <v>458</v>
      </c>
      <c r="F6" s="367" t="s">
        <v>215</v>
      </c>
      <c r="G6" s="368">
        <v>4</v>
      </c>
      <c r="H6" s="369"/>
      <c r="I6" s="370">
        <f>G6*H6</f>
        <v>0</v>
      </c>
      <c r="J6" s="369"/>
      <c r="K6" s="370">
        <f t="shared" si="0"/>
        <v>0</v>
      </c>
      <c r="L6" s="371">
        <f t="shared" si="1"/>
        <v>0</v>
      </c>
    </row>
    <row r="7" spans="1:12">
      <c r="A7" s="362">
        <f t="shared" si="2"/>
        <v>3</v>
      </c>
      <c r="B7" s="363"/>
      <c r="C7" s="364"/>
      <c r="D7" s="365" t="s">
        <v>1904</v>
      </c>
      <c r="E7" s="366" t="s">
        <v>458</v>
      </c>
      <c r="F7" s="367" t="s">
        <v>1592</v>
      </c>
      <c r="G7" s="368">
        <v>2</v>
      </c>
      <c r="H7" s="369"/>
      <c r="I7" s="370">
        <f>H7*G7</f>
        <v>0</v>
      </c>
      <c r="J7" s="369"/>
      <c r="K7" s="370">
        <f t="shared" si="0"/>
        <v>0</v>
      </c>
      <c r="L7" s="371">
        <f t="shared" si="1"/>
        <v>0</v>
      </c>
    </row>
    <row r="8" spans="1:12" ht="20.45">
      <c r="A8" s="362">
        <f t="shared" si="2"/>
        <v>4</v>
      </c>
      <c r="B8" s="363"/>
      <c r="C8" s="364"/>
      <c r="D8" s="365" t="s">
        <v>1905</v>
      </c>
      <c r="E8" s="366" t="s">
        <v>458</v>
      </c>
      <c r="F8" s="367" t="s">
        <v>1592</v>
      </c>
      <c r="G8" s="368">
        <v>4</v>
      </c>
      <c r="H8" s="369"/>
      <c r="I8" s="370">
        <f>H8*G8</f>
        <v>0</v>
      </c>
      <c r="J8" s="369"/>
      <c r="K8" s="370">
        <f t="shared" si="0"/>
        <v>0</v>
      </c>
      <c r="L8" s="371">
        <f t="shared" si="1"/>
        <v>0</v>
      </c>
    </row>
    <row r="9" spans="1:12">
      <c r="A9" s="362">
        <f t="shared" si="2"/>
        <v>5</v>
      </c>
      <c r="B9" s="363"/>
      <c r="C9" s="364"/>
      <c r="D9" s="365" t="s">
        <v>1906</v>
      </c>
      <c r="E9" s="366" t="s">
        <v>458</v>
      </c>
      <c r="F9" s="367" t="s">
        <v>1592</v>
      </c>
      <c r="G9" s="368">
        <v>4</v>
      </c>
      <c r="H9" s="369"/>
      <c r="I9" s="370">
        <f>H9*G9</f>
        <v>0</v>
      </c>
      <c r="J9" s="369"/>
      <c r="K9" s="370">
        <f t="shared" si="0"/>
        <v>0</v>
      </c>
      <c r="L9" s="371">
        <f t="shared" si="1"/>
        <v>0</v>
      </c>
    </row>
    <row r="10" spans="1:12">
      <c r="A10" s="362">
        <f t="shared" si="2"/>
        <v>6</v>
      </c>
      <c r="B10" s="363"/>
      <c r="C10" s="364"/>
      <c r="D10" s="365" t="s">
        <v>1907</v>
      </c>
      <c r="E10" s="366" t="s">
        <v>458</v>
      </c>
      <c r="F10" s="367" t="s">
        <v>1592</v>
      </c>
      <c r="G10" s="368">
        <v>4</v>
      </c>
      <c r="H10" s="369"/>
      <c r="I10" s="370">
        <f>H10*G10</f>
        <v>0</v>
      </c>
      <c r="J10" s="369"/>
      <c r="K10" s="370">
        <f t="shared" si="0"/>
        <v>0</v>
      </c>
      <c r="L10" s="371">
        <f t="shared" si="1"/>
        <v>0</v>
      </c>
    </row>
    <row r="11" spans="1:12">
      <c r="A11" s="362">
        <f t="shared" si="2"/>
        <v>7</v>
      </c>
      <c r="B11" s="363"/>
      <c r="C11" s="364"/>
      <c r="D11" s="365" t="s">
        <v>1908</v>
      </c>
      <c r="E11" s="366" t="s">
        <v>458</v>
      </c>
      <c r="F11" s="367" t="s">
        <v>1592</v>
      </c>
      <c r="G11" s="368">
        <v>1</v>
      </c>
      <c r="H11" s="369"/>
      <c r="I11" s="370">
        <f>H11*G11</f>
        <v>0</v>
      </c>
      <c r="J11" s="369"/>
      <c r="K11" s="370">
        <f t="shared" si="0"/>
        <v>0</v>
      </c>
      <c r="L11" s="371">
        <f t="shared" si="1"/>
        <v>0</v>
      </c>
    </row>
    <row r="12" spans="1:12" ht="20.45">
      <c r="A12" s="353"/>
      <c r="B12" s="353"/>
      <c r="C12" s="354"/>
      <c r="D12" s="355" t="s">
        <v>1909</v>
      </c>
      <c r="E12" s="356"/>
      <c r="F12" s="357"/>
      <c r="G12" s="357"/>
      <c r="H12" s="358"/>
      <c r="I12" s="359"/>
      <c r="J12" s="360"/>
      <c r="K12" s="359"/>
      <c r="L12" s="361"/>
    </row>
    <row r="13" spans="1:12">
      <c r="A13" s="362">
        <f>A11+1</f>
        <v>8</v>
      </c>
      <c r="B13" s="363"/>
      <c r="C13" s="364"/>
      <c r="D13" s="365" t="s">
        <v>1910</v>
      </c>
      <c r="E13" s="366" t="s">
        <v>458</v>
      </c>
      <c r="F13" s="367" t="s">
        <v>215</v>
      </c>
      <c r="G13" s="368">
        <v>6</v>
      </c>
      <c r="H13" s="369"/>
      <c r="I13" s="370">
        <f>G13*H13</f>
        <v>0</v>
      </c>
      <c r="J13" s="369"/>
      <c r="K13" s="370">
        <f>J13*G13</f>
        <v>0</v>
      </c>
      <c r="L13" s="371">
        <f>K13+I13</f>
        <v>0</v>
      </c>
    </row>
    <row r="14" spans="1:12">
      <c r="A14" s="362">
        <f>A13+1</f>
        <v>9</v>
      </c>
      <c r="B14" s="363"/>
      <c r="C14" s="364"/>
      <c r="D14" s="365" t="s">
        <v>1911</v>
      </c>
      <c r="E14" s="366" t="s">
        <v>458</v>
      </c>
      <c r="F14" s="367" t="s">
        <v>1673</v>
      </c>
      <c r="G14" s="368">
        <v>1</v>
      </c>
      <c r="H14" s="369"/>
      <c r="I14" s="370">
        <f>G14*H14</f>
        <v>0</v>
      </c>
      <c r="J14" s="369"/>
      <c r="K14" s="370">
        <f>J14*G14</f>
        <v>0</v>
      </c>
      <c r="L14" s="371">
        <f>K14+I14</f>
        <v>0</v>
      </c>
    </row>
    <row r="15" spans="1:12">
      <c r="A15" s="362">
        <f>A14+1</f>
        <v>10</v>
      </c>
      <c r="B15" s="363"/>
      <c r="C15" s="364"/>
      <c r="D15" s="365" t="s">
        <v>1912</v>
      </c>
      <c r="E15" s="366" t="s">
        <v>458</v>
      </c>
      <c r="F15" s="367" t="s">
        <v>1592</v>
      </c>
      <c r="G15" s="368">
        <v>4</v>
      </c>
      <c r="H15" s="369"/>
      <c r="I15" s="370">
        <f>G15*H15</f>
        <v>0</v>
      </c>
      <c r="J15" s="369"/>
      <c r="K15" s="370">
        <f>J15*G15</f>
        <v>0</v>
      </c>
      <c r="L15" s="371">
        <f>K15+I15</f>
        <v>0</v>
      </c>
    </row>
    <row r="16" spans="1:12">
      <c r="A16" s="362">
        <f>A15+1</f>
        <v>11</v>
      </c>
      <c r="B16" s="363"/>
      <c r="C16" s="364"/>
      <c r="D16" s="365" t="s">
        <v>1913</v>
      </c>
      <c r="E16" s="366" t="s">
        <v>458</v>
      </c>
      <c r="F16" s="367" t="s">
        <v>1592</v>
      </c>
      <c r="G16" s="368">
        <v>4</v>
      </c>
      <c r="H16" s="369"/>
      <c r="I16" s="370">
        <f>H16*G16</f>
        <v>0</v>
      </c>
      <c r="J16" s="369"/>
      <c r="K16" s="370">
        <f>J16*G16</f>
        <v>0</v>
      </c>
      <c r="L16" s="371">
        <f>K16+I16</f>
        <v>0</v>
      </c>
    </row>
    <row r="17" spans="1:12">
      <c r="A17" s="362">
        <f>A16+1</f>
        <v>12</v>
      </c>
      <c r="B17" s="363"/>
      <c r="C17" s="364"/>
      <c r="D17" s="365" t="s">
        <v>1914</v>
      </c>
      <c r="E17" s="366" t="s">
        <v>458</v>
      </c>
      <c r="F17" s="367" t="s">
        <v>1592</v>
      </c>
      <c r="G17" s="368">
        <v>4</v>
      </c>
      <c r="H17" s="369"/>
      <c r="I17" s="370">
        <f>H17*G17</f>
        <v>0</v>
      </c>
      <c r="J17" s="369"/>
      <c r="K17" s="370">
        <f>J17*G17</f>
        <v>0</v>
      </c>
      <c r="L17" s="371">
        <f>K17+I17</f>
        <v>0</v>
      </c>
    </row>
    <row r="18" spans="1:12">
      <c r="A18" s="353"/>
      <c r="B18" s="353"/>
      <c r="C18" s="354"/>
      <c r="D18" s="355" t="s">
        <v>1915</v>
      </c>
      <c r="E18" s="356"/>
      <c r="F18" s="357"/>
      <c r="G18" s="357"/>
      <c r="H18" s="358"/>
      <c r="I18" s="359"/>
      <c r="J18" s="360"/>
      <c r="K18" s="359"/>
      <c r="L18" s="361"/>
    </row>
    <row r="19" spans="1:12" ht="30.6">
      <c r="A19" s="362">
        <v>13</v>
      </c>
      <c r="B19" s="363"/>
      <c r="C19" s="364"/>
      <c r="D19" s="365" t="s">
        <v>1916</v>
      </c>
      <c r="E19" s="366" t="s">
        <v>458</v>
      </c>
      <c r="F19" s="367" t="s">
        <v>1667</v>
      </c>
      <c r="G19" s="368">
        <v>12</v>
      </c>
      <c r="H19" s="369"/>
      <c r="I19" s="370">
        <f>G19*H19</f>
        <v>0</v>
      </c>
      <c r="J19" s="369"/>
      <c r="K19" s="370">
        <f>J19*G19</f>
        <v>0</v>
      </c>
      <c r="L19" s="371">
        <f>K19+I19</f>
        <v>0</v>
      </c>
    </row>
    <row r="20" spans="1:12">
      <c r="A20" s="362">
        <f>A19+1</f>
        <v>14</v>
      </c>
      <c r="B20" s="363"/>
      <c r="C20" s="364"/>
      <c r="D20" s="365" t="s">
        <v>1670</v>
      </c>
      <c r="E20" s="366" t="s">
        <v>458</v>
      </c>
      <c r="F20" s="367" t="s">
        <v>1592</v>
      </c>
      <c r="G20" s="368">
        <v>20</v>
      </c>
      <c r="H20" s="369"/>
      <c r="I20" s="370">
        <f>H20*G20</f>
        <v>0</v>
      </c>
      <c r="J20" s="369"/>
      <c r="K20" s="370">
        <f>J20*G20</f>
        <v>0</v>
      </c>
      <c r="L20" s="371">
        <f>K20+I20</f>
        <v>0</v>
      </c>
    </row>
    <row r="21" spans="1:12">
      <c r="A21" s="362">
        <f>A20+1</f>
        <v>15</v>
      </c>
      <c r="B21" s="363"/>
      <c r="C21" s="364"/>
      <c r="D21" s="365" t="s">
        <v>1671</v>
      </c>
      <c r="E21" s="366" t="s">
        <v>458</v>
      </c>
      <c r="F21" s="367" t="s">
        <v>1592</v>
      </c>
      <c r="G21" s="368">
        <v>1</v>
      </c>
      <c r="H21" s="369"/>
      <c r="I21" s="370">
        <f>H21*G21</f>
        <v>0</v>
      </c>
      <c r="J21" s="369"/>
      <c r="K21" s="370">
        <f>J21*G21</f>
        <v>0</v>
      </c>
      <c r="L21" s="371">
        <f>K21+I21</f>
        <v>0</v>
      </c>
    </row>
    <row r="22" spans="1:12">
      <c r="A22" s="362">
        <f>A21+1</f>
        <v>16</v>
      </c>
      <c r="B22" s="363"/>
      <c r="C22" s="364"/>
      <c r="D22" s="365" t="s">
        <v>1672</v>
      </c>
      <c r="E22" s="366" t="s">
        <v>458</v>
      </c>
      <c r="F22" s="367" t="s">
        <v>1673</v>
      </c>
      <c r="G22" s="368">
        <v>1</v>
      </c>
      <c r="H22" s="369"/>
      <c r="I22" s="370">
        <f>H22*G22</f>
        <v>0</v>
      </c>
      <c r="J22" s="369"/>
      <c r="K22" s="370">
        <f>J22*G22</f>
        <v>0</v>
      </c>
      <c r="L22" s="371">
        <f>K22+I22</f>
        <v>0</v>
      </c>
    </row>
    <row r="23" spans="1:12">
      <c r="A23" s="353"/>
      <c r="B23" s="353"/>
      <c r="C23" s="354"/>
      <c r="D23" s="355" t="s">
        <v>1917</v>
      </c>
      <c r="E23" s="356"/>
      <c r="F23" s="357"/>
      <c r="G23" s="357"/>
      <c r="H23" s="358"/>
      <c r="I23" s="359"/>
      <c r="J23" s="360"/>
      <c r="K23" s="359"/>
      <c r="L23" s="361"/>
    </row>
    <row r="24" spans="1:12" ht="20.45">
      <c r="A24" s="362">
        <f>A22+1</f>
        <v>17</v>
      </c>
      <c r="B24" s="363"/>
      <c r="C24" s="364"/>
      <c r="D24" s="365" t="s">
        <v>1918</v>
      </c>
      <c r="E24" s="366" t="s">
        <v>458</v>
      </c>
      <c r="F24" s="367" t="s">
        <v>215</v>
      </c>
      <c r="G24" s="368">
        <v>8</v>
      </c>
      <c r="H24" s="369"/>
      <c r="I24" s="370">
        <f>H24*G24</f>
        <v>0</v>
      </c>
      <c r="J24" s="369"/>
      <c r="K24" s="370">
        <f>J24*G24</f>
        <v>0</v>
      </c>
      <c r="L24" s="371">
        <f>K24+I24</f>
        <v>0</v>
      </c>
    </row>
    <row r="25" spans="1:12">
      <c r="A25" s="362">
        <f>A24+1</f>
        <v>18</v>
      </c>
      <c r="B25" s="363"/>
      <c r="C25" s="364"/>
      <c r="D25" s="365" t="s">
        <v>1670</v>
      </c>
      <c r="E25" s="366" t="s">
        <v>458</v>
      </c>
      <c r="F25" s="367" t="s">
        <v>1592</v>
      </c>
      <c r="G25" s="368">
        <v>20</v>
      </c>
      <c r="H25" s="369"/>
      <c r="I25" s="370">
        <f>H25*G25</f>
        <v>0</v>
      </c>
      <c r="J25" s="369"/>
      <c r="K25" s="370">
        <f>J25*G25</f>
        <v>0</v>
      </c>
      <c r="L25" s="371">
        <f>K25+I25</f>
        <v>0</v>
      </c>
    </row>
    <row r="26" spans="1:12">
      <c r="A26" s="362">
        <f>A25+1</f>
        <v>19</v>
      </c>
      <c r="B26" s="363"/>
      <c r="C26" s="364"/>
      <c r="D26" s="365" t="s">
        <v>1671</v>
      </c>
      <c r="E26" s="366" t="s">
        <v>458</v>
      </c>
      <c r="F26" s="367" t="s">
        <v>1592</v>
      </c>
      <c r="G26" s="368">
        <v>1</v>
      </c>
      <c r="H26" s="369"/>
      <c r="I26" s="370">
        <f>H26*G26</f>
        <v>0</v>
      </c>
      <c r="J26" s="369"/>
      <c r="K26" s="370">
        <f>J26*G26</f>
        <v>0</v>
      </c>
      <c r="L26" s="371">
        <f>K26+I26</f>
        <v>0</v>
      </c>
    </row>
    <row r="27" spans="1:12">
      <c r="A27" s="362">
        <f>A26+1</f>
        <v>20</v>
      </c>
      <c r="B27" s="363"/>
      <c r="C27" s="364"/>
      <c r="D27" s="365" t="s">
        <v>1672</v>
      </c>
      <c r="E27" s="366" t="s">
        <v>458</v>
      </c>
      <c r="F27" s="367" t="s">
        <v>1673</v>
      </c>
      <c r="G27" s="368">
        <v>1</v>
      </c>
      <c r="H27" s="369"/>
      <c r="I27" s="370">
        <f>H27*G27</f>
        <v>0</v>
      </c>
      <c r="J27" s="369"/>
      <c r="K27" s="370">
        <f>J27*G27</f>
        <v>0</v>
      </c>
      <c r="L27" s="371">
        <f>K27+I27</f>
        <v>0</v>
      </c>
    </row>
    <row r="28" spans="1:12">
      <c r="A28" s="353"/>
      <c r="B28" s="353"/>
      <c r="C28" s="372"/>
      <c r="D28" s="355" t="s">
        <v>1919</v>
      </c>
      <c r="E28" s="356"/>
      <c r="F28" s="357"/>
      <c r="G28" s="357"/>
      <c r="H28" s="358"/>
      <c r="I28" s="359"/>
      <c r="J28" s="360"/>
      <c r="K28" s="359"/>
      <c r="L28" s="361"/>
    </row>
    <row r="29" spans="1:12">
      <c r="A29" s="362">
        <f>A27+1</f>
        <v>21</v>
      </c>
      <c r="B29" s="363"/>
      <c r="C29" s="364"/>
      <c r="D29" s="365" t="s">
        <v>1920</v>
      </c>
      <c r="E29" s="366" t="s">
        <v>458</v>
      </c>
      <c r="F29" s="367" t="s">
        <v>1592</v>
      </c>
      <c r="G29" s="368">
        <v>2</v>
      </c>
      <c r="H29" s="369"/>
      <c r="I29" s="370">
        <f>H29*G29</f>
        <v>0</v>
      </c>
      <c r="J29" s="369"/>
      <c r="K29" s="370">
        <f>J29*G29</f>
        <v>0</v>
      </c>
      <c r="L29" s="371">
        <f>K29+I29</f>
        <v>0</v>
      </c>
    </row>
    <row r="30" spans="1:12">
      <c r="A30" s="362">
        <f>A29+1</f>
        <v>22</v>
      </c>
      <c r="B30" s="363"/>
      <c r="C30" s="364"/>
      <c r="D30" s="365" t="s">
        <v>1921</v>
      </c>
      <c r="E30" s="366" t="s">
        <v>458</v>
      </c>
      <c r="F30" s="367" t="s">
        <v>1592</v>
      </c>
      <c r="G30" s="368">
        <v>2</v>
      </c>
      <c r="H30" s="369"/>
      <c r="I30" s="370">
        <f>H30*G30</f>
        <v>0</v>
      </c>
      <c r="J30" s="369"/>
      <c r="K30" s="370">
        <f>J30*G30</f>
        <v>0</v>
      </c>
      <c r="L30" s="371">
        <f>K30+I30</f>
        <v>0</v>
      </c>
    </row>
    <row r="31" spans="1:12">
      <c r="A31" s="353"/>
      <c r="B31" s="353"/>
      <c r="C31" s="372"/>
      <c r="D31" s="355" t="s">
        <v>1611</v>
      </c>
      <c r="E31" s="356"/>
      <c r="F31" s="357"/>
      <c r="G31" s="357"/>
      <c r="H31" s="358"/>
      <c r="I31" s="359"/>
      <c r="J31" s="360"/>
      <c r="K31" s="359"/>
      <c r="L31" s="361"/>
    </row>
    <row r="32" spans="1:12" ht="20.45">
      <c r="A32" s="362">
        <f>A30+1</f>
        <v>23</v>
      </c>
      <c r="B32" s="363"/>
      <c r="C32" s="364"/>
      <c r="D32" s="365" t="s">
        <v>1922</v>
      </c>
      <c r="E32" s="366" t="s">
        <v>458</v>
      </c>
      <c r="F32" s="367" t="s">
        <v>494</v>
      </c>
      <c r="G32" s="367">
        <v>1</v>
      </c>
      <c r="H32" s="369"/>
      <c r="I32" s="370">
        <f>H32*G32</f>
        <v>0</v>
      </c>
      <c r="J32" s="369"/>
      <c r="K32" s="370">
        <f>J32*G32</f>
        <v>0</v>
      </c>
      <c r="L32" s="371">
        <f>K32+I32</f>
        <v>0</v>
      </c>
    </row>
    <row r="33" spans="1:12">
      <c r="A33" s="353"/>
      <c r="B33" s="353"/>
      <c r="C33" s="372"/>
      <c r="D33" s="355" t="s">
        <v>1358</v>
      </c>
      <c r="E33" s="356"/>
      <c r="F33" s="357"/>
      <c r="G33" s="357"/>
      <c r="H33" s="358"/>
      <c r="I33" s="359"/>
      <c r="J33" s="360"/>
      <c r="K33" s="359"/>
      <c r="L33" s="361"/>
    </row>
    <row r="34" spans="1:12">
      <c r="A34" s="362">
        <f>A32+1</f>
        <v>24</v>
      </c>
      <c r="B34" s="363"/>
      <c r="C34" s="364"/>
      <c r="D34" s="365" t="s">
        <v>1791</v>
      </c>
      <c r="E34" s="373"/>
      <c r="F34" s="367" t="s">
        <v>494</v>
      </c>
      <c r="G34" s="368">
        <v>1</v>
      </c>
      <c r="H34" s="369">
        <v>0</v>
      </c>
      <c r="I34" s="370">
        <f t="shared" ref="I34:I36" si="3">H34*G34</f>
        <v>0</v>
      </c>
      <c r="J34" s="369"/>
      <c r="K34" s="370">
        <f t="shared" ref="K34:K36" si="4">J34*G34</f>
        <v>0</v>
      </c>
      <c r="L34" s="371">
        <f t="shared" ref="L34:L43" si="5">K34+I34</f>
        <v>0</v>
      </c>
    </row>
    <row r="35" spans="1:12">
      <c r="A35" s="362">
        <f t="shared" ref="A35:A43" si="6">A34+1</f>
        <v>25</v>
      </c>
      <c r="B35" s="363"/>
      <c r="C35" s="364"/>
      <c r="D35" s="365" t="s">
        <v>1792</v>
      </c>
      <c r="E35" s="373"/>
      <c r="F35" s="367" t="s">
        <v>494</v>
      </c>
      <c r="G35" s="368">
        <v>1</v>
      </c>
      <c r="H35" s="369">
        <v>0</v>
      </c>
      <c r="I35" s="370">
        <f t="shared" si="3"/>
        <v>0</v>
      </c>
      <c r="J35" s="369"/>
      <c r="K35" s="370">
        <f t="shared" si="4"/>
        <v>0</v>
      </c>
      <c r="L35" s="371">
        <f t="shared" si="5"/>
        <v>0</v>
      </c>
    </row>
    <row r="36" spans="1:12">
      <c r="A36" s="362">
        <f t="shared" si="6"/>
        <v>26</v>
      </c>
      <c r="B36" s="363"/>
      <c r="C36" s="364"/>
      <c r="D36" s="365" t="s">
        <v>1793</v>
      </c>
      <c r="E36" s="373"/>
      <c r="F36" s="367" t="s">
        <v>494</v>
      </c>
      <c r="G36" s="368">
        <v>1</v>
      </c>
      <c r="H36" s="369">
        <v>0</v>
      </c>
      <c r="I36" s="370">
        <f t="shared" si="3"/>
        <v>0</v>
      </c>
      <c r="J36" s="369"/>
      <c r="K36" s="370">
        <f t="shared" si="4"/>
        <v>0</v>
      </c>
      <c r="L36" s="371">
        <f t="shared" si="5"/>
        <v>0</v>
      </c>
    </row>
    <row r="37" spans="1:12" ht="20.45">
      <c r="A37" s="362">
        <f t="shared" si="6"/>
        <v>27</v>
      </c>
      <c r="B37" s="363"/>
      <c r="C37" s="364"/>
      <c r="D37" s="365" t="s">
        <v>1352</v>
      </c>
      <c r="E37" s="373"/>
      <c r="F37" s="367" t="s">
        <v>494</v>
      </c>
      <c r="G37" s="368">
        <v>1</v>
      </c>
      <c r="H37" s="369">
        <v>0</v>
      </c>
      <c r="I37" s="370">
        <f t="shared" ref="I37:I43" si="7">H37*G37</f>
        <v>0</v>
      </c>
      <c r="J37" s="369"/>
      <c r="K37" s="370">
        <f t="shared" ref="K37:K43" si="8">J37*G37</f>
        <v>0</v>
      </c>
      <c r="L37" s="371">
        <f t="shared" si="5"/>
        <v>0</v>
      </c>
    </row>
    <row r="38" spans="1:12">
      <c r="A38" s="362">
        <f t="shared" si="6"/>
        <v>28</v>
      </c>
      <c r="B38" s="363"/>
      <c r="C38" s="364"/>
      <c r="D38" s="365" t="s">
        <v>1616</v>
      </c>
      <c r="E38" s="373"/>
      <c r="F38" s="367" t="s">
        <v>1592</v>
      </c>
      <c r="G38" s="368">
        <v>1</v>
      </c>
      <c r="H38" s="369">
        <v>0</v>
      </c>
      <c r="I38" s="370">
        <f t="shared" si="7"/>
        <v>0</v>
      </c>
      <c r="J38" s="369"/>
      <c r="K38" s="370">
        <f t="shared" si="8"/>
        <v>0</v>
      </c>
      <c r="L38" s="371">
        <f t="shared" si="5"/>
        <v>0</v>
      </c>
    </row>
    <row r="39" spans="1:12" ht="20.45">
      <c r="A39" s="362">
        <f t="shared" si="6"/>
        <v>29</v>
      </c>
      <c r="B39" s="363"/>
      <c r="C39" s="364"/>
      <c r="D39" s="365" t="s">
        <v>1617</v>
      </c>
      <c r="E39" s="373"/>
      <c r="F39" s="367" t="s">
        <v>494</v>
      </c>
      <c r="G39" s="368">
        <v>1</v>
      </c>
      <c r="H39" s="369">
        <v>0</v>
      </c>
      <c r="I39" s="370">
        <f t="shared" si="7"/>
        <v>0</v>
      </c>
      <c r="J39" s="369"/>
      <c r="K39" s="370">
        <f t="shared" si="8"/>
        <v>0</v>
      </c>
      <c r="L39" s="371">
        <f t="shared" si="5"/>
        <v>0</v>
      </c>
    </row>
    <row r="40" spans="1:12">
      <c r="A40" s="362">
        <f t="shared" si="6"/>
        <v>30</v>
      </c>
      <c r="B40" s="363"/>
      <c r="C40" s="364"/>
      <c r="D40" s="365" t="s">
        <v>1618</v>
      </c>
      <c r="E40" s="373"/>
      <c r="F40" s="367" t="s">
        <v>822</v>
      </c>
      <c r="G40" s="368">
        <v>6</v>
      </c>
      <c r="H40" s="369">
        <v>0</v>
      </c>
      <c r="I40" s="370">
        <f t="shared" si="7"/>
        <v>0</v>
      </c>
      <c r="J40" s="369"/>
      <c r="K40" s="370">
        <f t="shared" si="8"/>
        <v>0</v>
      </c>
      <c r="L40" s="371">
        <f t="shared" si="5"/>
        <v>0</v>
      </c>
    </row>
    <row r="41" spans="1:12" ht="20.45">
      <c r="A41" s="362">
        <f t="shared" si="6"/>
        <v>31</v>
      </c>
      <c r="B41" s="363"/>
      <c r="C41" s="364"/>
      <c r="D41" s="374" t="s">
        <v>1619</v>
      </c>
      <c r="E41" s="375"/>
      <c r="F41" s="367" t="s">
        <v>494</v>
      </c>
      <c r="G41" s="368">
        <v>1</v>
      </c>
      <c r="H41" s="369"/>
      <c r="I41" s="370">
        <f t="shared" si="7"/>
        <v>0</v>
      </c>
      <c r="J41" s="369"/>
      <c r="K41" s="370">
        <f t="shared" si="8"/>
        <v>0</v>
      </c>
      <c r="L41" s="371">
        <f t="shared" si="5"/>
        <v>0</v>
      </c>
    </row>
    <row r="42" spans="1:12" ht="20.45">
      <c r="A42" s="362">
        <f t="shared" si="6"/>
        <v>32</v>
      </c>
      <c r="B42" s="363"/>
      <c r="C42" s="364"/>
      <c r="D42" s="365" t="s">
        <v>1620</v>
      </c>
      <c r="E42" s="377"/>
      <c r="F42" s="367" t="s">
        <v>1592</v>
      </c>
      <c r="G42" s="368">
        <v>1</v>
      </c>
      <c r="H42" s="378">
        <v>0</v>
      </c>
      <c r="I42" s="370">
        <f t="shared" si="7"/>
        <v>0</v>
      </c>
      <c r="J42" s="369"/>
      <c r="K42" s="370">
        <f t="shared" si="8"/>
        <v>0</v>
      </c>
      <c r="L42" s="371">
        <f t="shared" si="5"/>
        <v>0</v>
      </c>
    </row>
    <row r="43" spans="1:12">
      <c r="A43" s="362">
        <f t="shared" si="6"/>
        <v>33</v>
      </c>
      <c r="B43" s="363"/>
      <c r="C43" s="364"/>
      <c r="D43" s="376" t="s">
        <v>1621</v>
      </c>
      <c r="E43" s="377"/>
      <c r="F43" s="367" t="s">
        <v>1592</v>
      </c>
      <c r="G43" s="368">
        <v>1</v>
      </c>
      <c r="H43" s="378">
        <v>0</v>
      </c>
      <c r="I43" s="370">
        <f t="shared" si="7"/>
        <v>0</v>
      </c>
      <c r="J43" s="369"/>
      <c r="K43" s="370">
        <f t="shared" si="8"/>
        <v>0</v>
      </c>
      <c r="L43" s="371">
        <f t="shared" si="5"/>
        <v>0</v>
      </c>
    </row>
    <row r="44" spans="1:12">
      <c r="A44" s="379"/>
      <c r="B44" s="379"/>
      <c r="C44" s="379"/>
      <c r="D44" s="379"/>
      <c r="E44" s="379"/>
      <c r="F44" s="379"/>
      <c r="G44" s="379"/>
      <c r="H44" s="379"/>
      <c r="I44" s="379"/>
      <c r="J44" s="379"/>
      <c r="K44" s="379"/>
      <c r="L44" s="379"/>
    </row>
    <row r="45" spans="1:12" s="383" customFormat="1" ht="15.6">
      <c r="A45" s="380" t="s">
        <v>1622</v>
      </c>
      <c r="B45" s="380"/>
      <c r="C45" s="381"/>
      <c r="D45" s="381"/>
      <c r="E45" s="381"/>
      <c r="F45" s="381"/>
      <c r="G45" s="381"/>
      <c r="H45" s="381"/>
      <c r="I45" s="381"/>
      <c r="J45" s="381"/>
      <c r="K45" s="381"/>
      <c r="L45" s="382">
        <f>SUM(L6:L43)</f>
        <v>0</v>
      </c>
    </row>
    <row r="46" spans="1:12" ht="21">
      <c r="A46" s="484" t="s">
        <v>1572</v>
      </c>
      <c r="B46" s="484"/>
      <c r="C46" s="484"/>
      <c r="D46" s="484"/>
      <c r="E46" s="484"/>
      <c r="F46" s="484"/>
      <c r="G46" s="484"/>
      <c r="H46" s="484"/>
      <c r="I46" s="484"/>
      <c r="J46" s="484"/>
      <c r="K46" s="484"/>
      <c r="L46" s="484"/>
    </row>
    <row r="47" spans="1:12" ht="31.9" customHeight="1">
      <c r="A47" s="479" t="s">
        <v>1577</v>
      </c>
      <c r="B47" s="479"/>
      <c r="C47" s="479"/>
      <c r="D47" s="479"/>
      <c r="E47" s="479"/>
      <c r="F47" s="479"/>
      <c r="G47" s="479"/>
      <c r="H47" s="479"/>
      <c r="I47" s="479"/>
      <c r="J47" s="479"/>
      <c r="K47" s="479"/>
      <c r="L47" s="479"/>
    </row>
    <row r="48" spans="1:12" ht="63" customHeight="1">
      <c r="A48" s="479" t="s">
        <v>1578</v>
      </c>
      <c r="B48" s="479"/>
      <c r="C48" s="479"/>
      <c r="D48" s="479"/>
      <c r="E48" s="479"/>
      <c r="F48" s="479"/>
      <c r="G48" s="479"/>
      <c r="H48" s="479"/>
      <c r="I48" s="479"/>
      <c r="J48" s="479"/>
      <c r="K48" s="479"/>
      <c r="L48" s="479"/>
    </row>
  </sheetData>
  <sheetProtection selectLockedCells="1" selectUnlockedCells="1"/>
  <autoFilter ref="B3:B67" xr:uid="{00000000-0009-0000-0000-000002000000}"/>
  <dataConsolidate function="var" topLabels="1">
    <dataRefs count="3">
      <dataRef ref="T3" sheet="SERVEROVNA RACKY" r:id="rId1"/>
      <dataRef ref="D997" sheet="SERVEROVNA RACKY" r:id="rId3"/>
      <dataRef ref="D1975" sheet="SERVEROVNA RACKY" r:id="rId5"/>
    </dataRefs>
  </dataConsolidate>
  <mergeCells count="7">
    <mergeCell ref="A48:L48"/>
    <mergeCell ref="A1:L1"/>
    <mergeCell ref="A2:G2"/>
    <mergeCell ref="H2:I2"/>
    <mergeCell ref="J2:K2"/>
    <mergeCell ref="A46:L46"/>
    <mergeCell ref="A47:L47"/>
  </mergeCells>
  <conditionalFormatting sqref="H5:H11 H13:H17 H24:H27 J36:J43">
    <cfRule type="containsBlanks" dxfId="18" priority="9">
      <formula>LEN(TRIM(H5))=0</formula>
    </cfRule>
  </conditionalFormatting>
  <conditionalFormatting sqref="H19:H22">
    <cfRule type="containsBlanks" dxfId="17" priority="10">
      <formula>LEN(TRIM(H19))=0</formula>
    </cfRule>
  </conditionalFormatting>
  <conditionalFormatting sqref="H29:H30">
    <cfRule type="containsBlanks" dxfId="16" priority="7">
      <formula>LEN(TRIM(H29))=0</formula>
    </cfRule>
  </conditionalFormatting>
  <conditionalFormatting sqref="H32">
    <cfRule type="containsBlanks" dxfId="15" priority="11">
      <formula>LEN(TRIM(H32))=0</formula>
    </cfRule>
  </conditionalFormatting>
  <conditionalFormatting sqref="H41">
    <cfRule type="containsBlanks" dxfId="14" priority="8">
      <formula>LEN(TRIM(H41))=0</formula>
    </cfRule>
  </conditionalFormatting>
  <conditionalFormatting sqref="J5:J11">
    <cfRule type="containsBlanks" dxfId="13" priority="12">
      <formula>LEN(TRIM(J5))=0</formula>
    </cfRule>
  </conditionalFormatting>
  <conditionalFormatting sqref="J13:J17">
    <cfRule type="containsBlanks" dxfId="12" priority="6">
      <formula>LEN(TRIM(J13))=0</formula>
    </cfRule>
  </conditionalFormatting>
  <conditionalFormatting sqref="J19:J22">
    <cfRule type="containsBlanks" dxfId="11" priority="5">
      <formula>LEN(TRIM(J19))=0</formula>
    </cfRule>
  </conditionalFormatting>
  <conditionalFormatting sqref="J24:J27">
    <cfRule type="containsBlanks" dxfId="10" priority="4">
      <formula>LEN(TRIM(J24))=0</formula>
    </cfRule>
  </conditionalFormatting>
  <conditionalFormatting sqref="J29:J30">
    <cfRule type="containsBlanks" dxfId="9" priority="3">
      <formula>LEN(TRIM(J29))=0</formula>
    </cfRule>
  </conditionalFormatting>
  <conditionalFormatting sqref="J34">
    <cfRule type="containsBlanks" dxfId="8" priority="2">
      <formula>LEN(TRIM(J34))=0</formula>
    </cfRule>
  </conditionalFormatting>
  <conditionalFormatting sqref="J35">
    <cfRule type="containsBlanks" dxfId="7" priority="1">
      <formula>LEN(TRIM(J35))=0</formula>
    </cfRule>
  </conditionalFormatting>
  <pageMargins left="0.78749999999999998" right="0.78749999999999998" top="0.78749999999999998" bottom="1.1784722222222199" header="0.51180555555555596" footer="0.51180555555555596"/>
  <pageSetup paperSize="9" scale="73" firstPageNumber="0" fitToHeight="4" orientation="landscape" horizontalDpi="300" verticalDpi="30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3FB1F-9F92-B540-8FC3-8AF58AF0566F}">
  <sheetPr>
    <tabColor rgb="FFFF0000"/>
  </sheetPr>
  <dimension ref="A1:I27"/>
  <sheetViews>
    <sheetView zoomScale="144" zoomScaleNormal="162" zoomScalePageLayoutView="162" workbookViewId="0">
      <selection activeCell="AL84" sqref="AL84"/>
    </sheetView>
  </sheetViews>
  <sheetFormatPr defaultColWidth="10.7109375" defaultRowHeight="13.15"/>
  <cols>
    <col min="1" max="1" width="5.42578125" style="6" customWidth="1"/>
    <col min="2" max="2" width="14.28515625" style="6" customWidth="1"/>
    <col min="3" max="3" width="44.28515625" style="6" customWidth="1"/>
    <col min="4" max="4" width="8.28515625" style="6" customWidth="1"/>
    <col min="5" max="5" width="17.42578125" style="6" customWidth="1"/>
    <col min="6" max="6" width="10.7109375" style="6"/>
    <col min="7" max="7" width="14.28515625" style="6" bestFit="1" customWidth="1"/>
    <col min="8" max="16384" width="10.7109375" style="6"/>
  </cols>
  <sheetData>
    <row r="1" spans="1:9" ht="7.15" customHeight="1">
      <c r="A1" s="416"/>
      <c r="B1" s="416"/>
      <c r="C1" s="416"/>
      <c r="D1" s="416"/>
      <c r="E1" s="416"/>
    </row>
    <row r="2" spans="1:9" s="7" customFormat="1" ht="46.9" customHeight="1">
      <c r="A2" s="478" t="s">
        <v>1548</v>
      </c>
      <c r="B2" s="478"/>
      <c r="C2" s="478"/>
      <c r="D2" s="478"/>
      <c r="E2" s="478"/>
      <c r="F2" s="288"/>
      <c r="G2" s="288"/>
      <c r="H2" s="288"/>
      <c r="I2" s="288"/>
    </row>
    <row r="3" spans="1:9" s="10" customFormat="1" ht="28.9" customHeight="1">
      <c r="A3" s="419" t="s">
        <v>1</v>
      </c>
      <c r="B3" s="419"/>
      <c r="C3" s="8" t="s">
        <v>2</v>
      </c>
      <c r="D3" s="9" t="s">
        <v>3</v>
      </c>
      <c r="E3" s="8" t="s">
        <v>4</v>
      </c>
      <c r="F3" s="29"/>
      <c r="G3" s="29"/>
      <c r="H3" s="29"/>
      <c r="I3" s="29"/>
    </row>
    <row r="4" spans="1:9" s="10" customFormat="1" ht="23.65" customHeight="1">
      <c r="A4" s="420" t="s">
        <v>5</v>
      </c>
      <c r="B4" s="420"/>
      <c r="C4" s="11" t="s">
        <v>6</v>
      </c>
      <c r="D4" s="12" t="s">
        <v>7</v>
      </c>
      <c r="E4" s="13" t="s">
        <v>8</v>
      </c>
      <c r="G4" s="29"/>
      <c r="H4" s="29"/>
      <c r="I4" s="29"/>
    </row>
    <row r="5" spans="1:9" s="10" customFormat="1" ht="22.9" customHeight="1">
      <c r="A5" s="421" t="s">
        <v>9</v>
      </c>
      <c r="B5" s="421"/>
      <c r="C5" s="1" t="s">
        <v>10</v>
      </c>
      <c r="D5" s="9" t="s">
        <v>11</v>
      </c>
      <c r="E5" s="1" t="s">
        <v>12</v>
      </c>
      <c r="F5" s="29"/>
      <c r="G5" s="29"/>
      <c r="H5" s="289"/>
      <c r="I5" s="29"/>
    </row>
    <row r="6" spans="1:9" s="10" customFormat="1" ht="23.65" customHeight="1">
      <c r="A6" s="422"/>
      <c r="B6" s="422"/>
      <c r="C6" s="14" t="s">
        <v>13</v>
      </c>
      <c r="D6" s="12" t="s">
        <v>14</v>
      </c>
      <c r="E6" s="11" t="s">
        <v>15</v>
      </c>
      <c r="F6" s="290"/>
      <c r="G6" s="29"/>
      <c r="H6" s="29"/>
      <c r="I6" s="29"/>
    </row>
    <row r="7" spans="1:9" s="10" customFormat="1" ht="22.9">
      <c r="A7" s="421" t="s">
        <v>16</v>
      </c>
      <c r="B7" s="421"/>
      <c r="C7" s="1" t="s">
        <v>17</v>
      </c>
      <c r="D7" s="9" t="s">
        <v>11</v>
      </c>
      <c r="E7" s="1" t="s">
        <v>18</v>
      </c>
      <c r="F7" s="29"/>
      <c r="G7" s="29"/>
      <c r="H7" s="29"/>
      <c r="I7" s="29"/>
    </row>
    <row r="8" spans="1:9" s="10" customFormat="1" ht="23.65" customHeight="1">
      <c r="A8" s="422"/>
      <c r="B8" s="422"/>
      <c r="C8" s="14" t="s">
        <v>19</v>
      </c>
      <c r="D8" s="12" t="s">
        <v>14</v>
      </c>
      <c r="E8" s="11" t="s">
        <v>20</v>
      </c>
      <c r="F8" s="290"/>
      <c r="G8" s="29"/>
      <c r="H8" s="29"/>
      <c r="I8" s="29"/>
    </row>
    <row r="9" spans="1:9" s="10" customFormat="1" ht="22.9" customHeight="1">
      <c r="A9" s="421" t="s">
        <v>21</v>
      </c>
      <c r="B9" s="421"/>
      <c r="C9" s="15"/>
      <c r="D9" s="9" t="s">
        <v>11</v>
      </c>
      <c r="E9" s="15"/>
      <c r="F9" s="29"/>
      <c r="G9" s="29"/>
      <c r="H9" s="29"/>
      <c r="I9" s="29"/>
    </row>
    <row r="10" spans="1:9" s="10" customFormat="1" ht="22.9">
      <c r="A10" s="422"/>
      <c r="B10" s="422"/>
      <c r="C10" s="16"/>
      <c r="D10" s="12" t="s">
        <v>14</v>
      </c>
      <c r="E10" s="17"/>
      <c r="F10" s="29"/>
      <c r="G10" s="29"/>
      <c r="H10" s="29"/>
      <c r="I10" s="29"/>
    </row>
    <row r="11" spans="1:9" s="18" customFormat="1" ht="22.9" customHeight="1">
      <c r="A11" s="423"/>
      <c r="B11" s="423"/>
      <c r="C11" s="423"/>
      <c r="D11" s="423"/>
      <c r="E11" s="423"/>
    </row>
    <row r="12" spans="1:9" s="291" customFormat="1" ht="67.150000000000006" customHeight="1">
      <c r="A12" s="417" t="s">
        <v>1923</v>
      </c>
      <c r="B12" s="418"/>
      <c r="C12" s="418"/>
      <c r="D12" s="418"/>
      <c r="E12" s="418"/>
      <c r="F12" s="19"/>
    </row>
    <row r="13" spans="1:9" s="24" customFormat="1" ht="15.6">
      <c r="A13" s="20" t="s">
        <v>22</v>
      </c>
      <c r="B13" s="21"/>
      <c r="C13" s="22"/>
      <c r="D13" s="20" t="s">
        <v>24</v>
      </c>
      <c r="E13" s="23" t="s">
        <v>25</v>
      </c>
      <c r="F13" s="19"/>
    </row>
    <row r="14" spans="1:9" s="24" customFormat="1" ht="15.6">
      <c r="A14" s="2">
        <v>1</v>
      </c>
      <c r="B14" s="4" t="s">
        <v>1924</v>
      </c>
      <c r="C14" s="5"/>
      <c r="D14" s="3"/>
      <c r="E14" s="25">
        <f>GHZ!J53</f>
        <v>0</v>
      </c>
      <c r="F14" s="19"/>
      <c r="G14" s="292"/>
      <c r="H14" s="293"/>
      <c r="I14" s="292"/>
    </row>
    <row r="15" spans="1:9" s="19" customFormat="1" ht="15.6">
      <c r="A15" s="477" t="s">
        <v>31</v>
      </c>
      <c r="B15" s="477"/>
      <c r="C15" s="477"/>
      <c r="D15" s="294"/>
      <c r="E15" s="295">
        <f>SUM(E14:E14)</f>
        <v>0</v>
      </c>
      <c r="G15" s="296"/>
    </row>
    <row r="16" spans="1:9" s="19" customFormat="1" ht="15.6">
      <c r="A16" s="477" t="s">
        <v>32</v>
      </c>
      <c r="B16" s="477"/>
      <c r="C16" s="477"/>
      <c r="D16" s="297">
        <v>0.21</v>
      </c>
      <c r="E16" s="295">
        <f>ROUND(PRODUCT(E15,D16),1)</f>
        <v>0</v>
      </c>
    </row>
    <row r="17" spans="1:9" s="19" customFormat="1" ht="15.6">
      <c r="A17" s="477" t="s">
        <v>33</v>
      </c>
      <c r="B17" s="477"/>
      <c r="C17" s="477"/>
      <c r="D17" s="294"/>
      <c r="E17" s="295">
        <f>E16+E15</f>
        <v>0</v>
      </c>
    </row>
    <row r="18" spans="1:9" s="19" customFormat="1" ht="10.9" customHeight="1">
      <c r="A18" s="475"/>
      <c r="B18" s="475"/>
      <c r="C18" s="475"/>
      <c r="D18" s="475"/>
      <c r="E18" s="475"/>
    </row>
    <row r="19" spans="1:9" s="299" customFormat="1" ht="61.15" customHeight="1">
      <c r="A19" s="476" t="s">
        <v>1551</v>
      </c>
      <c r="B19" s="476"/>
      <c r="C19" s="476"/>
      <c r="D19" s="476"/>
      <c r="E19" s="476"/>
      <c r="F19" s="298"/>
      <c r="G19" s="298"/>
      <c r="H19" s="298"/>
      <c r="I19" s="298"/>
    </row>
    <row r="20" spans="1:9" s="300" customFormat="1" ht="43.9" customHeight="1">
      <c r="A20" s="476" t="s">
        <v>1552</v>
      </c>
      <c r="B20" s="476"/>
      <c r="C20" s="476"/>
      <c r="D20" s="476"/>
      <c r="E20" s="476"/>
    </row>
    <row r="21" spans="1:9" s="300" customFormat="1" ht="61.9" customHeight="1">
      <c r="A21" s="472" t="s">
        <v>1553</v>
      </c>
      <c r="B21" s="472"/>
      <c r="C21" s="472"/>
      <c r="D21" s="472"/>
      <c r="E21" s="472"/>
    </row>
    <row r="22" spans="1:9" s="300" customFormat="1" ht="46.9" customHeight="1">
      <c r="A22" s="472" t="s">
        <v>1554</v>
      </c>
      <c r="B22" s="472"/>
      <c r="C22" s="472"/>
      <c r="D22" s="472"/>
      <c r="E22" s="472"/>
    </row>
    <row r="23" spans="1:9" s="300" customFormat="1" ht="19.149999999999999" customHeight="1">
      <c r="A23" s="472" t="s">
        <v>1555</v>
      </c>
      <c r="B23" s="472"/>
      <c r="C23" s="472"/>
      <c r="D23" s="472"/>
      <c r="E23" s="472"/>
    </row>
    <row r="24" spans="1:9" s="300" customFormat="1" ht="46.15" customHeight="1">
      <c r="A24" s="472" t="s">
        <v>1556</v>
      </c>
      <c r="B24" s="472"/>
      <c r="C24" s="472"/>
      <c r="D24" s="472"/>
      <c r="E24" s="472"/>
    </row>
    <row r="25" spans="1:9" s="300" customFormat="1" ht="31.9" customHeight="1">
      <c r="A25" s="472" t="s">
        <v>1557</v>
      </c>
      <c r="B25" s="472"/>
      <c r="C25" s="472"/>
      <c r="D25" s="472"/>
      <c r="E25" s="472"/>
      <c r="F25" s="298"/>
      <c r="G25" s="298"/>
      <c r="H25" s="298"/>
      <c r="I25" s="298"/>
    </row>
    <row r="26" spans="1:9">
      <c r="A26" s="473"/>
      <c r="B26" s="473"/>
      <c r="C26" s="473"/>
      <c r="D26" s="473"/>
      <c r="E26" s="473"/>
    </row>
    <row r="27" spans="1:9">
      <c r="A27" s="474"/>
      <c r="B27" s="474"/>
      <c r="C27" s="474"/>
      <c r="D27" s="474"/>
      <c r="E27" s="474"/>
    </row>
  </sheetData>
  <sheetProtection selectLockedCells="1" selectUnlockedCells="1"/>
  <mergeCells count="22">
    <mergeCell ref="A17:C17"/>
    <mergeCell ref="A1:E1"/>
    <mergeCell ref="A2:E2"/>
    <mergeCell ref="A3:B3"/>
    <mergeCell ref="A4:B4"/>
    <mergeCell ref="A5:B6"/>
    <mergeCell ref="A7:B8"/>
    <mergeCell ref="A9:B10"/>
    <mergeCell ref="A11:E11"/>
    <mergeCell ref="A12:E12"/>
    <mergeCell ref="A15:C15"/>
    <mergeCell ref="A16:C16"/>
    <mergeCell ref="A24:E24"/>
    <mergeCell ref="A25:E25"/>
    <mergeCell ref="A26:E26"/>
    <mergeCell ref="A27:E27"/>
    <mergeCell ref="A18:E18"/>
    <mergeCell ref="A19:E19"/>
    <mergeCell ref="A20:E20"/>
    <mergeCell ref="A21:E21"/>
    <mergeCell ref="A22:E22"/>
    <mergeCell ref="A23:E23"/>
  </mergeCells>
  <conditionalFormatting sqref="C3:C10">
    <cfRule type="containsBlanks" dxfId="6" priority="2">
      <formula>LEN(TRIM(C3))=0</formula>
    </cfRule>
  </conditionalFormatting>
  <conditionalFormatting sqref="E3:E10">
    <cfRule type="containsBlanks" dxfId="5" priority="1">
      <formula>LEN(TRIM(E3))=0</formula>
    </cfRule>
  </conditionalFormatting>
  <pageMargins left="0.54" right="0.28999999999999998" top="0.28999999999999998" bottom="0.28999999999999998" header="0.26" footer="0.26"/>
  <pageSetup paperSize="9" firstPageNumber="0" orientation="portrait" horizontalDpi="300" verticalDpi="30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E4EBB7-31B7-DD4C-875F-4D7B91560F04}">
  <sheetPr>
    <tabColor rgb="FFFF0000"/>
    <pageSetUpPr fitToPage="1"/>
  </sheetPr>
  <dimension ref="A1:F30"/>
  <sheetViews>
    <sheetView zoomScale="125" zoomScaleNormal="110" zoomScalePageLayoutView="110" workbookViewId="0">
      <selection activeCell="AL84" sqref="AL84"/>
    </sheetView>
  </sheetViews>
  <sheetFormatPr defaultColWidth="10.42578125" defaultRowHeight="12.75" customHeight="1"/>
  <cols>
    <col min="1" max="1" width="5.42578125" style="301" customWidth="1"/>
    <col min="2" max="2" width="32.42578125" style="301" customWidth="1"/>
    <col min="3" max="3" width="22.140625" style="301" bestFit="1" customWidth="1"/>
    <col min="4" max="4" width="13.7109375" style="301" customWidth="1"/>
    <col min="5" max="5" width="17.140625" style="301" customWidth="1"/>
    <col min="6" max="6" width="26.7109375" style="301" customWidth="1"/>
    <col min="7" max="22" width="10.42578125" style="301"/>
    <col min="23" max="23" width="14.140625" style="301" bestFit="1" customWidth="1"/>
    <col min="24" max="16384" width="10.42578125" style="301"/>
  </cols>
  <sheetData>
    <row r="1" spans="1:6" ht="36" customHeight="1">
      <c r="A1" s="419" t="s">
        <v>1</v>
      </c>
      <c r="B1" s="419"/>
      <c r="C1" s="485" t="s">
        <v>1558</v>
      </c>
      <c r="D1" s="485"/>
      <c r="E1" s="485"/>
      <c r="F1" s="485"/>
    </row>
    <row r="2" spans="1:6" ht="23.65" customHeight="1">
      <c r="A2" s="419" t="s">
        <v>5</v>
      </c>
      <c r="B2" s="419"/>
      <c r="C2" s="1" t="s">
        <v>6</v>
      </c>
      <c r="D2" s="29"/>
      <c r="E2" s="29"/>
      <c r="F2" s="29"/>
    </row>
    <row r="3" spans="1:6" ht="15.4" customHeight="1">
      <c r="A3" s="419" t="s">
        <v>7</v>
      </c>
      <c r="B3" s="419"/>
      <c r="C3" s="1" t="s">
        <v>1559</v>
      </c>
      <c r="D3" s="31" t="s">
        <v>3</v>
      </c>
      <c r="E3" s="1" t="s">
        <v>4</v>
      </c>
      <c r="F3" s="290"/>
    </row>
    <row r="4" spans="1:6" ht="23.65" customHeight="1">
      <c r="A4" s="31"/>
      <c r="B4" s="29"/>
      <c r="C4" s="302"/>
      <c r="D4" s="31"/>
      <c r="E4" s="29"/>
      <c r="F4" s="29"/>
    </row>
    <row r="5" spans="1:6" ht="46.15" customHeight="1">
      <c r="A5" s="417" t="s">
        <v>1925</v>
      </c>
      <c r="B5" s="418"/>
      <c r="C5" s="418"/>
      <c r="D5" s="418"/>
      <c r="E5" s="418"/>
      <c r="F5" s="418"/>
    </row>
    <row r="6" spans="1:6" ht="15.6">
      <c r="A6" s="483" t="s">
        <v>1562</v>
      </c>
      <c r="B6" s="483"/>
      <c r="C6" s="483"/>
      <c r="D6" s="483"/>
      <c r="E6" s="483"/>
      <c r="F6" s="483"/>
    </row>
    <row r="7" spans="1:6" ht="16.149999999999999" customHeight="1">
      <c r="A7" s="303" t="s">
        <v>22</v>
      </c>
      <c r="B7" s="480" t="s">
        <v>1563</v>
      </c>
      <c r="C7" s="480"/>
      <c r="D7" s="304" t="s">
        <v>1564</v>
      </c>
      <c r="E7" s="305" t="s">
        <v>24</v>
      </c>
      <c r="F7" s="306" t="s">
        <v>25</v>
      </c>
    </row>
    <row r="8" spans="1:6" ht="16.149999999999999" customHeight="1">
      <c r="A8" s="307">
        <v>1</v>
      </c>
      <c r="B8" s="308" t="s">
        <v>158</v>
      </c>
      <c r="C8" s="309" t="s">
        <v>1926</v>
      </c>
      <c r="D8" s="310"/>
      <c r="E8" s="311"/>
      <c r="F8" s="312">
        <f ca="1">SUMIF(GHZ!E5:E33,"PHSV",GHZ!J6:J23)</f>
        <v>0</v>
      </c>
    </row>
    <row r="9" spans="1:6" ht="16.149999999999999" customHeight="1">
      <c r="A9" s="307">
        <f>A8+1</f>
        <v>2</v>
      </c>
      <c r="B9" s="308" t="s">
        <v>458</v>
      </c>
      <c r="C9" s="309" t="s">
        <v>1926</v>
      </c>
      <c r="D9" s="309"/>
      <c r="E9" s="318"/>
      <c r="F9" s="312">
        <f>SUMIF(GHZ!E5:E33,"PSV",GHZ!J5:J33)</f>
        <v>0</v>
      </c>
    </row>
    <row r="10" spans="1:6" ht="16.149999999999999" customHeight="1">
      <c r="A10" s="307">
        <f>A9+1</f>
        <v>3</v>
      </c>
      <c r="B10" s="308" t="s">
        <v>1567</v>
      </c>
      <c r="C10" s="309" t="s">
        <v>1926</v>
      </c>
      <c r="D10" s="309"/>
      <c r="E10" s="318"/>
      <c r="F10" s="312">
        <f ca="1">SUMIF(GHZ!E5:E33,"M",GHZ!J6:J23)</f>
        <v>0</v>
      </c>
    </row>
    <row r="11" spans="1:6" ht="16.149999999999999" customHeight="1">
      <c r="A11" s="307">
        <f>A10+1</f>
        <v>4</v>
      </c>
      <c r="B11" s="321" t="s">
        <v>1358</v>
      </c>
      <c r="C11" s="322"/>
      <c r="D11" s="323"/>
      <c r="E11" s="324"/>
      <c r="F11" s="325">
        <f>SUM(GHZ!J35:J51)</f>
        <v>0</v>
      </c>
    </row>
    <row r="12" spans="1:6" ht="16.149999999999999" customHeight="1">
      <c r="A12" s="320">
        <f>A11+1</f>
        <v>5</v>
      </c>
      <c r="B12" s="321" t="s">
        <v>1568</v>
      </c>
      <c r="C12" s="322"/>
      <c r="D12" s="326"/>
      <c r="E12" s="3">
        <f ca="1">F8+F9+F10</f>
        <v>0</v>
      </c>
      <c r="F12" s="325">
        <f ca="1">E12*D12</f>
        <v>0</v>
      </c>
    </row>
    <row r="13" spans="1:6" ht="16.149999999999999" customHeight="1">
      <c r="A13" s="327">
        <f>A12+1</f>
        <v>6</v>
      </c>
      <c r="B13" s="328" t="s">
        <v>1927</v>
      </c>
      <c r="C13" s="329"/>
      <c r="D13" s="329"/>
      <c r="E13" s="330"/>
      <c r="F13" s="331">
        <f ca="1">SUM(F8:F12)</f>
        <v>0</v>
      </c>
    </row>
    <row r="14" spans="1:6" ht="16.149999999999999" customHeight="1">
      <c r="A14" s="483" t="s">
        <v>1570</v>
      </c>
      <c r="B14" s="483"/>
      <c r="C14" s="483"/>
      <c r="D14" s="483"/>
      <c r="E14" s="483"/>
      <c r="F14" s="483"/>
    </row>
    <row r="15" spans="1:6" ht="16.149999999999999" customHeight="1">
      <c r="A15" s="332" t="s">
        <v>1571</v>
      </c>
      <c r="B15" s="333"/>
      <c r="C15" s="334"/>
      <c r="D15" s="335"/>
      <c r="E15" s="335"/>
      <c r="F15" s="336">
        <f ca="1">F13</f>
        <v>0</v>
      </c>
    </row>
    <row r="16" spans="1:6" ht="16.149999999999999" customHeight="1">
      <c r="A16" s="30"/>
      <c r="B16" s="30"/>
      <c r="C16" s="30"/>
      <c r="D16" s="30"/>
      <c r="E16" s="30"/>
      <c r="F16" s="30"/>
    </row>
    <row r="17" spans="1:6" ht="13.9"/>
    <row r="18" spans="1:6" ht="21">
      <c r="A18" s="484" t="s">
        <v>1572</v>
      </c>
      <c r="B18" s="484"/>
      <c r="C18" s="484"/>
      <c r="D18" s="484"/>
      <c r="E18" s="484"/>
      <c r="F18" s="484"/>
    </row>
    <row r="20" spans="1:6" ht="16.5" customHeight="1">
      <c r="A20" s="2"/>
      <c r="B20" s="4"/>
      <c r="C20" s="5"/>
      <c r="D20" s="337"/>
      <c r="E20" s="3"/>
      <c r="F20" s="3"/>
    </row>
    <row r="21" spans="1:6" ht="16.5" customHeight="1">
      <c r="A21" s="338" t="s">
        <v>1573</v>
      </c>
      <c r="B21" s="4"/>
      <c r="C21" s="5"/>
      <c r="D21" s="337"/>
      <c r="E21" s="3"/>
      <c r="F21" s="3"/>
    </row>
    <row r="22" spans="1:6" ht="16.5" customHeight="1">
      <c r="A22" s="338" t="s">
        <v>1574</v>
      </c>
      <c r="B22" s="4"/>
      <c r="C22" s="5"/>
      <c r="D22" s="337"/>
      <c r="E22" s="3"/>
      <c r="F22" s="3"/>
    </row>
    <row r="23" spans="1:6" ht="16.5" customHeight="1">
      <c r="A23" s="338" t="s">
        <v>1575</v>
      </c>
      <c r="B23" s="4"/>
      <c r="C23" s="5"/>
      <c r="D23" s="337"/>
      <c r="E23" s="3"/>
      <c r="F23" s="3"/>
    </row>
    <row r="24" spans="1:6" ht="16.149999999999999" customHeight="1">
      <c r="A24" s="338" t="s">
        <v>1576</v>
      </c>
      <c r="B24" s="4"/>
      <c r="C24" s="5"/>
      <c r="D24" s="337"/>
      <c r="E24" s="3"/>
      <c r="F24" s="3"/>
    </row>
    <row r="25" spans="1:6" ht="16.5" customHeight="1">
      <c r="A25" s="2"/>
      <c r="B25" s="4"/>
      <c r="C25" s="5"/>
      <c r="D25" s="337"/>
      <c r="E25" s="3"/>
      <c r="F25" s="3"/>
    </row>
    <row r="26" spans="1:6" ht="46.9" customHeight="1">
      <c r="A26" s="479" t="s">
        <v>1577</v>
      </c>
      <c r="B26" s="479"/>
      <c r="C26" s="479"/>
      <c r="D26" s="479"/>
      <c r="E26" s="479"/>
      <c r="F26" s="479"/>
    </row>
    <row r="27" spans="1:6" ht="90" customHeight="1">
      <c r="A27" s="479" t="s">
        <v>1578</v>
      </c>
      <c r="B27" s="479"/>
      <c r="C27" s="479"/>
      <c r="D27" s="479"/>
      <c r="E27" s="479"/>
      <c r="F27" s="479"/>
    </row>
    <row r="28" spans="1:6" ht="16.5" customHeight="1">
      <c r="A28" s="2"/>
      <c r="B28" s="4"/>
      <c r="C28" s="5"/>
      <c r="D28" s="337"/>
      <c r="E28" s="3"/>
      <c r="F28" s="3"/>
    </row>
    <row r="29" spans="1:6" ht="16.5" customHeight="1">
      <c r="A29" s="2"/>
      <c r="B29" s="4"/>
      <c r="C29" s="5"/>
      <c r="D29" s="337"/>
      <c r="E29" s="3"/>
      <c r="F29" s="3"/>
    </row>
    <row r="30" spans="1:6" ht="16.5" customHeight="1">
      <c r="A30" s="2"/>
      <c r="B30" s="4"/>
      <c r="C30" s="5"/>
      <c r="D30" s="337"/>
      <c r="E30" s="3"/>
      <c r="F30" s="3"/>
    </row>
  </sheetData>
  <sheetProtection selectLockedCells="1" selectUnlockedCells="1"/>
  <mergeCells count="11">
    <mergeCell ref="A6:F6"/>
    <mergeCell ref="A1:B1"/>
    <mergeCell ref="C1:F1"/>
    <mergeCell ref="A2:B2"/>
    <mergeCell ref="A3:B3"/>
    <mergeCell ref="A5:F5"/>
    <mergeCell ref="B7:C7"/>
    <mergeCell ref="A14:F14"/>
    <mergeCell ref="A18:F18"/>
    <mergeCell ref="A26:F26"/>
    <mergeCell ref="A27:F27"/>
  </mergeCells>
  <conditionalFormatting sqref="D12">
    <cfRule type="containsBlanks" dxfId="4" priority="1">
      <formula>LEN(TRIM(D12))=0</formula>
    </cfRule>
  </conditionalFormatting>
  <pageMargins left="0.78749999999999998" right="0.78749999999999998" top="0.78749999999999998" bottom="0.78749999999999998" header="0.51180555555555551" footer="0.51180555555555551"/>
  <pageSetup paperSize="9" scale="68" firstPageNumber="0" orientation="portrait" horizontalDpi="300" verticalDpi="300"/>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11E0B6-F110-6240-AE05-08FAB86E5124}">
  <sheetPr>
    <tabColor rgb="FFFF0000"/>
    <pageSetUpPr fitToPage="1"/>
  </sheetPr>
  <dimension ref="A1:J56"/>
  <sheetViews>
    <sheetView zoomScale="110" zoomScaleNormal="110" zoomScalePageLayoutView="130" workbookViewId="0">
      <pane ySplit="3" topLeftCell="A29" activePane="bottomLeft" state="frozen"/>
      <selection pane="bottomLeft" activeCell="D48" sqref="D48"/>
      <selection activeCell="H16" sqref="H16"/>
    </sheetView>
  </sheetViews>
  <sheetFormatPr defaultColWidth="10.42578125" defaultRowHeight="13.9"/>
  <cols>
    <col min="1" max="1" width="4.42578125" style="339" customWidth="1"/>
    <col min="2" max="3" width="14.42578125" style="339" customWidth="1"/>
    <col min="4" max="4" width="55" style="339" customWidth="1"/>
    <col min="5" max="5" width="4.7109375" style="339" bestFit="1" customWidth="1"/>
    <col min="6" max="6" width="5.28515625" style="339" bestFit="1" customWidth="1"/>
    <col min="7" max="7" width="6" style="339" customWidth="1"/>
    <col min="8" max="8" width="11.42578125" style="339" customWidth="1"/>
    <col min="9" max="9" width="15.7109375" style="339" customWidth="1"/>
    <col min="10" max="10" width="16.28515625" style="339" customWidth="1"/>
    <col min="11" max="16384" width="10.42578125" style="339"/>
  </cols>
  <sheetData>
    <row r="1" spans="1:10" ht="49.9" customHeight="1">
      <c r="A1" s="486" t="s">
        <v>1928</v>
      </c>
      <c r="B1" s="486"/>
      <c r="C1" s="486"/>
      <c r="D1" s="486"/>
      <c r="E1" s="486"/>
      <c r="F1" s="486"/>
      <c r="G1" s="486"/>
      <c r="H1" s="486"/>
      <c r="I1" s="486"/>
      <c r="J1" s="486"/>
    </row>
    <row r="2" spans="1:10">
      <c r="A2" s="487" t="s">
        <v>1580</v>
      </c>
      <c r="B2" s="488"/>
      <c r="C2" s="488"/>
      <c r="D2" s="488"/>
      <c r="E2" s="488"/>
      <c r="F2" s="488"/>
      <c r="G2" s="489"/>
      <c r="H2" s="490" t="s">
        <v>1929</v>
      </c>
      <c r="I2" s="491"/>
      <c r="J2" s="340" t="s">
        <v>1581</v>
      </c>
    </row>
    <row r="3" spans="1:10">
      <c r="A3" s="341" t="s">
        <v>1582</v>
      </c>
      <c r="B3" s="343" t="s">
        <v>1584</v>
      </c>
      <c r="C3" s="343" t="s">
        <v>1930</v>
      </c>
      <c r="D3" s="344" t="s">
        <v>1585</v>
      </c>
      <c r="E3" s="345" t="s">
        <v>1586</v>
      </c>
      <c r="F3" s="346" t="s">
        <v>147</v>
      </c>
      <c r="G3" s="347" t="s">
        <v>1587</v>
      </c>
      <c r="H3" s="348" t="s">
        <v>1588</v>
      </c>
      <c r="I3" s="349" t="s">
        <v>1589</v>
      </c>
      <c r="J3" s="352" t="s">
        <v>1589</v>
      </c>
    </row>
    <row r="4" spans="1:10">
      <c r="A4" s="353"/>
      <c r="B4" s="353"/>
      <c r="C4" s="354"/>
      <c r="D4" s="355" t="s">
        <v>1931</v>
      </c>
      <c r="E4" s="356"/>
      <c r="F4" s="357"/>
      <c r="G4" s="357"/>
      <c r="H4" s="358"/>
      <c r="I4" s="359"/>
      <c r="J4" s="361"/>
    </row>
    <row r="5" spans="1:10" ht="39" customHeight="1">
      <c r="A5" s="362">
        <v>1</v>
      </c>
      <c r="B5" s="363"/>
      <c r="C5" s="364"/>
      <c r="D5" s="365" t="s">
        <v>1932</v>
      </c>
      <c r="E5" s="366" t="s">
        <v>458</v>
      </c>
      <c r="F5" s="367" t="s">
        <v>1592</v>
      </c>
      <c r="G5" s="368">
        <v>1</v>
      </c>
      <c r="H5" s="369"/>
      <c r="I5" s="370">
        <f>G5*H5</f>
        <v>0</v>
      </c>
      <c r="J5" s="371">
        <f>I5</f>
        <v>0</v>
      </c>
    </row>
    <row r="6" spans="1:10">
      <c r="A6" s="362">
        <f t="shared" ref="A6:A11" si="0">A5+1</f>
        <v>2</v>
      </c>
      <c r="B6" s="363"/>
      <c r="C6" s="364"/>
      <c r="D6" s="365" t="s">
        <v>1933</v>
      </c>
      <c r="E6" s="366" t="s">
        <v>458</v>
      </c>
      <c r="F6" s="367" t="s">
        <v>1592</v>
      </c>
      <c r="G6" s="368">
        <v>1</v>
      </c>
      <c r="H6" s="369"/>
      <c r="I6" s="370">
        <f>G6*H6</f>
        <v>0</v>
      </c>
      <c r="J6" s="371">
        <f t="shared" ref="J6:J16" si="1">I6</f>
        <v>0</v>
      </c>
    </row>
    <row r="7" spans="1:10">
      <c r="A7" s="362">
        <f t="shared" si="0"/>
        <v>3</v>
      </c>
      <c r="B7" s="363"/>
      <c r="C7" s="364"/>
      <c r="D7" s="365" t="s">
        <v>1934</v>
      </c>
      <c r="E7" s="366" t="s">
        <v>458</v>
      </c>
      <c r="F7" s="367" t="s">
        <v>1592</v>
      </c>
      <c r="G7" s="368">
        <v>1</v>
      </c>
      <c r="H7" s="369"/>
      <c r="I7" s="370">
        <f t="shared" ref="I7:I8" si="2">H7*G7</f>
        <v>0</v>
      </c>
      <c r="J7" s="371">
        <f t="shared" si="1"/>
        <v>0</v>
      </c>
    </row>
    <row r="8" spans="1:10">
      <c r="A8" s="362">
        <f t="shared" si="0"/>
        <v>4</v>
      </c>
      <c r="B8" s="363"/>
      <c r="C8" s="364"/>
      <c r="D8" s="365" t="s">
        <v>1935</v>
      </c>
      <c r="E8" s="366" t="s">
        <v>458</v>
      </c>
      <c r="F8" s="367" t="s">
        <v>1592</v>
      </c>
      <c r="G8" s="368">
        <v>1</v>
      </c>
      <c r="H8" s="369"/>
      <c r="I8" s="370">
        <f t="shared" si="2"/>
        <v>0</v>
      </c>
      <c r="J8" s="371">
        <f t="shared" si="1"/>
        <v>0</v>
      </c>
    </row>
    <row r="9" spans="1:10">
      <c r="A9" s="362">
        <f t="shared" si="0"/>
        <v>5</v>
      </c>
      <c r="B9" s="363"/>
      <c r="C9" s="364"/>
      <c r="D9" s="365" t="s">
        <v>1936</v>
      </c>
      <c r="E9" s="366" t="s">
        <v>458</v>
      </c>
      <c r="F9" s="367" t="s">
        <v>1592</v>
      </c>
      <c r="G9" s="368">
        <v>1</v>
      </c>
      <c r="H9" s="369"/>
      <c r="I9" s="370">
        <f t="shared" ref="I9" si="3">G9*H9</f>
        <v>0</v>
      </c>
      <c r="J9" s="371">
        <f t="shared" si="1"/>
        <v>0</v>
      </c>
    </row>
    <row r="10" spans="1:10">
      <c r="A10" s="362">
        <f t="shared" si="0"/>
        <v>6</v>
      </c>
      <c r="B10" s="363"/>
      <c r="C10" s="364"/>
      <c r="D10" s="365" t="s">
        <v>1937</v>
      </c>
      <c r="E10" s="366" t="s">
        <v>458</v>
      </c>
      <c r="F10" s="367" t="s">
        <v>1592</v>
      </c>
      <c r="G10" s="368">
        <v>1</v>
      </c>
      <c r="H10" s="369"/>
      <c r="I10" s="370">
        <f t="shared" ref="I10:I11" si="4">H10*G10</f>
        <v>0</v>
      </c>
      <c r="J10" s="371">
        <f t="shared" si="1"/>
        <v>0</v>
      </c>
    </row>
    <row r="11" spans="1:10">
      <c r="A11" s="362">
        <f t="shared" si="0"/>
        <v>7</v>
      </c>
      <c r="B11" s="363"/>
      <c r="C11" s="364"/>
      <c r="D11" s="365" t="s">
        <v>1938</v>
      </c>
      <c r="E11" s="366" t="s">
        <v>458</v>
      </c>
      <c r="F11" s="367" t="s">
        <v>1592</v>
      </c>
      <c r="G11" s="368">
        <v>1</v>
      </c>
      <c r="H11" s="369"/>
      <c r="I11" s="370">
        <f t="shared" si="4"/>
        <v>0</v>
      </c>
      <c r="J11" s="371">
        <f t="shared" si="1"/>
        <v>0</v>
      </c>
    </row>
    <row r="12" spans="1:10">
      <c r="A12" s="362">
        <f>A11+1</f>
        <v>8</v>
      </c>
      <c r="B12" s="363"/>
      <c r="C12" s="364"/>
      <c r="D12" s="365" t="s">
        <v>1939</v>
      </c>
      <c r="E12" s="366" t="s">
        <v>458</v>
      </c>
      <c r="F12" s="367" t="s">
        <v>1592</v>
      </c>
      <c r="G12" s="368">
        <v>1</v>
      </c>
      <c r="H12" s="369"/>
      <c r="I12" s="370">
        <f t="shared" ref="I12" si="5">G12*H12</f>
        <v>0</v>
      </c>
      <c r="J12" s="371">
        <f t="shared" si="1"/>
        <v>0</v>
      </c>
    </row>
    <row r="13" spans="1:10">
      <c r="A13" s="362">
        <f t="shared" ref="A13:A16" si="6">A12+1</f>
        <v>9</v>
      </c>
      <c r="B13" s="363"/>
      <c r="C13" s="364"/>
      <c r="D13" s="365" t="s">
        <v>1940</v>
      </c>
      <c r="E13" s="366" t="s">
        <v>458</v>
      </c>
      <c r="F13" s="367" t="s">
        <v>1592</v>
      </c>
      <c r="G13" s="368">
        <v>2</v>
      </c>
      <c r="H13" s="369"/>
      <c r="I13" s="370">
        <f t="shared" ref="I13" si="7">H13*G13</f>
        <v>0</v>
      </c>
      <c r="J13" s="371">
        <f t="shared" si="1"/>
        <v>0</v>
      </c>
    </row>
    <row r="14" spans="1:10">
      <c r="A14" s="362">
        <f t="shared" si="6"/>
        <v>10</v>
      </c>
      <c r="B14" s="363"/>
      <c r="C14" s="364"/>
      <c r="D14" s="365" t="s">
        <v>1941</v>
      </c>
      <c r="E14" s="366" t="s">
        <v>458</v>
      </c>
      <c r="F14" s="367" t="s">
        <v>1592</v>
      </c>
      <c r="G14" s="368">
        <v>1</v>
      </c>
      <c r="H14" s="369"/>
      <c r="I14" s="370">
        <f t="shared" ref="I14" si="8">G14*H14</f>
        <v>0</v>
      </c>
      <c r="J14" s="371">
        <f t="shared" si="1"/>
        <v>0</v>
      </c>
    </row>
    <row r="15" spans="1:10" ht="20.45">
      <c r="A15" s="362">
        <f t="shared" si="6"/>
        <v>11</v>
      </c>
      <c r="B15" s="363"/>
      <c r="C15" s="364"/>
      <c r="D15" s="365" t="s">
        <v>1942</v>
      </c>
      <c r="E15" s="366" t="s">
        <v>458</v>
      </c>
      <c r="F15" s="367" t="s">
        <v>1592</v>
      </c>
      <c r="G15" s="368">
        <v>1</v>
      </c>
      <c r="H15" s="369"/>
      <c r="I15" s="370">
        <f t="shared" ref="I15:I16" si="9">H15*G15</f>
        <v>0</v>
      </c>
      <c r="J15" s="371">
        <f t="shared" si="1"/>
        <v>0</v>
      </c>
    </row>
    <row r="16" spans="1:10">
      <c r="A16" s="362">
        <f t="shared" si="6"/>
        <v>12</v>
      </c>
      <c r="B16" s="363"/>
      <c r="C16" s="364"/>
      <c r="D16" s="365" t="s">
        <v>1943</v>
      </c>
      <c r="E16" s="366" t="s">
        <v>458</v>
      </c>
      <c r="F16" s="367" t="s">
        <v>1600</v>
      </c>
      <c r="G16" s="368">
        <v>37</v>
      </c>
      <c r="H16" s="369"/>
      <c r="I16" s="370">
        <f t="shared" si="9"/>
        <v>0</v>
      </c>
      <c r="J16" s="371">
        <f t="shared" si="1"/>
        <v>0</v>
      </c>
    </row>
    <row r="17" spans="1:10">
      <c r="A17" s="353"/>
      <c r="B17" s="353"/>
      <c r="C17" s="354"/>
      <c r="D17" s="355" t="s">
        <v>1944</v>
      </c>
      <c r="E17" s="356"/>
      <c r="F17" s="357"/>
      <c r="G17" s="357"/>
      <c r="H17" s="358"/>
      <c r="I17" s="359"/>
      <c r="J17" s="361"/>
    </row>
    <row r="18" spans="1:10" ht="39" customHeight="1">
      <c r="A18" s="362">
        <f>A16+1</f>
        <v>13</v>
      </c>
      <c r="B18" s="363"/>
      <c r="C18" s="364"/>
      <c r="D18" s="365" t="s">
        <v>1945</v>
      </c>
      <c r="E18" s="366" t="s">
        <v>458</v>
      </c>
      <c r="F18" s="367" t="s">
        <v>1592</v>
      </c>
      <c r="G18" s="368">
        <v>1</v>
      </c>
      <c r="H18" s="369"/>
      <c r="I18" s="370">
        <f>G18*H18</f>
        <v>0</v>
      </c>
      <c r="J18" s="371">
        <f>I18</f>
        <v>0</v>
      </c>
    </row>
    <row r="19" spans="1:10">
      <c r="A19" s="362">
        <f t="shared" ref="A19:A23" si="10">A18+1</f>
        <v>14</v>
      </c>
      <c r="B19" s="363"/>
      <c r="C19" s="364"/>
      <c r="D19" s="365" t="s">
        <v>1946</v>
      </c>
      <c r="E19" s="366" t="s">
        <v>458</v>
      </c>
      <c r="F19" s="367" t="s">
        <v>1592</v>
      </c>
      <c r="G19" s="368">
        <v>1</v>
      </c>
      <c r="H19" s="369"/>
      <c r="I19" s="370">
        <f>G19*H19</f>
        <v>0</v>
      </c>
      <c r="J19" s="371">
        <f t="shared" ref="J19:J23" si="11">I19</f>
        <v>0</v>
      </c>
    </row>
    <row r="20" spans="1:10">
      <c r="A20" s="362">
        <f t="shared" si="10"/>
        <v>15</v>
      </c>
      <c r="B20" s="363"/>
      <c r="C20" s="364"/>
      <c r="D20" s="365" t="s">
        <v>1947</v>
      </c>
      <c r="E20" s="366" t="s">
        <v>458</v>
      </c>
      <c r="F20" s="367" t="s">
        <v>1592</v>
      </c>
      <c r="G20" s="368">
        <v>2</v>
      </c>
      <c r="H20" s="369"/>
      <c r="I20" s="370">
        <f t="shared" ref="I20:I21" si="12">H20*G20</f>
        <v>0</v>
      </c>
      <c r="J20" s="371">
        <f t="shared" si="11"/>
        <v>0</v>
      </c>
    </row>
    <row r="21" spans="1:10">
      <c r="A21" s="362">
        <f t="shared" si="10"/>
        <v>16</v>
      </c>
      <c r="B21" s="363"/>
      <c r="C21" s="364"/>
      <c r="D21" s="365" t="s">
        <v>1948</v>
      </c>
      <c r="E21" s="366" t="s">
        <v>458</v>
      </c>
      <c r="F21" s="367" t="s">
        <v>1592</v>
      </c>
      <c r="G21" s="368">
        <v>1</v>
      </c>
      <c r="H21" s="369"/>
      <c r="I21" s="370">
        <f t="shared" si="12"/>
        <v>0</v>
      </c>
      <c r="J21" s="371">
        <f t="shared" si="11"/>
        <v>0</v>
      </c>
    </row>
    <row r="22" spans="1:10">
      <c r="A22" s="362">
        <f t="shared" si="10"/>
        <v>17</v>
      </c>
      <c r="B22" s="363"/>
      <c r="C22" s="364"/>
      <c r="D22" s="365" t="s">
        <v>1949</v>
      </c>
      <c r="E22" s="366" t="s">
        <v>458</v>
      </c>
      <c r="F22" s="367" t="s">
        <v>1592</v>
      </c>
      <c r="G22" s="368">
        <v>1</v>
      </c>
      <c r="H22" s="369"/>
      <c r="I22" s="370">
        <f t="shared" ref="I22" si="13">G22*H22</f>
        <v>0</v>
      </c>
      <c r="J22" s="371">
        <f t="shared" si="11"/>
        <v>0</v>
      </c>
    </row>
    <row r="23" spans="1:10">
      <c r="A23" s="362">
        <f t="shared" si="10"/>
        <v>18</v>
      </c>
      <c r="B23" s="363"/>
      <c r="C23" s="364"/>
      <c r="D23" s="365" t="s">
        <v>1950</v>
      </c>
      <c r="E23" s="366" t="s">
        <v>458</v>
      </c>
      <c r="F23" s="367" t="s">
        <v>1592</v>
      </c>
      <c r="G23" s="368">
        <v>8</v>
      </c>
      <c r="H23" s="369"/>
      <c r="I23" s="370">
        <f t="shared" ref="I23" si="14">H23*G23</f>
        <v>0</v>
      </c>
      <c r="J23" s="371">
        <f t="shared" si="11"/>
        <v>0</v>
      </c>
    </row>
    <row r="24" spans="1:10">
      <c r="A24" s="353"/>
      <c r="B24" s="353"/>
      <c r="C24" s="354"/>
      <c r="D24" s="355" t="s">
        <v>1951</v>
      </c>
      <c r="E24" s="356"/>
      <c r="F24" s="357"/>
      <c r="G24" s="357"/>
      <c r="H24" s="358"/>
      <c r="I24" s="359"/>
      <c r="J24" s="361"/>
    </row>
    <row r="25" spans="1:10">
      <c r="A25" s="362">
        <f>A23+1</f>
        <v>19</v>
      </c>
      <c r="B25" s="363"/>
      <c r="C25" s="364"/>
      <c r="D25" s="365" t="s">
        <v>1952</v>
      </c>
      <c r="E25" s="366" t="s">
        <v>458</v>
      </c>
      <c r="F25" s="367" t="s">
        <v>1592</v>
      </c>
      <c r="G25" s="368">
        <v>2</v>
      </c>
      <c r="H25" s="369"/>
      <c r="I25" s="370">
        <f>G25*H25</f>
        <v>0</v>
      </c>
      <c r="J25" s="371">
        <f>I25</f>
        <v>0</v>
      </c>
    </row>
    <row r="26" spans="1:10">
      <c r="A26" s="362">
        <f t="shared" ref="A26:A31" si="15">A25+1</f>
        <v>20</v>
      </c>
      <c r="B26" s="363"/>
      <c r="C26" s="364"/>
      <c r="D26" s="365" t="s">
        <v>1953</v>
      </c>
      <c r="E26" s="366" t="s">
        <v>458</v>
      </c>
      <c r="F26" s="367" t="s">
        <v>1592</v>
      </c>
      <c r="G26" s="368">
        <v>2</v>
      </c>
      <c r="H26" s="369"/>
      <c r="I26" s="370">
        <f>G26*H26</f>
        <v>0</v>
      </c>
      <c r="J26" s="371">
        <f t="shared" ref="J26:J33" si="16">I26</f>
        <v>0</v>
      </c>
    </row>
    <row r="27" spans="1:10">
      <c r="A27" s="362">
        <f t="shared" si="15"/>
        <v>21</v>
      </c>
      <c r="B27" s="363"/>
      <c r="C27" s="364"/>
      <c r="D27" s="365" t="s">
        <v>1954</v>
      </c>
      <c r="E27" s="366" t="s">
        <v>458</v>
      </c>
      <c r="F27" s="367" t="s">
        <v>1592</v>
      </c>
      <c r="G27" s="368">
        <v>2</v>
      </c>
      <c r="H27" s="369"/>
      <c r="I27" s="370">
        <f t="shared" ref="I27:I28" si="17">H27*G27</f>
        <v>0</v>
      </c>
      <c r="J27" s="371">
        <f t="shared" si="16"/>
        <v>0</v>
      </c>
    </row>
    <row r="28" spans="1:10">
      <c r="A28" s="362">
        <f t="shared" si="15"/>
        <v>22</v>
      </c>
      <c r="B28" s="363"/>
      <c r="C28" s="364"/>
      <c r="D28" s="365" t="s">
        <v>1955</v>
      </c>
      <c r="E28" s="366" t="s">
        <v>458</v>
      </c>
      <c r="F28" s="367" t="s">
        <v>1592</v>
      </c>
      <c r="G28" s="368">
        <v>1</v>
      </c>
      <c r="H28" s="369"/>
      <c r="I28" s="370">
        <f t="shared" si="17"/>
        <v>0</v>
      </c>
      <c r="J28" s="371">
        <f t="shared" si="16"/>
        <v>0</v>
      </c>
    </row>
    <row r="29" spans="1:10">
      <c r="A29" s="362">
        <f t="shared" si="15"/>
        <v>23</v>
      </c>
      <c r="B29" s="363"/>
      <c r="C29" s="364"/>
      <c r="D29" s="365" t="s">
        <v>1956</v>
      </c>
      <c r="E29" s="366" t="s">
        <v>458</v>
      </c>
      <c r="F29" s="367" t="s">
        <v>1592</v>
      </c>
      <c r="G29" s="368">
        <v>1</v>
      </c>
      <c r="H29" s="369"/>
      <c r="I29" s="370">
        <f t="shared" ref="I29" si="18">G29*H29</f>
        <v>0</v>
      </c>
      <c r="J29" s="371">
        <f t="shared" si="16"/>
        <v>0</v>
      </c>
    </row>
    <row r="30" spans="1:10">
      <c r="A30" s="362">
        <f t="shared" si="15"/>
        <v>24</v>
      </c>
      <c r="B30" s="363"/>
      <c r="C30" s="364"/>
      <c r="D30" s="365" t="s">
        <v>1957</v>
      </c>
      <c r="E30" s="366" t="s">
        <v>458</v>
      </c>
      <c r="F30" s="367" t="s">
        <v>1592</v>
      </c>
      <c r="G30" s="368">
        <v>3</v>
      </c>
      <c r="H30" s="369"/>
      <c r="I30" s="370">
        <f t="shared" ref="I30:I31" si="19">H30*G30</f>
        <v>0</v>
      </c>
      <c r="J30" s="371">
        <f t="shared" si="16"/>
        <v>0</v>
      </c>
    </row>
    <row r="31" spans="1:10">
      <c r="A31" s="362">
        <f t="shared" si="15"/>
        <v>25</v>
      </c>
      <c r="B31" s="363"/>
      <c r="C31" s="364"/>
      <c r="D31" s="365" t="s">
        <v>1958</v>
      </c>
      <c r="E31" s="366" t="s">
        <v>458</v>
      </c>
      <c r="F31" s="367" t="s">
        <v>1592</v>
      </c>
      <c r="G31" s="368">
        <v>1</v>
      </c>
      <c r="H31" s="369"/>
      <c r="I31" s="370">
        <f t="shared" si="19"/>
        <v>0</v>
      </c>
      <c r="J31" s="371">
        <f t="shared" si="16"/>
        <v>0</v>
      </c>
    </row>
    <row r="32" spans="1:10">
      <c r="A32" s="362">
        <f>A31+1</f>
        <v>26</v>
      </c>
      <c r="B32" s="363"/>
      <c r="C32" s="364"/>
      <c r="D32" s="365" t="s">
        <v>1959</v>
      </c>
      <c r="E32" s="366" t="s">
        <v>458</v>
      </c>
      <c r="F32" s="367" t="s">
        <v>1592</v>
      </c>
      <c r="G32" s="368">
        <v>1</v>
      </c>
      <c r="H32" s="369"/>
      <c r="I32" s="370">
        <f t="shared" ref="I32" si="20">G32*H32</f>
        <v>0</v>
      </c>
      <c r="J32" s="371">
        <f t="shared" si="16"/>
        <v>0</v>
      </c>
    </row>
    <row r="33" spans="1:10">
      <c r="A33" s="362">
        <f t="shared" ref="A33" si="21">A32+1</f>
        <v>27</v>
      </c>
      <c r="B33" s="363"/>
      <c r="C33" s="364"/>
      <c r="D33" s="365" t="s">
        <v>1960</v>
      </c>
      <c r="E33" s="366" t="s">
        <v>458</v>
      </c>
      <c r="F33" s="367" t="s">
        <v>1592</v>
      </c>
      <c r="G33" s="368">
        <v>1</v>
      </c>
      <c r="H33" s="369"/>
      <c r="I33" s="370">
        <f t="shared" ref="I33" si="22">H33*G33</f>
        <v>0</v>
      </c>
      <c r="J33" s="371">
        <f t="shared" si="16"/>
        <v>0</v>
      </c>
    </row>
    <row r="34" spans="1:10">
      <c r="A34" s="353"/>
      <c r="B34" s="353"/>
      <c r="C34" s="372"/>
      <c r="D34" s="355" t="s">
        <v>1358</v>
      </c>
      <c r="E34" s="356"/>
      <c r="F34" s="357"/>
      <c r="G34" s="357"/>
      <c r="H34" s="358"/>
      <c r="I34" s="359"/>
      <c r="J34" s="361"/>
    </row>
    <row r="35" spans="1:10">
      <c r="A35" s="362">
        <f>A33+1</f>
        <v>28</v>
      </c>
      <c r="B35" s="363"/>
      <c r="C35" s="364"/>
      <c r="D35" s="365" t="s">
        <v>1961</v>
      </c>
      <c r="E35" s="373"/>
      <c r="F35" s="367" t="s">
        <v>494</v>
      </c>
      <c r="G35" s="368">
        <v>1</v>
      </c>
      <c r="H35" s="369"/>
      <c r="I35" s="370">
        <f t="shared" ref="I35:I51" si="23">H35*G35</f>
        <v>0</v>
      </c>
      <c r="J35" s="371">
        <f t="shared" ref="J35:J51" si="24">I35</f>
        <v>0</v>
      </c>
    </row>
    <row r="36" spans="1:10">
      <c r="A36" s="362">
        <f t="shared" ref="A36:A51" si="25">A35+1</f>
        <v>29</v>
      </c>
      <c r="B36" s="363"/>
      <c r="C36" s="364"/>
      <c r="D36" s="365" t="s">
        <v>1962</v>
      </c>
      <c r="E36" s="373"/>
      <c r="F36" s="367" t="s">
        <v>494</v>
      </c>
      <c r="G36" s="368">
        <v>1</v>
      </c>
      <c r="H36" s="369"/>
      <c r="I36" s="370">
        <f t="shared" si="23"/>
        <v>0</v>
      </c>
      <c r="J36" s="371">
        <f t="shared" si="24"/>
        <v>0</v>
      </c>
    </row>
    <row r="37" spans="1:10">
      <c r="A37" s="362">
        <f t="shared" si="25"/>
        <v>30</v>
      </c>
      <c r="B37" s="363"/>
      <c r="C37" s="364"/>
      <c r="D37" s="365" t="s">
        <v>1963</v>
      </c>
      <c r="E37" s="373"/>
      <c r="F37" s="367" t="s">
        <v>494</v>
      </c>
      <c r="G37" s="368">
        <v>1</v>
      </c>
      <c r="H37" s="369"/>
      <c r="I37" s="370">
        <f t="shared" si="23"/>
        <v>0</v>
      </c>
      <c r="J37" s="371">
        <f t="shared" si="24"/>
        <v>0</v>
      </c>
    </row>
    <row r="38" spans="1:10">
      <c r="A38" s="362">
        <f t="shared" si="25"/>
        <v>31</v>
      </c>
      <c r="B38" s="363"/>
      <c r="C38" s="364"/>
      <c r="D38" s="365" t="s">
        <v>1964</v>
      </c>
      <c r="E38" s="373"/>
      <c r="F38" s="367" t="s">
        <v>494</v>
      </c>
      <c r="G38" s="368">
        <v>1</v>
      </c>
      <c r="H38" s="369"/>
      <c r="I38" s="370">
        <f t="shared" si="23"/>
        <v>0</v>
      </c>
      <c r="J38" s="371">
        <f t="shared" si="24"/>
        <v>0</v>
      </c>
    </row>
    <row r="39" spans="1:10">
      <c r="A39" s="362">
        <f t="shared" si="25"/>
        <v>32</v>
      </c>
      <c r="B39" s="363"/>
      <c r="C39" s="364"/>
      <c r="D39" s="365" t="s">
        <v>1965</v>
      </c>
      <c r="E39" s="373"/>
      <c r="F39" s="367" t="s">
        <v>494</v>
      </c>
      <c r="G39" s="368">
        <v>1</v>
      </c>
      <c r="H39" s="369"/>
      <c r="I39" s="370">
        <f t="shared" si="23"/>
        <v>0</v>
      </c>
      <c r="J39" s="371">
        <f t="shared" si="24"/>
        <v>0</v>
      </c>
    </row>
    <row r="40" spans="1:10">
      <c r="A40" s="362">
        <f t="shared" si="25"/>
        <v>33</v>
      </c>
      <c r="B40" s="363"/>
      <c r="C40" s="364"/>
      <c r="D40" s="365" t="s">
        <v>1966</v>
      </c>
      <c r="E40" s="373"/>
      <c r="F40" s="367" t="s">
        <v>494</v>
      </c>
      <c r="G40" s="368">
        <v>1</v>
      </c>
      <c r="H40" s="369"/>
      <c r="I40" s="370">
        <f t="shared" si="23"/>
        <v>0</v>
      </c>
      <c r="J40" s="371">
        <f t="shared" si="24"/>
        <v>0</v>
      </c>
    </row>
    <row r="41" spans="1:10">
      <c r="A41" s="362">
        <f t="shared" si="25"/>
        <v>34</v>
      </c>
      <c r="B41" s="363"/>
      <c r="C41" s="364"/>
      <c r="D41" s="365" t="s">
        <v>1967</v>
      </c>
      <c r="E41" s="373"/>
      <c r="F41" s="367" t="s">
        <v>494</v>
      </c>
      <c r="G41" s="368">
        <v>1</v>
      </c>
      <c r="H41" s="369"/>
      <c r="I41" s="370">
        <f t="shared" si="23"/>
        <v>0</v>
      </c>
      <c r="J41" s="371">
        <f t="shared" si="24"/>
        <v>0</v>
      </c>
    </row>
    <row r="42" spans="1:10">
      <c r="A42" s="362">
        <f t="shared" si="25"/>
        <v>35</v>
      </c>
      <c r="B42" s="363"/>
      <c r="C42" s="364"/>
      <c r="D42" s="365" t="s">
        <v>1968</v>
      </c>
      <c r="E42" s="373"/>
      <c r="F42" s="367" t="s">
        <v>494</v>
      </c>
      <c r="G42" s="368">
        <v>2</v>
      </c>
      <c r="H42" s="369"/>
      <c r="I42" s="370">
        <f t="shared" si="23"/>
        <v>0</v>
      </c>
      <c r="J42" s="371">
        <f t="shared" si="24"/>
        <v>0</v>
      </c>
    </row>
    <row r="43" spans="1:10">
      <c r="A43" s="362">
        <f t="shared" si="25"/>
        <v>36</v>
      </c>
      <c r="B43" s="363"/>
      <c r="C43" s="364"/>
      <c r="D43" s="365" t="s">
        <v>1969</v>
      </c>
      <c r="E43" s="373"/>
      <c r="F43" s="367" t="s">
        <v>494</v>
      </c>
      <c r="G43" s="368">
        <v>1</v>
      </c>
      <c r="H43" s="369"/>
      <c r="I43" s="370">
        <f t="shared" si="23"/>
        <v>0</v>
      </c>
      <c r="J43" s="371">
        <f t="shared" si="24"/>
        <v>0</v>
      </c>
    </row>
    <row r="44" spans="1:10">
      <c r="A44" s="362">
        <f t="shared" si="25"/>
        <v>37</v>
      </c>
      <c r="B44" s="363"/>
      <c r="C44" s="364"/>
      <c r="D44" s="365" t="s">
        <v>1970</v>
      </c>
      <c r="E44" s="373"/>
      <c r="F44" s="367" t="s">
        <v>494</v>
      </c>
      <c r="G44" s="368">
        <v>1</v>
      </c>
      <c r="H44" s="369"/>
      <c r="I44" s="370">
        <f t="shared" si="23"/>
        <v>0</v>
      </c>
      <c r="J44" s="371">
        <f t="shared" si="24"/>
        <v>0</v>
      </c>
    </row>
    <row r="45" spans="1:10">
      <c r="A45" s="362">
        <f t="shared" si="25"/>
        <v>38</v>
      </c>
      <c r="B45" s="363"/>
      <c r="C45" s="364"/>
      <c r="D45" s="365" t="s">
        <v>1971</v>
      </c>
      <c r="E45" s="373"/>
      <c r="F45" s="367" t="s">
        <v>494</v>
      </c>
      <c r="G45" s="368">
        <v>1</v>
      </c>
      <c r="H45" s="369"/>
      <c r="I45" s="370">
        <f t="shared" si="23"/>
        <v>0</v>
      </c>
      <c r="J45" s="371">
        <f t="shared" si="24"/>
        <v>0</v>
      </c>
    </row>
    <row r="46" spans="1:10">
      <c r="A46" s="362">
        <f t="shared" si="25"/>
        <v>39</v>
      </c>
      <c r="B46" s="363"/>
      <c r="C46" s="364"/>
      <c r="D46" s="365" t="s">
        <v>1972</v>
      </c>
      <c r="E46" s="373"/>
      <c r="F46" s="367" t="s">
        <v>494</v>
      </c>
      <c r="G46" s="368">
        <v>1</v>
      </c>
      <c r="H46" s="369"/>
      <c r="I46" s="370">
        <f t="shared" si="23"/>
        <v>0</v>
      </c>
      <c r="J46" s="371">
        <f t="shared" si="24"/>
        <v>0</v>
      </c>
    </row>
    <row r="47" spans="1:10">
      <c r="A47" s="362">
        <f t="shared" si="25"/>
        <v>40</v>
      </c>
      <c r="B47" s="363"/>
      <c r="C47" s="364"/>
      <c r="D47" s="365" t="s">
        <v>1973</v>
      </c>
      <c r="E47" s="373"/>
      <c r="F47" s="367" t="s">
        <v>1592</v>
      </c>
      <c r="G47" s="368">
        <v>1</v>
      </c>
      <c r="H47" s="369"/>
      <c r="I47" s="370">
        <f t="shared" si="23"/>
        <v>0</v>
      </c>
      <c r="J47" s="371">
        <f t="shared" si="24"/>
        <v>0</v>
      </c>
    </row>
    <row r="48" spans="1:10">
      <c r="A48" s="362">
        <f t="shared" si="25"/>
        <v>41</v>
      </c>
      <c r="B48" s="363"/>
      <c r="C48" s="364"/>
      <c r="D48" s="374" t="s">
        <v>1974</v>
      </c>
      <c r="E48" s="375"/>
      <c r="F48" s="367" t="s">
        <v>1592</v>
      </c>
      <c r="G48" s="368">
        <v>1</v>
      </c>
      <c r="H48" s="369"/>
      <c r="I48" s="370">
        <f t="shared" si="23"/>
        <v>0</v>
      </c>
      <c r="J48" s="371">
        <f t="shared" si="24"/>
        <v>0</v>
      </c>
    </row>
    <row r="49" spans="1:10">
      <c r="A49" s="362">
        <f t="shared" si="25"/>
        <v>42</v>
      </c>
      <c r="B49" s="363"/>
      <c r="C49" s="364"/>
      <c r="D49" s="376" t="s">
        <v>1975</v>
      </c>
      <c r="E49" s="377"/>
      <c r="F49" s="367" t="s">
        <v>494</v>
      </c>
      <c r="G49" s="368">
        <v>1</v>
      </c>
      <c r="H49" s="369"/>
      <c r="I49" s="370">
        <f t="shared" si="23"/>
        <v>0</v>
      </c>
      <c r="J49" s="371">
        <f t="shared" si="24"/>
        <v>0</v>
      </c>
    </row>
    <row r="50" spans="1:10">
      <c r="A50" s="362">
        <f t="shared" si="25"/>
        <v>43</v>
      </c>
      <c r="B50" s="363"/>
      <c r="C50" s="364"/>
      <c r="D50" s="365" t="s">
        <v>1976</v>
      </c>
      <c r="E50" s="377"/>
      <c r="F50" s="367" t="s">
        <v>494</v>
      </c>
      <c r="G50" s="368">
        <v>1</v>
      </c>
      <c r="H50" s="369"/>
      <c r="I50" s="370">
        <f t="shared" si="23"/>
        <v>0</v>
      </c>
      <c r="J50" s="371">
        <f t="shared" si="24"/>
        <v>0</v>
      </c>
    </row>
    <row r="51" spans="1:10">
      <c r="A51" s="362">
        <f t="shared" si="25"/>
        <v>44</v>
      </c>
      <c r="B51" s="363"/>
      <c r="C51" s="364"/>
      <c r="D51" s="376" t="s">
        <v>1977</v>
      </c>
      <c r="E51" s="377"/>
      <c r="F51" s="367" t="s">
        <v>494</v>
      </c>
      <c r="G51" s="368">
        <v>1</v>
      </c>
      <c r="H51" s="369"/>
      <c r="I51" s="370">
        <f t="shared" si="23"/>
        <v>0</v>
      </c>
      <c r="J51" s="371">
        <f t="shared" si="24"/>
        <v>0</v>
      </c>
    </row>
    <row r="52" spans="1:10">
      <c r="A52" s="379"/>
      <c r="B52" s="379"/>
      <c r="C52" s="379"/>
      <c r="D52" s="379"/>
      <c r="E52" s="379"/>
      <c r="F52" s="379"/>
      <c r="G52" s="379"/>
      <c r="H52" s="379"/>
      <c r="I52" s="379"/>
      <c r="J52" s="379"/>
    </row>
    <row r="53" spans="1:10" s="383" customFormat="1" ht="15.6">
      <c r="A53" s="380" t="s">
        <v>1622</v>
      </c>
      <c r="B53" s="380"/>
      <c r="C53" s="381"/>
      <c r="D53" s="381"/>
      <c r="E53" s="381"/>
      <c r="F53" s="381"/>
      <c r="G53" s="381"/>
      <c r="H53" s="381"/>
      <c r="I53" s="381"/>
      <c r="J53" s="382">
        <f>SUM(J5:J51)</f>
        <v>0</v>
      </c>
    </row>
    <row r="54" spans="1:10" ht="21">
      <c r="A54" s="484" t="s">
        <v>1572</v>
      </c>
      <c r="B54" s="484"/>
      <c r="C54" s="484"/>
      <c r="D54" s="484"/>
      <c r="E54" s="484"/>
      <c r="F54" s="484"/>
      <c r="G54" s="484"/>
      <c r="H54" s="484"/>
      <c r="I54" s="484"/>
      <c r="J54" s="484"/>
    </row>
    <row r="55" spans="1:10" ht="31.9" customHeight="1">
      <c r="A55" s="479" t="s">
        <v>1577</v>
      </c>
      <c r="B55" s="479"/>
      <c r="C55" s="479"/>
      <c r="D55" s="479"/>
      <c r="E55" s="479"/>
      <c r="F55" s="479"/>
      <c r="G55" s="479"/>
      <c r="H55" s="479"/>
      <c r="I55" s="479"/>
      <c r="J55" s="479"/>
    </row>
    <row r="56" spans="1:10" ht="63" customHeight="1">
      <c r="A56" s="479" t="s">
        <v>1578</v>
      </c>
      <c r="B56" s="479"/>
      <c r="C56" s="479"/>
      <c r="D56" s="479"/>
      <c r="E56" s="479"/>
      <c r="F56" s="479"/>
      <c r="G56" s="479"/>
      <c r="H56" s="479"/>
      <c r="I56" s="479"/>
      <c r="J56" s="479"/>
    </row>
  </sheetData>
  <sheetProtection selectLockedCells="1" selectUnlockedCells="1"/>
  <autoFilter ref="B3:B75" xr:uid="{00000000-0009-0000-0000-000002000000}"/>
  <dataConsolidate function="var" topLabels="1">
    <dataRefs count="3">
      <dataRef ref="T3" sheet="SERVEROVNA RACKY" r:id="rId1"/>
      <dataRef ref="D997" sheet="SERVEROVNA RACKY" r:id="rId3"/>
      <dataRef ref="D1975" sheet="SERVEROVNA RACKY" r:id="rId5"/>
    </dataRefs>
  </dataConsolidate>
  <mergeCells count="6">
    <mergeCell ref="A56:J56"/>
    <mergeCell ref="A1:J1"/>
    <mergeCell ref="A2:G2"/>
    <mergeCell ref="H2:I2"/>
    <mergeCell ref="A54:J54"/>
    <mergeCell ref="A55:J55"/>
  </mergeCells>
  <conditionalFormatting sqref="H5:H16">
    <cfRule type="containsBlanks" dxfId="3" priority="4">
      <formula>LEN(TRIM(H5))=0</formula>
    </cfRule>
  </conditionalFormatting>
  <conditionalFormatting sqref="H18:H23">
    <cfRule type="containsBlanks" dxfId="2" priority="2">
      <formula>LEN(TRIM(H18))=0</formula>
    </cfRule>
  </conditionalFormatting>
  <conditionalFormatting sqref="H25:H33">
    <cfRule type="containsBlanks" dxfId="1" priority="1">
      <formula>LEN(TRIM(H25))=0</formula>
    </cfRule>
  </conditionalFormatting>
  <conditionalFormatting sqref="H35:H51">
    <cfRule type="containsBlanks" dxfId="0" priority="3">
      <formula>LEN(TRIM(H35))=0</formula>
    </cfRule>
  </conditionalFormatting>
  <pageMargins left="0.78749999999999998" right="0.78749999999999998" top="0.78749999999999998" bottom="1.1784722222222199" header="0.51180555555555596" footer="0.51180555555555596"/>
  <pageSetup paperSize="9" scale="73" firstPageNumber="0" fitToHeight="4" orientation="landscape"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A51884-C229-A044-96C8-8398D3077BE7}">
  <sheetPr>
    <pageSetUpPr fitToPage="1"/>
  </sheetPr>
  <dimension ref="B2:BM741"/>
  <sheetViews>
    <sheetView showGridLines="0" workbookViewId="0"/>
  </sheetViews>
  <sheetFormatPr defaultColWidth="10.7109375" defaultRowHeight="10.15"/>
  <cols>
    <col min="1" max="1" width="5.42578125" style="33" customWidth="1"/>
    <col min="2" max="2" width="0.7109375" style="33" customWidth="1"/>
    <col min="3" max="4" width="2.7109375" style="33" customWidth="1"/>
    <col min="5" max="5" width="11.42578125" style="33" customWidth="1"/>
    <col min="6" max="6" width="33.7109375" style="33" customWidth="1"/>
    <col min="7" max="7" width="5" style="33" customWidth="1"/>
    <col min="8" max="8" width="9.28515625" style="33" customWidth="1"/>
    <col min="9" max="9" width="10.42578125" style="33" customWidth="1"/>
    <col min="10" max="11" width="14.7109375" style="33" customWidth="1"/>
    <col min="12" max="12" width="6.140625" style="33" customWidth="1"/>
    <col min="13" max="13" width="7.140625" style="33" hidden="1" customWidth="1"/>
    <col min="14" max="14" width="10.7109375" style="33"/>
    <col min="15" max="20" width="9.42578125" style="33" hidden="1" customWidth="1"/>
    <col min="21" max="21" width="10.7109375" style="33" hidden="1" customWidth="1"/>
    <col min="22" max="22" width="8.140625" style="33" customWidth="1"/>
    <col min="23" max="23" width="10.7109375" style="33" customWidth="1"/>
    <col min="24" max="24" width="8.140625" style="33" customWidth="1"/>
    <col min="25" max="25" width="10" style="33" customWidth="1"/>
    <col min="26" max="26" width="7.28515625" style="33" customWidth="1"/>
    <col min="27" max="27" width="10" style="33" customWidth="1"/>
    <col min="28" max="28" width="10.7109375" style="33" customWidth="1"/>
    <col min="29" max="29" width="7.28515625" style="33" customWidth="1"/>
    <col min="30" max="30" width="10" style="33" customWidth="1"/>
    <col min="31" max="31" width="10.7109375" style="33" customWidth="1"/>
    <col min="32" max="16384" width="10.7109375" style="33"/>
  </cols>
  <sheetData>
    <row r="2" spans="2:46" ht="37.15" customHeight="1">
      <c r="L2" s="494"/>
      <c r="M2" s="494"/>
      <c r="N2" s="494"/>
      <c r="O2" s="494"/>
      <c r="P2" s="494"/>
      <c r="Q2" s="494"/>
      <c r="R2" s="494"/>
      <c r="S2" s="494"/>
      <c r="T2" s="494"/>
      <c r="U2" s="494"/>
      <c r="V2" s="494"/>
      <c r="AT2" s="34" t="s">
        <v>111</v>
      </c>
    </row>
    <row r="3" spans="2:46" ht="7.15" customHeight="1">
      <c r="B3" s="35"/>
      <c r="C3" s="36"/>
      <c r="D3" s="36"/>
      <c r="E3" s="36"/>
      <c r="F3" s="36"/>
      <c r="G3" s="36"/>
      <c r="H3" s="36"/>
      <c r="I3" s="36"/>
      <c r="J3" s="36"/>
      <c r="K3" s="36"/>
      <c r="L3" s="37"/>
      <c r="AT3" s="34" t="s">
        <v>112</v>
      </c>
    </row>
    <row r="4" spans="2:46" ht="25.15" customHeight="1">
      <c r="B4" s="37"/>
      <c r="D4" s="38" t="s">
        <v>119</v>
      </c>
      <c r="L4" s="37"/>
      <c r="M4" s="108" t="s">
        <v>44</v>
      </c>
      <c r="AT4" s="34" t="s">
        <v>38</v>
      </c>
    </row>
    <row r="5" spans="2:46" ht="7.15" customHeight="1">
      <c r="B5" s="37"/>
      <c r="L5" s="37"/>
    </row>
    <row r="6" spans="2:46" ht="12" customHeight="1">
      <c r="B6" s="37"/>
      <c r="D6" s="44" t="s">
        <v>50</v>
      </c>
      <c r="L6" s="37"/>
    </row>
    <row r="7" spans="2:46" ht="16.5" customHeight="1">
      <c r="B7" s="37"/>
      <c r="E7" s="461" t="str">
        <f>'Rekapitulace stavby'!K6</f>
        <v>Serverovna - Objekt MÚ Žďár nad Sázavou, Žižkova 227/1</v>
      </c>
      <c r="F7" s="462"/>
      <c r="G7" s="462"/>
      <c r="H7" s="462"/>
      <c r="L7" s="37"/>
    </row>
    <row r="8" spans="2:46" s="50" customFormat="1" ht="12" customHeight="1">
      <c r="B8" s="49"/>
      <c r="D8" s="44" t="s">
        <v>120</v>
      </c>
      <c r="L8" s="49"/>
    </row>
    <row r="9" spans="2:46" s="50" customFormat="1" ht="16.5" customHeight="1">
      <c r="B9" s="49"/>
      <c r="E9" s="440" t="s">
        <v>121</v>
      </c>
      <c r="F9" s="460"/>
      <c r="G9" s="460"/>
      <c r="H9" s="460"/>
      <c r="L9" s="49"/>
    </row>
    <row r="10" spans="2:46" s="50" customFormat="1">
      <c r="B10" s="49"/>
      <c r="L10" s="49"/>
    </row>
    <row r="11" spans="2:46" s="50" customFormat="1" ht="12" customHeight="1">
      <c r="B11" s="49"/>
      <c r="D11" s="44" t="s">
        <v>52</v>
      </c>
      <c r="F11" s="42" t="s">
        <v>53</v>
      </c>
      <c r="I11" s="44" t="s">
        <v>54</v>
      </c>
      <c r="J11" s="42" t="s">
        <v>53</v>
      </c>
      <c r="L11" s="49"/>
    </row>
    <row r="12" spans="2:46" s="50" customFormat="1" ht="12" customHeight="1">
      <c r="B12" s="49"/>
      <c r="D12" s="44" t="s">
        <v>55</v>
      </c>
      <c r="F12" s="42" t="s">
        <v>56</v>
      </c>
      <c r="I12" s="44" t="s">
        <v>57</v>
      </c>
      <c r="J12" s="70" t="str">
        <f>'Rekapitulace stavby'!AN8</f>
        <v>13. 9. 2024</v>
      </c>
      <c r="L12" s="49"/>
    </row>
    <row r="13" spans="2:46" s="50" customFormat="1" ht="10.9" customHeight="1">
      <c r="B13" s="49"/>
      <c r="L13" s="49"/>
    </row>
    <row r="14" spans="2:46" s="50" customFormat="1" ht="12" customHeight="1">
      <c r="B14" s="49"/>
      <c r="D14" s="44" t="s">
        <v>59</v>
      </c>
      <c r="I14" s="44" t="s">
        <v>11</v>
      </c>
      <c r="J14" s="42" t="s">
        <v>53</v>
      </c>
      <c r="L14" s="49"/>
    </row>
    <row r="15" spans="2:46" s="50" customFormat="1" ht="18" customHeight="1">
      <c r="B15" s="49"/>
      <c r="E15" s="42" t="s">
        <v>60</v>
      </c>
      <c r="I15" s="44" t="s">
        <v>14</v>
      </c>
      <c r="J15" s="42" t="s">
        <v>53</v>
      </c>
      <c r="L15" s="49"/>
    </row>
    <row r="16" spans="2:46" s="50" customFormat="1" ht="7.15" customHeight="1">
      <c r="B16" s="49"/>
      <c r="L16" s="49"/>
    </row>
    <row r="17" spans="2:12" s="50" customFormat="1" ht="12" customHeight="1">
      <c r="B17" s="49"/>
      <c r="D17" s="44" t="s">
        <v>61</v>
      </c>
      <c r="I17" s="44" t="s">
        <v>11</v>
      </c>
      <c r="J17" s="45" t="str">
        <f>'Rekapitulace stavby'!AN13</f>
        <v>Vyplň údaj</v>
      </c>
      <c r="L17" s="49"/>
    </row>
    <row r="18" spans="2:12" s="50" customFormat="1" ht="18" customHeight="1">
      <c r="B18" s="49"/>
      <c r="E18" s="463" t="str">
        <f>'Rekapitulace stavby'!E14</f>
        <v>Vyplň údaj</v>
      </c>
      <c r="F18" s="449"/>
      <c r="G18" s="449"/>
      <c r="H18" s="449"/>
      <c r="I18" s="44" t="s">
        <v>14</v>
      </c>
      <c r="J18" s="45" t="str">
        <f>'Rekapitulace stavby'!AN14</f>
        <v>Vyplň údaj</v>
      </c>
      <c r="L18" s="49"/>
    </row>
    <row r="19" spans="2:12" s="50" customFormat="1" ht="7.15" customHeight="1">
      <c r="B19" s="49"/>
      <c r="L19" s="49"/>
    </row>
    <row r="20" spans="2:12" s="50" customFormat="1" ht="12" customHeight="1">
      <c r="B20" s="49"/>
      <c r="D20" s="44" t="s">
        <v>63</v>
      </c>
      <c r="I20" s="44" t="s">
        <v>11</v>
      </c>
      <c r="J20" s="42" t="s">
        <v>53</v>
      </c>
      <c r="L20" s="49"/>
    </row>
    <row r="21" spans="2:12" s="50" customFormat="1" ht="18" customHeight="1">
      <c r="B21" s="49"/>
      <c r="E21" s="42" t="s">
        <v>64</v>
      </c>
      <c r="I21" s="44" t="s">
        <v>14</v>
      </c>
      <c r="J21" s="42" t="s">
        <v>53</v>
      </c>
      <c r="L21" s="49"/>
    </row>
    <row r="22" spans="2:12" s="50" customFormat="1" ht="7.15" customHeight="1">
      <c r="B22" s="49"/>
      <c r="L22" s="49"/>
    </row>
    <row r="23" spans="2:12" s="50" customFormat="1" ht="12" customHeight="1">
      <c r="B23" s="49"/>
      <c r="D23" s="44" t="s">
        <v>66</v>
      </c>
      <c r="I23" s="44" t="s">
        <v>11</v>
      </c>
      <c r="J23" s="42" t="s">
        <v>53</v>
      </c>
      <c r="L23" s="49"/>
    </row>
    <row r="24" spans="2:12" s="50" customFormat="1" ht="18" customHeight="1">
      <c r="B24" s="49"/>
      <c r="E24" s="42" t="s">
        <v>67</v>
      </c>
      <c r="I24" s="44" t="s">
        <v>14</v>
      </c>
      <c r="J24" s="42" t="s">
        <v>53</v>
      </c>
      <c r="L24" s="49"/>
    </row>
    <row r="25" spans="2:12" s="50" customFormat="1" ht="7.15" customHeight="1">
      <c r="B25" s="49"/>
      <c r="L25" s="49"/>
    </row>
    <row r="26" spans="2:12" s="50" customFormat="1" ht="12" customHeight="1">
      <c r="B26" s="49"/>
      <c r="D26" s="44" t="s">
        <v>68</v>
      </c>
      <c r="L26" s="49"/>
    </row>
    <row r="27" spans="2:12" s="110" customFormat="1" ht="71.25" customHeight="1">
      <c r="B27" s="109"/>
      <c r="E27" s="456" t="s">
        <v>69</v>
      </c>
      <c r="F27" s="456"/>
      <c r="G27" s="456"/>
      <c r="H27" s="456"/>
      <c r="L27" s="109"/>
    </row>
    <row r="28" spans="2:12" s="50" customFormat="1" ht="7.15" customHeight="1">
      <c r="B28" s="49"/>
      <c r="L28" s="49"/>
    </row>
    <row r="29" spans="2:12" s="50" customFormat="1" ht="7.15" customHeight="1">
      <c r="B29" s="49"/>
      <c r="D29" s="71"/>
      <c r="E29" s="71"/>
      <c r="F29" s="71"/>
      <c r="G29" s="71"/>
      <c r="H29" s="71"/>
      <c r="I29" s="71"/>
      <c r="J29" s="71"/>
      <c r="K29" s="71"/>
      <c r="L29" s="49"/>
    </row>
    <row r="30" spans="2:12" s="50" customFormat="1" ht="25.5" customHeight="1">
      <c r="B30" s="49"/>
      <c r="D30" s="111" t="s">
        <v>70</v>
      </c>
      <c r="J30" s="85">
        <f>ROUND(J98, 2)</f>
        <v>0</v>
      </c>
      <c r="L30" s="49"/>
    </row>
    <row r="31" spans="2:12" s="50" customFormat="1" ht="7.15" customHeight="1">
      <c r="B31" s="49"/>
      <c r="D31" s="71"/>
      <c r="E31" s="71"/>
      <c r="F31" s="71"/>
      <c r="G31" s="71"/>
      <c r="H31" s="71"/>
      <c r="I31" s="71"/>
      <c r="J31" s="71"/>
      <c r="K31" s="71"/>
      <c r="L31" s="49"/>
    </row>
    <row r="32" spans="2:12" s="50" customFormat="1" ht="14.65" customHeight="1">
      <c r="B32" s="49"/>
      <c r="F32" s="53" t="s">
        <v>72</v>
      </c>
      <c r="I32" s="53" t="s">
        <v>71</v>
      </c>
      <c r="J32" s="53" t="s">
        <v>73</v>
      </c>
      <c r="L32" s="49"/>
    </row>
    <row r="33" spans="2:12" s="50" customFormat="1" ht="14.65" customHeight="1">
      <c r="B33" s="49"/>
      <c r="D33" s="73" t="s">
        <v>32</v>
      </c>
      <c r="E33" s="44" t="s">
        <v>74</v>
      </c>
      <c r="F33" s="112">
        <f>ROUND((SUM(BE98:BE740)),  2)</f>
        <v>0</v>
      </c>
      <c r="I33" s="113">
        <v>0.21</v>
      </c>
      <c r="J33" s="112">
        <f>ROUND(((SUM(BE98:BE740))*I33),  2)</f>
        <v>0</v>
      </c>
      <c r="L33" s="49"/>
    </row>
    <row r="34" spans="2:12" s="50" customFormat="1" ht="14.65" customHeight="1">
      <c r="B34" s="49"/>
      <c r="E34" s="44" t="s">
        <v>75</v>
      </c>
      <c r="F34" s="112">
        <f>ROUND((SUM(BF98:BF740)),  2)</f>
        <v>0</v>
      </c>
      <c r="I34" s="113">
        <v>0.12</v>
      </c>
      <c r="J34" s="112">
        <f>ROUND(((SUM(BF98:BF740))*I34),  2)</f>
        <v>0</v>
      </c>
      <c r="L34" s="49"/>
    </row>
    <row r="35" spans="2:12" s="50" customFormat="1" ht="14.65" hidden="1" customHeight="1">
      <c r="B35" s="49"/>
      <c r="E35" s="44" t="s">
        <v>76</v>
      </c>
      <c r="F35" s="112">
        <f>ROUND((SUM(BG98:BG740)),  2)</f>
        <v>0</v>
      </c>
      <c r="I35" s="113">
        <v>0.21</v>
      </c>
      <c r="J35" s="112">
        <f>0</f>
        <v>0</v>
      </c>
      <c r="L35" s="49"/>
    </row>
    <row r="36" spans="2:12" s="50" customFormat="1" ht="14.65" hidden="1" customHeight="1">
      <c r="B36" s="49"/>
      <c r="E36" s="44" t="s">
        <v>77</v>
      </c>
      <c r="F36" s="112">
        <f>ROUND((SUM(BH98:BH740)),  2)</f>
        <v>0</v>
      </c>
      <c r="I36" s="113">
        <v>0.12</v>
      </c>
      <c r="J36" s="112">
        <f>0</f>
        <v>0</v>
      </c>
      <c r="L36" s="49"/>
    </row>
    <row r="37" spans="2:12" s="50" customFormat="1" ht="14.65" hidden="1" customHeight="1">
      <c r="B37" s="49"/>
      <c r="E37" s="44" t="s">
        <v>78</v>
      </c>
      <c r="F37" s="112">
        <f>ROUND((SUM(BI98:BI740)),  2)</f>
        <v>0</v>
      </c>
      <c r="I37" s="113">
        <v>0</v>
      </c>
      <c r="J37" s="112">
        <f>0</f>
        <v>0</v>
      </c>
      <c r="L37" s="49"/>
    </row>
    <row r="38" spans="2:12" s="50" customFormat="1" ht="7.15" customHeight="1">
      <c r="B38" s="49"/>
      <c r="L38" s="49"/>
    </row>
    <row r="39" spans="2:12" s="50" customFormat="1" ht="25.5" customHeight="1">
      <c r="B39" s="49"/>
      <c r="C39" s="114"/>
      <c r="D39" s="115" t="s">
        <v>79</v>
      </c>
      <c r="E39" s="75"/>
      <c r="F39" s="75"/>
      <c r="G39" s="116" t="s">
        <v>80</v>
      </c>
      <c r="H39" s="117" t="s">
        <v>81</v>
      </c>
      <c r="I39" s="75"/>
      <c r="J39" s="118">
        <f>SUM(J30:J37)</f>
        <v>0</v>
      </c>
      <c r="K39" s="119"/>
      <c r="L39" s="49"/>
    </row>
    <row r="40" spans="2:12" s="50" customFormat="1" ht="14.65" customHeight="1">
      <c r="B40" s="60"/>
      <c r="C40" s="61"/>
      <c r="D40" s="61"/>
      <c r="E40" s="61"/>
      <c r="F40" s="61"/>
      <c r="G40" s="61"/>
      <c r="H40" s="61"/>
      <c r="I40" s="61"/>
      <c r="J40" s="61"/>
      <c r="K40" s="61"/>
      <c r="L40" s="49"/>
    </row>
    <row r="44" spans="2:12" s="50" customFormat="1" ht="7.15" customHeight="1">
      <c r="B44" s="62"/>
      <c r="C44" s="63"/>
      <c r="D44" s="63"/>
      <c r="E44" s="63"/>
      <c r="F44" s="63"/>
      <c r="G44" s="63"/>
      <c r="H44" s="63"/>
      <c r="I44" s="63"/>
      <c r="J44" s="63"/>
      <c r="K44" s="63"/>
      <c r="L44" s="49"/>
    </row>
    <row r="45" spans="2:12" s="50" customFormat="1" ht="25.15" customHeight="1">
      <c r="B45" s="49"/>
      <c r="C45" s="38" t="s">
        <v>122</v>
      </c>
      <c r="L45" s="49"/>
    </row>
    <row r="46" spans="2:12" s="50" customFormat="1" ht="7.15" customHeight="1">
      <c r="B46" s="49"/>
      <c r="L46" s="49"/>
    </row>
    <row r="47" spans="2:12" s="50" customFormat="1" ht="12" customHeight="1">
      <c r="B47" s="49"/>
      <c r="C47" s="44" t="s">
        <v>50</v>
      </c>
      <c r="L47" s="49"/>
    </row>
    <row r="48" spans="2:12" s="50" customFormat="1" ht="16.5" customHeight="1">
      <c r="B48" s="49"/>
      <c r="E48" s="461" t="str">
        <f>E7</f>
        <v>Serverovna - Objekt MÚ Žďár nad Sázavou, Žižkova 227/1</v>
      </c>
      <c r="F48" s="462"/>
      <c r="G48" s="462"/>
      <c r="H48" s="462"/>
      <c r="L48" s="49"/>
    </row>
    <row r="49" spans="2:47" s="50" customFormat="1" ht="12" customHeight="1">
      <c r="B49" s="49"/>
      <c r="C49" s="44" t="s">
        <v>120</v>
      </c>
      <c r="L49" s="49"/>
    </row>
    <row r="50" spans="2:47" s="50" customFormat="1" ht="16.5" customHeight="1">
      <c r="B50" s="49"/>
      <c r="E50" s="440" t="str">
        <f>E9</f>
        <v>SO 01 - Serverovna</v>
      </c>
      <c r="F50" s="460"/>
      <c r="G50" s="460"/>
      <c r="H50" s="460"/>
      <c r="L50" s="49"/>
    </row>
    <row r="51" spans="2:47" s="50" customFormat="1" ht="7.15" customHeight="1">
      <c r="B51" s="49"/>
      <c r="L51" s="49"/>
    </row>
    <row r="52" spans="2:47" s="50" customFormat="1" ht="12" customHeight="1">
      <c r="B52" s="49"/>
      <c r="C52" s="44" t="s">
        <v>55</v>
      </c>
      <c r="F52" s="42" t="str">
        <f>F12</f>
        <v>Žďár nad Sázavou</v>
      </c>
      <c r="I52" s="44" t="s">
        <v>57</v>
      </c>
      <c r="J52" s="70" t="str">
        <f>IF(J12="","",J12)</f>
        <v>13. 9. 2024</v>
      </c>
      <c r="L52" s="49"/>
    </row>
    <row r="53" spans="2:47" s="50" customFormat="1" ht="7.15" customHeight="1">
      <c r="B53" s="49"/>
      <c r="L53" s="49"/>
    </row>
    <row r="54" spans="2:47" s="50" customFormat="1" ht="25.9" customHeight="1">
      <c r="B54" s="49"/>
      <c r="C54" s="44" t="s">
        <v>59</v>
      </c>
      <c r="F54" s="42" t="str">
        <f>E15</f>
        <v>Město Žďár nad Sázavou</v>
      </c>
      <c r="I54" s="44" t="s">
        <v>63</v>
      </c>
      <c r="J54" s="47" t="str">
        <f>E21</f>
        <v>PINET projekt s.r.o. (Aidia21 s.r.o.)</v>
      </c>
      <c r="L54" s="49"/>
    </row>
    <row r="55" spans="2:47" s="50" customFormat="1" ht="15.4" customHeight="1">
      <c r="B55" s="49"/>
      <c r="C55" s="44" t="s">
        <v>61</v>
      </c>
      <c r="F55" s="42" t="str">
        <f>IF(E18="","",E18)</f>
        <v>Vyplň údaj</v>
      </c>
      <c r="I55" s="44" t="s">
        <v>66</v>
      </c>
      <c r="J55" s="47" t="str">
        <f>E24</f>
        <v>Luděk Štuller</v>
      </c>
      <c r="L55" s="49"/>
    </row>
    <row r="56" spans="2:47" s="50" customFormat="1" ht="10.15" customHeight="1">
      <c r="B56" s="49"/>
      <c r="L56" s="49"/>
    </row>
    <row r="57" spans="2:47" s="50" customFormat="1" ht="29.25" customHeight="1">
      <c r="B57" s="49"/>
      <c r="C57" s="120" t="s">
        <v>123</v>
      </c>
      <c r="D57" s="114"/>
      <c r="E57" s="114"/>
      <c r="F57" s="114"/>
      <c r="G57" s="114"/>
      <c r="H57" s="114"/>
      <c r="I57" s="114"/>
      <c r="J57" s="121" t="s">
        <v>124</v>
      </c>
      <c r="K57" s="114"/>
      <c r="L57" s="49"/>
    </row>
    <row r="58" spans="2:47" s="50" customFormat="1" ht="10.15" customHeight="1">
      <c r="B58" s="49"/>
      <c r="L58" s="49"/>
    </row>
    <row r="59" spans="2:47" s="50" customFormat="1" ht="22.9" customHeight="1">
      <c r="B59" s="49"/>
      <c r="C59" s="122" t="s">
        <v>101</v>
      </c>
      <c r="J59" s="85">
        <f>J98</f>
        <v>0</v>
      </c>
      <c r="L59" s="49"/>
      <c r="AU59" s="34" t="s">
        <v>125</v>
      </c>
    </row>
    <row r="60" spans="2:47" s="124" customFormat="1" ht="25.15" customHeight="1">
      <c r="B60" s="123"/>
      <c r="D60" s="125" t="s">
        <v>126</v>
      </c>
      <c r="E60" s="126"/>
      <c r="F60" s="126"/>
      <c r="G60" s="126"/>
      <c r="H60" s="126"/>
      <c r="I60" s="126"/>
      <c r="J60" s="127">
        <f>J99</f>
        <v>0</v>
      </c>
      <c r="L60" s="123"/>
    </row>
    <row r="61" spans="2:47" s="129" customFormat="1" ht="19.899999999999999" customHeight="1">
      <c r="B61" s="128"/>
      <c r="D61" s="130" t="s">
        <v>127</v>
      </c>
      <c r="E61" s="131"/>
      <c r="F61" s="131"/>
      <c r="G61" s="131"/>
      <c r="H61" s="131"/>
      <c r="I61" s="131"/>
      <c r="J61" s="132">
        <f>J100</f>
        <v>0</v>
      </c>
      <c r="L61" s="128"/>
    </row>
    <row r="62" spans="2:47" s="129" customFormat="1" ht="19.899999999999999" customHeight="1">
      <c r="B62" s="128"/>
      <c r="D62" s="130" t="s">
        <v>128</v>
      </c>
      <c r="E62" s="131"/>
      <c r="F62" s="131"/>
      <c r="G62" s="131"/>
      <c r="H62" s="131"/>
      <c r="I62" s="131"/>
      <c r="J62" s="132">
        <f>J155</f>
        <v>0</v>
      </c>
      <c r="L62" s="128"/>
    </row>
    <row r="63" spans="2:47" s="129" customFormat="1" ht="19.899999999999999" customHeight="1">
      <c r="B63" s="128"/>
      <c r="D63" s="130" t="s">
        <v>129</v>
      </c>
      <c r="E63" s="131"/>
      <c r="F63" s="131"/>
      <c r="G63" s="131"/>
      <c r="H63" s="131"/>
      <c r="I63" s="131"/>
      <c r="J63" s="132">
        <f>J267</f>
        <v>0</v>
      </c>
      <c r="L63" s="128"/>
    </row>
    <row r="64" spans="2:47" s="129" customFormat="1" ht="19.899999999999999" customHeight="1">
      <c r="B64" s="128"/>
      <c r="D64" s="130" t="s">
        <v>130</v>
      </c>
      <c r="E64" s="131"/>
      <c r="F64" s="131"/>
      <c r="G64" s="131"/>
      <c r="H64" s="131"/>
      <c r="I64" s="131"/>
      <c r="J64" s="132">
        <f>J366</f>
        <v>0</v>
      </c>
      <c r="L64" s="128"/>
    </row>
    <row r="65" spans="2:12" s="129" customFormat="1" ht="19.899999999999999" customHeight="1">
      <c r="B65" s="128"/>
      <c r="D65" s="130" t="s">
        <v>131</v>
      </c>
      <c r="E65" s="131"/>
      <c r="F65" s="131"/>
      <c r="G65" s="131"/>
      <c r="H65" s="131"/>
      <c r="I65" s="131"/>
      <c r="J65" s="132">
        <f>J390</f>
        <v>0</v>
      </c>
      <c r="L65" s="128"/>
    </row>
    <row r="66" spans="2:12" s="124" customFormat="1" ht="25.15" customHeight="1">
      <c r="B66" s="123"/>
      <c r="D66" s="125" t="s">
        <v>132</v>
      </c>
      <c r="E66" s="126"/>
      <c r="F66" s="126"/>
      <c r="G66" s="126"/>
      <c r="H66" s="126"/>
      <c r="I66" s="126"/>
      <c r="J66" s="127">
        <f>J393</f>
        <v>0</v>
      </c>
      <c r="L66" s="123"/>
    </row>
    <row r="67" spans="2:12" s="129" customFormat="1" ht="19.899999999999999" customHeight="1">
      <c r="B67" s="128"/>
      <c r="D67" s="130" t="s">
        <v>133</v>
      </c>
      <c r="E67" s="131"/>
      <c r="F67" s="131"/>
      <c r="G67" s="131"/>
      <c r="H67" s="131"/>
      <c r="I67" s="131"/>
      <c r="J67" s="132">
        <f>J394</f>
        <v>0</v>
      </c>
      <c r="L67" s="128"/>
    </row>
    <row r="68" spans="2:12" s="129" customFormat="1" ht="19.899999999999999" customHeight="1">
      <c r="B68" s="128"/>
      <c r="D68" s="130" t="s">
        <v>134</v>
      </c>
      <c r="E68" s="131"/>
      <c r="F68" s="131"/>
      <c r="G68" s="131"/>
      <c r="H68" s="131"/>
      <c r="I68" s="131"/>
      <c r="J68" s="132">
        <f>J404</f>
        <v>0</v>
      </c>
      <c r="L68" s="128"/>
    </row>
    <row r="69" spans="2:12" s="129" customFormat="1" ht="19.899999999999999" customHeight="1">
      <c r="B69" s="128"/>
      <c r="D69" s="130" t="s">
        <v>135</v>
      </c>
      <c r="E69" s="131"/>
      <c r="F69" s="131"/>
      <c r="G69" s="131"/>
      <c r="H69" s="131"/>
      <c r="I69" s="131"/>
      <c r="J69" s="132">
        <f>J418</f>
        <v>0</v>
      </c>
      <c r="L69" s="128"/>
    </row>
    <row r="70" spans="2:12" s="129" customFormat="1" ht="19.899999999999999" customHeight="1">
      <c r="B70" s="128"/>
      <c r="D70" s="130" t="s">
        <v>136</v>
      </c>
      <c r="E70" s="131"/>
      <c r="F70" s="131"/>
      <c r="G70" s="131"/>
      <c r="H70" s="131"/>
      <c r="I70" s="131"/>
      <c r="J70" s="132">
        <f>J469</f>
        <v>0</v>
      </c>
      <c r="L70" s="128"/>
    </row>
    <row r="71" spans="2:12" s="129" customFormat="1" ht="19.899999999999999" customHeight="1">
      <c r="B71" s="128"/>
      <c r="D71" s="130" t="s">
        <v>137</v>
      </c>
      <c r="E71" s="131"/>
      <c r="F71" s="131"/>
      <c r="G71" s="131"/>
      <c r="H71" s="131"/>
      <c r="I71" s="131"/>
      <c r="J71" s="132">
        <f>J475</f>
        <v>0</v>
      </c>
      <c r="L71" s="128"/>
    </row>
    <row r="72" spans="2:12" s="129" customFormat="1" ht="19.899999999999999" customHeight="1">
      <c r="B72" s="128"/>
      <c r="D72" s="130" t="s">
        <v>138</v>
      </c>
      <c r="E72" s="131"/>
      <c r="F72" s="131"/>
      <c r="G72" s="131"/>
      <c r="H72" s="131"/>
      <c r="I72" s="131"/>
      <c r="J72" s="132">
        <f>J482</f>
        <v>0</v>
      </c>
      <c r="L72" s="128"/>
    </row>
    <row r="73" spans="2:12" s="129" customFormat="1" ht="19.899999999999999" customHeight="1">
      <c r="B73" s="128"/>
      <c r="D73" s="130" t="s">
        <v>139</v>
      </c>
      <c r="E73" s="131"/>
      <c r="F73" s="131"/>
      <c r="G73" s="131"/>
      <c r="H73" s="131"/>
      <c r="I73" s="131"/>
      <c r="J73" s="132">
        <f>J488</f>
        <v>0</v>
      </c>
      <c r="L73" s="128"/>
    </row>
    <row r="74" spans="2:12" s="129" customFormat="1" ht="19.899999999999999" customHeight="1">
      <c r="B74" s="128"/>
      <c r="D74" s="130" t="s">
        <v>140</v>
      </c>
      <c r="E74" s="131"/>
      <c r="F74" s="131"/>
      <c r="G74" s="131"/>
      <c r="H74" s="131"/>
      <c r="I74" s="131"/>
      <c r="J74" s="132">
        <f>J510</f>
        <v>0</v>
      </c>
      <c r="L74" s="128"/>
    </row>
    <row r="75" spans="2:12" s="129" customFormat="1" ht="19.899999999999999" customHeight="1">
      <c r="B75" s="128"/>
      <c r="D75" s="130" t="s">
        <v>141</v>
      </c>
      <c r="E75" s="131"/>
      <c r="F75" s="131"/>
      <c r="G75" s="131"/>
      <c r="H75" s="131"/>
      <c r="I75" s="131"/>
      <c r="J75" s="132">
        <f>J533</f>
        <v>0</v>
      </c>
      <c r="L75" s="128"/>
    </row>
    <row r="76" spans="2:12" s="129" customFormat="1" ht="19.899999999999999" customHeight="1">
      <c r="B76" s="128"/>
      <c r="D76" s="130" t="s">
        <v>142</v>
      </c>
      <c r="E76" s="131"/>
      <c r="F76" s="131"/>
      <c r="G76" s="131"/>
      <c r="H76" s="131"/>
      <c r="I76" s="131"/>
      <c r="J76" s="132">
        <f>J622</f>
        <v>0</v>
      </c>
      <c r="L76" s="128"/>
    </row>
    <row r="77" spans="2:12" s="129" customFormat="1" ht="19.899999999999999" customHeight="1">
      <c r="B77" s="128"/>
      <c r="D77" s="130" t="s">
        <v>143</v>
      </c>
      <c r="E77" s="131"/>
      <c r="F77" s="131"/>
      <c r="G77" s="131"/>
      <c r="H77" s="131"/>
      <c r="I77" s="131"/>
      <c r="J77" s="132">
        <f>J655</f>
        <v>0</v>
      </c>
      <c r="L77" s="128"/>
    </row>
    <row r="78" spans="2:12" s="124" customFormat="1" ht="25.15" customHeight="1">
      <c r="B78" s="123"/>
      <c r="D78" s="125" t="s">
        <v>144</v>
      </c>
      <c r="E78" s="126"/>
      <c r="F78" s="126"/>
      <c r="G78" s="126"/>
      <c r="H78" s="126"/>
      <c r="I78" s="126"/>
      <c r="J78" s="127">
        <f>J734</f>
        <v>0</v>
      </c>
      <c r="L78" s="123"/>
    </row>
    <row r="79" spans="2:12" s="50" customFormat="1" ht="21.75" customHeight="1">
      <c r="B79" s="49"/>
      <c r="L79" s="49"/>
    </row>
    <row r="80" spans="2:12" s="50" customFormat="1" ht="7.15" customHeight="1">
      <c r="B80" s="60"/>
      <c r="C80" s="61"/>
      <c r="D80" s="61"/>
      <c r="E80" s="61"/>
      <c r="F80" s="61"/>
      <c r="G80" s="61"/>
      <c r="H80" s="61"/>
      <c r="I80" s="61"/>
      <c r="J80" s="61"/>
      <c r="K80" s="61"/>
      <c r="L80" s="49"/>
    </row>
    <row r="84" spans="2:12" s="50" customFormat="1" ht="7.15" customHeight="1">
      <c r="B84" s="62"/>
      <c r="C84" s="63"/>
      <c r="D84" s="63"/>
      <c r="E84" s="63"/>
      <c r="F84" s="63"/>
      <c r="G84" s="63"/>
      <c r="H84" s="63"/>
      <c r="I84" s="63"/>
      <c r="J84" s="63"/>
      <c r="K84" s="63"/>
      <c r="L84" s="49"/>
    </row>
    <row r="85" spans="2:12" s="50" customFormat="1" ht="25.15" customHeight="1">
      <c r="B85" s="49"/>
      <c r="C85" s="38" t="s">
        <v>145</v>
      </c>
      <c r="L85" s="49"/>
    </row>
    <row r="86" spans="2:12" s="50" customFormat="1" ht="7.15" customHeight="1">
      <c r="B86" s="49"/>
      <c r="L86" s="49"/>
    </row>
    <row r="87" spans="2:12" s="50" customFormat="1" ht="12" customHeight="1">
      <c r="B87" s="49"/>
      <c r="C87" s="44" t="s">
        <v>50</v>
      </c>
      <c r="L87" s="49"/>
    </row>
    <row r="88" spans="2:12" s="50" customFormat="1" ht="16.5" customHeight="1">
      <c r="B88" s="49"/>
      <c r="E88" s="461" t="str">
        <f>E7</f>
        <v>Serverovna - Objekt MÚ Žďár nad Sázavou, Žižkova 227/1</v>
      </c>
      <c r="F88" s="462"/>
      <c r="G88" s="462"/>
      <c r="H88" s="462"/>
      <c r="L88" s="49"/>
    </row>
    <row r="89" spans="2:12" s="50" customFormat="1" ht="12" customHeight="1">
      <c r="B89" s="49"/>
      <c r="C89" s="44" t="s">
        <v>120</v>
      </c>
      <c r="L89" s="49"/>
    </row>
    <row r="90" spans="2:12" s="50" customFormat="1" ht="16.5" customHeight="1">
      <c r="B90" s="49"/>
      <c r="E90" s="440" t="str">
        <f>E9</f>
        <v>SO 01 - Serverovna</v>
      </c>
      <c r="F90" s="460"/>
      <c r="G90" s="460"/>
      <c r="H90" s="460"/>
      <c r="L90" s="49"/>
    </row>
    <row r="91" spans="2:12" s="50" customFormat="1" ht="7.15" customHeight="1">
      <c r="B91" s="49"/>
      <c r="L91" s="49"/>
    </row>
    <row r="92" spans="2:12" s="50" customFormat="1" ht="12" customHeight="1">
      <c r="B92" s="49"/>
      <c r="C92" s="44" t="s">
        <v>55</v>
      </c>
      <c r="F92" s="42" t="str">
        <f>F12</f>
        <v>Žďár nad Sázavou</v>
      </c>
      <c r="I92" s="44" t="s">
        <v>57</v>
      </c>
      <c r="J92" s="70" t="str">
        <f>IF(J12="","",J12)</f>
        <v>13. 9. 2024</v>
      </c>
      <c r="L92" s="49"/>
    </row>
    <row r="93" spans="2:12" s="50" customFormat="1" ht="7.15" customHeight="1">
      <c r="B93" s="49"/>
      <c r="L93" s="49"/>
    </row>
    <row r="94" spans="2:12" s="50" customFormat="1" ht="25.9" customHeight="1">
      <c r="B94" s="49"/>
      <c r="C94" s="44" t="s">
        <v>59</v>
      </c>
      <c r="F94" s="42" t="str">
        <f>E15</f>
        <v>Město Žďár nad Sázavou</v>
      </c>
      <c r="I94" s="44" t="s">
        <v>63</v>
      </c>
      <c r="J94" s="47" t="str">
        <f>E21</f>
        <v>PINET projekt s.r.o. (Aidia21 s.r.o.)</v>
      </c>
      <c r="L94" s="49"/>
    </row>
    <row r="95" spans="2:12" s="50" customFormat="1" ht="15.4" customHeight="1">
      <c r="B95" s="49"/>
      <c r="C95" s="44" t="s">
        <v>61</v>
      </c>
      <c r="F95" s="42" t="str">
        <f>IF(E18="","",E18)</f>
        <v>Vyplň údaj</v>
      </c>
      <c r="I95" s="44" t="s">
        <v>66</v>
      </c>
      <c r="J95" s="47" t="str">
        <f>E24</f>
        <v>Luděk Štuller</v>
      </c>
      <c r="L95" s="49"/>
    </row>
    <row r="96" spans="2:12" s="50" customFormat="1" ht="10.15" customHeight="1">
      <c r="B96" s="49"/>
      <c r="L96" s="49"/>
    </row>
    <row r="97" spans="2:65" s="137" customFormat="1" ht="29.25" customHeight="1">
      <c r="B97" s="133"/>
      <c r="C97" s="134" t="s">
        <v>146</v>
      </c>
      <c r="D97" s="135" t="s">
        <v>88</v>
      </c>
      <c r="E97" s="135" t="s">
        <v>84</v>
      </c>
      <c r="F97" s="135" t="s">
        <v>85</v>
      </c>
      <c r="G97" s="135" t="s">
        <v>147</v>
      </c>
      <c r="H97" s="135" t="s">
        <v>148</v>
      </c>
      <c r="I97" s="135" t="s">
        <v>149</v>
      </c>
      <c r="J97" s="135" t="s">
        <v>124</v>
      </c>
      <c r="K97" s="136" t="s">
        <v>150</v>
      </c>
      <c r="L97" s="133"/>
      <c r="M97" s="77" t="s">
        <v>53</v>
      </c>
      <c r="N97" s="78" t="s">
        <v>32</v>
      </c>
      <c r="O97" s="78" t="s">
        <v>151</v>
      </c>
      <c r="P97" s="78" t="s">
        <v>152</v>
      </c>
      <c r="Q97" s="78" t="s">
        <v>153</v>
      </c>
      <c r="R97" s="78" t="s">
        <v>154</v>
      </c>
      <c r="S97" s="78" t="s">
        <v>155</v>
      </c>
      <c r="T97" s="79" t="s">
        <v>156</v>
      </c>
    </row>
    <row r="98" spans="2:65" s="50" customFormat="1" ht="22.9" customHeight="1">
      <c r="B98" s="49"/>
      <c r="C98" s="83" t="s">
        <v>157</v>
      </c>
      <c r="J98" s="138">
        <f>BK98</f>
        <v>0</v>
      </c>
      <c r="L98" s="49"/>
      <c r="M98" s="80"/>
      <c r="N98" s="71"/>
      <c r="O98" s="71"/>
      <c r="P98" s="139">
        <f>P99+P393+P734</f>
        <v>0</v>
      </c>
      <c r="Q98" s="71"/>
      <c r="R98" s="139">
        <f>R99+R393+R734</f>
        <v>2.6415793400000003</v>
      </c>
      <c r="S98" s="71"/>
      <c r="T98" s="140">
        <f>T99+T393+T734</f>
        <v>3.4761437100000006</v>
      </c>
      <c r="AT98" s="34" t="s">
        <v>102</v>
      </c>
      <c r="AU98" s="34" t="s">
        <v>125</v>
      </c>
      <c r="BK98" s="141">
        <f>BK99+BK393+BK734</f>
        <v>0</v>
      </c>
    </row>
    <row r="99" spans="2:65" s="143" customFormat="1" ht="25.9" customHeight="1">
      <c r="B99" s="142"/>
      <c r="D99" s="144" t="s">
        <v>102</v>
      </c>
      <c r="E99" s="145" t="s">
        <v>158</v>
      </c>
      <c r="F99" s="145" t="s">
        <v>159</v>
      </c>
      <c r="I99" s="146"/>
      <c r="J99" s="147">
        <f>BK99</f>
        <v>0</v>
      </c>
      <c r="L99" s="142"/>
      <c r="M99" s="148"/>
      <c r="P99" s="149">
        <f>P100+P155+P267+P366+P390</f>
        <v>0</v>
      </c>
      <c r="R99" s="149">
        <f>R100+R155+R267+R366+R390</f>
        <v>2.2784877200000002</v>
      </c>
      <c r="T99" s="150">
        <f>T100+T155+T267+T366+T390</f>
        <v>3.2451887000000004</v>
      </c>
      <c r="AR99" s="144" t="s">
        <v>8</v>
      </c>
      <c r="AT99" s="151" t="s">
        <v>102</v>
      </c>
      <c r="AU99" s="151" t="s">
        <v>103</v>
      </c>
      <c r="AY99" s="144" t="s">
        <v>160</v>
      </c>
      <c r="BK99" s="152">
        <f>BK100+BK155+BK267+BK366+BK390</f>
        <v>0</v>
      </c>
    </row>
    <row r="100" spans="2:65" s="143" customFormat="1" ht="22.9" customHeight="1">
      <c r="B100" s="142"/>
      <c r="D100" s="144" t="s">
        <v>102</v>
      </c>
      <c r="E100" s="153" t="s">
        <v>161</v>
      </c>
      <c r="F100" s="153" t="s">
        <v>162</v>
      </c>
      <c r="I100" s="146"/>
      <c r="J100" s="154">
        <f>BK100</f>
        <v>0</v>
      </c>
      <c r="L100" s="142"/>
      <c r="M100" s="148"/>
      <c r="P100" s="149">
        <f>SUM(P101:P154)</f>
        <v>0</v>
      </c>
      <c r="R100" s="149">
        <f>SUM(R101:R154)</f>
        <v>0.55725672000000004</v>
      </c>
      <c r="T100" s="150">
        <f>SUM(T101:T154)</f>
        <v>0</v>
      </c>
      <c r="AR100" s="144" t="s">
        <v>8</v>
      </c>
      <c r="AT100" s="151" t="s">
        <v>102</v>
      </c>
      <c r="AU100" s="151" t="s">
        <v>8</v>
      </c>
      <c r="AY100" s="144" t="s">
        <v>160</v>
      </c>
      <c r="BK100" s="152">
        <f>SUM(BK101:BK154)</f>
        <v>0</v>
      </c>
    </row>
    <row r="101" spans="2:65" s="50" customFormat="1" ht="44.25" customHeight="1">
      <c r="B101" s="49"/>
      <c r="C101" s="155" t="s">
        <v>8</v>
      </c>
      <c r="D101" s="155" t="s">
        <v>163</v>
      </c>
      <c r="E101" s="156" t="s">
        <v>164</v>
      </c>
      <c r="F101" s="157" t="s">
        <v>165</v>
      </c>
      <c r="G101" s="158" t="s">
        <v>166</v>
      </c>
      <c r="H101" s="159">
        <v>1.7170000000000001</v>
      </c>
      <c r="I101" s="160"/>
      <c r="J101" s="161">
        <f>ROUND(I101*H101,2)</f>
        <v>0</v>
      </c>
      <c r="K101" s="157" t="s">
        <v>167</v>
      </c>
      <c r="L101" s="49"/>
      <c r="M101" s="162" t="s">
        <v>53</v>
      </c>
      <c r="N101" s="163" t="s">
        <v>74</v>
      </c>
      <c r="P101" s="164">
        <f>O101*H101</f>
        <v>0</v>
      </c>
      <c r="Q101" s="164">
        <v>0.15759999999999999</v>
      </c>
      <c r="R101" s="164">
        <f>Q101*H101</f>
        <v>0.27059919999999998</v>
      </c>
      <c r="S101" s="164">
        <v>0</v>
      </c>
      <c r="T101" s="165">
        <f>S101*H101</f>
        <v>0</v>
      </c>
      <c r="AR101" s="166" t="s">
        <v>168</v>
      </c>
      <c r="AT101" s="166" t="s">
        <v>163</v>
      </c>
      <c r="AU101" s="166" t="s">
        <v>112</v>
      </c>
      <c r="AY101" s="34" t="s">
        <v>160</v>
      </c>
      <c r="BE101" s="167">
        <f>IF(N101="základní",J101,0)</f>
        <v>0</v>
      </c>
      <c r="BF101" s="167">
        <f>IF(N101="snížená",J101,0)</f>
        <v>0</v>
      </c>
      <c r="BG101" s="167">
        <f>IF(N101="zákl. přenesená",J101,0)</f>
        <v>0</v>
      </c>
      <c r="BH101" s="167">
        <f>IF(N101="sníž. přenesená",J101,0)</f>
        <v>0</v>
      </c>
      <c r="BI101" s="167">
        <f>IF(N101="nulová",J101,0)</f>
        <v>0</v>
      </c>
      <c r="BJ101" s="34" t="s">
        <v>8</v>
      </c>
      <c r="BK101" s="167">
        <f>ROUND(I101*H101,2)</f>
        <v>0</v>
      </c>
      <c r="BL101" s="34" t="s">
        <v>168</v>
      </c>
      <c r="BM101" s="166" t="s">
        <v>169</v>
      </c>
    </row>
    <row r="102" spans="2:65" s="50" customFormat="1" ht="19.149999999999999">
      <c r="B102" s="49"/>
      <c r="D102" s="168" t="s">
        <v>170</v>
      </c>
      <c r="F102" s="169" t="s">
        <v>171</v>
      </c>
      <c r="I102" s="170"/>
      <c r="L102" s="49"/>
      <c r="M102" s="171"/>
      <c r="T102" s="74"/>
      <c r="AT102" s="34" t="s">
        <v>170</v>
      </c>
      <c r="AU102" s="34" t="s">
        <v>112</v>
      </c>
    </row>
    <row r="103" spans="2:65" s="173" customFormat="1">
      <c r="B103" s="172"/>
      <c r="D103" s="174" t="s">
        <v>172</v>
      </c>
      <c r="E103" s="175" t="s">
        <v>53</v>
      </c>
      <c r="F103" s="176" t="s">
        <v>173</v>
      </c>
      <c r="H103" s="175" t="s">
        <v>53</v>
      </c>
      <c r="I103" s="177"/>
      <c r="L103" s="172"/>
      <c r="M103" s="178"/>
      <c r="T103" s="179"/>
      <c r="AT103" s="175" t="s">
        <v>172</v>
      </c>
      <c r="AU103" s="175" t="s">
        <v>112</v>
      </c>
      <c r="AV103" s="173" t="s">
        <v>8</v>
      </c>
      <c r="AW103" s="173" t="s">
        <v>65</v>
      </c>
      <c r="AX103" s="173" t="s">
        <v>103</v>
      </c>
      <c r="AY103" s="175" t="s">
        <v>160</v>
      </c>
    </row>
    <row r="104" spans="2:65" s="173" customFormat="1">
      <c r="B104" s="172"/>
      <c r="D104" s="174" t="s">
        <v>172</v>
      </c>
      <c r="E104" s="175" t="s">
        <v>53</v>
      </c>
      <c r="F104" s="176" t="s">
        <v>174</v>
      </c>
      <c r="H104" s="175" t="s">
        <v>53</v>
      </c>
      <c r="I104" s="177"/>
      <c r="L104" s="172"/>
      <c r="M104" s="178"/>
      <c r="T104" s="179"/>
      <c r="AT104" s="175" t="s">
        <v>172</v>
      </c>
      <c r="AU104" s="175" t="s">
        <v>112</v>
      </c>
      <c r="AV104" s="173" t="s">
        <v>8</v>
      </c>
      <c r="AW104" s="173" t="s">
        <v>65</v>
      </c>
      <c r="AX104" s="173" t="s">
        <v>103</v>
      </c>
      <c r="AY104" s="175" t="s">
        <v>160</v>
      </c>
    </row>
    <row r="105" spans="2:65" s="173" customFormat="1">
      <c r="B105" s="172"/>
      <c r="D105" s="174" t="s">
        <v>172</v>
      </c>
      <c r="E105" s="175" t="s">
        <v>53</v>
      </c>
      <c r="F105" s="176" t="s">
        <v>175</v>
      </c>
      <c r="H105" s="175" t="s">
        <v>53</v>
      </c>
      <c r="I105" s="177"/>
      <c r="L105" s="172"/>
      <c r="M105" s="178"/>
      <c r="T105" s="179"/>
      <c r="AT105" s="175" t="s">
        <v>172</v>
      </c>
      <c r="AU105" s="175" t="s">
        <v>112</v>
      </c>
      <c r="AV105" s="173" t="s">
        <v>8</v>
      </c>
      <c r="AW105" s="173" t="s">
        <v>65</v>
      </c>
      <c r="AX105" s="173" t="s">
        <v>103</v>
      </c>
      <c r="AY105" s="175" t="s">
        <v>160</v>
      </c>
    </row>
    <row r="106" spans="2:65" s="173" customFormat="1">
      <c r="B106" s="172"/>
      <c r="D106" s="174" t="s">
        <v>172</v>
      </c>
      <c r="E106" s="175" t="s">
        <v>53</v>
      </c>
      <c r="F106" s="176" t="s">
        <v>176</v>
      </c>
      <c r="H106" s="175" t="s">
        <v>53</v>
      </c>
      <c r="I106" s="177"/>
      <c r="L106" s="172"/>
      <c r="M106" s="178"/>
      <c r="T106" s="179"/>
      <c r="AT106" s="175" t="s">
        <v>172</v>
      </c>
      <c r="AU106" s="175" t="s">
        <v>112</v>
      </c>
      <c r="AV106" s="173" t="s">
        <v>8</v>
      </c>
      <c r="AW106" s="173" t="s">
        <v>65</v>
      </c>
      <c r="AX106" s="173" t="s">
        <v>103</v>
      </c>
      <c r="AY106" s="175" t="s">
        <v>160</v>
      </c>
    </row>
    <row r="107" spans="2:65" s="181" customFormat="1">
      <c r="B107" s="180"/>
      <c r="D107" s="174" t="s">
        <v>172</v>
      </c>
      <c r="E107" s="182" t="s">
        <v>53</v>
      </c>
      <c r="F107" s="183" t="s">
        <v>177</v>
      </c>
      <c r="H107" s="184">
        <v>1.7170000000000001</v>
      </c>
      <c r="I107" s="185"/>
      <c r="L107" s="180"/>
      <c r="M107" s="186"/>
      <c r="T107" s="187"/>
      <c r="AT107" s="182" t="s">
        <v>172</v>
      </c>
      <c r="AU107" s="182" t="s">
        <v>112</v>
      </c>
      <c r="AV107" s="181" t="s">
        <v>112</v>
      </c>
      <c r="AW107" s="181" t="s">
        <v>65</v>
      </c>
      <c r="AX107" s="181" t="s">
        <v>8</v>
      </c>
      <c r="AY107" s="182" t="s">
        <v>160</v>
      </c>
    </row>
    <row r="108" spans="2:65" s="50" customFormat="1" ht="37.9" customHeight="1">
      <c r="B108" s="49"/>
      <c r="C108" s="155" t="s">
        <v>112</v>
      </c>
      <c r="D108" s="155" t="s">
        <v>163</v>
      </c>
      <c r="E108" s="156" t="s">
        <v>178</v>
      </c>
      <c r="F108" s="157" t="s">
        <v>179</v>
      </c>
      <c r="G108" s="158" t="s">
        <v>180</v>
      </c>
      <c r="H108" s="159">
        <v>2</v>
      </c>
      <c r="I108" s="160"/>
      <c r="J108" s="161">
        <f>ROUND(I108*H108,2)</f>
        <v>0</v>
      </c>
      <c r="K108" s="157" t="s">
        <v>167</v>
      </c>
      <c r="L108" s="49"/>
      <c r="M108" s="162" t="s">
        <v>53</v>
      </c>
      <c r="N108" s="163" t="s">
        <v>74</v>
      </c>
      <c r="P108" s="164">
        <f>O108*H108</f>
        <v>0</v>
      </c>
      <c r="Q108" s="164">
        <v>2.588E-2</v>
      </c>
      <c r="R108" s="164">
        <f>Q108*H108</f>
        <v>5.176E-2</v>
      </c>
      <c r="S108" s="164">
        <v>0</v>
      </c>
      <c r="T108" s="165">
        <f>S108*H108</f>
        <v>0</v>
      </c>
      <c r="AR108" s="166" t="s">
        <v>168</v>
      </c>
      <c r="AT108" s="166" t="s">
        <v>163</v>
      </c>
      <c r="AU108" s="166" t="s">
        <v>112</v>
      </c>
      <c r="AY108" s="34" t="s">
        <v>160</v>
      </c>
      <c r="BE108" s="167">
        <f>IF(N108="základní",J108,0)</f>
        <v>0</v>
      </c>
      <c r="BF108" s="167">
        <f>IF(N108="snížená",J108,0)</f>
        <v>0</v>
      </c>
      <c r="BG108" s="167">
        <f>IF(N108="zákl. přenesená",J108,0)</f>
        <v>0</v>
      </c>
      <c r="BH108" s="167">
        <f>IF(N108="sníž. přenesená",J108,0)</f>
        <v>0</v>
      </c>
      <c r="BI108" s="167">
        <f>IF(N108="nulová",J108,0)</f>
        <v>0</v>
      </c>
      <c r="BJ108" s="34" t="s">
        <v>8</v>
      </c>
      <c r="BK108" s="167">
        <f>ROUND(I108*H108,2)</f>
        <v>0</v>
      </c>
      <c r="BL108" s="34" t="s">
        <v>168</v>
      </c>
      <c r="BM108" s="166" t="s">
        <v>181</v>
      </c>
    </row>
    <row r="109" spans="2:65" s="50" customFormat="1" ht="19.149999999999999">
      <c r="B109" s="49"/>
      <c r="D109" s="168" t="s">
        <v>170</v>
      </c>
      <c r="F109" s="169" t="s">
        <v>182</v>
      </c>
      <c r="I109" s="170"/>
      <c r="L109" s="49"/>
      <c r="M109" s="171"/>
      <c r="T109" s="74"/>
      <c r="AT109" s="34" t="s">
        <v>170</v>
      </c>
      <c r="AU109" s="34" t="s">
        <v>112</v>
      </c>
    </row>
    <row r="110" spans="2:65" s="173" customFormat="1" ht="20.45">
      <c r="B110" s="172"/>
      <c r="D110" s="174" t="s">
        <v>172</v>
      </c>
      <c r="E110" s="175" t="s">
        <v>53</v>
      </c>
      <c r="F110" s="176" t="s">
        <v>183</v>
      </c>
      <c r="H110" s="175" t="s">
        <v>53</v>
      </c>
      <c r="I110" s="177"/>
      <c r="L110" s="172"/>
      <c r="M110" s="178"/>
      <c r="T110" s="179"/>
      <c r="AT110" s="175" t="s">
        <v>172</v>
      </c>
      <c r="AU110" s="175" t="s">
        <v>112</v>
      </c>
      <c r="AV110" s="173" t="s">
        <v>8</v>
      </c>
      <c r="AW110" s="173" t="s">
        <v>65</v>
      </c>
      <c r="AX110" s="173" t="s">
        <v>103</v>
      </c>
      <c r="AY110" s="175" t="s">
        <v>160</v>
      </c>
    </row>
    <row r="111" spans="2:65" s="173" customFormat="1">
      <c r="B111" s="172"/>
      <c r="D111" s="174" t="s">
        <v>172</v>
      </c>
      <c r="E111" s="175" t="s">
        <v>53</v>
      </c>
      <c r="F111" s="176" t="s">
        <v>174</v>
      </c>
      <c r="H111" s="175" t="s">
        <v>53</v>
      </c>
      <c r="I111" s="177"/>
      <c r="L111" s="172"/>
      <c r="M111" s="178"/>
      <c r="T111" s="179"/>
      <c r="AT111" s="175" t="s">
        <v>172</v>
      </c>
      <c r="AU111" s="175" t="s">
        <v>112</v>
      </c>
      <c r="AV111" s="173" t="s">
        <v>8</v>
      </c>
      <c r="AW111" s="173" t="s">
        <v>65</v>
      </c>
      <c r="AX111" s="173" t="s">
        <v>103</v>
      </c>
      <c r="AY111" s="175" t="s">
        <v>160</v>
      </c>
    </row>
    <row r="112" spans="2:65" s="173" customFormat="1">
      <c r="B112" s="172"/>
      <c r="D112" s="174" t="s">
        <v>172</v>
      </c>
      <c r="E112" s="175" t="s">
        <v>53</v>
      </c>
      <c r="F112" s="176" t="s">
        <v>184</v>
      </c>
      <c r="H112" s="175" t="s">
        <v>53</v>
      </c>
      <c r="I112" s="177"/>
      <c r="L112" s="172"/>
      <c r="M112" s="178"/>
      <c r="T112" s="179"/>
      <c r="AT112" s="175" t="s">
        <v>172</v>
      </c>
      <c r="AU112" s="175" t="s">
        <v>112</v>
      </c>
      <c r="AV112" s="173" t="s">
        <v>8</v>
      </c>
      <c r="AW112" s="173" t="s">
        <v>65</v>
      </c>
      <c r="AX112" s="173" t="s">
        <v>103</v>
      </c>
      <c r="AY112" s="175" t="s">
        <v>160</v>
      </c>
    </row>
    <row r="113" spans="2:65" s="173" customFormat="1">
      <c r="B113" s="172"/>
      <c r="D113" s="174" t="s">
        <v>172</v>
      </c>
      <c r="E113" s="175" t="s">
        <v>53</v>
      </c>
      <c r="F113" s="176" t="s">
        <v>185</v>
      </c>
      <c r="H113" s="175" t="s">
        <v>53</v>
      </c>
      <c r="I113" s="177"/>
      <c r="L113" s="172"/>
      <c r="M113" s="178"/>
      <c r="T113" s="179"/>
      <c r="AT113" s="175" t="s">
        <v>172</v>
      </c>
      <c r="AU113" s="175" t="s">
        <v>112</v>
      </c>
      <c r="AV113" s="173" t="s">
        <v>8</v>
      </c>
      <c r="AW113" s="173" t="s">
        <v>65</v>
      </c>
      <c r="AX113" s="173" t="s">
        <v>103</v>
      </c>
      <c r="AY113" s="175" t="s">
        <v>160</v>
      </c>
    </row>
    <row r="114" spans="2:65" s="181" customFormat="1">
      <c r="B114" s="180"/>
      <c r="D114" s="174" t="s">
        <v>172</v>
      </c>
      <c r="E114" s="182" t="s">
        <v>53</v>
      </c>
      <c r="F114" s="183" t="s">
        <v>186</v>
      </c>
      <c r="H114" s="184">
        <v>2</v>
      </c>
      <c r="I114" s="185"/>
      <c r="L114" s="180"/>
      <c r="M114" s="186"/>
      <c r="T114" s="187"/>
      <c r="AT114" s="182" t="s">
        <v>172</v>
      </c>
      <c r="AU114" s="182" t="s">
        <v>112</v>
      </c>
      <c r="AV114" s="181" t="s">
        <v>112</v>
      </c>
      <c r="AW114" s="181" t="s">
        <v>65</v>
      </c>
      <c r="AX114" s="181" t="s">
        <v>8</v>
      </c>
      <c r="AY114" s="182" t="s">
        <v>160</v>
      </c>
    </row>
    <row r="115" spans="2:65" s="50" customFormat="1" ht="24.4" customHeight="1">
      <c r="B115" s="49"/>
      <c r="C115" s="188" t="s">
        <v>161</v>
      </c>
      <c r="D115" s="188" t="s">
        <v>187</v>
      </c>
      <c r="E115" s="189" t="s">
        <v>188</v>
      </c>
      <c r="F115" s="190" t="s">
        <v>189</v>
      </c>
      <c r="G115" s="191" t="s">
        <v>180</v>
      </c>
      <c r="H115" s="192">
        <v>1</v>
      </c>
      <c r="I115" s="193"/>
      <c r="J115" s="194">
        <f>ROUND(I115*H115,2)</f>
        <v>0</v>
      </c>
      <c r="K115" s="190" t="s">
        <v>167</v>
      </c>
      <c r="L115" s="195"/>
      <c r="M115" s="196" t="s">
        <v>53</v>
      </c>
      <c r="N115" s="197" t="s">
        <v>74</v>
      </c>
      <c r="P115" s="164">
        <f>O115*H115</f>
        <v>0</v>
      </c>
      <c r="Q115" s="164">
        <v>0.02</v>
      </c>
      <c r="R115" s="164">
        <f>Q115*H115</f>
        <v>0.02</v>
      </c>
      <c r="S115" s="164">
        <v>0</v>
      </c>
      <c r="T115" s="165">
        <f>S115*H115</f>
        <v>0</v>
      </c>
      <c r="AR115" s="166" t="s">
        <v>190</v>
      </c>
      <c r="AT115" s="166" t="s">
        <v>187</v>
      </c>
      <c r="AU115" s="166" t="s">
        <v>112</v>
      </c>
      <c r="AY115" s="34" t="s">
        <v>160</v>
      </c>
      <c r="BE115" s="167">
        <f>IF(N115="základní",J115,0)</f>
        <v>0</v>
      </c>
      <c r="BF115" s="167">
        <f>IF(N115="snížená",J115,0)</f>
        <v>0</v>
      </c>
      <c r="BG115" s="167">
        <f>IF(N115="zákl. přenesená",J115,0)</f>
        <v>0</v>
      </c>
      <c r="BH115" s="167">
        <f>IF(N115="sníž. přenesená",J115,0)</f>
        <v>0</v>
      </c>
      <c r="BI115" s="167">
        <f>IF(N115="nulová",J115,0)</f>
        <v>0</v>
      </c>
      <c r="BJ115" s="34" t="s">
        <v>8</v>
      </c>
      <c r="BK115" s="167">
        <f>ROUND(I115*H115,2)</f>
        <v>0</v>
      </c>
      <c r="BL115" s="34" t="s">
        <v>168</v>
      </c>
      <c r="BM115" s="166" t="s">
        <v>191</v>
      </c>
    </row>
    <row r="116" spans="2:65" s="50" customFormat="1" ht="24.4" customHeight="1">
      <c r="B116" s="49"/>
      <c r="C116" s="188" t="s">
        <v>168</v>
      </c>
      <c r="D116" s="188" t="s">
        <v>187</v>
      </c>
      <c r="E116" s="189" t="s">
        <v>192</v>
      </c>
      <c r="F116" s="190" t="s">
        <v>193</v>
      </c>
      <c r="G116" s="191" t="s">
        <v>180</v>
      </c>
      <c r="H116" s="192">
        <v>1</v>
      </c>
      <c r="I116" s="193"/>
      <c r="J116" s="194">
        <f>ROUND(I116*H116,2)</f>
        <v>0</v>
      </c>
      <c r="K116" s="190" t="s">
        <v>167</v>
      </c>
      <c r="L116" s="195"/>
      <c r="M116" s="196" t="s">
        <v>53</v>
      </c>
      <c r="N116" s="197" t="s">
        <v>74</v>
      </c>
      <c r="P116" s="164">
        <f>O116*H116</f>
        <v>0</v>
      </c>
      <c r="Q116" s="164">
        <v>2.5999999999999999E-2</v>
      </c>
      <c r="R116" s="164">
        <f>Q116*H116</f>
        <v>2.5999999999999999E-2</v>
      </c>
      <c r="S116" s="164">
        <v>0</v>
      </c>
      <c r="T116" s="165">
        <f>S116*H116</f>
        <v>0</v>
      </c>
      <c r="AR116" s="166" t="s">
        <v>190</v>
      </c>
      <c r="AT116" s="166" t="s">
        <v>187</v>
      </c>
      <c r="AU116" s="166" t="s">
        <v>112</v>
      </c>
      <c r="AY116" s="34" t="s">
        <v>160</v>
      </c>
      <c r="BE116" s="167">
        <f>IF(N116="základní",J116,0)</f>
        <v>0</v>
      </c>
      <c r="BF116" s="167">
        <f>IF(N116="snížená",J116,0)</f>
        <v>0</v>
      </c>
      <c r="BG116" s="167">
        <f>IF(N116="zákl. přenesená",J116,0)</f>
        <v>0</v>
      </c>
      <c r="BH116" s="167">
        <f>IF(N116="sníž. přenesená",J116,0)</f>
        <v>0</v>
      </c>
      <c r="BI116" s="167">
        <f>IF(N116="nulová",J116,0)</f>
        <v>0</v>
      </c>
      <c r="BJ116" s="34" t="s">
        <v>8</v>
      </c>
      <c r="BK116" s="167">
        <f>ROUND(I116*H116,2)</f>
        <v>0</v>
      </c>
      <c r="BL116" s="34" t="s">
        <v>168</v>
      </c>
      <c r="BM116" s="166" t="s">
        <v>194</v>
      </c>
    </row>
    <row r="117" spans="2:65" s="50" customFormat="1" ht="44.25" customHeight="1">
      <c r="B117" s="49"/>
      <c r="C117" s="155" t="s">
        <v>195</v>
      </c>
      <c r="D117" s="155" t="s">
        <v>163</v>
      </c>
      <c r="E117" s="156" t="s">
        <v>196</v>
      </c>
      <c r="F117" s="157" t="s">
        <v>197</v>
      </c>
      <c r="G117" s="158" t="s">
        <v>166</v>
      </c>
      <c r="H117" s="159">
        <v>2.7719999999999998</v>
      </c>
      <c r="I117" s="160"/>
      <c r="J117" s="161">
        <f>ROUND(I117*H117,2)</f>
        <v>0</v>
      </c>
      <c r="K117" s="157" t="s">
        <v>167</v>
      </c>
      <c r="L117" s="49"/>
      <c r="M117" s="162" t="s">
        <v>53</v>
      </c>
      <c r="N117" s="163" t="s">
        <v>74</v>
      </c>
      <c r="P117" s="164">
        <f>O117*H117</f>
        <v>0</v>
      </c>
      <c r="Q117" s="164">
        <v>5.2859999999999997E-2</v>
      </c>
      <c r="R117" s="164">
        <f>Q117*H117</f>
        <v>0.14652791999999998</v>
      </c>
      <c r="S117" s="164">
        <v>0</v>
      </c>
      <c r="T117" s="165">
        <f>S117*H117</f>
        <v>0</v>
      </c>
      <c r="AR117" s="166" t="s">
        <v>168</v>
      </c>
      <c r="AT117" s="166" t="s">
        <v>163</v>
      </c>
      <c r="AU117" s="166" t="s">
        <v>112</v>
      </c>
      <c r="AY117" s="34" t="s">
        <v>160</v>
      </c>
      <c r="BE117" s="167">
        <f>IF(N117="základní",J117,0)</f>
        <v>0</v>
      </c>
      <c r="BF117" s="167">
        <f>IF(N117="snížená",J117,0)</f>
        <v>0</v>
      </c>
      <c r="BG117" s="167">
        <f>IF(N117="zákl. přenesená",J117,0)</f>
        <v>0</v>
      </c>
      <c r="BH117" s="167">
        <f>IF(N117="sníž. přenesená",J117,0)</f>
        <v>0</v>
      </c>
      <c r="BI117" s="167">
        <f>IF(N117="nulová",J117,0)</f>
        <v>0</v>
      </c>
      <c r="BJ117" s="34" t="s">
        <v>8</v>
      </c>
      <c r="BK117" s="167">
        <f>ROUND(I117*H117,2)</f>
        <v>0</v>
      </c>
      <c r="BL117" s="34" t="s">
        <v>168</v>
      </c>
      <c r="BM117" s="166" t="s">
        <v>198</v>
      </c>
    </row>
    <row r="118" spans="2:65" s="50" customFormat="1" ht="19.149999999999999">
      <c r="B118" s="49"/>
      <c r="D118" s="168" t="s">
        <v>170</v>
      </c>
      <c r="F118" s="169" t="s">
        <v>199</v>
      </c>
      <c r="I118" s="170"/>
      <c r="L118" s="49"/>
      <c r="M118" s="171"/>
      <c r="T118" s="74"/>
      <c r="AT118" s="34" t="s">
        <v>170</v>
      </c>
      <c r="AU118" s="34" t="s">
        <v>112</v>
      </c>
    </row>
    <row r="119" spans="2:65" s="173" customFormat="1">
      <c r="B119" s="172"/>
      <c r="D119" s="174" t="s">
        <v>172</v>
      </c>
      <c r="E119" s="175" t="s">
        <v>53</v>
      </c>
      <c r="F119" s="176" t="s">
        <v>173</v>
      </c>
      <c r="H119" s="175" t="s">
        <v>53</v>
      </c>
      <c r="I119" s="177"/>
      <c r="L119" s="172"/>
      <c r="M119" s="178"/>
      <c r="T119" s="179"/>
      <c r="AT119" s="175" t="s">
        <v>172</v>
      </c>
      <c r="AU119" s="175" t="s">
        <v>112</v>
      </c>
      <c r="AV119" s="173" t="s">
        <v>8</v>
      </c>
      <c r="AW119" s="173" t="s">
        <v>65</v>
      </c>
      <c r="AX119" s="173" t="s">
        <v>103</v>
      </c>
      <c r="AY119" s="175" t="s">
        <v>160</v>
      </c>
    </row>
    <row r="120" spans="2:65" s="173" customFormat="1">
      <c r="B120" s="172"/>
      <c r="D120" s="174" t="s">
        <v>172</v>
      </c>
      <c r="E120" s="175" t="s">
        <v>53</v>
      </c>
      <c r="F120" s="176" t="s">
        <v>200</v>
      </c>
      <c r="H120" s="175" t="s">
        <v>53</v>
      </c>
      <c r="I120" s="177"/>
      <c r="L120" s="172"/>
      <c r="M120" s="178"/>
      <c r="T120" s="179"/>
      <c r="AT120" s="175" t="s">
        <v>172</v>
      </c>
      <c r="AU120" s="175" t="s">
        <v>112</v>
      </c>
      <c r="AV120" s="173" t="s">
        <v>8</v>
      </c>
      <c r="AW120" s="173" t="s">
        <v>65</v>
      </c>
      <c r="AX120" s="173" t="s">
        <v>103</v>
      </c>
      <c r="AY120" s="175" t="s">
        <v>160</v>
      </c>
    </row>
    <row r="121" spans="2:65" s="173" customFormat="1">
      <c r="B121" s="172"/>
      <c r="D121" s="174" t="s">
        <v>172</v>
      </c>
      <c r="E121" s="175" t="s">
        <v>53</v>
      </c>
      <c r="F121" s="176" t="s">
        <v>174</v>
      </c>
      <c r="H121" s="175" t="s">
        <v>53</v>
      </c>
      <c r="I121" s="177"/>
      <c r="L121" s="172"/>
      <c r="M121" s="178"/>
      <c r="T121" s="179"/>
      <c r="AT121" s="175" t="s">
        <v>172</v>
      </c>
      <c r="AU121" s="175" t="s">
        <v>112</v>
      </c>
      <c r="AV121" s="173" t="s">
        <v>8</v>
      </c>
      <c r="AW121" s="173" t="s">
        <v>65</v>
      </c>
      <c r="AX121" s="173" t="s">
        <v>103</v>
      </c>
      <c r="AY121" s="175" t="s">
        <v>160</v>
      </c>
    </row>
    <row r="122" spans="2:65" s="173" customFormat="1">
      <c r="B122" s="172"/>
      <c r="D122" s="174" t="s">
        <v>172</v>
      </c>
      <c r="E122" s="175" t="s">
        <v>53</v>
      </c>
      <c r="F122" s="176" t="s">
        <v>201</v>
      </c>
      <c r="H122" s="175" t="s">
        <v>53</v>
      </c>
      <c r="I122" s="177"/>
      <c r="L122" s="172"/>
      <c r="M122" s="178"/>
      <c r="T122" s="179"/>
      <c r="AT122" s="175" t="s">
        <v>172</v>
      </c>
      <c r="AU122" s="175" t="s">
        <v>112</v>
      </c>
      <c r="AV122" s="173" t="s">
        <v>8</v>
      </c>
      <c r="AW122" s="173" t="s">
        <v>65</v>
      </c>
      <c r="AX122" s="173" t="s">
        <v>103</v>
      </c>
      <c r="AY122" s="175" t="s">
        <v>160</v>
      </c>
    </row>
    <row r="123" spans="2:65" s="181" customFormat="1">
      <c r="B123" s="180"/>
      <c r="D123" s="174" t="s">
        <v>172</v>
      </c>
      <c r="E123" s="182" t="s">
        <v>53</v>
      </c>
      <c r="F123" s="183" t="s">
        <v>202</v>
      </c>
      <c r="H123" s="184">
        <v>2.7719999999999998</v>
      </c>
      <c r="I123" s="185"/>
      <c r="L123" s="180"/>
      <c r="M123" s="186"/>
      <c r="T123" s="187"/>
      <c r="AT123" s="182" t="s">
        <v>172</v>
      </c>
      <c r="AU123" s="182" t="s">
        <v>112</v>
      </c>
      <c r="AV123" s="181" t="s">
        <v>112</v>
      </c>
      <c r="AW123" s="181" t="s">
        <v>65</v>
      </c>
      <c r="AX123" s="181" t="s">
        <v>8</v>
      </c>
      <c r="AY123" s="182" t="s">
        <v>160</v>
      </c>
    </row>
    <row r="124" spans="2:65" s="50" customFormat="1" ht="49.15" customHeight="1">
      <c r="B124" s="49"/>
      <c r="C124" s="155" t="s">
        <v>203</v>
      </c>
      <c r="D124" s="155" t="s">
        <v>163</v>
      </c>
      <c r="E124" s="156" t="s">
        <v>204</v>
      </c>
      <c r="F124" s="157" t="s">
        <v>205</v>
      </c>
      <c r="G124" s="158" t="s">
        <v>166</v>
      </c>
      <c r="H124" s="159">
        <v>0.56000000000000005</v>
      </c>
      <c r="I124" s="160"/>
      <c r="J124" s="161">
        <f>ROUND(I124*H124,2)</f>
        <v>0</v>
      </c>
      <c r="K124" s="157" t="s">
        <v>167</v>
      </c>
      <c r="L124" s="49"/>
      <c r="M124" s="162" t="s">
        <v>53</v>
      </c>
      <c r="N124" s="163" t="s">
        <v>74</v>
      </c>
      <c r="P124" s="164">
        <f>O124*H124</f>
        <v>0</v>
      </c>
      <c r="Q124" s="164">
        <v>6.3070000000000001E-2</v>
      </c>
      <c r="R124" s="164">
        <f>Q124*H124</f>
        <v>3.5319200000000002E-2</v>
      </c>
      <c r="S124" s="164">
        <v>0</v>
      </c>
      <c r="T124" s="165">
        <f>S124*H124</f>
        <v>0</v>
      </c>
      <c r="AR124" s="166" t="s">
        <v>168</v>
      </c>
      <c r="AT124" s="166" t="s">
        <v>163</v>
      </c>
      <c r="AU124" s="166" t="s">
        <v>112</v>
      </c>
      <c r="AY124" s="34" t="s">
        <v>160</v>
      </c>
      <c r="BE124" s="167">
        <f>IF(N124="základní",J124,0)</f>
        <v>0</v>
      </c>
      <c r="BF124" s="167">
        <f>IF(N124="snížená",J124,0)</f>
        <v>0</v>
      </c>
      <c r="BG124" s="167">
        <f>IF(N124="zákl. přenesená",J124,0)</f>
        <v>0</v>
      </c>
      <c r="BH124" s="167">
        <f>IF(N124="sníž. přenesená",J124,0)</f>
        <v>0</v>
      </c>
      <c r="BI124" s="167">
        <f>IF(N124="nulová",J124,0)</f>
        <v>0</v>
      </c>
      <c r="BJ124" s="34" t="s">
        <v>8</v>
      </c>
      <c r="BK124" s="167">
        <f>ROUND(I124*H124,2)</f>
        <v>0</v>
      </c>
      <c r="BL124" s="34" t="s">
        <v>168</v>
      </c>
      <c r="BM124" s="166" t="s">
        <v>206</v>
      </c>
    </row>
    <row r="125" spans="2:65" s="50" customFormat="1" ht="19.149999999999999">
      <c r="B125" s="49"/>
      <c r="D125" s="168" t="s">
        <v>170</v>
      </c>
      <c r="F125" s="169" t="s">
        <v>207</v>
      </c>
      <c r="I125" s="170"/>
      <c r="L125" s="49"/>
      <c r="M125" s="171"/>
      <c r="T125" s="74"/>
      <c r="AT125" s="34" t="s">
        <v>170</v>
      </c>
      <c r="AU125" s="34" t="s">
        <v>112</v>
      </c>
    </row>
    <row r="126" spans="2:65" s="173" customFormat="1">
      <c r="B126" s="172"/>
      <c r="D126" s="174" t="s">
        <v>172</v>
      </c>
      <c r="E126" s="175" t="s">
        <v>53</v>
      </c>
      <c r="F126" s="176" t="s">
        <v>173</v>
      </c>
      <c r="H126" s="175" t="s">
        <v>53</v>
      </c>
      <c r="I126" s="177"/>
      <c r="L126" s="172"/>
      <c r="M126" s="178"/>
      <c r="T126" s="179"/>
      <c r="AT126" s="175" t="s">
        <v>172</v>
      </c>
      <c r="AU126" s="175" t="s">
        <v>112</v>
      </c>
      <c r="AV126" s="173" t="s">
        <v>8</v>
      </c>
      <c r="AW126" s="173" t="s">
        <v>65</v>
      </c>
      <c r="AX126" s="173" t="s">
        <v>103</v>
      </c>
      <c r="AY126" s="175" t="s">
        <v>160</v>
      </c>
    </row>
    <row r="127" spans="2:65" s="173" customFormat="1">
      <c r="B127" s="172"/>
      <c r="D127" s="174" t="s">
        <v>172</v>
      </c>
      <c r="E127" s="175" t="s">
        <v>53</v>
      </c>
      <c r="F127" s="176" t="s">
        <v>174</v>
      </c>
      <c r="H127" s="175" t="s">
        <v>53</v>
      </c>
      <c r="I127" s="177"/>
      <c r="L127" s="172"/>
      <c r="M127" s="178"/>
      <c r="T127" s="179"/>
      <c r="AT127" s="175" t="s">
        <v>172</v>
      </c>
      <c r="AU127" s="175" t="s">
        <v>112</v>
      </c>
      <c r="AV127" s="173" t="s">
        <v>8</v>
      </c>
      <c r="AW127" s="173" t="s">
        <v>65</v>
      </c>
      <c r="AX127" s="173" t="s">
        <v>103</v>
      </c>
      <c r="AY127" s="175" t="s">
        <v>160</v>
      </c>
    </row>
    <row r="128" spans="2:65" s="173" customFormat="1">
      <c r="B128" s="172"/>
      <c r="D128" s="174" t="s">
        <v>172</v>
      </c>
      <c r="E128" s="175" t="s">
        <v>53</v>
      </c>
      <c r="F128" s="176" t="s">
        <v>208</v>
      </c>
      <c r="H128" s="175" t="s">
        <v>53</v>
      </c>
      <c r="I128" s="177"/>
      <c r="L128" s="172"/>
      <c r="M128" s="178"/>
      <c r="T128" s="179"/>
      <c r="AT128" s="175" t="s">
        <v>172</v>
      </c>
      <c r="AU128" s="175" t="s">
        <v>112</v>
      </c>
      <c r="AV128" s="173" t="s">
        <v>8</v>
      </c>
      <c r="AW128" s="173" t="s">
        <v>65</v>
      </c>
      <c r="AX128" s="173" t="s">
        <v>103</v>
      </c>
      <c r="AY128" s="175" t="s">
        <v>160</v>
      </c>
    </row>
    <row r="129" spans="2:65" s="181" customFormat="1">
      <c r="B129" s="180"/>
      <c r="D129" s="174" t="s">
        <v>172</v>
      </c>
      <c r="E129" s="182" t="s">
        <v>53</v>
      </c>
      <c r="F129" s="183" t="s">
        <v>209</v>
      </c>
      <c r="H129" s="184">
        <v>0.32</v>
      </c>
      <c r="I129" s="185"/>
      <c r="L129" s="180"/>
      <c r="M129" s="186"/>
      <c r="T129" s="187"/>
      <c r="AT129" s="182" t="s">
        <v>172</v>
      </c>
      <c r="AU129" s="182" t="s">
        <v>112</v>
      </c>
      <c r="AV129" s="181" t="s">
        <v>112</v>
      </c>
      <c r="AW129" s="181" t="s">
        <v>65</v>
      </c>
      <c r="AX129" s="181" t="s">
        <v>103</v>
      </c>
      <c r="AY129" s="182" t="s">
        <v>160</v>
      </c>
    </row>
    <row r="130" spans="2:65" s="181" customFormat="1">
      <c r="B130" s="180"/>
      <c r="D130" s="174" t="s">
        <v>172</v>
      </c>
      <c r="E130" s="182" t="s">
        <v>53</v>
      </c>
      <c r="F130" s="183" t="s">
        <v>210</v>
      </c>
      <c r="H130" s="184">
        <v>0.24</v>
      </c>
      <c r="I130" s="185"/>
      <c r="L130" s="180"/>
      <c r="M130" s="186"/>
      <c r="T130" s="187"/>
      <c r="AT130" s="182" t="s">
        <v>172</v>
      </c>
      <c r="AU130" s="182" t="s">
        <v>112</v>
      </c>
      <c r="AV130" s="181" t="s">
        <v>112</v>
      </c>
      <c r="AW130" s="181" t="s">
        <v>65</v>
      </c>
      <c r="AX130" s="181" t="s">
        <v>103</v>
      </c>
      <c r="AY130" s="182" t="s">
        <v>160</v>
      </c>
    </row>
    <row r="131" spans="2:65" s="199" customFormat="1">
      <c r="B131" s="198"/>
      <c r="D131" s="174" t="s">
        <v>172</v>
      </c>
      <c r="E131" s="200" t="s">
        <v>53</v>
      </c>
      <c r="F131" s="201" t="s">
        <v>211</v>
      </c>
      <c r="H131" s="202">
        <v>0.56000000000000005</v>
      </c>
      <c r="I131" s="203"/>
      <c r="L131" s="198"/>
      <c r="M131" s="204"/>
      <c r="T131" s="205"/>
      <c r="AT131" s="200" t="s">
        <v>172</v>
      </c>
      <c r="AU131" s="200" t="s">
        <v>112</v>
      </c>
      <c r="AV131" s="199" t="s">
        <v>168</v>
      </c>
      <c r="AW131" s="199" t="s">
        <v>65</v>
      </c>
      <c r="AX131" s="199" t="s">
        <v>8</v>
      </c>
      <c r="AY131" s="200" t="s">
        <v>160</v>
      </c>
    </row>
    <row r="132" spans="2:65" s="50" customFormat="1" ht="24.4" customHeight="1">
      <c r="B132" s="49"/>
      <c r="C132" s="155" t="s">
        <v>212</v>
      </c>
      <c r="D132" s="155" t="s">
        <v>163</v>
      </c>
      <c r="E132" s="156" t="s">
        <v>213</v>
      </c>
      <c r="F132" s="157" t="s">
        <v>214</v>
      </c>
      <c r="G132" s="158" t="s">
        <v>215</v>
      </c>
      <c r="H132" s="159">
        <v>3.15</v>
      </c>
      <c r="I132" s="160"/>
      <c r="J132" s="161">
        <f>ROUND(I132*H132,2)</f>
        <v>0</v>
      </c>
      <c r="K132" s="157" t="s">
        <v>167</v>
      </c>
      <c r="L132" s="49"/>
      <c r="M132" s="162" t="s">
        <v>53</v>
      </c>
      <c r="N132" s="163" t="s">
        <v>74</v>
      </c>
      <c r="P132" s="164">
        <f>O132*H132</f>
        <v>0</v>
      </c>
      <c r="Q132" s="164">
        <v>1.2E-4</v>
      </c>
      <c r="R132" s="164">
        <f>Q132*H132</f>
        <v>3.7799999999999997E-4</v>
      </c>
      <c r="S132" s="164">
        <v>0</v>
      </c>
      <c r="T132" s="165">
        <f>S132*H132</f>
        <v>0</v>
      </c>
      <c r="AR132" s="166" t="s">
        <v>168</v>
      </c>
      <c r="AT132" s="166" t="s">
        <v>163</v>
      </c>
      <c r="AU132" s="166" t="s">
        <v>112</v>
      </c>
      <c r="AY132" s="34" t="s">
        <v>160</v>
      </c>
      <c r="BE132" s="167">
        <f>IF(N132="základní",J132,0)</f>
        <v>0</v>
      </c>
      <c r="BF132" s="167">
        <f>IF(N132="snížená",J132,0)</f>
        <v>0</v>
      </c>
      <c r="BG132" s="167">
        <f>IF(N132="zákl. přenesená",J132,0)</f>
        <v>0</v>
      </c>
      <c r="BH132" s="167">
        <f>IF(N132="sníž. přenesená",J132,0)</f>
        <v>0</v>
      </c>
      <c r="BI132" s="167">
        <f>IF(N132="nulová",J132,0)</f>
        <v>0</v>
      </c>
      <c r="BJ132" s="34" t="s">
        <v>8</v>
      </c>
      <c r="BK132" s="167">
        <f>ROUND(I132*H132,2)</f>
        <v>0</v>
      </c>
      <c r="BL132" s="34" t="s">
        <v>168</v>
      </c>
      <c r="BM132" s="166" t="s">
        <v>216</v>
      </c>
    </row>
    <row r="133" spans="2:65" s="50" customFormat="1" ht="19.149999999999999">
      <c r="B133" s="49"/>
      <c r="D133" s="168" t="s">
        <v>170</v>
      </c>
      <c r="F133" s="169" t="s">
        <v>217</v>
      </c>
      <c r="I133" s="170"/>
      <c r="L133" s="49"/>
      <c r="M133" s="171"/>
      <c r="T133" s="74"/>
      <c r="AT133" s="34" t="s">
        <v>170</v>
      </c>
      <c r="AU133" s="34" t="s">
        <v>112</v>
      </c>
    </row>
    <row r="134" spans="2:65" s="173" customFormat="1">
      <c r="B134" s="172"/>
      <c r="D134" s="174" t="s">
        <v>172</v>
      </c>
      <c r="E134" s="175" t="s">
        <v>53</v>
      </c>
      <c r="F134" s="176" t="s">
        <v>173</v>
      </c>
      <c r="H134" s="175" t="s">
        <v>53</v>
      </c>
      <c r="I134" s="177"/>
      <c r="L134" s="172"/>
      <c r="M134" s="178"/>
      <c r="T134" s="179"/>
      <c r="AT134" s="175" t="s">
        <v>172</v>
      </c>
      <c r="AU134" s="175" t="s">
        <v>112</v>
      </c>
      <c r="AV134" s="173" t="s">
        <v>8</v>
      </c>
      <c r="AW134" s="173" t="s">
        <v>65</v>
      </c>
      <c r="AX134" s="173" t="s">
        <v>103</v>
      </c>
      <c r="AY134" s="175" t="s">
        <v>160</v>
      </c>
    </row>
    <row r="135" spans="2:65" s="173" customFormat="1">
      <c r="B135" s="172"/>
      <c r="D135" s="174" t="s">
        <v>172</v>
      </c>
      <c r="E135" s="175" t="s">
        <v>53</v>
      </c>
      <c r="F135" s="176" t="s">
        <v>200</v>
      </c>
      <c r="H135" s="175" t="s">
        <v>53</v>
      </c>
      <c r="I135" s="177"/>
      <c r="L135" s="172"/>
      <c r="M135" s="178"/>
      <c r="T135" s="179"/>
      <c r="AT135" s="175" t="s">
        <v>172</v>
      </c>
      <c r="AU135" s="175" t="s">
        <v>112</v>
      </c>
      <c r="AV135" s="173" t="s">
        <v>8</v>
      </c>
      <c r="AW135" s="173" t="s">
        <v>65</v>
      </c>
      <c r="AX135" s="173" t="s">
        <v>103</v>
      </c>
      <c r="AY135" s="175" t="s">
        <v>160</v>
      </c>
    </row>
    <row r="136" spans="2:65" s="173" customFormat="1">
      <c r="B136" s="172"/>
      <c r="D136" s="174" t="s">
        <v>172</v>
      </c>
      <c r="E136" s="175" t="s">
        <v>53</v>
      </c>
      <c r="F136" s="176" t="s">
        <v>174</v>
      </c>
      <c r="H136" s="175" t="s">
        <v>53</v>
      </c>
      <c r="I136" s="177"/>
      <c r="L136" s="172"/>
      <c r="M136" s="178"/>
      <c r="T136" s="179"/>
      <c r="AT136" s="175" t="s">
        <v>172</v>
      </c>
      <c r="AU136" s="175" t="s">
        <v>112</v>
      </c>
      <c r="AV136" s="173" t="s">
        <v>8</v>
      </c>
      <c r="AW136" s="173" t="s">
        <v>65</v>
      </c>
      <c r="AX136" s="173" t="s">
        <v>103</v>
      </c>
      <c r="AY136" s="175" t="s">
        <v>160</v>
      </c>
    </row>
    <row r="137" spans="2:65" s="173" customFormat="1">
      <c r="B137" s="172"/>
      <c r="D137" s="174" t="s">
        <v>172</v>
      </c>
      <c r="E137" s="175" t="s">
        <v>53</v>
      </c>
      <c r="F137" s="176" t="s">
        <v>201</v>
      </c>
      <c r="H137" s="175" t="s">
        <v>53</v>
      </c>
      <c r="I137" s="177"/>
      <c r="L137" s="172"/>
      <c r="M137" s="178"/>
      <c r="T137" s="179"/>
      <c r="AT137" s="175" t="s">
        <v>172</v>
      </c>
      <c r="AU137" s="175" t="s">
        <v>112</v>
      </c>
      <c r="AV137" s="173" t="s">
        <v>8</v>
      </c>
      <c r="AW137" s="173" t="s">
        <v>65</v>
      </c>
      <c r="AX137" s="173" t="s">
        <v>103</v>
      </c>
      <c r="AY137" s="175" t="s">
        <v>160</v>
      </c>
    </row>
    <row r="138" spans="2:65" s="173" customFormat="1">
      <c r="B138" s="172"/>
      <c r="D138" s="174" t="s">
        <v>172</v>
      </c>
      <c r="E138" s="175" t="s">
        <v>53</v>
      </c>
      <c r="F138" s="176" t="s">
        <v>218</v>
      </c>
      <c r="H138" s="175" t="s">
        <v>53</v>
      </c>
      <c r="I138" s="177"/>
      <c r="L138" s="172"/>
      <c r="M138" s="178"/>
      <c r="T138" s="179"/>
      <c r="AT138" s="175" t="s">
        <v>172</v>
      </c>
      <c r="AU138" s="175" t="s">
        <v>112</v>
      </c>
      <c r="AV138" s="173" t="s">
        <v>8</v>
      </c>
      <c r="AW138" s="173" t="s">
        <v>65</v>
      </c>
      <c r="AX138" s="173" t="s">
        <v>103</v>
      </c>
      <c r="AY138" s="175" t="s">
        <v>160</v>
      </c>
    </row>
    <row r="139" spans="2:65" s="181" customFormat="1">
      <c r="B139" s="180"/>
      <c r="D139" s="174" t="s">
        <v>172</v>
      </c>
      <c r="E139" s="182" t="s">
        <v>53</v>
      </c>
      <c r="F139" s="183" t="s">
        <v>219</v>
      </c>
      <c r="H139" s="184">
        <v>3.15</v>
      </c>
      <c r="I139" s="185"/>
      <c r="L139" s="180"/>
      <c r="M139" s="186"/>
      <c r="T139" s="187"/>
      <c r="AT139" s="182" t="s">
        <v>172</v>
      </c>
      <c r="AU139" s="182" t="s">
        <v>112</v>
      </c>
      <c r="AV139" s="181" t="s">
        <v>112</v>
      </c>
      <c r="AW139" s="181" t="s">
        <v>65</v>
      </c>
      <c r="AX139" s="181" t="s">
        <v>8</v>
      </c>
      <c r="AY139" s="182" t="s">
        <v>160</v>
      </c>
    </row>
    <row r="140" spans="2:65" s="50" customFormat="1" ht="24.4" customHeight="1">
      <c r="B140" s="49"/>
      <c r="C140" s="155" t="s">
        <v>190</v>
      </c>
      <c r="D140" s="155" t="s">
        <v>163</v>
      </c>
      <c r="E140" s="156" t="s">
        <v>220</v>
      </c>
      <c r="F140" s="157" t="s">
        <v>221</v>
      </c>
      <c r="G140" s="158" t="s">
        <v>215</v>
      </c>
      <c r="H140" s="159">
        <v>1.76</v>
      </c>
      <c r="I140" s="160"/>
      <c r="J140" s="161">
        <f>ROUND(I140*H140,2)</f>
        <v>0</v>
      </c>
      <c r="K140" s="157" t="s">
        <v>167</v>
      </c>
      <c r="L140" s="49"/>
      <c r="M140" s="162" t="s">
        <v>53</v>
      </c>
      <c r="N140" s="163" t="s">
        <v>74</v>
      </c>
      <c r="P140" s="164">
        <f>O140*H140</f>
        <v>0</v>
      </c>
      <c r="Q140" s="164">
        <v>1.3999999999999999E-4</v>
      </c>
      <c r="R140" s="164">
        <f>Q140*H140</f>
        <v>2.4639999999999997E-4</v>
      </c>
      <c r="S140" s="164">
        <v>0</v>
      </c>
      <c r="T140" s="165">
        <f>S140*H140</f>
        <v>0</v>
      </c>
      <c r="AR140" s="166" t="s">
        <v>168</v>
      </c>
      <c r="AT140" s="166" t="s">
        <v>163</v>
      </c>
      <c r="AU140" s="166" t="s">
        <v>112</v>
      </c>
      <c r="AY140" s="34" t="s">
        <v>160</v>
      </c>
      <c r="BE140" s="167">
        <f>IF(N140="základní",J140,0)</f>
        <v>0</v>
      </c>
      <c r="BF140" s="167">
        <f>IF(N140="snížená",J140,0)</f>
        <v>0</v>
      </c>
      <c r="BG140" s="167">
        <f>IF(N140="zákl. přenesená",J140,0)</f>
        <v>0</v>
      </c>
      <c r="BH140" s="167">
        <f>IF(N140="sníž. přenesená",J140,0)</f>
        <v>0</v>
      </c>
      <c r="BI140" s="167">
        <f>IF(N140="nulová",J140,0)</f>
        <v>0</v>
      </c>
      <c r="BJ140" s="34" t="s">
        <v>8</v>
      </c>
      <c r="BK140" s="167">
        <f>ROUND(I140*H140,2)</f>
        <v>0</v>
      </c>
      <c r="BL140" s="34" t="s">
        <v>168</v>
      </c>
      <c r="BM140" s="166" t="s">
        <v>222</v>
      </c>
    </row>
    <row r="141" spans="2:65" s="50" customFormat="1" ht="19.149999999999999">
      <c r="B141" s="49"/>
      <c r="D141" s="168" t="s">
        <v>170</v>
      </c>
      <c r="F141" s="169" t="s">
        <v>223</v>
      </c>
      <c r="I141" s="170"/>
      <c r="L141" s="49"/>
      <c r="M141" s="171"/>
      <c r="T141" s="74"/>
      <c r="AT141" s="34" t="s">
        <v>170</v>
      </c>
      <c r="AU141" s="34" t="s">
        <v>112</v>
      </c>
    </row>
    <row r="142" spans="2:65" s="173" customFormat="1">
      <c r="B142" s="172"/>
      <c r="D142" s="174" t="s">
        <v>172</v>
      </c>
      <c r="E142" s="175" t="s">
        <v>53</v>
      </c>
      <c r="F142" s="176" t="s">
        <v>173</v>
      </c>
      <c r="H142" s="175" t="s">
        <v>53</v>
      </c>
      <c r="I142" s="177"/>
      <c r="L142" s="172"/>
      <c r="M142" s="178"/>
      <c r="T142" s="179"/>
      <c r="AT142" s="175" t="s">
        <v>172</v>
      </c>
      <c r="AU142" s="175" t="s">
        <v>112</v>
      </c>
      <c r="AV142" s="173" t="s">
        <v>8</v>
      </c>
      <c r="AW142" s="173" t="s">
        <v>65</v>
      </c>
      <c r="AX142" s="173" t="s">
        <v>103</v>
      </c>
      <c r="AY142" s="175" t="s">
        <v>160</v>
      </c>
    </row>
    <row r="143" spans="2:65" s="173" customFormat="1">
      <c r="B143" s="172"/>
      <c r="D143" s="174" t="s">
        <v>172</v>
      </c>
      <c r="E143" s="175" t="s">
        <v>53</v>
      </c>
      <c r="F143" s="176" t="s">
        <v>200</v>
      </c>
      <c r="H143" s="175" t="s">
        <v>53</v>
      </c>
      <c r="I143" s="177"/>
      <c r="L143" s="172"/>
      <c r="M143" s="178"/>
      <c r="T143" s="179"/>
      <c r="AT143" s="175" t="s">
        <v>172</v>
      </c>
      <c r="AU143" s="175" t="s">
        <v>112</v>
      </c>
      <c r="AV143" s="173" t="s">
        <v>8</v>
      </c>
      <c r="AW143" s="173" t="s">
        <v>65</v>
      </c>
      <c r="AX143" s="173" t="s">
        <v>103</v>
      </c>
      <c r="AY143" s="175" t="s">
        <v>160</v>
      </c>
    </row>
    <row r="144" spans="2:65" s="173" customFormat="1">
      <c r="B144" s="172"/>
      <c r="D144" s="174" t="s">
        <v>172</v>
      </c>
      <c r="E144" s="175" t="s">
        <v>53</v>
      </c>
      <c r="F144" s="176" t="s">
        <v>174</v>
      </c>
      <c r="H144" s="175" t="s">
        <v>53</v>
      </c>
      <c r="I144" s="177"/>
      <c r="L144" s="172"/>
      <c r="M144" s="178"/>
      <c r="T144" s="179"/>
      <c r="AT144" s="175" t="s">
        <v>172</v>
      </c>
      <c r="AU144" s="175" t="s">
        <v>112</v>
      </c>
      <c r="AV144" s="173" t="s">
        <v>8</v>
      </c>
      <c r="AW144" s="173" t="s">
        <v>65</v>
      </c>
      <c r="AX144" s="173" t="s">
        <v>103</v>
      </c>
      <c r="AY144" s="175" t="s">
        <v>160</v>
      </c>
    </row>
    <row r="145" spans="2:65" s="173" customFormat="1">
      <c r="B145" s="172"/>
      <c r="D145" s="174" t="s">
        <v>172</v>
      </c>
      <c r="E145" s="175" t="s">
        <v>53</v>
      </c>
      <c r="F145" s="176" t="s">
        <v>201</v>
      </c>
      <c r="H145" s="175" t="s">
        <v>53</v>
      </c>
      <c r="I145" s="177"/>
      <c r="L145" s="172"/>
      <c r="M145" s="178"/>
      <c r="T145" s="179"/>
      <c r="AT145" s="175" t="s">
        <v>172</v>
      </c>
      <c r="AU145" s="175" t="s">
        <v>112</v>
      </c>
      <c r="AV145" s="173" t="s">
        <v>8</v>
      </c>
      <c r="AW145" s="173" t="s">
        <v>65</v>
      </c>
      <c r="AX145" s="173" t="s">
        <v>103</v>
      </c>
      <c r="AY145" s="175" t="s">
        <v>160</v>
      </c>
    </row>
    <row r="146" spans="2:65" s="181" customFormat="1">
      <c r="B146" s="180"/>
      <c r="D146" s="174" t="s">
        <v>172</v>
      </c>
      <c r="E146" s="182" t="s">
        <v>53</v>
      </c>
      <c r="F146" s="183" t="s">
        <v>224</v>
      </c>
      <c r="H146" s="184">
        <v>1.76</v>
      </c>
      <c r="I146" s="185"/>
      <c r="L146" s="180"/>
      <c r="M146" s="186"/>
      <c r="T146" s="187"/>
      <c r="AT146" s="182" t="s">
        <v>172</v>
      </c>
      <c r="AU146" s="182" t="s">
        <v>112</v>
      </c>
      <c r="AV146" s="181" t="s">
        <v>112</v>
      </c>
      <c r="AW146" s="181" t="s">
        <v>65</v>
      </c>
      <c r="AX146" s="181" t="s">
        <v>8</v>
      </c>
      <c r="AY146" s="182" t="s">
        <v>160</v>
      </c>
    </row>
    <row r="147" spans="2:65" s="50" customFormat="1" ht="21.75" customHeight="1">
      <c r="B147" s="49"/>
      <c r="C147" s="155" t="s">
        <v>225</v>
      </c>
      <c r="D147" s="155" t="s">
        <v>163</v>
      </c>
      <c r="E147" s="156" t="s">
        <v>226</v>
      </c>
      <c r="F147" s="157" t="s">
        <v>227</v>
      </c>
      <c r="G147" s="158" t="s">
        <v>215</v>
      </c>
      <c r="H147" s="159">
        <v>3.15</v>
      </c>
      <c r="I147" s="160"/>
      <c r="J147" s="161">
        <f>ROUND(I147*H147,2)</f>
        <v>0</v>
      </c>
      <c r="K147" s="157" t="s">
        <v>167</v>
      </c>
      <c r="L147" s="49"/>
      <c r="M147" s="162" t="s">
        <v>53</v>
      </c>
      <c r="N147" s="163" t="s">
        <v>74</v>
      </c>
      <c r="P147" s="164">
        <f>O147*H147</f>
        <v>0</v>
      </c>
      <c r="Q147" s="164">
        <v>2.0400000000000001E-3</v>
      </c>
      <c r="R147" s="164">
        <f>Q147*H147</f>
        <v>6.4260000000000003E-3</v>
      </c>
      <c r="S147" s="164">
        <v>0</v>
      </c>
      <c r="T147" s="165">
        <f>S147*H147</f>
        <v>0</v>
      </c>
      <c r="AR147" s="166" t="s">
        <v>168</v>
      </c>
      <c r="AT147" s="166" t="s">
        <v>163</v>
      </c>
      <c r="AU147" s="166" t="s">
        <v>112</v>
      </c>
      <c r="AY147" s="34" t="s">
        <v>160</v>
      </c>
      <c r="BE147" s="167">
        <f>IF(N147="základní",J147,0)</f>
        <v>0</v>
      </c>
      <c r="BF147" s="167">
        <f>IF(N147="snížená",J147,0)</f>
        <v>0</v>
      </c>
      <c r="BG147" s="167">
        <f>IF(N147="zákl. přenesená",J147,0)</f>
        <v>0</v>
      </c>
      <c r="BH147" s="167">
        <f>IF(N147="sníž. přenesená",J147,0)</f>
        <v>0</v>
      </c>
      <c r="BI147" s="167">
        <f>IF(N147="nulová",J147,0)</f>
        <v>0</v>
      </c>
      <c r="BJ147" s="34" t="s">
        <v>8</v>
      </c>
      <c r="BK147" s="167">
        <f>ROUND(I147*H147,2)</f>
        <v>0</v>
      </c>
      <c r="BL147" s="34" t="s">
        <v>168</v>
      </c>
      <c r="BM147" s="166" t="s">
        <v>228</v>
      </c>
    </row>
    <row r="148" spans="2:65" s="50" customFormat="1" ht="19.149999999999999">
      <c r="B148" s="49"/>
      <c r="D148" s="168" t="s">
        <v>170</v>
      </c>
      <c r="F148" s="169" t="s">
        <v>229</v>
      </c>
      <c r="I148" s="170"/>
      <c r="L148" s="49"/>
      <c r="M148" s="171"/>
      <c r="T148" s="74"/>
      <c r="AT148" s="34" t="s">
        <v>170</v>
      </c>
      <c r="AU148" s="34" t="s">
        <v>112</v>
      </c>
    </row>
    <row r="149" spans="2:65" s="173" customFormat="1">
      <c r="B149" s="172"/>
      <c r="D149" s="174" t="s">
        <v>172</v>
      </c>
      <c r="E149" s="175" t="s">
        <v>53</v>
      </c>
      <c r="F149" s="176" t="s">
        <v>173</v>
      </c>
      <c r="H149" s="175" t="s">
        <v>53</v>
      </c>
      <c r="I149" s="177"/>
      <c r="L149" s="172"/>
      <c r="M149" s="178"/>
      <c r="T149" s="179"/>
      <c r="AT149" s="175" t="s">
        <v>172</v>
      </c>
      <c r="AU149" s="175" t="s">
        <v>112</v>
      </c>
      <c r="AV149" s="173" t="s">
        <v>8</v>
      </c>
      <c r="AW149" s="173" t="s">
        <v>65</v>
      </c>
      <c r="AX149" s="173" t="s">
        <v>103</v>
      </c>
      <c r="AY149" s="175" t="s">
        <v>160</v>
      </c>
    </row>
    <row r="150" spans="2:65" s="173" customFormat="1">
      <c r="B150" s="172"/>
      <c r="D150" s="174" t="s">
        <v>172</v>
      </c>
      <c r="E150" s="175" t="s">
        <v>53</v>
      </c>
      <c r="F150" s="176" t="s">
        <v>200</v>
      </c>
      <c r="H150" s="175" t="s">
        <v>53</v>
      </c>
      <c r="I150" s="177"/>
      <c r="L150" s="172"/>
      <c r="M150" s="178"/>
      <c r="T150" s="179"/>
      <c r="AT150" s="175" t="s">
        <v>172</v>
      </c>
      <c r="AU150" s="175" t="s">
        <v>112</v>
      </c>
      <c r="AV150" s="173" t="s">
        <v>8</v>
      </c>
      <c r="AW150" s="173" t="s">
        <v>65</v>
      </c>
      <c r="AX150" s="173" t="s">
        <v>103</v>
      </c>
      <c r="AY150" s="175" t="s">
        <v>160</v>
      </c>
    </row>
    <row r="151" spans="2:65" s="173" customFormat="1">
      <c r="B151" s="172"/>
      <c r="D151" s="174" t="s">
        <v>172</v>
      </c>
      <c r="E151" s="175" t="s">
        <v>53</v>
      </c>
      <c r="F151" s="176" t="s">
        <v>174</v>
      </c>
      <c r="H151" s="175" t="s">
        <v>53</v>
      </c>
      <c r="I151" s="177"/>
      <c r="L151" s="172"/>
      <c r="M151" s="178"/>
      <c r="T151" s="179"/>
      <c r="AT151" s="175" t="s">
        <v>172</v>
      </c>
      <c r="AU151" s="175" t="s">
        <v>112</v>
      </c>
      <c r="AV151" s="173" t="s">
        <v>8</v>
      </c>
      <c r="AW151" s="173" t="s">
        <v>65</v>
      </c>
      <c r="AX151" s="173" t="s">
        <v>103</v>
      </c>
      <c r="AY151" s="175" t="s">
        <v>160</v>
      </c>
    </row>
    <row r="152" spans="2:65" s="173" customFormat="1">
      <c r="B152" s="172"/>
      <c r="D152" s="174" t="s">
        <v>172</v>
      </c>
      <c r="E152" s="175" t="s">
        <v>53</v>
      </c>
      <c r="F152" s="176" t="s">
        <v>201</v>
      </c>
      <c r="H152" s="175" t="s">
        <v>53</v>
      </c>
      <c r="I152" s="177"/>
      <c r="L152" s="172"/>
      <c r="M152" s="178"/>
      <c r="T152" s="179"/>
      <c r="AT152" s="175" t="s">
        <v>172</v>
      </c>
      <c r="AU152" s="175" t="s">
        <v>112</v>
      </c>
      <c r="AV152" s="173" t="s">
        <v>8</v>
      </c>
      <c r="AW152" s="173" t="s">
        <v>65</v>
      </c>
      <c r="AX152" s="173" t="s">
        <v>103</v>
      </c>
      <c r="AY152" s="175" t="s">
        <v>160</v>
      </c>
    </row>
    <row r="153" spans="2:65" s="173" customFormat="1">
      <c r="B153" s="172"/>
      <c r="D153" s="174" t="s">
        <v>172</v>
      </c>
      <c r="E153" s="175" t="s">
        <v>53</v>
      </c>
      <c r="F153" s="176" t="s">
        <v>230</v>
      </c>
      <c r="H153" s="175" t="s">
        <v>53</v>
      </c>
      <c r="I153" s="177"/>
      <c r="L153" s="172"/>
      <c r="M153" s="178"/>
      <c r="T153" s="179"/>
      <c r="AT153" s="175" t="s">
        <v>172</v>
      </c>
      <c r="AU153" s="175" t="s">
        <v>112</v>
      </c>
      <c r="AV153" s="173" t="s">
        <v>8</v>
      </c>
      <c r="AW153" s="173" t="s">
        <v>65</v>
      </c>
      <c r="AX153" s="173" t="s">
        <v>103</v>
      </c>
      <c r="AY153" s="175" t="s">
        <v>160</v>
      </c>
    </row>
    <row r="154" spans="2:65" s="181" customFormat="1">
      <c r="B154" s="180"/>
      <c r="D154" s="174" t="s">
        <v>172</v>
      </c>
      <c r="E154" s="182" t="s">
        <v>53</v>
      </c>
      <c r="F154" s="183" t="s">
        <v>219</v>
      </c>
      <c r="H154" s="184">
        <v>3.15</v>
      </c>
      <c r="I154" s="185"/>
      <c r="L154" s="180"/>
      <c r="M154" s="186"/>
      <c r="T154" s="187"/>
      <c r="AT154" s="182" t="s">
        <v>172</v>
      </c>
      <c r="AU154" s="182" t="s">
        <v>112</v>
      </c>
      <c r="AV154" s="181" t="s">
        <v>112</v>
      </c>
      <c r="AW154" s="181" t="s">
        <v>65</v>
      </c>
      <c r="AX154" s="181" t="s">
        <v>8</v>
      </c>
      <c r="AY154" s="182" t="s">
        <v>160</v>
      </c>
    </row>
    <row r="155" spans="2:65" s="143" customFormat="1" ht="22.9" customHeight="1">
      <c r="B155" s="142"/>
      <c r="D155" s="144" t="s">
        <v>102</v>
      </c>
      <c r="E155" s="153" t="s">
        <v>203</v>
      </c>
      <c r="F155" s="153" t="s">
        <v>231</v>
      </c>
      <c r="I155" s="146"/>
      <c r="J155" s="154">
        <f>BK155</f>
        <v>0</v>
      </c>
      <c r="L155" s="142"/>
      <c r="M155" s="148"/>
      <c r="P155" s="149">
        <f>SUM(P156:P266)</f>
        <v>0</v>
      </c>
      <c r="R155" s="149">
        <f>SUM(R156:R266)</f>
        <v>1.7177237000000001</v>
      </c>
      <c r="T155" s="150">
        <f>SUM(T156:T266)</f>
        <v>9.747E-4</v>
      </c>
      <c r="AR155" s="144" t="s">
        <v>8</v>
      </c>
      <c r="AT155" s="151" t="s">
        <v>102</v>
      </c>
      <c r="AU155" s="151" t="s">
        <v>8</v>
      </c>
      <c r="AY155" s="144" t="s">
        <v>160</v>
      </c>
      <c r="BK155" s="152">
        <f>SUM(BK156:BK266)</f>
        <v>0</v>
      </c>
    </row>
    <row r="156" spans="2:65" s="50" customFormat="1" ht="24.4" customHeight="1">
      <c r="B156" s="49"/>
      <c r="C156" s="155" t="s">
        <v>232</v>
      </c>
      <c r="D156" s="155" t="s">
        <v>163</v>
      </c>
      <c r="E156" s="156" t="s">
        <v>233</v>
      </c>
      <c r="F156" s="157" t="s">
        <v>234</v>
      </c>
      <c r="G156" s="158" t="s">
        <v>166</v>
      </c>
      <c r="H156" s="159">
        <v>29.7</v>
      </c>
      <c r="I156" s="160"/>
      <c r="J156" s="161">
        <f>ROUND(I156*H156,2)</f>
        <v>0</v>
      </c>
      <c r="K156" s="157" t="s">
        <v>167</v>
      </c>
      <c r="L156" s="49"/>
      <c r="M156" s="162" t="s">
        <v>53</v>
      </c>
      <c r="N156" s="163" t="s">
        <v>74</v>
      </c>
      <c r="P156" s="164">
        <f>O156*H156</f>
        <v>0</v>
      </c>
      <c r="Q156" s="164">
        <v>2.5999999999999998E-4</v>
      </c>
      <c r="R156" s="164">
        <f>Q156*H156</f>
        <v>7.7219999999999988E-3</v>
      </c>
      <c r="S156" s="164">
        <v>0</v>
      </c>
      <c r="T156" s="165">
        <f>S156*H156</f>
        <v>0</v>
      </c>
      <c r="AR156" s="166" t="s">
        <v>168</v>
      </c>
      <c r="AT156" s="166" t="s">
        <v>163</v>
      </c>
      <c r="AU156" s="166" t="s">
        <v>112</v>
      </c>
      <c r="AY156" s="34" t="s">
        <v>160</v>
      </c>
      <c r="BE156" s="167">
        <f>IF(N156="základní",J156,0)</f>
        <v>0</v>
      </c>
      <c r="BF156" s="167">
        <f>IF(N156="snížená",J156,0)</f>
        <v>0</v>
      </c>
      <c r="BG156" s="167">
        <f>IF(N156="zákl. přenesená",J156,0)</f>
        <v>0</v>
      </c>
      <c r="BH156" s="167">
        <f>IF(N156="sníž. přenesená",J156,0)</f>
        <v>0</v>
      </c>
      <c r="BI156" s="167">
        <f>IF(N156="nulová",J156,0)</f>
        <v>0</v>
      </c>
      <c r="BJ156" s="34" t="s">
        <v>8</v>
      </c>
      <c r="BK156" s="167">
        <f>ROUND(I156*H156,2)</f>
        <v>0</v>
      </c>
      <c r="BL156" s="34" t="s">
        <v>168</v>
      </c>
      <c r="BM156" s="166" t="s">
        <v>235</v>
      </c>
    </row>
    <row r="157" spans="2:65" s="50" customFormat="1" ht="19.149999999999999">
      <c r="B157" s="49"/>
      <c r="D157" s="168" t="s">
        <v>170</v>
      </c>
      <c r="F157" s="169" t="s">
        <v>236</v>
      </c>
      <c r="I157" s="170"/>
      <c r="L157" s="49"/>
      <c r="M157" s="171"/>
      <c r="T157" s="74"/>
      <c r="AT157" s="34" t="s">
        <v>170</v>
      </c>
      <c r="AU157" s="34" t="s">
        <v>112</v>
      </c>
    </row>
    <row r="158" spans="2:65" s="173" customFormat="1">
      <c r="B158" s="172"/>
      <c r="D158" s="174" t="s">
        <v>172</v>
      </c>
      <c r="E158" s="175" t="s">
        <v>53</v>
      </c>
      <c r="F158" s="176" t="s">
        <v>173</v>
      </c>
      <c r="H158" s="175" t="s">
        <v>53</v>
      </c>
      <c r="I158" s="177"/>
      <c r="L158" s="172"/>
      <c r="M158" s="178"/>
      <c r="T158" s="179"/>
      <c r="AT158" s="175" t="s">
        <v>172</v>
      </c>
      <c r="AU158" s="175" t="s">
        <v>112</v>
      </c>
      <c r="AV158" s="173" t="s">
        <v>8</v>
      </c>
      <c r="AW158" s="173" t="s">
        <v>65</v>
      </c>
      <c r="AX158" s="173" t="s">
        <v>103</v>
      </c>
      <c r="AY158" s="175" t="s">
        <v>160</v>
      </c>
    </row>
    <row r="159" spans="2:65" s="173" customFormat="1">
      <c r="B159" s="172"/>
      <c r="D159" s="174" t="s">
        <v>172</v>
      </c>
      <c r="E159" s="175" t="s">
        <v>53</v>
      </c>
      <c r="F159" s="176" t="s">
        <v>174</v>
      </c>
      <c r="H159" s="175" t="s">
        <v>53</v>
      </c>
      <c r="I159" s="177"/>
      <c r="L159" s="172"/>
      <c r="M159" s="178"/>
      <c r="T159" s="179"/>
      <c r="AT159" s="175" t="s">
        <v>172</v>
      </c>
      <c r="AU159" s="175" t="s">
        <v>112</v>
      </c>
      <c r="AV159" s="173" t="s">
        <v>8</v>
      </c>
      <c r="AW159" s="173" t="s">
        <v>65</v>
      </c>
      <c r="AX159" s="173" t="s">
        <v>103</v>
      </c>
      <c r="AY159" s="175" t="s">
        <v>160</v>
      </c>
    </row>
    <row r="160" spans="2:65" s="173" customFormat="1" ht="20.45">
      <c r="B160" s="172"/>
      <c r="D160" s="174" t="s">
        <v>172</v>
      </c>
      <c r="E160" s="175" t="s">
        <v>53</v>
      </c>
      <c r="F160" s="176" t="s">
        <v>237</v>
      </c>
      <c r="H160" s="175" t="s">
        <v>53</v>
      </c>
      <c r="I160" s="177"/>
      <c r="L160" s="172"/>
      <c r="M160" s="178"/>
      <c r="T160" s="179"/>
      <c r="AT160" s="175" t="s">
        <v>172</v>
      </c>
      <c r="AU160" s="175" t="s">
        <v>112</v>
      </c>
      <c r="AV160" s="173" t="s">
        <v>8</v>
      </c>
      <c r="AW160" s="173" t="s">
        <v>65</v>
      </c>
      <c r="AX160" s="173" t="s">
        <v>103</v>
      </c>
      <c r="AY160" s="175" t="s">
        <v>160</v>
      </c>
    </row>
    <row r="161" spans="2:65" s="181" customFormat="1">
      <c r="B161" s="180"/>
      <c r="D161" s="174" t="s">
        <v>172</v>
      </c>
      <c r="E161" s="182" t="s">
        <v>53</v>
      </c>
      <c r="F161" s="183" t="s">
        <v>238</v>
      </c>
      <c r="H161" s="184">
        <v>29.7</v>
      </c>
      <c r="I161" s="185"/>
      <c r="L161" s="180"/>
      <c r="M161" s="186"/>
      <c r="T161" s="187"/>
      <c r="AT161" s="182" t="s">
        <v>172</v>
      </c>
      <c r="AU161" s="182" t="s">
        <v>112</v>
      </c>
      <c r="AV161" s="181" t="s">
        <v>112</v>
      </c>
      <c r="AW161" s="181" t="s">
        <v>65</v>
      </c>
      <c r="AX161" s="181" t="s">
        <v>8</v>
      </c>
      <c r="AY161" s="182" t="s">
        <v>160</v>
      </c>
    </row>
    <row r="162" spans="2:65" s="50" customFormat="1" ht="37.9" customHeight="1">
      <c r="B162" s="49"/>
      <c r="C162" s="155" t="s">
        <v>239</v>
      </c>
      <c r="D162" s="155" t="s">
        <v>163</v>
      </c>
      <c r="E162" s="156" t="s">
        <v>240</v>
      </c>
      <c r="F162" s="157" t="s">
        <v>241</v>
      </c>
      <c r="G162" s="158" t="s">
        <v>166</v>
      </c>
      <c r="H162" s="159">
        <v>14.85</v>
      </c>
      <c r="I162" s="160"/>
      <c r="J162" s="161">
        <f>ROUND(I162*H162,2)</f>
        <v>0</v>
      </c>
      <c r="K162" s="157" t="s">
        <v>167</v>
      </c>
      <c r="L162" s="49"/>
      <c r="M162" s="162" t="s">
        <v>53</v>
      </c>
      <c r="N162" s="163" t="s">
        <v>74</v>
      </c>
      <c r="P162" s="164">
        <f>O162*H162</f>
        <v>0</v>
      </c>
      <c r="Q162" s="164">
        <v>4.3800000000000002E-3</v>
      </c>
      <c r="R162" s="164">
        <f>Q162*H162</f>
        <v>6.5043000000000004E-2</v>
      </c>
      <c r="S162" s="164">
        <v>0</v>
      </c>
      <c r="T162" s="165">
        <f>S162*H162</f>
        <v>0</v>
      </c>
      <c r="AR162" s="166" t="s">
        <v>168</v>
      </c>
      <c r="AT162" s="166" t="s">
        <v>163</v>
      </c>
      <c r="AU162" s="166" t="s">
        <v>112</v>
      </c>
      <c r="AY162" s="34" t="s">
        <v>160</v>
      </c>
      <c r="BE162" s="167">
        <f>IF(N162="základní",J162,0)</f>
        <v>0</v>
      </c>
      <c r="BF162" s="167">
        <f>IF(N162="snížená",J162,0)</f>
        <v>0</v>
      </c>
      <c r="BG162" s="167">
        <f>IF(N162="zákl. přenesená",J162,0)</f>
        <v>0</v>
      </c>
      <c r="BH162" s="167">
        <f>IF(N162="sníž. přenesená",J162,0)</f>
        <v>0</v>
      </c>
      <c r="BI162" s="167">
        <f>IF(N162="nulová",J162,0)</f>
        <v>0</v>
      </c>
      <c r="BJ162" s="34" t="s">
        <v>8</v>
      </c>
      <c r="BK162" s="167">
        <f>ROUND(I162*H162,2)</f>
        <v>0</v>
      </c>
      <c r="BL162" s="34" t="s">
        <v>168</v>
      </c>
      <c r="BM162" s="166" t="s">
        <v>242</v>
      </c>
    </row>
    <row r="163" spans="2:65" s="50" customFormat="1" ht="19.149999999999999">
      <c r="B163" s="49"/>
      <c r="D163" s="168" t="s">
        <v>170</v>
      </c>
      <c r="F163" s="169" t="s">
        <v>243</v>
      </c>
      <c r="I163" s="170"/>
      <c r="L163" s="49"/>
      <c r="M163" s="171"/>
      <c r="T163" s="74"/>
      <c r="AT163" s="34" t="s">
        <v>170</v>
      </c>
      <c r="AU163" s="34" t="s">
        <v>112</v>
      </c>
    </row>
    <row r="164" spans="2:65" s="173" customFormat="1">
      <c r="B164" s="172"/>
      <c r="D164" s="174" t="s">
        <v>172</v>
      </c>
      <c r="E164" s="175" t="s">
        <v>53</v>
      </c>
      <c r="F164" s="176" t="s">
        <v>173</v>
      </c>
      <c r="H164" s="175" t="s">
        <v>53</v>
      </c>
      <c r="I164" s="177"/>
      <c r="L164" s="172"/>
      <c r="M164" s="178"/>
      <c r="T164" s="179"/>
      <c r="AT164" s="175" t="s">
        <v>172</v>
      </c>
      <c r="AU164" s="175" t="s">
        <v>112</v>
      </c>
      <c r="AV164" s="173" t="s">
        <v>8</v>
      </c>
      <c r="AW164" s="173" t="s">
        <v>65</v>
      </c>
      <c r="AX164" s="173" t="s">
        <v>103</v>
      </c>
      <c r="AY164" s="175" t="s">
        <v>160</v>
      </c>
    </row>
    <row r="165" spans="2:65" s="173" customFormat="1">
      <c r="B165" s="172"/>
      <c r="D165" s="174" t="s">
        <v>172</v>
      </c>
      <c r="E165" s="175" t="s">
        <v>53</v>
      </c>
      <c r="F165" s="176" t="s">
        <v>174</v>
      </c>
      <c r="H165" s="175" t="s">
        <v>53</v>
      </c>
      <c r="I165" s="177"/>
      <c r="L165" s="172"/>
      <c r="M165" s="178"/>
      <c r="T165" s="179"/>
      <c r="AT165" s="175" t="s">
        <v>172</v>
      </c>
      <c r="AU165" s="175" t="s">
        <v>112</v>
      </c>
      <c r="AV165" s="173" t="s">
        <v>8</v>
      </c>
      <c r="AW165" s="173" t="s">
        <v>65</v>
      </c>
      <c r="AX165" s="173" t="s">
        <v>103</v>
      </c>
      <c r="AY165" s="175" t="s">
        <v>160</v>
      </c>
    </row>
    <row r="166" spans="2:65" s="181" customFormat="1">
      <c r="B166" s="180"/>
      <c r="D166" s="174" t="s">
        <v>172</v>
      </c>
      <c r="E166" s="182" t="s">
        <v>53</v>
      </c>
      <c r="F166" s="183" t="s">
        <v>244</v>
      </c>
      <c r="H166" s="184">
        <v>14.85</v>
      </c>
      <c r="I166" s="185"/>
      <c r="L166" s="180"/>
      <c r="M166" s="186"/>
      <c r="T166" s="187"/>
      <c r="AT166" s="182" t="s">
        <v>172</v>
      </c>
      <c r="AU166" s="182" t="s">
        <v>112</v>
      </c>
      <c r="AV166" s="181" t="s">
        <v>112</v>
      </c>
      <c r="AW166" s="181" t="s">
        <v>65</v>
      </c>
      <c r="AX166" s="181" t="s">
        <v>8</v>
      </c>
      <c r="AY166" s="182" t="s">
        <v>160</v>
      </c>
    </row>
    <row r="167" spans="2:65" s="50" customFormat="1" ht="24.4" customHeight="1">
      <c r="B167" s="49"/>
      <c r="C167" s="155" t="s">
        <v>42</v>
      </c>
      <c r="D167" s="155" t="s">
        <v>163</v>
      </c>
      <c r="E167" s="156" t="s">
        <v>245</v>
      </c>
      <c r="F167" s="157" t="s">
        <v>246</v>
      </c>
      <c r="G167" s="158" t="s">
        <v>166</v>
      </c>
      <c r="H167" s="159">
        <v>14.85</v>
      </c>
      <c r="I167" s="160"/>
      <c r="J167" s="161">
        <f>ROUND(I167*H167,2)</f>
        <v>0</v>
      </c>
      <c r="K167" s="157" t="s">
        <v>167</v>
      </c>
      <c r="L167" s="49"/>
      <c r="M167" s="162" t="s">
        <v>53</v>
      </c>
      <c r="N167" s="163" t="s">
        <v>74</v>
      </c>
      <c r="P167" s="164">
        <f>O167*H167</f>
        <v>0</v>
      </c>
      <c r="Q167" s="164">
        <v>3.0000000000000001E-3</v>
      </c>
      <c r="R167" s="164">
        <f>Q167*H167</f>
        <v>4.4549999999999999E-2</v>
      </c>
      <c r="S167" s="164">
        <v>0</v>
      </c>
      <c r="T167" s="165">
        <f>S167*H167</f>
        <v>0</v>
      </c>
      <c r="AR167" s="166" t="s">
        <v>168</v>
      </c>
      <c r="AT167" s="166" t="s">
        <v>163</v>
      </c>
      <c r="AU167" s="166" t="s">
        <v>112</v>
      </c>
      <c r="AY167" s="34" t="s">
        <v>160</v>
      </c>
      <c r="BE167" s="167">
        <f>IF(N167="základní",J167,0)</f>
        <v>0</v>
      </c>
      <c r="BF167" s="167">
        <f>IF(N167="snížená",J167,0)</f>
        <v>0</v>
      </c>
      <c r="BG167" s="167">
        <f>IF(N167="zákl. přenesená",J167,0)</f>
        <v>0</v>
      </c>
      <c r="BH167" s="167">
        <f>IF(N167="sníž. přenesená",J167,0)</f>
        <v>0</v>
      </c>
      <c r="BI167" s="167">
        <f>IF(N167="nulová",J167,0)</f>
        <v>0</v>
      </c>
      <c r="BJ167" s="34" t="s">
        <v>8</v>
      </c>
      <c r="BK167" s="167">
        <f>ROUND(I167*H167,2)</f>
        <v>0</v>
      </c>
      <c r="BL167" s="34" t="s">
        <v>168</v>
      </c>
      <c r="BM167" s="166" t="s">
        <v>247</v>
      </c>
    </row>
    <row r="168" spans="2:65" s="50" customFormat="1" ht="19.149999999999999">
      <c r="B168" s="49"/>
      <c r="D168" s="168" t="s">
        <v>170</v>
      </c>
      <c r="F168" s="169" t="s">
        <v>248</v>
      </c>
      <c r="I168" s="170"/>
      <c r="L168" s="49"/>
      <c r="M168" s="171"/>
      <c r="T168" s="74"/>
      <c r="AT168" s="34" t="s">
        <v>170</v>
      </c>
      <c r="AU168" s="34" t="s">
        <v>112</v>
      </c>
    </row>
    <row r="169" spans="2:65" s="173" customFormat="1">
      <c r="B169" s="172"/>
      <c r="D169" s="174" t="s">
        <v>172</v>
      </c>
      <c r="E169" s="175" t="s">
        <v>53</v>
      </c>
      <c r="F169" s="176" t="s">
        <v>173</v>
      </c>
      <c r="H169" s="175" t="s">
        <v>53</v>
      </c>
      <c r="I169" s="177"/>
      <c r="L169" s="172"/>
      <c r="M169" s="178"/>
      <c r="T169" s="179"/>
      <c r="AT169" s="175" t="s">
        <v>172</v>
      </c>
      <c r="AU169" s="175" t="s">
        <v>112</v>
      </c>
      <c r="AV169" s="173" t="s">
        <v>8</v>
      </c>
      <c r="AW169" s="173" t="s">
        <v>65</v>
      </c>
      <c r="AX169" s="173" t="s">
        <v>103</v>
      </c>
      <c r="AY169" s="175" t="s">
        <v>160</v>
      </c>
    </row>
    <row r="170" spans="2:65" s="173" customFormat="1">
      <c r="B170" s="172"/>
      <c r="D170" s="174" t="s">
        <v>172</v>
      </c>
      <c r="E170" s="175" t="s">
        <v>53</v>
      </c>
      <c r="F170" s="176" t="s">
        <v>174</v>
      </c>
      <c r="H170" s="175" t="s">
        <v>53</v>
      </c>
      <c r="I170" s="177"/>
      <c r="L170" s="172"/>
      <c r="M170" s="178"/>
      <c r="T170" s="179"/>
      <c r="AT170" s="175" t="s">
        <v>172</v>
      </c>
      <c r="AU170" s="175" t="s">
        <v>112</v>
      </c>
      <c r="AV170" s="173" t="s">
        <v>8</v>
      </c>
      <c r="AW170" s="173" t="s">
        <v>65</v>
      </c>
      <c r="AX170" s="173" t="s">
        <v>103</v>
      </c>
      <c r="AY170" s="175" t="s">
        <v>160</v>
      </c>
    </row>
    <row r="171" spans="2:65" s="181" customFormat="1">
      <c r="B171" s="180"/>
      <c r="D171" s="174" t="s">
        <v>172</v>
      </c>
      <c r="E171" s="182" t="s">
        <v>53</v>
      </c>
      <c r="F171" s="183" t="s">
        <v>244</v>
      </c>
      <c r="H171" s="184">
        <v>14.85</v>
      </c>
      <c r="I171" s="185"/>
      <c r="L171" s="180"/>
      <c r="M171" s="186"/>
      <c r="T171" s="187"/>
      <c r="AT171" s="182" t="s">
        <v>172</v>
      </c>
      <c r="AU171" s="182" t="s">
        <v>112</v>
      </c>
      <c r="AV171" s="181" t="s">
        <v>112</v>
      </c>
      <c r="AW171" s="181" t="s">
        <v>65</v>
      </c>
      <c r="AX171" s="181" t="s">
        <v>8</v>
      </c>
      <c r="AY171" s="182" t="s">
        <v>160</v>
      </c>
    </row>
    <row r="172" spans="2:65" s="50" customFormat="1" ht="37.9" customHeight="1">
      <c r="B172" s="49"/>
      <c r="C172" s="155" t="s">
        <v>249</v>
      </c>
      <c r="D172" s="155" t="s">
        <v>163</v>
      </c>
      <c r="E172" s="156" t="s">
        <v>250</v>
      </c>
      <c r="F172" s="157" t="s">
        <v>251</v>
      </c>
      <c r="G172" s="158" t="s">
        <v>166</v>
      </c>
      <c r="H172" s="159">
        <v>14.85</v>
      </c>
      <c r="I172" s="160"/>
      <c r="J172" s="161">
        <f>ROUND(I172*H172,2)</f>
        <v>0</v>
      </c>
      <c r="K172" s="157" t="s">
        <v>167</v>
      </c>
      <c r="L172" s="49"/>
      <c r="M172" s="162" t="s">
        <v>53</v>
      </c>
      <c r="N172" s="163" t="s">
        <v>74</v>
      </c>
      <c r="P172" s="164">
        <f>O172*H172</f>
        <v>0</v>
      </c>
      <c r="Q172" s="164">
        <v>5.3099999999999996E-3</v>
      </c>
      <c r="R172" s="164">
        <f>Q172*H172</f>
        <v>7.8853499999999993E-2</v>
      </c>
      <c r="S172" s="164">
        <v>0</v>
      </c>
      <c r="T172" s="165">
        <f>S172*H172</f>
        <v>0</v>
      </c>
      <c r="AR172" s="166" t="s">
        <v>168</v>
      </c>
      <c r="AT172" s="166" t="s">
        <v>163</v>
      </c>
      <c r="AU172" s="166" t="s">
        <v>112</v>
      </c>
      <c r="AY172" s="34" t="s">
        <v>160</v>
      </c>
      <c r="BE172" s="167">
        <f>IF(N172="základní",J172,0)</f>
        <v>0</v>
      </c>
      <c r="BF172" s="167">
        <f>IF(N172="snížená",J172,0)</f>
        <v>0</v>
      </c>
      <c r="BG172" s="167">
        <f>IF(N172="zákl. přenesená",J172,0)</f>
        <v>0</v>
      </c>
      <c r="BH172" s="167">
        <f>IF(N172="sníž. přenesená",J172,0)</f>
        <v>0</v>
      </c>
      <c r="BI172" s="167">
        <f>IF(N172="nulová",J172,0)</f>
        <v>0</v>
      </c>
      <c r="BJ172" s="34" t="s">
        <v>8</v>
      </c>
      <c r="BK172" s="167">
        <f>ROUND(I172*H172,2)</f>
        <v>0</v>
      </c>
      <c r="BL172" s="34" t="s">
        <v>168</v>
      </c>
      <c r="BM172" s="166" t="s">
        <v>252</v>
      </c>
    </row>
    <row r="173" spans="2:65" s="50" customFormat="1" ht="19.149999999999999">
      <c r="B173" s="49"/>
      <c r="D173" s="168" t="s">
        <v>170</v>
      </c>
      <c r="F173" s="169" t="s">
        <v>253</v>
      </c>
      <c r="I173" s="170"/>
      <c r="L173" s="49"/>
      <c r="M173" s="171"/>
      <c r="T173" s="74"/>
      <c r="AT173" s="34" t="s">
        <v>170</v>
      </c>
      <c r="AU173" s="34" t="s">
        <v>112</v>
      </c>
    </row>
    <row r="174" spans="2:65" s="173" customFormat="1">
      <c r="B174" s="172"/>
      <c r="D174" s="174" t="s">
        <v>172</v>
      </c>
      <c r="E174" s="175" t="s">
        <v>53</v>
      </c>
      <c r="F174" s="176" t="s">
        <v>173</v>
      </c>
      <c r="H174" s="175" t="s">
        <v>53</v>
      </c>
      <c r="I174" s="177"/>
      <c r="L174" s="172"/>
      <c r="M174" s="178"/>
      <c r="T174" s="179"/>
      <c r="AT174" s="175" t="s">
        <v>172</v>
      </c>
      <c r="AU174" s="175" t="s">
        <v>112</v>
      </c>
      <c r="AV174" s="173" t="s">
        <v>8</v>
      </c>
      <c r="AW174" s="173" t="s">
        <v>65</v>
      </c>
      <c r="AX174" s="173" t="s">
        <v>103</v>
      </c>
      <c r="AY174" s="175" t="s">
        <v>160</v>
      </c>
    </row>
    <row r="175" spans="2:65" s="173" customFormat="1">
      <c r="B175" s="172"/>
      <c r="D175" s="174" t="s">
        <v>172</v>
      </c>
      <c r="E175" s="175" t="s">
        <v>53</v>
      </c>
      <c r="F175" s="176" t="s">
        <v>174</v>
      </c>
      <c r="H175" s="175" t="s">
        <v>53</v>
      </c>
      <c r="I175" s="177"/>
      <c r="L175" s="172"/>
      <c r="M175" s="178"/>
      <c r="T175" s="179"/>
      <c r="AT175" s="175" t="s">
        <v>172</v>
      </c>
      <c r="AU175" s="175" t="s">
        <v>112</v>
      </c>
      <c r="AV175" s="173" t="s">
        <v>8</v>
      </c>
      <c r="AW175" s="173" t="s">
        <v>65</v>
      </c>
      <c r="AX175" s="173" t="s">
        <v>103</v>
      </c>
      <c r="AY175" s="175" t="s">
        <v>160</v>
      </c>
    </row>
    <row r="176" spans="2:65" s="181" customFormat="1">
      <c r="B176" s="180"/>
      <c r="D176" s="174" t="s">
        <v>172</v>
      </c>
      <c r="E176" s="182" t="s">
        <v>53</v>
      </c>
      <c r="F176" s="183" t="s">
        <v>244</v>
      </c>
      <c r="H176" s="184">
        <v>14.85</v>
      </c>
      <c r="I176" s="185"/>
      <c r="L176" s="180"/>
      <c r="M176" s="186"/>
      <c r="T176" s="187"/>
      <c r="AT176" s="182" t="s">
        <v>172</v>
      </c>
      <c r="AU176" s="182" t="s">
        <v>112</v>
      </c>
      <c r="AV176" s="181" t="s">
        <v>112</v>
      </c>
      <c r="AW176" s="181" t="s">
        <v>65</v>
      </c>
      <c r="AX176" s="181" t="s">
        <v>8</v>
      </c>
      <c r="AY176" s="182" t="s">
        <v>160</v>
      </c>
    </row>
    <row r="177" spans="2:65" s="50" customFormat="1" ht="24.4" customHeight="1">
      <c r="B177" s="49"/>
      <c r="C177" s="155" t="s">
        <v>254</v>
      </c>
      <c r="D177" s="155" t="s">
        <v>163</v>
      </c>
      <c r="E177" s="156" t="s">
        <v>255</v>
      </c>
      <c r="F177" s="157" t="s">
        <v>256</v>
      </c>
      <c r="G177" s="158" t="s">
        <v>166</v>
      </c>
      <c r="H177" s="159">
        <v>91.927999999999997</v>
      </c>
      <c r="I177" s="160"/>
      <c r="J177" s="161">
        <f>ROUND(I177*H177,2)</f>
        <v>0</v>
      </c>
      <c r="K177" s="157" t="s">
        <v>167</v>
      </c>
      <c r="L177" s="49"/>
      <c r="M177" s="162" t="s">
        <v>53</v>
      </c>
      <c r="N177" s="163" t="s">
        <v>74</v>
      </c>
      <c r="P177" s="164">
        <f>O177*H177</f>
        <v>0</v>
      </c>
      <c r="Q177" s="164">
        <v>2.5999999999999998E-4</v>
      </c>
      <c r="R177" s="164">
        <f>Q177*H177</f>
        <v>2.3901279999999997E-2</v>
      </c>
      <c r="S177" s="164">
        <v>0</v>
      </c>
      <c r="T177" s="165">
        <f>S177*H177</f>
        <v>0</v>
      </c>
      <c r="AR177" s="166" t="s">
        <v>168</v>
      </c>
      <c r="AT177" s="166" t="s">
        <v>163</v>
      </c>
      <c r="AU177" s="166" t="s">
        <v>112</v>
      </c>
      <c r="AY177" s="34" t="s">
        <v>160</v>
      </c>
      <c r="BE177" s="167">
        <f>IF(N177="základní",J177,0)</f>
        <v>0</v>
      </c>
      <c r="BF177" s="167">
        <f>IF(N177="snížená",J177,0)</f>
        <v>0</v>
      </c>
      <c r="BG177" s="167">
        <f>IF(N177="zákl. přenesená",J177,0)</f>
        <v>0</v>
      </c>
      <c r="BH177" s="167">
        <f>IF(N177="sníž. přenesená",J177,0)</f>
        <v>0</v>
      </c>
      <c r="BI177" s="167">
        <f>IF(N177="nulová",J177,0)</f>
        <v>0</v>
      </c>
      <c r="BJ177" s="34" t="s">
        <v>8</v>
      </c>
      <c r="BK177" s="167">
        <f>ROUND(I177*H177,2)</f>
        <v>0</v>
      </c>
      <c r="BL177" s="34" t="s">
        <v>168</v>
      </c>
      <c r="BM177" s="166" t="s">
        <v>257</v>
      </c>
    </row>
    <row r="178" spans="2:65" s="50" customFormat="1" ht="19.149999999999999">
      <c r="B178" s="49"/>
      <c r="D178" s="168" t="s">
        <v>170</v>
      </c>
      <c r="F178" s="169" t="s">
        <v>258</v>
      </c>
      <c r="I178" s="170"/>
      <c r="L178" s="49"/>
      <c r="M178" s="171"/>
      <c r="T178" s="74"/>
      <c r="AT178" s="34" t="s">
        <v>170</v>
      </c>
      <c r="AU178" s="34" t="s">
        <v>112</v>
      </c>
    </row>
    <row r="179" spans="2:65" s="173" customFormat="1">
      <c r="B179" s="172"/>
      <c r="D179" s="174" t="s">
        <v>172</v>
      </c>
      <c r="E179" s="175" t="s">
        <v>53</v>
      </c>
      <c r="F179" s="176" t="s">
        <v>173</v>
      </c>
      <c r="H179" s="175" t="s">
        <v>53</v>
      </c>
      <c r="I179" s="177"/>
      <c r="L179" s="172"/>
      <c r="M179" s="178"/>
      <c r="T179" s="179"/>
      <c r="AT179" s="175" t="s">
        <v>172</v>
      </c>
      <c r="AU179" s="175" t="s">
        <v>112</v>
      </c>
      <c r="AV179" s="173" t="s">
        <v>8</v>
      </c>
      <c r="AW179" s="173" t="s">
        <v>65</v>
      </c>
      <c r="AX179" s="173" t="s">
        <v>103</v>
      </c>
      <c r="AY179" s="175" t="s">
        <v>160</v>
      </c>
    </row>
    <row r="180" spans="2:65" s="173" customFormat="1">
      <c r="B180" s="172"/>
      <c r="D180" s="174" t="s">
        <v>172</v>
      </c>
      <c r="E180" s="175" t="s">
        <v>53</v>
      </c>
      <c r="F180" s="176" t="s">
        <v>174</v>
      </c>
      <c r="H180" s="175" t="s">
        <v>53</v>
      </c>
      <c r="I180" s="177"/>
      <c r="L180" s="172"/>
      <c r="M180" s="178"/>
      <c r="T180" s="179"/>
      <c r="AT180" s="175" t="s">
        <v>172</v>
      </c>
      <c r="AU180" s="175" t="s">
        <v>112</v>
      </c>
      <c r="AV180" s="173" t="s">
        <v>8</v>
      </c>
      <c r="AW180" s="173" t="s">
        <v>65</v>
      </c>
      <c r="AX180" s="173" t="s">
        <v>103</v>
      </c>
      <c r="AY180" s="175" t="s">
        <v>160</v>
      </c>
    </row>
    <row r="181" spans="2:65" s="173" customFormat="1" ht="20.45">
      <c r="B181" s="172"/>
      <c r="D181" s="174" t="s">
        <v>172</v>
      </c>
      <c r="E181" s="175" t="s">
        <v>53</v>
      </c>
      <c r="F181" s="176" t="s">
        <v>237</v>
      </c>
      <c r="H181" s="175" t="s">
        <v>53</v>
      </c>
      <c r="I181" s="177"/>
      <c r="L181" s="172"/>
      <c r="M181" s="178"/>
      <c r="T181" s="179"/>
      <c r="AT181" s="175" t="s">
        <v>172</v>
      </c>
      <c r="AU181" s="175" t="s">
        <v>112</v>
      </c>
      <c r="AV181" s="173" t="s">
        <v>8</v>
      </c>
      <c r="AW181" s="173" t="s">
        <v>65</v>
      </c>
      <c r="AX181" s="173" t="s">
        <v>103</v>
      </c>
      <c r="AY181" s="175" t="s">
        <v>160</v>
      </c>
    </row>
    <row r="182" spans="2:65" s="181" customFormat="1">
      <c r="B182" s="180"/>
      <c r="D182" s="174" t="s">
        <v>172</v>
      </c>
      <c r="E182" s="182" t="s">
        <v>53</v>
      </c>
      <c r="F182" s="183" t="s">
        <v>259</v>
      </c>
      <c r="H182" s="184">
        <v>90.47</v>
      </c>
      <c r="I182" s="185"/>
      <c r="L182" s="180"/>
      <c r="M182" s="186"/>
      <c r="T182" s="187"/>
      <c r="AT182" s="182" t="s">
        <v>172</v>
      </c>
      <c r="AU182" s="182" t="s">
        <v>112</v>
      </c>
      <c r="AV182" s="181" t="s">
        <v>112</v>
      </c>
      <c r="AW182" s="181" t="s">
        <v>65</v>
      </c>
      <c r="AX182" s="181" t="s">
        <v>103</v>
      </c>
      <c r="AY182" s="182" t="s">
        <v>160</v>
      </c>
    </row>
    <row r="183" spans="2:65" s="173" customFormat="1">
      <c r="B183" s="172"/>
      <c r="D183" s="174" t="s">
        <v>172</v>
      </c>
      <c r="E183" s="175" t="s">
        <v>53</v>
      </c>
      <c r="F183" s="176" t="s">
        <v>260</v>
      </c>
      <c r="H183" s="175" t="s">
        <v>53</v>
      </c>
      <c r="I183" s="177"/>
      <c r="L183" s="172"/>
      <c r="M183" s="178"/>
      <c r="T183" s="179"/>
      <c r="AT183" s="175" t="s">
        <v>172</v>
      </c>
      <c r="AU183" s="175" t="s">
        <v>112</v>
      </c>
      <c r="AV183" s="173" t="s">
        <v>8</v>
      </c>
      <c r="AW183" s="173" t="s">
        <v>65</v>
      </c>
      <c r="AX183" s="173" t="s">
        <v>103</v>
      </c>
      <c r="AY183" s="175" t="s">
        <v>160</v>
      </c>
    </row>
    <row r="184" spans="2:65" s="181" customFormat="1">
      <c r="B184" s="180"/>
      <c r="D184" s="174" t="s">
        <v>172</v>
      </c>
      <c r="E184" s="182" t="s">
        <v>53</v>
      </c>
      <c r="F184" s="183" t="s">
        <v>261</v>
      </c>
      <c r="H184" s="184">
        <v>-2.79</v>
      </c>
      <c r="I184" s="185"/>
      <c r="L184" s="180"/>
      <c r="M184" s="186"/>
      <c r="T184" s="187"/>
      <c r="AT184" s="182" t="s">
        <v>172</v>
      </c>
      <c r="AU184" s="182" t="s">
        <v>112</v>
      </c>
      <c r="AV184" s="181" t="s">
        <v>112</v>
      </c>
      <c r="AW184" s="181" t="s">
        <v>65</v>
      </c>
      <c r="AX184" s="181" t="s">
        <v>103</v>
      </c>
      <c r="AY184" s="182" t="s">
        <v>160</v>
      </c>
    </row>
    <row r="185" spans="2:65" s="181" customFormat="1">
      <c r="B185" s="180"/>
      <c r="D185" s="174" t="s">
        <v>172</v>
      </c>
      <c r="E185" s="182" t="s">
        <v>53</v>
      </c>
      <c r="F185" s="183" t="s">
        <v>262</v>
      </c>
      <c r="H185" s="184">
        <v>-3.5459999999999998</v>
      </c>
      <c r="I185" s="185"/>
      <c r="L185" s="180"/>
      <c r="M185" s="186"/>
      <c r="T185" s="187"/>
      <c r="AT185" s="182" t="s">
        <v>172</v>
      </c>
      <c r="AU185" s="182" t="s">
        <v>112</v>
      </c>
      <c r="AV185" s="181" t="s">
        <v>112</v>
      </c>
      <c r="AW185" s="181" t="s">
        <v>65</v>
      </c>
      <c r="AX185" s="181" t="s">
        <v>103</v>
      </c>
      <c r="AY185" s="182" t="s">
        <v>160</v>
      </c>
    </row>
    <row r="186" spans="2:65" s="173" customFormat="1">
      <c r="B186" s="172"/>
      <c r="D186" s="174" t="s">
        <v>172</v>
      </c>
      <c r="E186" s="175" t="s">
        <v>53</v>
      </c>
      <c r="F186" s="176" t="s">
        <v>263</v>
      </c>
      <c r="H186" s="175" t="s">
        <v>53</v>
      </c>
      <c r="I186" s="177"/>
      <c r="L186" s="172"/>
      <c r="M186" s="178"/>
      <c r="T186" s="179"/>
      <c r="AT186" s="175" t="s">
        <v>172</v>
      </c>
      <c r="AU186" s="175" t="s">
        <v>112</v>
      </c>
      <c r="AV186" s="173" t="s">
        <v>8</v>
      </c>
      <c r="AW186" s="173" t="s">
        <v>65</v>
      </c>
      <c r="AX186" s="173" t="s">
        <v>103</v>
      </c>
      <c r="AY186" s="175" t="s">
        <v>160</v>
      </c>
    </row>
    <row r="187" spans="2:65" s="173" customFormat="1" ht="20.45">
      <c r="B187" s="172"/>
      <c r="D187" s="174" t="s">
        <v>172</v>
      </c>
      <c r="E187" s="175" t="s">
        <v>53</v>
      </c>
      <c r="F187" s="176" t="s">
        <v>237</v>
      </c>
      <c r="H187" s="175" t="s">
        <v>53</v>
      </c>
      <c r="I187" s="177"/>
      <c r="L187" s="172"/>
      <c r="M187" s="178"/>
      <c r="T187" s="179"/>
      <c r="AT187" s="175" t="s">
        <v>172</v>
      </c>
      <c r="AU187" s="175" t="s">
        <v>112</v>
      </c>
      <c r="AV187" s="173" t="s">
        <v>8</v>
      </c>
      <c r="AW187" s="173" t="s">
        <v>65</v>
      </c>
      <c r="AX187" s="173" t="s">
        <v>103</v>
      </c>
      <c r="AY187" s="175" t="s">
        <v>160</v>
      </c>
    </row>
    <row r="188" spans="2:65" s="173" customFormat="1">
      <c r="B188" s="172"/>
      <c r="D188" s="174" t="s">
        <v>172</v>
      </c>
      <c r="E188" s="175" t="s">
        <v>53</v>
      </c>
      <c r="F188" s="176" t="s">
        <v>264</v>
      </c>
      <c r="H188" s="175" t="s">
        <v>53</v>
      </c>
      <c r="I188" s="177"/>
      <c r="L188" s="172"/>
      <c r="M188" s="178"/>
      <c r="T188" s="179"/>
      <c r="AT188" s="175" t="s">
        <v>172</v>
      </c>
      <c r="AU188" s="175" t="s">
        <v>112</v>
      </c>
      <c r="AV188" s="173" t="s">
        <v>8</v>
      </c>
      <c r="AW188" s="173" t="s">
        <v>65</v>
      </c>
      <c r="AX188" s="173" t="s">
        <v>103</v>
      </c>
      <c r="AY188" s="175" t="s">
        <v>160</v>
      </c>
    </row>
    <row r="189" spans="2:65" s="181" customFormat="1">
      <c r="B189" s="180"/>
      <c r="D189" s="174" t="s">
        <v>172</v>
      </c>
      <c r="E189" s="182" t="s">
        <v>53</v>
      </c>
      <c r="F189" s="183" t="s">
        <v>265</v>
      </c>
      <c r="H189" s="184">
        <v>6.6740000000000004</v>
      </c>
      <c r="I189" s="185"/>
      <c r="L189" s="180"/>
      <c r="M189" s="186"/>
      <c r="T189" s="187"/>
      <c r="AT189" s="182" t="s">
        <v>172</v>
      </c>
      <c r="AU189" s="182" t="s">
        <v>112</v>
      </c>
      <c r="AV189" s="181" t="s">
        <v>112</v>
      </c>
      <c r="AW189" s="181" t="s">
        <v>65</v>
      </c>
      <c r="AX189" s="181" t="s">
        <v>103</v>
      </c>
      <c r="AY189" s="182" t="s">
        <v>160</v>
      </c>
    </row>
    <row r="190" spans="2:65" s="173" customFormat="1">
      <c r="B190" s="172"/>
      <c r="D190" s="174" t="s">
        <v>172</v>
      </c>
      <c r="E190" s="175" t="s">
        <v>53</v>
      </c>
      <c r="F190" s="176" t="s">
        <v>266</v>
      </c>
      <c r="H190" s="175" t="s">
        <v>53</v>
      </c>
      <c r="I190" s="177"/>
      <c r="L190" s="172"/>
      <c r="M190" s="178"/>
      <c r="T190" s="179"/>
      <c r="AT190" s="175" t="s">
        <v>172</v>
      </c>
      <c r="AU190" s="175" t="s">
        <v>112</v>
      </c>
      <c r="AV190" s="173" t="s">
        <v>8</v>
      </c>
      <c r="AW190" s="173" t="s">
        <v>65</v>
      </c>
      <c r="AX190" s="173" t="s">
        <v>103</v>
      </c>
      <c r="AY190" s="175" t="s">
        <v>160</v>
      </c>
    </row>
    <row r="191" spans="2:65" s="181" customFormat="1">
      <c r="B191" s="180"/>
      <c r="D191" s="174" t="s">
        <v>172</v>
      </c>
      <c r="E191" s="182" t="s">
        <v>53</v>
      </c>
      <c r="F191" s="183" t="s">
        <v>267</v>
      </c>
      <c r="H191" s="184">
        <v>0.64</v>
      </c>
      <c r="I191" s="185"/>
      <c r="L191" s="180"/>
      <c r="M191" s="186"/>
      <c r="T191" s="187"/>
      <c r="AT191" s="182" t="s">
        <v>172</v>
      </c>
      <c r="AU191" s="182" t="s">
        <v>112</v>
      </c>
      <c r="AV191" s="181" t="s">
        <v>112</v>
      </c>
      <c r="AW191" s="181" t="s">
        <v>65</v>
      </c>
      <c r="AX191" s="181" t="s">
        <v>103</v>
      </c>
      <c r="AY191" s="182" t="s">
        <v>160</v>
      </c>
    </row>
    <row r="192" spans="2:65" s="181" customFormat="1">
      <c r="B192" s="180"/>
      <c r="D192" s="174" t="s">
        <v>172</v>
      </c>
      <c r="E192" s="182" t="s">
        <v>53</v>
      </c>
      <c r="F192" s="183" t="s">
        <v>268</v>
      </c>
      <c r="H192" s="184">
        <v>0.48</v>
      </c>
      <c r="I192" s="185"/>
      <c r="L192" s="180"/>
      <c r="M192" s="186"/>
      <c r="T192" s="187"/>
      <c r="AT192" s="182" t="s">
        <v>172</v>
      </c>
      <c r="AU192" s="182" t="s">
        <v>112</v>
      </c>
      <c r="AV192" s="181" t="s">
        <v>112</v>
      </c>
      <c r="AW192" s="181" t="s">
        <v>65</v>
      </c>
      <c r="AX192" s="181" t="s">
        <v>103</v>
      </c>
      <c r="AY192" s="182" t="s">
        <v>160</v>
      </c>
    </row>
    <row r="193" spans="2:65" s="199" customFormat="1">
      <c r="B193" s="198"/>
      <c r="D193" s="174" t="s">
        <v>172</v>
      </c>
      <c r="E193" s="200" t="s">
        <v>53</v>
      </c>
      <c r="F193" s="201" t="s">
        <v>211</v>
      </c>
      <c r="H193" s="202">
        <v>91.927999999999997</v>
      </c>
      <c r="I193" s="203"/>
      <c r="L193" s="198"/>
      <c r="M193" s="204"/>
      <c r="T193" s="205"/>
      <c r="AT193" s="200" t="s">
        <v>172</v>
      </c>
      <c r="AU193" s="200" t="s">
        <v>112</v>
      </c>
      <c r="AV193" s="199" t="s">
        <v>168</v>
      </c>
      <c r="AW193" s="199" t="s">
        <v>65</v>
      </c>
      <c r="AX193" s="199" t="s">
        <v>8</v>
      </c>
      <c r="AY193" s="200" t="s">
        <v>160</v>
      </c>
    </row>
    <row r="194" spans="2:65" s="50" customFormat="1" ht="37.9" customHeight="1">
      <c r="B194" s="49"/>
      <c r="C194" s="155" t="s">
        <v>269</v>
      </c>
      <c r="D194" s="155" t="s">
        <v>163</v>
      </c>
      <c r="E194" s="156" t="s">
        <v>270</v>
      </c>
      <c r="F194" s="157" t="s">
        <v>271</v>
      </c>
      <c r="G194" s="158" t="s">
        <v>166</v>
      </c>
      <c r="H194" s="159">
        <v>45.963999999999999</v>
      </c>
      <c r="I194" s="160"/>
      <c r="J194" s="161">
        <f>ROUND(I194*H194,2)</f>
        <v>0</v>
      </c>
      <c r="K194" s="157" t="s">
        <v>167</v>
      </c>
      <c r="L194" s="49"/>
      <c r="M194" s="162" t="s">
        <v>53</v>
      </c>
      <c r="N194" s="163" t="s">
        <v>74</v>
      </c>
      <c r="P194" s="164">
        <f>O194*H194</f>
        <v>0</v>
      </c>
      <c r="Q194" s="164">
        <v>4.3800000000000002E-3</v>
      </c>
      <c r="R194" s="164">
        <f>Q194*H194</f>
        <v>0.20132232</v>
      </c>
      <c r="S194" s="164">
        <v>0</v>
      </c>
      <c r="T194" s="165">
        <f>S194*H194</f>
        <v>0</v>
      </c>
      <c r="AR194" s="166" t="s">
        <v>168</v>
      </c>
      <c r="AT194" s="166" t="s">
        <v>163</v>
      </c>
      <c r="AU194" s="166" t="s">
        <v>112</v>
      </c>
      <c r="AY194" s="34" t="s">
        <v>160</v>
      </c>
      <c r="BE194" s="167">
        <f>IF(N194="základní",J194,0)</f>
        <v>0</v>
      </c>
      <c r="BF194" s="167">
        <f>IF(N194="snížená",J194,0)</f>
        <v>0</v>
      </c>
      <c r="BG194" s="167">
        <f>IF(N194="zákl. přenesená",J194,0)</f>
        <v>0</v>
      </c>
      <c r="BH194" s="167">
        <f>IF(N194="sníž. přenesená",J194,0)</f>
        <v>0</v>
      </c>
      <c r="BI194" s="167">
        <f>IF(N194="nulová",J194,0)</f>
        <v>0</v>
      </c>
      <c r="BJ194" s="34" t="s">
        <v>8</v>
      </c>
      <c r="BK194" s="167">
        <f>ROUND(I194*H194,2)</f>
        <v>0</v>
      </c>
      <c r="BL194" s="34" t="s">
        <v>168</v>
      </c>
      <c r="BM194" s="166" t="s">
        <v>272</v>
      </c>
    </row>
    <row r="195" spans="2:65" s="50" customFormat="1" ht="19.149999999999999">
      <c r="B195" s="49"/>
      <c r="D195" s="168" t="s">
        <v>170</v>
      </c>
      <c r="F195" s="169" t="s">
        <v>273</v>
      </c>
      <c r="I195" s="170"/>
      <c r="L195" s="49"/>
      <c r="M195" s="171"/>
      <c r="T195" s="74"/>
      <c r="AT195" s="34" t="s">
        <v>170</v>
      </c>
      <c r="AU195" s="34" t="s">
        <v>112</v>
      </c>
    </row>
    <row r="196" spans="2:65" s="173" customFormat="1">
      <c r="B196" s="172"/>
      <c r="D196" s="174" t="s">
        <v>172</v>
      </c>
      <c r="E196" s="175" t="s">
        <v>53</v>
      </c>
      <c r="F196" s="176" t="s">
        <v>173</v>
      </c>
      <c r="H196" s="175" t="s">
        <v>53</v>
      </c>
      <c r="I196" s="177"/>
      <c r="L196" s="172"/>
      <c r="M196" s="178"/>
      <c r="T196" s="179"/>
      <c r="AT196" s="175" t="s">
        <v>172</v>
      </c>
      <c r="AU196" s="175" t="s">
        <v>112</v>
      </c>
      <c r="AV196" s="173" t="s">
        <v>8</v>
      </c>
      <c r="AW196" s="173" t="s">
        <v>65</v>
      </c>
      <c r="AX196" s="173" t="s">
        <v>103</v>
      </c>
      <c r="AY196" s="175" t="s">
        <v>160</v>
      </c>
    </row>
    <row r="197" spans="2:65" s="173" customFormat="1">
      <c r="B197" s="172"/>
      <c r="D197" s="174" t="s">
        <v>172</v>
      </c>
      <c r="E197" s="175" t="s">
        <v>53</v>
      </c>
      <c r="F197" s="176" t="s">
        <v>174</v>
      </c>
      <c r="H197" s="175" t="s">
        <v>53</v>
      </c>
      <c r="I197" s="177"/>
      <c r="L197" s="172"/>
      <c r="M197" s="178"/>
      <c r="T197" s="179"/>
      <c r="AT197" s="175" t="s">
        <v>172</v>
      </c>
      <c r="AU197" s="175" t="s">
        <v>112</v>
      </c>
      <c r="AV197" s="173" t="s">
        <v>8</v>
      </c>
      <c r="AW197" s="173" t="s">
        <v>65</v>
      </c>
      <c r="AX197" s="173" t="s">
        <v>103</v>
      </c>
      <c r="AY197" s="175" t="s">
        <v>160</v>
      </c>
    </row>
    <row r="198" spans="2:65" s="181" customFormat="1">
      <c r="B198" s="180"/>
      <c r="D198" s="174" t="s">
        <v>172</v>
      </c>
      <c r="E198" s="182" t="s">
        <v>53</v>
      </c>
      <c r="F198" s="183" t="s">
        <v>274</v>
      </c>
      <c r="H198" s="184">
        <v>45.234999999999999</v>
      </c>
      <c r="I198" s="185"/>
      <c r="L198" s="180"/>
      <c r="M198" s="186"/>
      <c r="T198" s="187"/>
      <c r="AT198" s="182" t="s">
        <v>172</v>
      </c>
      <c r="AU198" s="182" t="s">
        <v>112</v>
      </c>
      <c r="AV198" s="181" t="s">
        <v>112</v>
      </c>
      <c r="AW198" s="181" t="s">
        <v>65</v>
      </c>
      <c r="AX198" s="181" t="s">
        <v>103</v>
      </c>
      <c r="AY198" s="182" t="s">
        <v>160</v>
      </c>
    </row>
    <row r="199" spans="2:65" s="173" customFormat="1">
      <c r="B199" s="172"/>
      <c r="D199" s="174" t="s">
        <v>172</v>
      </c>
      <c r="E199" s="175" t="s">
        <v>53</v>
      </c>
      <c r="F199" s="176" t="s">
        <v>260</v>
      </c>
      <c r="H199" s="175" t="s">
        <v>53</v>
      </c>
      <c r="I199" s="177"/>
      <c r="L199" s="172"/>
      <c r="M199" s="178"/>
      <c r="T199" s="179"/>
      <c r="AT199" s="175" t="s">
        <v>172</v>
      </c>
      <c r="AU199" s="175" t="s">
        <v>112</v>
      </c>
      <c r="AV199" s="173" t="s">
        <v>8</v>
      </c>
      <c r="AW199" s="173" t="s">
        <v>65</v>
      </c>
      <c r="AX199" s="173" t="s">
        <v>103</v>
      </c>
      <c r="AY199" s="175" t="s">
        <v>160</v>
      </c>
    </row>
    <row r="200" spans="2:65" s="181" customFormat="1">
      <c r="B200" s="180"/>
      <c r="D200" s="174" t="s">
        <v>172</v>
      </c>
      <c r="E200" s="182" t="s">
        <v>53</v>
      </c>
      <c r="F200" s="183" t="s">
        <v>275</v>
      </c>
      <c r="H200" s="184">
        <v>-1.395</v>
      </c>
      <c r="I200" s="185"/>
      <c r="L200" s="180"/>
      <c r="M200" s="186"/>
      <c r="T200" s="187"/>
      <c r="AT200" s="182" t="s">
        <v>172</v>
      </c>
      <c r="AU200" s="182" t="s">
        <v>112</v>
      </c>
      <c r="AV200" s="181" t="s">
        <v>112</v>
      </c>
      <c r="AW200" s="181" t="s">
        <v>65</v>
      </c>
      <c r="AX200" s="181" t="s">
        <v>103</v>
      </c>
      <c r="AY200" s="182" t="s">
        <v>160</v>
      </c>
    </row>
    <row r="201" spans="2:65" s="181" customFormat="1">
      <c r="B201" s="180"/>
      <c r="D201" s="174" t="s">
        <v>172</v>
      </c>
      <c r="E201" s="182" t="s">
        <v>53</v>
      </c>
      <c r="F201" s="183" t="s">
        <v>276</v>
      </c>
      <c r="H201" s="184">
        <v>-1.7729999999999999</v>
      </c>
      <c r="I201" s="185"/>
      <c r="L201" s="180"/>
      <c r="M201" s="186"/>
      <c r="T201" s="187"/>
      <c r="AT201" s="182" t="s">
        <v>172</v>
      </c>
      <c r="AU201" s="182" t="s">
        <v>112</v>
      </c>
      <c r="AV201" s="181" t="s">
        <v>112</v>
      </c>
      <c r="AW201" s="181" t="s">
        <v>65</v>
      </c>
      <c r="AX201" s="181" t="s">
        <v>103</v>
      </c>
      <c r="AY201" s="182" t="s">
        <v>160</v>
      </c>
    </row>
    <row r="202" spans="2:65" s="173" customFormat="1">
      <c r="B202" s="172"/>
      <c r="D202" s="174" t="s">
        <v>172</v>
      </c>
      <c r="E202" s="175" t="s">
        <v>53</v>
      </c>
      <c r="F202" s="176" t="s">
        <v>263</v>
      </c>
      <c r="H202" s="175" t="s">
        <v>53</v>
      </c>
      <c r="I202" s="177"/>
      <c r="L202" s="172"/>
      <c r="M202" s="178"/>
      <c r="T202" s="179"/>
      <c r="AT202" s="175" t="s">
        <v>172</v>
      </c>
      <c r="AU202" s="175" t="s">
        <v>112</v>
      </c>
      <c r="AV202" s="173" t="s">
        <v>8</v>
      </c>
      <c r="AW202" s="173" t="s">
        <v>65</v>
      </c>
      <c r="AX202" s="173" t="s">
        <v>103</v>
      </c>
      <c r="AY202" s="175" t="s">
        <v>160</v>
      </c>
    </row>
    <row r="203" spans="2:65" s="173" customFormat="1" ht="20.45">
      <c r="B203" s="172"/>
      <c r="D203" s="174" t="s">
        <v>172</v>
      </c>
      <c r="E203" s="175" t="s">
        <v>53</v>
      </c>
      <c r="F203" s="176" t="s">
        <v>237</v>
      </c>
      <c r="H203" s="175" t="s">
        <v>53</v>
      </c>
      <c r="I203" s="177"/>
      <c r="L203" s="172"/>
      <c r="M203" s="178"/>
      <c r="T203" s="179"/>
      <c r="AT203" s="175" t="s">
        <v>172</v>
      </c>
      <c r="AU203" s="175" t="s">
        <v>112</v>
      </c>
      <c r="AV203" s="173" t="s">
        <v>8</v>
      </c>
      <c r="AW203" s="173" t="s">
        <v>65</v>
      </c>
      <c r="AX203" s="173" t="s">
        <v>103</v>
      </c>
      <c r="AY203" s="175" t="s">
        <v>160</v>
      </c>
    </row>
    <row r="204" spans="2:65" s="173" customFormat="1">
      <c r="B204" s="172"/>
      <c r="D204" s="174" t="s">
        <v>172</v>
      </c>
      <c r="E204" s="175" t="s">
        <v>53</v>
      </c>
      <c r="F204" s="176" t="s">
        <v>264</v>
      </c>
      <c r="H204" s="175" t="s">
        <v>53</v>
      </c>
      <c r="I204" s="177"/>
      <c r="L204" s="172"/>
      <c r="M204" s="178"/>
      <c r="T204" s="179"/>
      <c r="AT204" s="175" t="s">
        <v>172</v>
      </c>
      <c r="AU204" s="175" t="s">
        <v>112</v>
      </c>
      <c r="AV204" s="173" t="s">
        <v>8</v>
      </c>
      <c r="AW204" s="173" t="s">
        <v>65</v>
      </c>
      <c r="AX204" s="173" t="s">
        <v>103</v>
      </c>
      <c r="AY204" s="175" t="s">
        <v>160</v>
      </c>
    </row>
    <row r="205" spans="2:65" s="181" customFormat="1">
      <c r="B205" s="180"/>
      <c r="D205" s="174" t="s">
        <v>172</v>
      </c>
      <c r="E205" s="182" t="s">
        <v>53</v>
      </c>
      <c r="F205" s="183" t="s">
        <v>277</v>
      </c>
      <c r="H205" s="184">
        <v>3.3370000000000002</v>
      </c>
      <c r="I205" s="185"/>
      <c r="L205" s="180"/>
      <c r="M205" s="186"/>
      <c r="T205" s="187"/>
      <c r="AT205" s="182" t="s">
        <v>172</v>
      </c>
      <c r="AU205" s="182" t="s">
        <v>112</v>
      </c>
      <c r="AV205" s="181" t="s">
        <v>112</v>
      </c>
      <c r="AW205" s="181" t="s">
        <v>65</v>
      </c>
      <c r="AX205" s="181" t="s">
        <v>103</v>
      </c>
      <c r="AY205" s="182" t="s">
        <v>160</v>
      </c>
    </row>
    <row r="206" spans="2:65" s="173" customFormat="1">
      <c r="B206" s="172"/>
      <c r="D206" s="174" t="s">
        <v>172</v>
      </c>
      <c r="E206" s="175" t="s">
        <v>53</v>
      </c>
      <c r="F206" s="176" t="s">
        <v>266</v>
      </c>
      <c r="H206" s="175" t="s">
        <v>53</v>
      </c>
      <c r="I206" s="177"/>
      <c r="L206" s="172"/>
      <c r="M206" s="178"/>
      <c r="T206" s="179"/>
      <c r="AT206" s="175" t="s">
        <v>172</v>
      </c>
      <c r="AU206" s="175" t="s">
        <v>112</v>
      </c>
      <c r="AV206" s="173" t="s">
        <v>8</v>
      </c>
      <c r="AW206" s="173" t="s">
        <v>65</v>
      </c>
      <c r="AX206" s="173" t="s">
        <v>103</v>
      </c>
      <c r="AY206" s="175" t="s">
        <v>160</v>
      </c>
    </row>
    <row r="207" spans="2:65" s="181" customFormat="1">
      <c r="B207" s="180"/>
      <c r="D207" s="174" t="s">
        <v>172</v>
      </c>
      <c r="E207" s="182" t="s">
        <v>53</v>
      </c>
      <c r="F207" s="183" t="s">
        <v>278</v>
      </c>
      <c r="H207" s="184">
        <v>0.32</v>
      </c>
      <c r="I207" s="185"/>
      <c r="L207" s="180"/>
      <c r="M207" s="186"/>
      <c r="T207" s="187"/>
      <c r="AT207" s="182" t="s">
        <v>172</v>
      </c>
      <c r="AU207" s="182" t="s">
        <v>112</v>
      </c>
      <c r="AV207" s="181" t="s">
        <v>112</v>
      </c>
      <c r="AW207" s="181" t="s">
        <v>65</v>
      </c>
      <c r="AX207" s="181" t="s">
        <v>103</v>
      </c>
      <c r="AY207" s="182" t="s">
        <v>160</v>
      </c>
    </row>
    <row r="208" spans="2:65" s="181" customFormat="1">
      <c r="B208" s="180"/>
      <c r="D208" s="174" t="s">
        <v>172</v>
      </c>
      <c r="E208" s="182" t="s">
        <v>53</v>
      </c>
      <c r="F208" s="183" t="s">
        <v>279</v>
      </c>
      <c r="H208" s="184">
        <v>0.24</v>
      </c>
      <c r="I208" s="185"/>
      <c r="L208" s="180"/>
      <c r="M208" s="186"/>
      <c r="T208" s="187"/>
      <c r="AT208" s="182" t="s">
        <v>172</v>
      </c>
      <c r="AU208" s="182" t="s">
        <v>112</v>
      </c>
      <c r="AV208" s="181" t="s">
        <v>112</v>
      </c>
      <c r="AW208" s="181" t="s">
        <v>65</v>
      </c>
      <c r="AX208" s="181" t="s">
        <v>103</v>
      </c>
      <c r="AY208" s="182" t="s">
        <v>160</v>
      </c>
    </row>
    <row r="209" spans="2:65" s="199" customFormat="1">
      <c r="B209" s="198"/>
      <c r="D209" s="174" t="s">
        <v>172</v>
      </c>
      <c r="E209" s="200" t="s">
        <v>53</v>
      </c>
      <c r="F209" s="201" t="s">
        <v>211</v>
      </c>
      <c r="H209" s="202">
        <v>45.963999999999999</v>
      </c>
      <c r="I209" s="203"/>
      <c r="L209" s="198"/>
      <c r="M209" s="204"/>
      <c r="T209" s="205"/>
      <c r="AT209" s="200" t="s">
        <v>172</v>
      </c>
      <c r="AU209" s="200" t="s">
        <v>112</v>
      </c>
      <c r="AV209" s="199" t="s">
        <v>168</v>
      </c>
      <c r="AW209" s="199" t="s">
        <v>65</v>
      </c>
      <c r="AX209" s="199" t="s">
        <v>8</v>
      </c>
      <c r="AY209" s="200" t="s">
        <v>160</v>
      </c>
    </row>
    <row r="210" spans="2:65" s="50" customFormat="1" ht="24.4" customHeight="1">
      <c r="B210" s="49"/>
      <c r="C210" s="155" t="s">
        <v>280</v>
      </c>
      <c r="D210" s="155" t="s">
        <v>163</v>
      </c>
      <c r="E210" s="156" t="s">
        <v>281</v>
      </c>
      <c r="F210" s="157" t="s">
        <v>282</v>
      </c>
      <c r="G210" s="158" t="s">
        <v>166</v>
      </c>
      <c r="H210" s="159">
        <v>45.963999999999999</v>
      </c>
      <c r="I210" s="160"/>
      <c r="J210" s="161">
        <f>ROUND(I210*H210,2)</f>
        <v>0</v>
      </c>
      <c r="K210" s="157" t="s">
        <v>167</v>
      </c>
      <c r="L210" s="49"/>
      <c r="M210" s="162" t="s">
        <v>53</v>
      </c>
      <c r="N210" s="163" t="s">
        <v>74</v>
      </c>
      <c r="P210" s="164">
        <f>O210*H210</f>
        <v>0</v>
      </c>
      <c r="Q210" s="164">
        <v>3.0000000000000001E-3</v>
      </c>
      <c r="R210" s="164">
        <f>Q210*H210</f>
        <v>0.13789199999999999</v>
      </c>
      <c r="S210" s="164">
        <v>0</v>
      </c>
      <c r="T210" s="165">
        <f>S210*H210</f>
        <v>0</v>
      </c>
      <c r="AR210" s="166" t="s">
        <v>168</v>
      </c>
      <c r="AT210" s="166" t="s">
        <v>163</v>
      </c>
      <c r="AU210" s="166" t="s">
        <v>112</v>
      </c>
      <c r="AY210" s="34" t="s">
        <v>160</v>
      </c>
      <c r="BE210" s="167">
        <f>IF(N210="základní",J210,0)</f>
        <v>0</v>
      </c>
      <c r="BF210" s="167">
        <f>IF(N210="snížená",J210,0)</f>
        <v>0</v>
      </c>
      <c r="BG210" s="167">
        <f>IF(N210="zákl. přenesená",J210,0)</f>
        <v>0</v>
      </c>
      <c r="BH210" s="167">
        <f>IF(N210="sníž. přenesená",J210,0)</f>
        <v>0</v>
      </c>
      <c r="BI210" s="167">
        <f>IF(N210="nulová",J210,0)</f>
        <v>0</v>
      </c>
      <c r="BJ210" s="34" t="s">
        <v>8</v>
      </c>
      <c r="BK210" s="167">
        <f>ROUND(I210*H210,2)</f>
        <v>0</v>
      </c>
      <c r="BL210" s="34" t="s">
        <v>168</v>
      </c>
      <c r="BM210" s="166" t="s">
        <v>283</v>
      </c>
    </row>
    <row r="211" spans="2:65" s="50" customFormat="1" ht="19.149999999999999">
      <c r="B211" s="49"/>
      <c r="D211" s="168" t="s">
        <v>170</v>
      </c>
      <c r="F211" s="169" t="s">
        <v>284</v>
      </c>
      <c r="I211" s="170"/>
      <c r="L211" s="49"/>
      <c r="M211" s="171"/>
      <c r="T211" s="74"/>
      <c r="AT211" s="34" t="s">
        <v>170</v>
      </c>
      <c r="AU211" s="34" t="s">
        <v>112</v>
      </c>
    </row>
    <row r="212" spans="2:65" s="173" customFormat="1">
      <c r="B212" s="172"/>
      <c r="D212" s="174" t="s">
        <v>172</v>
      </c>
      <c r="E212" s="175" t="s">
        <v>53</v>
      </c>
      <c r="F212" s="176" t="s">
        <v>173</v>
      </c>
      <c r="H212" s="175" t="s">
        <v>53</v>
      </c>
      <c r="I212" s="177"/>
      <c r="L212" s="172"/>
      <c r="M212" s="178"/>
      <c r="T212" s="179"/>
      <c r="AT212" s="175" t="s">
        <v>172</v>
      </c>
      <c r="AU212" s="175" t="s">
        <v>112</v>
      </c>
      <c r="AV212" s="173" t="s">
        <v>8</v>
      </c>
      <c r="AW212" s="173" t="s">
        <v>65</v>
      </c>
      <c r="AX212" s="173" t="s">
        <v>103</v>
      </c>
      <c r="AY212" s="175" t="s">
        <v>160</v>
      </c>
    </row>
    <row r="213" spans="2:65" s="173" customFormat="1">
      <c r="B213" s="172"/>
      <c r="D213" s="174" t="s">
        <v>172</v>
      </c>
      <c r="E213" s="175" t="s">
        <v>53</v>
      </c>
      <c r="F213" s="176" t="s">
        <v>174</v>
      </c>
      <c r="H213" s="175" t="s">
        <v>53</v>
      </c>
      <c r="I213" s="177"/>
      <c r="L213" s="172"/>
      <c r="M213" s="178"/>
      <c r="T213" s="179"/>
      <c r="AT213" s="175" t="s">
        <v>172</v>
      </c>
      <c r="AU213" s="175" t="s">
        <v>112</v>
      </c>
      <c r="AV213" s="173" t="s">
        <v>8</v>
      </c>
      <c r="AW213" s="173" t="s">
        <v>65</v>
      </c>
      <c r="AX213" s="173" t="s">
        <v>103</v>
      </c>
      <c r="AY213" s="175" t="s">
        <v>160</v>
      </c>
    </row>
    <row r="214" spans="2:65" s="181" customFormat="1">
      <c r="B214" s="180"/>
      <c r="D214" s="174" t="s">
        <v>172</v>
      </c>
      <c r="E214" s="182" t="s">
        <v>53</v>
      </c>
      <c r="F214" s="183" t="s">
        <v>274</v>
      </c>
      <c r="H214" s="184">
        <v>45.234999999999999</v>
      </c>
      <c r="I214" s="185"/>
      <c r="L214" s="180"/>
      <c r="M214" s="186"/>
      <c r="T214" s="187"/>
      <c r="AT214" s="182" t="s">
        <v>172</v>
      </c>
      <c r="AU214" s="182" t="s">
        <v>112</v>
      </c>
      <c r="AV214" s="181" t="s">
        <v>112</v>
      </c>
      <c r="AW214" s="181" t="s">
        <v>65</v>
      </c>
      <c r="AX214" s="181" t="s">
        <v>103</v>
      </c>
      <c r="AY214" s="182" t="s">
        <v>160</v>
      </c>
    </row>
    <row r="215" spans="2:65" s="173" customFormat="1">
      <c r="B215" s="172"/>
      <c r="D215" s="174" t="s">
        <v>172</v>
      </c>
      <c r="E215" s="175" t="s">
        <v>53</v>
      </c>
      <c r="F215" s="176" t="s">
        <v>260</v>
      </c>
      <c r="H215" s="175" t="s">
        <v>53</v>
      </c>
      <c r="I215" s="177"/>
      <c r="L215" s="172"/>
      <c r="M215" s="178"/>
      <c r="T215" s="179"/>
      <c r="AT215" s="175" t="s">
        <v>172</v>
      </c>
      <c r="AU215" s="175" t="s">
        <v>112</v>
      </c>
      <c r="AV215" s="173" t="s">
        <v>8</v>
      </c>
      <c r="AW215" s="173" t="s">
        <v>65</v>
      </c>
      <c r="AX215" s="173" t="s">
        <v>103</v>
      </c>
      <c r="AY215" s="175" t="s">
        <v>160</v>
      </c>
    </row>
    <row r="216" spans="2:65" s="181" customFormat="1">
      <c r="B216" s="180"/>
      <c r="D216" s="174" t="s">
        <v>172</v>
      </c>
      <c r="E216" s="182" t="s">
        <v>53</v>
      </c>
      <c r="F216" s="183" t="s">
        <v>275</v>
      </c>
      <c r="H216" s="184">
        <v>-1.395</v>
      </c>
      <c r="I216" s="185"/>
      <c r="L216" s="180"/>
      <c r="M216" s="186"/>
      <c r="T216" s="187"/>
      <c r="AT216" s="182" t="s">
        <v>172</v>
      </c>
      <c r="AU216" s="182" t="s">
        <v>112</v>
      </c>
      <c r="AV216" s="181" t="s">
        <v>112</v>
      </c>
      <c r="AW216" s="181" t="s">
        <v>65</v>
      </c>
      <c r="AX216" s="181" t="s">
        <v>103</v>
      </c>
      <c r="AY216" s="182" t="s">
        <v>160</v>
      </c>
    </row>
    <row r="217" spans="2:65" s="181" customFormat="1">
      <c r="B217" s="180"/>
      <c r="D217" s="174" t="s">
        <v>172</v>
      </c>
      <c r="E217" s="182" t="s">
        <v>53</v>
      </c>
      <c r="F217" s="183" t="s">
        <v>276</v>
      </c>
      <c r="H217" s="184">
        <v>-1.7729999999999999</v>
      </c>
      <c r="I217" s="185"/>
      <c r="L217" s="180"/>
      <c r="M217" s="186"/>
      <c r="T217" s="187"/>
      <c r="AT217" s="182" t="s">
        <v>172</v>
      </c>
      <c r="AU217" s="182" t="s">
        <v>112</v>
      </c>
      <c r="AV217" s="181" t="s">
        <v>112</v>
      </c>
      <c r="AW217" s="181" t="s">
        <v>65</v>
      </c>
      <c r="AX217" s="181" t="s">
        <v>103</v>
      </c>
      <c r="AY217" s="182" t="s">
        <v>160</v>
      </c>
    </row>
    <row r="218" spans="2:65" s="173" customFormat="1">
      <c r="B218" s="172"/>
      <c r="D218" s="174" t="s">
        <v>172</v>
      </c>
      <c r="E218" s="175" t="s">
        <v>53</v>
      </c>
      <c r="F218" s="176" t="s">
        <v>263</v>
      </c>
      <c r="H218" s="175" t="s">
        <v>53</v>
      </c>
      <c r="I218" s="177"/>
      <c r="L218" s="172"/>
      <c r="M218" s="178"/>
      <c r="T218" s="179"/>
      <c r="AT218" s="175" t="s">
        <v>172</v>
      </c>
      <c r="AU218" s="175" t="s">
        <v>112</v>
      </c>
      <c r="AV218" s="173" t="s">
        <v>8</v>
      </c>
      <c r="AW218" s="173" t="s">
        <v>65</v>
      </c>
      <c r="AX218" s="173" t="s">
        <v>103</v>
      </c>
      <c r="AY218" s="175" t="s">
        <v>160</v>
      </c>
    </row>
    <row r="219" spans="2:65" s="173" customFormat="1" ht="20.45">
      <c r="B219" s="172"/>
      <c r="D219" s="174" t="s">
        <v>172</v>
      </c>
      <c r="E219" s="175" t="s">
        <v>53</v>
      </c>
      <c r="F219" s="176" t="s">
        <v>237</v>
      </c>
      <c r="H219" s="175" t="s">
        <v>53</v>
      </c>
      <c r="I219" s="177"/>
      <c r="L219" s="172"/>
      <c r="M219" s="178"/>
      <c r="T219" s="179"/>
      <c r="AT219" s="175" t="s">
        <v>172</v>
      </c>
      <c r="AU219" s="175" t="s">
        <v>112</v>
      </c>
      <c r="AV219" s="173" t="s">
        <v>8</v>
      </c>
      <c r="AW219" s="173" t="s">
        <v>65</v>
      </c>
      <c r="AX219" s="173" t="s">
        <v>103</v>
      </c>
      <c r="AY219" s="175" t="s">
        <v>160</v>
      </c>
    </row>
    <row r="220" spans="2:65" s="173" customFormat="1">
      <c r="B220" s="172"/>
      <c r="D220" s="174" t="s">
        <v>172</v>
      </c>
      <c r="E220" s="175" t="s">
        <v>53</v>
      </c>
      <c r="F220" s="176" t="s">
        <v>264</v>
      </c>
      <c r="H220" s="175" t="s">
        <v>53</v>
      </c>
      <c r="I220" s="177"/>
      <c r="L220" s="172"/>
      <c r="M220" s="178"/>
      <c r="T220" s="179"/>
      <c r="AT220" s="175" t="s">
        <v>172</v>
      </c>
      <c r="AU220" s="175" t="s">
        <v>112</v>
      </c>
      <c r="AV220" s="173" t="s">
        <v>8</v>
      </c>
      <c r="AW220" s="173" t="s">
        <v>65</v>
      </c>
      <c r="AX220" s="173" t="s">
        <v>103</v>
      </c>
      <c r="AY220" s="175" t="s">
        <v>160</v>
      </c>
    </row>
    <row r="221" spans="2:65" s="181" customFormat="1">
      <c r="B221" s="180"/>
      <c r="D221" s="174" t="s">
        <v>172</v>
      </c>
      <c r="E221" s="182" t="s">
        <v>53</v>
      </c>
      <c r="F221" s="183" t="s">
        <v>277</v>
      </c>
      <c r="H221" s="184">
        <v>3.3370000000000002</v>
      </c>
      <c r="I221" s="185"/>
      <c r="L221" s="180"/>
      <c r="M221" s="186"/>
      <c r="T221" s="187"/>
      <c r="AT221" s="182" t="s">
        <v>172</v>
      </c>
      <c r="AU221" s="182" t="s">
        <v>112</v>
      </c>
      <c r="AV221" s="181" t="s">
        <v>112</v>
      </c>
      <c r="AW221" s="181" t="s">
        <v>65</v>
      </c>
      <c r="AX221" s="181" t="s">
        <v>103</v>
      </c>
      <c r="AY221" s="182" t="s">
        <v>160</v>
      </c>
    </row>
    <row r="222" spans="2:65" s="173" customFormat="1">
      <c r="B222" s="172"/>
      <c r="D222" s="174" t="s">
        <v>172</v>
      </c>
      <c r="E222" s="175" t="s">
        <v>53</v>
      </c>
      <c r="F222" s="176" t="s">
        <v>266</v>
      </c>
      <c r="H222" s="175" t="s">
        <v>53</v>
      </c>
      <c r="I222" s="177"/>
      <c r="L222" s="172"/>
      <c r="M222" s="178"/>
      <c r="T222" s="179"/>
      <c r="AT222" s="175" t="s">
        <v>172</v>
      </c>
      <c r="AU222" s="175" t="s">
        <v>112</v>
      </c>
      <c r="AV222" s="173" t="s">
        <v>8</v>
      </c>
      <c r="AW222" s="173" t="s">
        <v>65</v>
      </c>
      <c r="AX222" s="173" t="s">
        <v>103</v>
      </c>
      <c r="AY222" s="175" t="s">
        <v>160</v>
      </c>
    </row>
    <row r="223" spans="2:65" s="181" customFormat="1">
      <c r="B223" s="180"/>
      <c r="D223" s="174" t="s">
        <v>172</v>
      </c>
      <c r="E223" s="182" t="s">
        <v>53</v>
      </c>
      <c r="F223" s="183" t="s">
        <v>278</v>
      </c>
      <c r="H223" s="184">
        <v>0.32</v>
      </c>
      <c r="I223" s="185"/>
      <c r="L223" s="180"/>
      <c r="M223" s="186"/>
      <c r="T223" s="187"/>
      <c r="AT223" s="182" t="s">
        <v>172</v>
      </c>
      <c r="AU223" s="182" t="s">
        <v>112</v>
      </c>
      <c r="AV223" s="181" t="s">
        <v>112</v>
      </c>
      <c r="AW223" s="181" t="s">
        <v>65</v>
      </c>
      <c r="AX223" s="181" t="s">
        <v>103</v>
      </c>
      <c r="AY223" s="182" t="s">
        <v>160</v>
      </c>
    </row>
    <row r="224" spans="2:65" s="181" customFormat="1">
      <c r="B224" s="180"/>
      <c r="D224" s="174" t="s">
        <v>172</v>
      </c>
      <c r="E224" s="182" t="s">
        <v>53</v>
      </c>
      <c r="F224" s="183" t="s">
        <v>279</v>
      </c>
      <c r="H224" s="184">
        <v>0.24</v>
      </c>
      <c r="I224" s="185"/>
      <c r="L224" s="180"/>
      <c r="M224" s="186"/>
      <c r="T224" s="187"/>
      <c r="AT224" s="182" t="s">
        <v>172</v>
      </c>
      <c r="AU224" s="182" t="s">
        <v>112</v>
      </c>
      <c r="AV224" s="181" t="s">
        <v>112</v>
      </c>
      <c r="AW224" s="181" t="s">
        <v>65</v>
      </c>
      <c r="AX224" s="181" t="s">
        <v>103</v>
      </c>
      <c r="AY224" s="182" t="s">
        <v>160</v>
      </c>
    </row>
    <row r="225" spans="2:65" s="199" customFormat="1">
      <c r="B225" s="198"/>
      <c r="D225" s="174" t="s">
        <v>172</v>
      </c>
      <c r="E225" s="200" t="s">
        <v>53</v>
      </c>
      <c r="F225" s="201" t="s">
        <v>211</v>
      </c>
      <c r="H225" s="202">
        <v>45.963999999999999</v>
      </c>
      <c r="I225" s="203"/>
      <c r="L225" s="198"/>
      <c r="M225" s="204"/>
      <c r="T225" s="205"/>
      <c r="AT225" s="200" t="s">
        <v>172</v>
      </c>
      <c r="AU225" s="200" t="s">
        <v>112</v>
      </c>
      <c r="AV225" s="199" t="s">
        <v>168</v>
      </c>
      <c r="AW225" s="199" t="s">
        <v>65</v>
      </c>
      <c r="AX225" s="199" t="s">
        <v>8</v>
      </c>
      <c r="AY225" s="200" t="s">
        <v>160</v>
      </c>
    </row>
    <row r="226" spans="2:65" s="50" customFormat="1" ht="33" customHeight="1">
      <c r="B226" s="49"/>
      <c r="C226" s="155" t="s">
        <v>285</v>
      </c>
      <c r="D226" s="155" t="s">
        <v>163</v>
      </c>
      <c r="E226" s="156" t="s">
        <v>286</v>
      </c>
      <c r="F226" s="157" t="s">
        <v>287</v>
      </c>
      <c r="G226" s="158" t="s">
        <v>180</v>
      </c>
      <c r="H226" s="159">
        <v>2</v>
      </c>
      <c r="I226" s="160"/>
      <c r="J226" s="161">
        <f>ROUND(I226*H226,2)</f>
        <v>0</v>
      </c>
      <c r="K226" s="157" t="s">
        <v>167</v>
      </c>
      <c r="L226" s="49"/>
      <c r="M226" s="162" t="s">
        <v>53</v>
      </c>
      <c r="N226" s="163" t="s">
        <v>74</v>
      </c>
      <c r="P226" s="164">
        <f>O226*H226</f>
        <v>0</v>
      </c>
      <c r="Q226" s="164">
        <v>0.15529999999999999</v>
      </c>
      <c r="R226" s="164">
        <f>Q226*H226</f>
        <v>0.31059999999999999</v>
      </c>
      <c r="S226" s="164">
        <v>0</v>
      </c>
      <c r="T226" s="165">
        <f>S226*H226</f>
        <v>0</v>
      </c>
      <c r="AR226" s="166" t="s">
        <v>168</v>
      </c>
      <c r="AT226" s="166" t="s">
        <v>163</v>
      </c>
      <c r="AU226" s="166" t="s">
        <v>112</v>
      </c>
      <c r="AY226" s="34" t="s">
        <v>160</v>
      </c>
      <c r="BE226" s="167">
        <f>IF(N226="základní",J226,0)</f>
        <v>0</v>
      </c>
      <c r="BF226" s="167">
        <f>IF(N226="snížená",J226,0)</f>
        <v>0</v>
      </c>
      <c r="BG226" s="167">
        <f>IF(N226="zákl. přenesená",J226,0)</f>
        <v>0</v>
      </c>
      <c r="BH226" s="167">
        <f>IF(N226="sníž. přenesená",J226,0)</f>
        <v>0</v>
      </c>
      <c r="BI226" s="167">
        <f>IF(N226="nulová",J226,0)</f>
        <v>0</v>
      </c>
      <c r="BJ226" s="34" t="s">
        <v>8</v>
      </c>
      <c r="BK226" s="167">
        <f>ROUND(I226*H226,2)</f>
        <v>0</v>
      </c>
      <c r="BL226" s="34" t="s">
        <v>168</v>
      </c>
      <c r="BM226" s="166" t="s">
        <v>288</v>
      </c>
    </row>
    <row r="227" spans="2:65" s="50" customFormat="1" ht="19.149999999999999">
      <c r="B227" s="49"/>
      <c r="D227" s="168" t="s">
        <v>170</v>
      </c>
      <c r="F227" s="169" t="s">
        <v>289</v>
      </c>
      <c r="I227" s="170"/>
      <c r="L227" s="49"/>
      <c r="M227" s="171"/>
      <c r="T227" s="74"/>
      <c r="AT227" s="34" t="s">
        <v>170</v>
      </c>
      <c r="AU227" s="34" t="s">
        <v>112</v>
      </c>
    </row>
    <row r="228" spans="2:65" s="173" customFormat="1">
      <c r="B228" s="172"/>
      <c r="D228" s="174" t="s">
        <v>172</v>
      </c>
      <c r="E228" s="175" t="s">
        <v>53</v>
      </c>
      <c r="F228" s="176" t="s">
        <v>173</v>
      </c>
      <c r="H228" s="175" t="s">
        <v>53</v>
      </c>
      <c r="I228" s="177"/>
      <c r="L228" s="172"/>
      <c r="M228" s="178"/>
      <c r="T228" s="179"/>
      <c r="AT228" s="175" t="s">
        <v>172</v>
      </c>
      <c r="AU228" s="175" t="s">
        <v>112</v>
      </c>
      <c r="AV228" s="173" t="s">
        <v>8</v>
      </c>
      <c r="AW228" s="173" t="s">
        <v>65</v>
      </c>
      <c r="AX228" s="173" t="s">
        <v>103</v>
      </c>
      <c r="AY228" s="175" t="s">
        <v>160</v>
      </c>
    </row>
    <row r="229" spans="2:65" s="173" customFormat="1">
      <c r="B229" s="172"/>
      <c r="D229" s="174" t="s">
        <v>172</v>
      </c>
      <c r="E229" s="175" t="s">
        <v>53</v>
      </c>
      <c r="F229" s="176" t="s">
        <v>174</v>
      </c>
      <c r="H229" s="175" t="s">
        <v>53</v>
      </c>
      <c r="I229" s="177"/>
      <c r="L229" s="172"/>
      <c r="M229" s="178"/>
      <c r="T229" s="179"/>
      <c r="AT229" s="175" t="s">
        <v>172</v>
      </c>
      <c r="AU229" s="175" t="s">
        <v>112</v>
      </c>
      <c r="AV229" s="173" t="s">
        <v>8</v>
      </c>
      <c r="AW229" s="173" t="s">
        <v>65</v>
      </c>
      <c r="AX229" s="173" t="s">
        <v>103</v>
      </c>
      <c r="AY229" s="175" t="s">
        <v>160</v>
      </c>
    </row>
    <row r="230" spans="2:65" s="173" customFormat="1">
      <c r="B230" s="172"/>
      <c r="D230" s="174" t="s">
        <v>172</v>
      </c>
      <c r="E230" s="175" t="s">
        <v>53</v>
      </c>
      <c r="F230" s="176" t="s">
        <v>175</v>
      </c>
      <c r="H230" s="175" t="s">
        <v>53</v>
      </c>
      <c r="I230" s="177"/>
      <c r="L230" s="172"/>
      <c r="M230" s="178"/>
      <c r="T230" s="179"/>
      <c r="AT230" s="175" t="s">
        <v>172</v>
      </c>
      <c r="AU230" s="175" t="s">
        <v>112</v>
      </c>
      <c r="AV230" s="173" t="s">
        <v>8</v>
      </c>
      <c r="AW230" s="173" t="s">
        <v>65</v>
      </c>
      <c r="AX230" s="173" t="s">
        <v>103</v>
      </c>
      <c r="AY230" s="175" t="s">
        <v>160</v>
      </c>
    </row>
    <row r="231" spans="2:65" s="173" customFormat="1" ht="20.45">
      <c r="B231" s="172"/>
      <c r="D231" s="174" t="s">
        <v>172</v>
      </c>
      <c r="E231" s="175" t="s">
        <v>53</v>
      </c>
      <c r="F231" s="176" t="s">
        <v>290</v>
      </c>
      <c r="H231" s="175" t="s">
        <v>53</v>
      </c>
      <c r="I231" s="177"/>
      <c r="L231" s="172"/>
      <c r="M231" s="178"/>
      <c r="T231" s="179"/>
      <c r="AT231" s="175" t="s">
        <v>172</v>
      </c>
      <c r="AU231" s="175" t="s">
        <v>112</v>
      </c>
      <c r="AV231" s="173" t="s">
        <v>8</v>
      </c>
      <c r="AW231" s="173" t="s">
        <v>65</v>
      </c>
      <c r="AX231" s="173" t="s">
        <v>103</v>
      </c>
      <c r="AY231" s="175" t="s">
        <v>160</v>
      </c>
    </row>
    <row r="232" spans="2:65" s="181" customFormat="1">
      <c r="B232" s="180"/>
      <c r="D232" s="174" t="s">
        <v>172</v>
      </c>
      <c r="E232" s="182" t="s">
        <v>53</v>
      </c>
      <c r="F232" s="183" t="s">
        <v>291</v>
      </c>
      <c r="H232" s="184">
        <v>2</v>
      </c>
      <c r="I232" s="185"/>
      <c r="L232" s="180"/>
      <c r="M232" s="186"/>
      <c r="T232" s="187"/>
      <c r="AT232" s="182" t="s">
        <v>172</v>
      </c>
      <c r="AU232" s="182" t="s">
        <v>112</v>
      </c>
      <c r="AV232" s="181" t="s">
        <v>112</v>
      </c>
      <c r="AW232" s="181" t="s">
        <v>65</v>
      </c>
      <c r="AX232" s="181" t="s">
        <v>8</v>
      </c>
      <c r="AY232" s="182" t="s">
        <v>160</v>
      </c>
    </row>
    <row r="233" spans="2:65" s="50" customFormat="1" ht="37.9" customHeight="1">
      <c r="B233" s="49"/>
      <c r="C233" s="155" t="s">
        <v>292</v>
      </c>
      <c r="D233" s="155" t="s">
        <v>163</v>
      </c>
      <c r="E233" s="156" t="s">
        <v>293</v>
      </c>
      <c r="F233" s="157" t="s">
        <v>294</v>
      </c>
      <c r="G233" s="158" t="s">
        <v>166</v>
      </c>
      <c r="H233" s="159">
        <v>45.963999999999999</v>
      </c>
      <c r="I233" s="160"/>
      <c r="J233" s="161">
        <f>ROUND(I233*H233,2)</f>
        <v>0</v>
      </c>
      <c r="K233" s="157" t="s">
        <v>167</v>
      </c>
      <c r="L233" s="49"/>
      <c r="M233" s="162" t="s">
        <v>53</v>
      </c>
      <c r="N233" s="163" t="s">
        <v>74</v>
      </c>
      <c r="P233" s="164">
        <f>O233*H233</f>
        <v>0</v>
      </c>
      <c r="Q233" s="164">
        <v>1.6500000000000001E-2</v>
      </c>
      <c r="R233" s="164">
        <f>Q233*H233</f>
        <v>0.75840600000000002</v>
      </c>
      <c r="S233" s="164">
        <v>0</v>
      </c>
      <c r="T233" s="165">
        <f>S233*H233</f>
        <v>0</v>
      </c>
      <c r="AR233" s="166" t="s">
        <v>168</v>
      </c>
      <c r="AT233" s="166" t="s">
        <v>163</v>
      </c>
      <c r="AU233" s="166" t="s">
        <v>112</v>
      </c>
      <c r="AY233" s="34" t="s">
        <v>160</v>
      </c>
      <c r="BE233" s="167">
        <f>IF(N233="základní",J233,0)</f>
        <v>0</v>
      </c>
      <c r="BF233" s="167">
        <f>IF(N233="snížená",J233,0)</f>
        <v>0</v>
      </c>
      <c r="BG233" s="167">
        <f>IF(N233="zákl. přenesená",J233,0)</f>
        <v>0</v>
      </c>
      <c r="BH233" s="167">
        <f>IF(N233="sníž. přenesená",J233,0)</f>
        <v>0</v>
      </c>
      <c r="BI233" s="167">
        <f>IF(N233="nulová",J233,0)</f>
        <v>0</v>
      </c>
      <c r="BJ233" s="34" t="s">
        <v>8</v>
      </c>
      <c r="BK233" s="167">
        <f>ROUND(I233*H233,2)</f>
        <v>0</v>
      </c>
      <c r="BL233" s="34" t="s">
        <v>168</v>
      </c>
      <c r="BM233" s="166" t="s">
        <v>295</v>
      </c>
    </row>
    <row r="234" spans="2:65" s="50" customFormat="1" ht="19.149999999999999">
      <c r="B234" s="49"/>
      <c r="D234" s="168" t="s">
        <v>170</v>
      </c>
      <c r="F234" s="169" t="s">
        <v>296</v>
      </c>
      <c r="I234" s="170"/>
      <c r="L234" s="49"/>
      <c r="M234" s="171"/>
      <c r="T234" s="74"/>
      <c r="AT234" s="34" t="s">
        <v>170</v>
      </c>
      <c r="AU234" s="34" t="s">
        <v>112</v>
      </c>
    </row>
    <row r="235" spans="2:65" s="173" customFormat="1">
      <c r="B235" s="172"/>
      <c r="D235" s="174" t="s">
        <v>172</v>
      </c>
      <c r="E235" s="175" t="s">
        <v>53</v>
      </c>
      <c r="F235" s="176" t="s">
        <v>173</v>
      </c>
      <c r="H235" s="175" t="s">
        <v>53</v>
      </c>
      <c r="I235" s="177"/>
      <c r="L235" s="172"/>
      <c r="M235" s="178"/>
      <c r="T235" s="179"/>
      <c r="AT235" s="175" t="s">
        <v>172</v>
      </c>
      <c r="AU235" s="175" t="s">
        <v>112</v>
      </c>
      <c r="AV235" s="173" t="s">
        <v>8</v>
      </c>
      <c r="AW235" s="173" t="s">
        <v>65</v>
      </c>
      <c r="AX235" s="173" t="s">
        <v>103</v>
      </c>
      <c r="AY235" s="175" t="s">
        <v>160</v>
      </c>
    </row>
    <row r="236" spans="2:65" s="173" customFormat="1">
      <c r="B236" s="172"/>
      <c r="D236" s="174" t="s">
        <v>172</v>
      </c>
      <c r="E236" s="175" t="s">
        <v>53</v>
      </c>
      <c r="F236" s="176" t="s">
        <v>174</v>
      </c>
      <c r="H236" s="175" t="s">
        <v>53</v>
      </c>
      <c r="I236" s="177"/>
      <c r="L236" s="172"/>
      <c r="M236" s="178"/>
      <c r="T236" s="179"/>
      <c r="AT236" s="175" t="s">
        <v>172</v>
      </c>
      <c r="AU236" s="175" t="s">
        <v>112</v>
      </c>
      <c r="AV236" s="173" t="s">
        <v>8</v>
      </c>
      <c r="AW236" s="173" t="s">
        <v>65</v>
      </c>
      <c r="AX236" s="173" t="s">
        <v>103</v>
      </c>
      <c r="AY236" s="175" t="s">
        <v>160</v>
      </c>
    </row>
    <row r="237" spans="2:65" s="181" customFormat="1">
      <c r="B237" s="180"/>
      <c r="D237" s="174" t="s">
        <v>172</v>
      </c>
      <c r="E237" s="182" t="s">
        <v>53</v>
      </c>
      <c r="F237" s="183" t="s">
        <v>274</v>
      </c>
      <c r="H237" s="184">
        <v>45.234999999999999</v>
      </c>
      <c r="I237" s="185"/>
      <c r="L237" s="180"/>
      <c r="M237" s="186"/>
      <c r="T237" s="187"/>
      <c r="AT237" s="182" t="s">
        <v>172</v>
      </c>
      <c r="AU237" s="182" t="s">
        <v>112</v>
      </c>
      <c r="AV237" s="181" t="s">
        <v>112</v>
      </c>
      <c r="AW237" s="181" t="s">
        <v>65</v>
      </c>
      <c r="AX237" s="181" t="s">
        <v>103</v>
      </c>
      <c r="AY237" s="182" t="s">
        <v>160</v>
      </c>
    </row>
    <row r="238" spans="2:65" s="173" customFormat="1">
      <c r="B238" s="172"/>
      <c r="D238" s="174" t="s">
        <v>172</v>
      </c>
      <c r="E238" s="175" t="s">
        <v>53</v>
      </c>
      <c r="F238" s="176" t="s">
        <v>260</v>
      </c>
      <c r="H238" s="175" t="s">
        <v>53</v>
      </c>
      <c r="I238" s="177"/>
      <c r="L238" s="172"/>
      <c r="M238" s="178"/>
      <c r="T238" s="179"/>
      <c r="AT238" s="175" t="s">
        <v>172</v>
      </c>
      <c r="AU238" s="175" t="s">
        <v>112</v>
      </c>
      <c r="AV238" s="173" t="s">
        <v>8</v>
      </c>
      <c r="AW238" s="173" t="s">
        <v>65</v>
      </c>
      <c r="AX238" s="173" t="s">
        <v>103</v>
      </c>
      <c r="AY238" s="175" t="s">
        <v>160</v>
      </c>
    </row>
    <row r="239" spans="2:65" s="181" customFormat="1">
      <c r="B239" s="180"/>
      <c r="D239" s="174" t="s">
        <v>172</v>
      </c>
      <c r="E239" s="182" t="s">
        <v>53</v>
      </c>
      <c r="F239" s="183" t="s">
        <v>275</v>
      </c>
      <c r="H239" s="184">
        <v>-1.395</v>
      </c>
      <c r="I239" s="185"/>
      <c r="L239" s="180"/>
      <c r="M239" s="186"/>
      <c r="T239" s="187"/>
      <c r="AT239" s="182" t="s">
        <v>172</v>
      </c>
      <c r="AU239" s="182" t="s">
        <v>112</v>
      </c>
      <c r="AV239" s="181" t="s">
        <v>112</v>
      </c>
      <c r="AW239" s="181" t="s">
        <v>65</v>
      </c>
      <c r="AX239" s="181" t="s">
        <v>103</v>
      </c>
      <c r="AY239" s="182" t="s">
        <v>160</v>
      </c>
    </row>
    <row r="240" spans="2:65" s="181" customFormat="1">
      <c r="B240" s="180"/>
      <c r="D240" s="174" t="s">
        <v>172</v>
      </c>
      <c r="E240" s="182" t="s">
        <v>53</v>
      </c>
      <c r="F240" s="183" t="s">
        <v>276</v>
      </c>
      <c r="H240" s="184">
        <v>-1.7729999999999999</v>
      </c>
      <c r="I240" s="185"/>
      <c r="L240" s="180"/>
      <c r="M240" s="186"/>
      <c r="T240" s="187"/>
      <c r="AT240" s="182" t="s">
        <v>172</v>
      </c>
      <c r="AU240" s="182" t="s">
        <v>112</v>
      </c>
      <c r="AV240" s="181" t="s">
        <v>112</v>
      </c>
      <c r="AW240" s="181" t="s">
        <v>65</v>
      </c>
      <c r="AX240" s="181" t="s">
        <v>103</v>
      </c>
      <c r="AY240" s="182" t="s">
        <v>160</v>
      </c>
    </row>
    <row r="241" spans="2:65" s="173" customFormat="1">
      <c r="B241" s="172"/>
      <c r="D241" s="174" t="s">
        <v>172</v>
      </c>
      <c r="E241" s="175" t="s">
        <v>53</v>
      </c>
      <c r="F241" s="176" t="s">
        <v>263</v>
      </c>
      <c r="H241" s="175" t="s">
        <v>53</v>
      </c>
      <c r="I241" s="177"/>
      <c r="L241" s="172"/>
      <c r="M241" s="178"/>
      <c r="T241" s="179"/>
      <c r="AT241" s="175" t="s">
        <v>172</v>
      </c>
      <c r="AU241" s="175" t="s">
        <v>112</v>
      </c>
      <c r="AV241" s="173" t="s">
        <v>8</v>
      </c>
      <c r="AW241" s="173" t="s">
        <v>65</v>
      </c>
      <c r="AX241" s="173" t="s">
        <v>103</v>
      </c>
      <c r="AY241" s="175" t="s">
        <v>160</v>
      </c>
    </row>
    <row r="242" spans="2:65" s="173" customFormat="1" ht="20.45">
      <c r="B242" s="172"/>
      <c r="D242" s="174" t="s">
        <v>172</v>
      </c>
      <c r="E242" s="175" t="s">
        <v>53</v>
      </c>
      <c r="F242" s="176" t="s">
        <v>237</v>
      </c>
      <c r="H242" s="175" t="s">
        <v>53</v>
      </c>
      <c r="I242" s="177"/>
      <c r="L242" s="172"/>
      <c r="M242" s="178"/>
      <c r="T242" s="179"/>
      <c r="AT242" s="175" t="s">
        <v>172</v>
      </c>
      <c r="AU242" s="175" t="s">
        <v>112</v>
      </c>
      <c r="AV242" s="173" t="s">
        <v>8</v>
      </c>
      <c r="AW242" s="173" t="s">
        <v>65</v>
      </c>
      <c r="AX242" s="173" t="s">
        <v>103</v>
      </c>
      <c r="AY242" s="175" t="s">
        <v>160</v>
      </c>
    </row>
    <row r="243" spans="2:65" s="173" customFormat="1">
      <c r="B243" s="172"/>
      <c r="D243" s="174" t="s">
        <v>172</v>
      </c>
      <c r="E243" s="175" t="s">
        <v>53</v>
      </c>
      <c r="F243" s="176" t="s">
        <v>264</v>
      </c>
      <c r="H243" s="175" t="s">
        <v>53</v>
      </c>
      <c r="I243" s="177"/>
      <c r="L243" s="172"/>
      <c r="M243" s="178"/>
      <c r="T243" s="179"/>
      <c r="AT243" s="175" t="s">
        <v>172</v>
      </c>
      <c r="AU243" s="175" t="s">
        <v>112</v>
      </c>
      <c r="AV243" s="173" t="s">
        <v>8</v>
      </c>
      <c r="AW243" s="173" t="s">
        <v>65</v>
      </c>
      <c r="AX243" s="173" t="s">
        <v>103</v>
      </c>
      <c r="AY243" s="175" t="s">
        <v>160</v>
      </c>
    </row>
    <row r="244" spans="2:65" s="181" customFormat="1">
      <c r="B244" s="180"/>
      <c r="D244" s="174" t="s">
        <v>172</v>
      </c>
      <c r="E244" s="182" t="s">
        <v>53</v>
      </c>
      <c r="F244" s="183" t="s">
        <v>277</v>
      </c>
      <c r="H244" s="184">
        <v>3.3370000000000002</v>
      </c>
      <c r="I244" s="185"/>
      <c r="L244" s="180"/>
      <c r="M244" s="186"/>
      <c r="T244" s="187"/>
      <c r="AT244" s="182" t="s">
        <v>172</v>
      </c>
      <c r="AU244" s="182" t="s">
        <v>112</v>
      </c>
      <c r="AV244" s="181" t="s">
        <v>112</v>
      </c>
      <c r="AW244" s="181" t="s">
        <v>65</v>
      </c>
      <c r="AX244" s="181" t="s">
        <v>103</v>
      </c>
      <c r="AY244" s="182" t="s">
        <v>160</v>
      </c>
    </row>
    <row r="245" spans="2:65" s="173" customFormat="1">
      <c r="B245" s="172"/>
      <c r="D245" s="174" t="s">
        <v>172</v>
      </c>
      <c r="E245" s="175" t="s">
        <v>53</v>
      </c>
      <c r="F245" s="176" t="s">
        <v>266</v>
      </c>
      <c r="H245" s="175" t="s">
        <v>53</v>
      </c>
      <c r="I245" s="177"/>
      <c r="L245" s="172"/>
      <c r="M245" s="178"/>
      <c r="T245" s="179"/>
      <c r="AT245" s="175" t="s">
        <v>172</v>
      </c>
      <c r="AU245" s="175" t="s">
        <v>112</v>
      </c>
      <c r="AV245" s="173" t="s">
        <v>8</v>
      </c>
      <c r="AW245" s="173" t="s">
        <v>65</v>
      </c>
      <c r="AX245" s="173" t="s">
        <v>103</v>
      </c>
      <c r="AY245" s="175" t="s">
        <v>160</v>
      </c>
    </row>
    <row r="246" spans="2:65" s="181" customFormat="1">
      <c r="B246" s="180"/>
      <c r="D246" s="174" t="s">
        <v>172</v>
      </c>
      <c r="E246" s="182" t="s">
        <v>53</v>
      </c>
      <c r="F246" s="183" t="s">
        <v>278</v>
      </c>
      <c r="H246" s="184">
        <v>0.32</v>
      </c>
      <c r="I246" s="185"/>
      <c r="L246" s="180"/>
      <c r="M246" s="186"/>
      <c r="T246" s="187"/>
      <c r="AT246" s="182" t="s">
        <v>172</v>
      </c>
      <c r="AU246" s="182" t="s">
        <v>112</v>
      </c>
      <c r="AV246" s="181" t="s">
        <v>112</v>
      </c>
      <c r="AW246" s="181" t="s">
        <v>65</v>
      </c>
      <c r="AX246" s="181" t="s">
        <v>103</v>
      </c>
      <c r="AY246" s="182" t="s">
        <v>160</v>
      </c>
    </row>
    <row r="247" spans="2:65" s="181" customFormat="1">
      <c r="B247" s="180"/>
      <c r="D247" s="174" t="s">
        <v>172</v>
      </c>
      <c r="E247" s="182" t="s">
        <v>53</v>
      </c>
      <c r="F247" s="183" t="s">
        <v>279</v>
      </c>
      <c r="H247" s="184">
        <v>0.24</v>
      </c>
      <c r="I247" s="185"/>
      <c r="L247" s="180"/>
      <c r="M247" s="186"/>
      <c r="T247" s="187"/>
      <c r="AT247" s="182" t="s">
        <v>172</v>
      </c>
      <c r="AU247" s="182" t="s">
        <v>112</v>
      </c>
      <c r="AV247" s="181" t="s">
        <v>112</v>
      </c>
      <c r="AW247" s="181" t="s">
        <v>65</v>
      </c>
      <c r="AX247" s="181" t="s">
        <v>103</v>
      </c>
      <c r="AY247" s="182" t="s">
        <v>160</v>
      </c>
    </row>
    <row r="248" spans="2:65" s="199" customFormat="1">
      <c r="B248" s="198"/>
      <c r="D248" s="174" t="s">
        <v>172</v>
      </c>
      <c r="E248" s="200" t="s">
        <v>53</v>
      </c>
      <c r="F248" s="201" t="s">
        <v>211</v>
      </c>
      <c r="H248" s="202">
        <v>45.963999999999999</v>
      </c>
      <c r="I248" s="203"/>
      <c r="L248" s="198"/>
      <c r="M248" s="204"/>
      <c r="T248" s="205"/>
      <c r="AT248" s="200" t="s">
        <v>172</v>
      </c>
      <c r="AU248" s="200" t="s">
        <v>112</v>
      </c>
      <c r="AV248" s="199" t="s">
        <v>168</v>
      </c>
      <c r="AW248" s="199" t="s">
        <v>65</v>
      </c>
      <c r="AX248" s="199" t="s">
        <v>8</v>
      </c>
      <c r="AY248" s="200" t="s">
        <v>160</v>
      </c>
    </row>
    <row r="249" spans="2:65" s="50" customFormat="1" ht="24.4" customHeight="1">
      <c r="B249" s="49"/>
      <c r="C249" s="155" t="s">
        <v>297</v>
      </c>
      <c r="D249" s="155" t="s">
        <v>163</v>
      </c>
      <c r="E249" s="156" t="s">
        <v>298</v>
      </c>
      <c r="F249" s="157" t="s">
        <v>299</v>
      </c>
      <c r="G249" s="158" t="s">
        <v>166</v>
      </c>
      <c r="H249" s="159">
        <v>14.85</v>
      </c>
      <c r="I249" s="160"/>
      <c r="J249" s="161">
        <f>ROUND(I249*H249,2)</f>
        <v>0</v>
      </c>
      <c r="K249" s="157" t="s">
        <v>167</v>
      </c>
      <c r="L249" s="49"/>
      <c r="M249" s="162" t="s">
        <v>53</v>
      </c>
      <c r="N249" s="163" t="s">
        <v>74</v>
      </c>
      <c r="P249" s="164">
        <f>O249*H249</f>
        <v>0</v>
      </c>
      <c r="Q249" s="164">
        <v>9.8999999999999999E-4</v>
      </c>
      <c r="R249" s="164">
        <f>Q249*H249</f>
        <v>1.4701499999999999E-2</v>
      </c>
      <c r="S249" s="164">
        <v>6.0000000000000002E-5</v>
      </c>
      <c r="T249" s="165">
        <f>S249*H249</f>
        <v>8.9099999999999997E-4</v>
      </c>
      <c r="AR249" s="166" t="s">
        <v>168</v>
      </c>
      <c r="AT249" s="166" t="s">
        <v>163</v>
      </c>
      <c r="AU249" s="166" t="s">
        <v>112</v>
      </c>
      <c r="AY249" s="34" t="s">
        <v>160</v>
      </c>
      <c r="BE249" s="167">
        <f>IF(N249="základní",J249,0)</f>
        <v>0</v>
      </c>
      <c r="BF249" s="167">
        <f>IF(N249="snížená",J249,0)</f>
        <v>0</v>
      </c>
      <c r="BG249" s="167">
        <f>IF(N249="zákl. přenesená",J249,0)</f>
        <v>0</v>
      </c>
      <c r="BH249" s="167">
        <f>IF(N249="sníž. přenesená",J249,0)</f>
        <v>0</v>
      </c>
      <c r="BI249" s="167">
        <f>IF(N249="nulová",J249,0)</f>
        <v>0</v>
      </c>
      <c r="BJ249" s="34" t="s">
        <v>8</v>
      </c>
      <c r="BK249" s="167">
        <f>ROUND(I249*H249,2)</f>
        <v>0</v>
      </c>
      <c r="BL249" s="34" t="s">
        <v>168</v>
      </c>
      <c r="BM249" s="166" t="s">
        <v>300</v>
      </c>
    </row>
    <row r="250" spans="2:65" s="50" customFormat="1" ht="19.149999999999999">
      <c r="B250" s="49"/>
      <c r="D250" s="168" t="s">
        <v>170</v>
      </c>
      <c r="F250" s="169" t="s">
        <v>301</v>
      </c>
      <c r="I250" s="170"/>
      <c r="L250" s="49"/>
      <c r="M250" s="171"/>
      <c r="T250" s="74"/>
      <c r="AT250" s="34" t="s">
        <v>170</v>
      </c>
      <c r="AU250" s="34" t="s">
        <v>112</v>
      </c>
    </row>
    <row r="251" spans="2:65" s="173" customFormat="1">
      <c r="B251" s="172"/>
      <c r="D251" s="174" t="s">
        <v>172</v>
      </c>
      <c r="E251" s="175" t="s">
        <v>53</v>
      </c>
      <c r="F251" s="176" t="s">
        <v>173</v>
      </c>
      <c r="H251" s="175" t="s">
        <v>53</v>
      </c>
      <c r="I251" s="177"/>
      <c r="L251" s="172"/>
      <c r="M251" s="178"/>
      <c r="T251" s="179"/>
      <c r="AT251" s="175" t="s">
        <v>172</v>
      </c>
      <c r="AU251" s="175" t="s">
        <v>112</v>
      </c>
      <c r="AV251" s="173" t="s">
        <v>8</v>
      </c>
      <c r="AW251" s="173" t="s">
        <v>65</v>
      </c>
      <c r="AX251" s="173" t="s">
        <v>103</v>
      </c>
      <c r="AY251" s="175" t="s">
        <v>160</v>
      </c>
    </row>
    <row r="252" spans="2:65" s="173" customFormat="1">
      <c r="B252" s="172"/>
      <c r="D252" s="174" t="s">
        <v>172</v>
      </c>
      <c r="E252" s="175" t="s">
        <v>53</v>
      </c>
      <c r="F252" s="176" t="s">
        <v>174</v>
      </c>
      <c r="H252" s="175" t="s">
        <v>53</v>
      </c>
      <c r="I252" s="177"/>
      <c r="L252" s="172"/>
      <c r="M252" s="178"/>
      <c r="T252" s="179"/>
      <c r="AT252" s="175" t="s">
        <v>172</v>
      </c>
      <c r="AU252" s="175" t="s">
        <v>112</v>
      </c>
      <c r="AV252" s="173" t="s">
        <v>8</v>
      </c>
      <c r="AW252" s="173" t="s">
        <v>65</v>
      </c>
      <c r="AX252" s="173" t="s">
        <v>103</v>
      </c>
      <c r="AY252" s="175" t="s">
        <v>160</v>
      </c>
    </row>
    <row r="253" spans="2:65" s="181" customFormat="1">
      <c r="B253" s="180"/>
      <c r="D253" s="174" t="s">
        <v>172</v>
      </c>
      <c r="E253" s="182" t="s">
        <v>53</v>
      </c>
      <c r="F253" s="183" t="s">
        <v>244</v>
      </c>
      <c r="H253" s="184">
        <v>14.85</v>
      </c>
      <c r="I253" s="185"/>
      <c r="L253" s="180"/>
      <c r="M253" s="186"/>
      <c r="T253" s="187"/>
      <c r="AT253" s="182" t="s">
        <v>172</v>
      </c>
      <c r="AU253" s="182" t="s">
        <v>112</v>
      </c>
      <c r="AV253" s="181" t="s">
        <v>112</v>
      </c>
      <c r="AW253" s="181" t="s">
        <v>65</v>
      </c>
      <c r="AX253" s="181" t="s">
        <v>8</v>
      </c>
      <c r="AY253" s="182" t="s">
        <v>160</v>
      </c>
    </row>
    <row r="254" spans="2:65" s="50" customFormat="1" ht="33" customHeight="1">
      <c r="B254" s="49"/>
      <c r="C254" s="155" t="s">
        <v>302</v>
      </c>
      <c r="D254" s="155" t="s">
        <v>163</v>
      </c>
      <c r="E254" s="156" t="s">
        <v>303</v>
      </c>
      <c r="F254" s="157" t="s">
        <v>304</v>
      </c>
      <c r="G254" s="158" t="s">
        <v>166</v>
      </c>
      <c r="H254" s="159">
        <v>1.395</v>
      </c>
      <c r="I254" s="160"/>
      <c r="J254" s="161">
        <f>ROUND(I254*H254,2)</f>
        <v>0</v>
      </c>
      <c r="K254" s="157" t="s">
        <v>167</v>
      </c>
      <c r="L254" s="49"/>
      <c r="M254" s="162" t="s">
        <v>53</v>
      </c>
      <c r="N254" s="163" t="s">
        <v>74</v>
      </c>
      <c r="P254" s="164">
        <f>O254*H254</f>
        <v>0</v>
      </c>
      <c r="Q254" s="164">
        <v>1.98E-3</v>
      </c>
      <c r="R254" s="164">
        <f>Q254*H254</f>
        <v>2.7621E-3</v>
      </c>
      <c r="S254" s="164">
        <v>6.0000000000000002E-5</v>
      </c>
      <c r="T254" s="165">
        <f>S254*H254</f>
        <v>8.3700000000000002E-5</v>
      </c>
      <c r="AR254" s="166" t="s">
        <v>168</v>
      </c>
      <c r="AT254" s="166" t="s">
        <v>163</v>
      </c>
      <c r="AU254" s="166" t="s">
        <v>112</v>
      </c>
      <c r="AY254" s="34" t="s">
        <v>160</v>
      </c>
      <c r="BE254" s="167">
        <f>IF(N254="základní",J254,0)</f>
        <v>0</v>
      </c>
      <c r="BF254" s="167">
        <f>IF(N254="snížená",J254,0)</f>
        <v>0</v>
      </c>
      <c r="BG254" s="167">
        <f>IF(N254="zákl. přenesená",J254,0)</f>
        <v>0</v>
      </c>
      <c r="BH254" s="167">
        <f>IF(N254="sníž. přenesená",J254,0)</f>
        <v>0</v>
      </c>
      <c r="BI254" s="167">
        <f>IF(N254="nulová",J254,0)</f>
        <v>0</v>
      </c>
      <c r="BJ254" s="34" t="s">
        <v>8</v>
      </c>
      <c r="BK254" s="167">
        <f>ROUND(I254*H254,2)</f>
        <v>0</v>
      </c>
      <c r="BL254" s="34" t="s">
        <v>168</v>
      </c>
      <c r="BM254" s="166" t="s">
        <v>305</v>
      </c>
    </row>
    <row r="255" spans="2:65" s="50" customFormat="1" ht="19.149999999999999">
      <c r="B255" s="49"/>
      <c r="D255" s="168" t="s">
        <v>170</v>
      </c>
      <c r="F255" s="169" t="s">
        <v>306</v>
      </c>
      <c r="I255" s="170"/>
      <c r="L255" s="49"/>
      <c r="M255" s="171"/>
      <c r="T255" s="74"/>
      <c r="AT255" s="34" t="s">
        <v>170</v>
      </c>
      <c r="AU255" s="34" t="s">
        <v>112</v>
      </c>
    </row>
    <row r="256" spans="2:65" s="173" customFormat="1">
      <c r="B256" s="172"/>
      <c r="D256" s="174" t="s">
        <v>172</v>
      </c>
      <c r="E256" s="175" t="s">
        <v>53</v>
      </c>
      <c r="F256" s="176" t="s">
        <v>173</v>
      </c>
      <c r="H256" s="175" t="s">
        <v>53</v>
      </c>
      <c r="I256" s="177"/>
      <c r="L256" s="172"/>
      <c r="M256" s="178"/>
      <c r="T256" s="179"/>
      <c r="AT256" s="175" t="s">
        <v>172</v>
      </c>
      <c r="AU256" s="175" t="s">
        <v>112</v>
      </c>
      <c r="AV256" s="173" t="s">
        <v>8</v>
      </c>
      <c r="AW256" s="173" t="s">
        <v>65</v>
      </c>
      <c r="AX256" s="173" t="s">
        <v>103</v>
      </c>
      <c r="AY256" s="175" t="s">
        <v>160</v>
      </c>
    </row>
    <row r="257" spans="2:65" s="173" customFormat="1">
      <c r="B257" s="172"/>
      <c r="D257" s="174" t="s">
        <v>172</v>
      </c>
      <c r="E257" s="175" t="s">
        <v>53</v>
      </c>
      <c r="F257" s="176" t="s">
        <v>174</v>
      </c>
      <c r="H257" s="175" t="s">
        <v>53</v>
      </c>
      <c r="I257" s="177"/>
      <c r="L257" s="172"/>
      <c r="M257" s="178"/>
      <c r="T257" s="179"/>
      <c r="AT257" s="175" t="s">
        <v>172</v>
      </c>
      <c r="AU257" s="175" t="s">
        <v>112</v>
      </c>
      <c r="AV257" s="173" t="s">
        <v>8</v>
      </c>
      <c r="AW257" s="173" t="s">
        <v>65</v>
      </c>
      <c r="AX257" s="173" t="s">
        <v>103</v>
      </c>
      <c r="AY257" s="175" t="s">
        <v>160</v>
      </c>
    </row>
    <row r="258" spans="2:65" s="173" customFormat="1">
      <c r="B258" s="172"/>
      <c r="D258" s="174" t="s">
        <v>172</v>
      </c>
      <c r="E258" s="175" t="s">
        <v>53</v>
      </c>
      <c r="F258" s="176" t="s">
        <v>307</v>
      </c>
      <c r="H258" s="175" t="s">
        <v>53</v>
      </c>
      <c r="I258" s="177"/>
      <c r="L258" s="172"/>
      <c r="M258" s="178"/>
      <c r="T258" s="179"/>
      <c r="AT258" s="175" t="s">
        <v>172</v>
      </c>
      <c r="AU258" s="175" t="s">
        <v>112</v>
      </c>
      <c r="AV258" s="173" t="s">
        <v>8</v>
      </c>
      <c r="AW258" s="173" t="s">
        <v>65</v>
      </c>
      <c r="AX258" s="173" t="s">
        <v>103</v>
      </c>
      <c r="AY258" s="175" t="s">
        <v>160</v>
      </c>
    </row>
    <row r="259" spans="2:65" s="181" customFormat="1">
      <c r="B259" s="180"/>
      <c r="D259" s="174" t="s">
        <v>172</v>
      </c>
      <c r="E259" s="182" t="s">
        <v>53</v>
      </c>
      <c r="F259" s="183" t="s">
        <v>308</v>
      </c>
      <c r="H259" s="184">
        <v>1.395</v>
      </c>
      <c r="I259" s="185"/>
      <c r="L259" s="180"/>
      <c r="M259" s="186"/>
      <c r="T259" s="187"/>
      <c r="AT259" s="182" t="s">
        <v>172</v>
      </c>
      <c r="AU259" s="182" t="s">
        <v>112</v>
      </c>
      <c r="AV259" s="181" t="s">
        <v>112</v>
      </c>
      <c r="AW259" s="181" t="s">
        <v>65</v>
      </c>
      <c r="AX259" s="181" t="s">
        <v>8</v>
      </c>
      <c r="AY259" s="182" t="s">
        <v>160</v>
      </c>
    </row>
    <row r="260" spans="2:65" s="50" customFormat="1" ht="37.9" customHeight="1">
      <c r="B260" s="49"/>
      <c r="C260" s="155" t="s">
        <v>41</v>
      </c>
      <c r="D260" s="155" t="s">
        <v>163</v>
      </c>
      <c r="E260" s="156" t="s">
        <v>309</v>
      </c>
      <c r="F260" s="157" t="s">
        <v>310</v>
      </c>
      <c r="G260" s="158" t="s">
        <v>180</v>
      </c>
      <c r="H260" s="159">
        <v>1</v>
      </c>
      <c r="I260" s="160"/>
      <c r="J260" s="161">
        <f>ROUND(I260*H260,2)</f>
        <v>0</v>
      </c>
      <c r="K260" s="157" t="s">
        <v>167</v>
      </c>
      <c r="L260" s="49"/>
      <c r="M260" s="162" t="s">
        <v>53</v>
      </c>
      <c r="N260" s="163" t="s">
        <v>74</v>
      </c>
      <c r="P260" s="164">
        <f>O260*H260</f>
        <v>0</v>
      </c>
      <c r="Q260" s="164">
        <v>5.6439999999999997E-2</v>
      </c>
      <c r="R260" s="164">
        <f>Q260*H260</f>
        <v>5.6439999999999997E-2</v>
      </c>
      <c r="S260" s="164">
        <v>0</v>
      </c>
      <c r="T260" s="165">
        <f>S260*H260</f>
        <v>0</v>
      </c>
      <c r="AR260" s="166" t="s">
        <v>168</v>
      </c>
      <c r="AT260" s="166" t="s">
        <v>163</v>
      </c>
      <c r="AU260" s="166" t="s">
        <v>112</v>
      </c>
      <c r="AY260" s="34" t="s">
        <v>160</v>
      </c>
      <c r="BE260" s="167">
        <f>IF(N260="základní",J260,0)</f>
        <v>0</v>
      </c>
      <c r="BF260" s="167">
        <f>IF(N260="snížená",J260,0)</f>
        <v>0</v>
      </c>
      <c r="BG260" s="167">
        <f>IF(N260="zákl. přenesená",J260,0)</f>
        <v>0</v>
      </c>
      <c r="BH260" s="167">
        <f>IF(N260="sníž. přenesená",J260,0)</f>
        <v>0</v>
      </c>
      <c r="BI260" s="167">
        <f>IF(N260="nulová",J260,0)</f>
        <v>0</v>
      </c>
      <c r="BJ260" s="34" t="s">
        <v>8</v>
      </c>
      <c r="BK260" s="167">
        <f>ROUND(I260*H260,2)</f>
        <v>0</v>
      </c>
      <c r="BL260" s="34" t="s">
        <v>168</v>
      </c>
      <c r="BM260" s="166" t="s">
        <v>311</v>
      </c>
    </row>
    <row r="261" spans="2:65" s="50" customFormat="1" ht="19.149999999999999">
      <c r="B261" s="49"/>
      <c r="D261" s="168" t="s">
        <v>170</v>
      </c>
      <c r="F261" s="169" t="s">
        <v>312</v>
      </c>
      <c r="I261" s="170"/>
      <c r="L261" s="49"/>
      <c r="M261" s="171"/>
      <c r="T261" s="74"/>
      <c r="AT261" s="34" t="s">
        <v>170</v>
      </c>
      <c r="AU261" s="34" t="s">
        <v>112</v>
      </c>
    </row>
    <row r="262" spans="2:65" s="173" customFormat="1">
      <c r="B262" s="172"/>
      <c r="D262" s="174" t="s">
        <v>172</v>
      </c>
      <c r="E262" s="175" t="s">
        <v>53</v>
      </c>
      <c r="F262" s="176" t="s">
        <v>173</v>
      </c>
      <c r="H262" s="175" t="s">
        <v>53</v>
      </c>
      <c r="I262" s="177"/>
      <c r="L262" s="172"/>
      <c r="M262" s="178"/>
      <c r="T262" s="179"/>
      <c r="AT262" s="175" t="s">
        <v>172</v>
      </c>
      <c r="AU262" s="175" t="s">
        <v>112</v>
      </c>
      <c r="AV262" s="173" t="s">
        <v>8</v>
      </c>
      <c r="AW262" s="173" t="s">
        <v>65</v>
      </c>
      <c r="AX262" s="173" t="s">
        <v>103</v>
      </c>
      <c r="AY262" s="175" t="s">
        <v>160</v>
      </c>
    </row>
    <row r="263" spans="2:65" s="173" customFormat="1">
      <c r="B263" s="172"/>
      <c r="D263" s="174" t="s">
        <v>172</v>
      </c>
      <c r="E263" s="175" t="s">
        <v>53</v>
      </c>
      <c r="F263" s="176" t="s">
        <v>174</v>
      </c>
      <c r="H263" s="175" t="s">
        <v>53</v>
      </c>
      <c r="I263" s="177"/>
      <c r="L263" s="172"/>
      <c r="M263" s="178"/>
      <c r="T263" s="179"/>
      <c r="AT263" s="175" t="s">
        <v>172</v>
      </c>
      <c r="AU263" s="175" t="s">
        <v>112</v>
      </c>
      <c r="AV263" s="173" t="s">
        <v>8</v>
      </c>
      <c r="AW263" s="173" t="s">
        <v>65</v>
      </c>
      <c r="AX263" s="173" t="s">
        <v>103</v>
      </c>
      <c r="AY263" s="175" t="s">
        <v>160</v>
      </c>
    </row>
    <row r="264" spans="2:65" s="173" customFormat="1">
      <c r="B264" s="172"/>
      <c r="D264" s="174" t="s">
        <v>172</v>
      </c>
      <c r="E264" s="175" t="s">
        <v>53</v>
      </c>
      <c r="F264" s="176" t="s">
        <v>313</v>
      </c>
      <c r="H264" s="175" t="s">
        <v>53</v>
      </c>
      <c r="I264" s="177"/>
      <c r="L264" s="172"/>
      <c r="M264" s="178"/>
      <c r="T264" s="179"/>
      <c r="AT264" s="175" t="s">
        <v>172</v>
      </c>
      <c r="AU264" s="175" t="s">
        <v>112</v>
      </c>
      <c r="AV264" s="173" t="s">
        <v>8</v>
      </c>
      <c r="AW264" s="173" t="s">
        <v>65</v>
      </c>
      <c r="AX264" s="173" t="s">
        <v>103</v>
      </c>
      <c r="AY264" s="175" t="s">
        <v>160</v>
      </c>
    </row>
    <row r="265" spans="2:65" s="181" customFormat="1">
      <c r="B265" s="180"/>
      <c r="D265" s="174" t="s">
        <v>172</v>
      </c>
      <c r="E265" s="182" t="s">
        <v>53</v>
      </c>
      <c r="F265" s="183" t="s">
        <v>314</v>
      </c>
      <c r="H265" s="184">
        <v>1</v>
      </c>
      <c r="I265" s="185"/>
      <c r="L265" s="180"/>
      <c r="M265" s="186"/>
      <c r="T265" s="187"/>
      <c r="AT265" s="182" t="s">
        <v>172</v>
      </c>
      <c r="AU265" s="182" t="s">
        <v>112</v>
      </c>
      <c r="AV265" s="181" t="s">
        <v>112</v>
      </c>
      <c r="AW265" s="181" t="s">
        <v>65</v>
      </c>
      <c r="AX265" s="181" t="s">
        <v>8</v>
      </c>
      <c r="AY265" s="182" t="s">
        <v>160</v>
      </c>
    </row>
    <row r="266" spans="2:65" s="50" customFormat="1" ht="37.9" customHeight="1">
      <c r="B266" s="49"/>
      <c r="C266" s="188" t="s">
        <v>315</v>
      </c>
      <c r="D266" s="188" t="s">
        <v>187</v>
      </c>
      <c r="E266" s="189" t="s">
        <v>316</v>
      </c>
      <c r="F266" s="190" t="s">
        <v>317</v>
      </c>
      <c r="G266" s="191" t="s">
        <v>180</v>
      </c>
      <c r="H266" s="192">
        <v>1</v>
      </c>
      <c r="I266" s="193"/>
      <c r="J266" s="194">
        <f>ROUND(I266*H266,2)</f>
        <v>0</v>
      </c>
      <c r="K266" s="190" t="s">
        <v>167</v>
      </c>
      <c r="L266" s="195"/>
      <c r="M266" s="196" t="s">
        <v>53</v>
      </c>
      <c r="N266" s="197" t="s">
        <v>74</v>
      </c>
      <c r="P266" s="164">
        <f>O266*H266</f>
        <v>0</v>
      </c>
      <c r="Q266" s="164">
        <v>1.553E-2</v>
      </c>
      <c r="R266" s="164">
        <f>Q266*H266</f>
        <v>1.553E-2</v>
      </c>
      <c r="S266" s="164">
        <v>0</v>
      </c>
      <c r="T266" s="165">
        <f>S266*H266</f>
        <v>0</v>
      </c>
      <c r="AR266" s="166" t="s">
        <v>190</v>
      </c>
      <c r="AT266" s="166" t="s">
        <v>187</v>
      </c>
      <c r="AU266" s="166" t="s">
        <v>112</v>
      </c>
      <c r="AY266" s="34" t="s">
        <v>160</v>
      </c>
      <c r="BE266" s="167">
        <f>IF(N266="základní",J266,0)</f>
        <v>0</v>
      </c>
      <c r="BF266" s="167">
        <f>IF(N266="snížená",J266,0)</f>
        <v>0</v>
      </c>
      <c r="BG266" s="167">
        <f>IF(N266="zákl. přenesená",J266,0)</f>
        <v>0</v>
      </c>
      <c r="BH266" s="167">
        <f>IF(N266="sníž. přenesená",J266,0)</f>
        <v>0</v>
      </c>
      <c r="BI266" s="167">
        <f>IF(N266="nulová",J266,0)</f>
        <v>0</v>
      </c>
      <c r="BJ266" s="34" t="s">
        <v>8</v>
      </c>
      <c r="BK266" s="167">
        <f>ROUND(I266*H266,2)</f>
        <v>0</v>
      </c>
      <c r="BL266" s="34" t="s">
        <v>168</v>
      </c>
      <c r="BM266" s="166" t="s">
        <v>318</v>
      </c>
    </row>
    <row r="267" spans="2:65" s="143" customFormat="1" ht="22.9" customHeight="1">
      <c r="B267" s="142"/>
      <c r="D267" s="144" t="s">
        <v>102</v>
      </c>
      <c r="E267" s="153" t="s">
        <v>225</v>
      </c>
      <c r="F267" s="153" t="s">
        <v>319</v>
      </c>
      <c r="I267" s="146"/>
      <c r="J267" s="154">
        <f>BK267</f>
        <v>0</v>
      </c>
      <c r="L267" s="142"/>
      <c r="M267" s="148"/>
      <c r="P267" s="149">
        <f>SUM(P268:P365)</f>
        <v>0</v>
      </c>
      <c r="R267" s="149">
        <f>SUM(R268:R365)</f>
        <v>3.5072999999999997E-3</v>
      </c>
      <c r="T267" s="150">
        <f>SUM(T268:T365)</f>
        <v>3.2442140000000004</v>
      </c>
      <c r="AR267" s="144" t="s">
        <v>8</v>
      </c>
      <c r="AT267" s="151" t="s">
        <v>102</v>
      </c>
      <c r="AU267" s="151" t="s">
        <v>8</v>
      </c>
      <c r="AY267" s="144" t="s">
        <v>160</v>
      </c>
      <c r="BK267" s="152">
        <f>SUM(BK268:BK365)</f>
        <v>0</v>
      </c>
    </row>
    <row r="268" spans="2:65" s="50" customFormat="1" ht="37.9" customHeight="1">
      <c r="B268" s="49"/>
      <c r="C268" s="155" t="s">
        <v>320</v>
      </c>
      <c r="D268" s="155" t="s">
        <v>163</v>
      </c>
      <c r="E268" s="156" t="s">
        <v>321</v>
      </c>
      <c r="F268" s="157" t="s">
        <v>322</v>
      </c>
      <c r="G268" s="158" t="s">
        <v>166</v>
      </c>
      <c r="H268" s="159">
        <v>22.41</v>
      </c>
      <c r="I268" s="160"/>
      <c r="J268" s="161">
        <f>ROUND(I268*H268,2)</f>
        <v>0</v>
      </c>
      <c r="K268" s="157" t="s">
        <v>167</v>
      </c>
      <c r="L268" s="49"/>
      <c r="M268" s="162" t="s">
        <v>53</v>
      </c>
      <c r="N268" s="163" t="s">
        <v>74</v>
      </c>
      <c r="P268" s="164">
        <f>O268*H268</f>
        <v>0</v>
      </c>
      <c r="Q268" s="164">
        <v>1.2999999999999999E-4</v>
      </c>
      <c r="R268" s="164">
        <f>Q268*H268</f>
        <v>2.9132999999999997E-3</v>
      </c>
      <c r="S268" s="164">
        <v>0</v>
      </c>
      <c r="T268" s="165">
        <f>S268*H268</f>
        <v>0</v>
      </c>
      <c r="AR268" s="166" t="s">
        <v>168</v>
      </c>
      <c r="AT268" s="166" t="s">
        <v>163</v>
      </c>
      <c r="AU268" s="166" t="s">
        <v>112</v>
      </c>
      <c r="AY268" s="34" t="s">
        <v>160</v>
      </c>
      <c r="BE268" s="167">
        <f>IF(N268="základní",J268,0)</f>
        <v>0</v>
      </c>
      <c r="BF268" s="167">
        <f>IF(N268="snížená",J268,0)</f>
        <v>0</v>
      </c>
      <c r="BG268" s="167">
        <f>IF(N268="zákl. přenesená",J268,0)</f>
        <v>0</v>
      </c>
      <c r="BH268" s="167">
        <f>IF(N268="sníž. přenesená",J268,0)</f>
        <v>0</v>
      </c>
      <c r="BI268" s="167">
        <f>IF(N268="nulová",J268,0)</f>
        <v>0</v>
      </c>
      <c r="BJ268" s="34" t="s">
        <v>8</v>
      </c>
      <c r="BK268" s="167">
        <f>ROUND(I268*H268,2)</f>
        <v>0</v>
      </c>
      <c r="BL268" s="34" t="s">
        <v>168</v>
      </c>
      <c r="BM268" s="166" t="s">
        <v>323</v>
      </c>
    </row>
    <row r="269" spans="2:65" s="50" customFormat="1" ht="19.149999999999999">
      <c r="B269" s="49"/>
      <c r="D269" s="168" t="s">
        <v>170</v>
      </c>
      <c r="F269" s="169" t="s">
        <v>324</v>
      </c>
      <c r="I269" s="170"/>
      <c r="L269" s="49"/>
      <c r="M269" s="171"/>
      <c r="T269" s="74"/>
      <c r="AT269" s="34" t="s">
        <v>170</v>
      </c>
      <c r="AU269" s="34" t="s">
        <v>112</v>
      </c>
    </row>
    <row r="270" spans="2:65" s="173" customFormat="1">
      <c r="B270" s="172"/>
      <c r="D270" s="174" t="s">
        <v>172</v>
      </c>
      <c r="E270" s="175" t="s">
        <v>53</v>
      </c>
      <c r="F270" s="176" t="s">
        <v>173</v>
      </c>
      <c r="H270" s="175" t="s">
        <v>53</v>
      </c>
      <c r="I270" s="177"/>
      <c r="L270" s="172"/>
      <c r="M270" s="178"/>
      <c r="T270" s="179"/>
      <c r="AT270" s="175" t="s">
        <v>172</v>
      </c>
      <c r="AU270" s="175" t="s">
        <v>112</v>
      </c>
      <c r="AV270" s="173" t="s">
        <v>8</v>
      </c>
      <c r="AW270" s="173" t="s">
        <v>65</v>
      </c>
      <c r="AX270" s="173" t="s">
        <v>103</v>
      </c>
      <c r="AY270" s="175" t="s">
        <v>160</v>
      </c>
    </row>
    <row r="271" spans="2:65" s="173" customFormat="1">
      <c r="B271" s="172"/>
      <c r="D271" s="174" t="s">
        <v>172</v>
      </c>
      <c r="E271" s="175" t="s">
        <v>53</v>
      </c>
      <c r="F271" s="176" t="s">
        <v>174</v>
      </c>
      <c r="H271" s="175" t="s">
        <v>53</v>
      </c>
      <c r="I271" s="177"/>
      <c r="L271" s="172"/>
      <c r="M271" s="178"/>
      <c r="T271" s="179"/>
      <c r="AT271" s="175" t="s">
        <v>172</v>
      </c>
      <c r="AU271" s="175" t="s">
        <v>112</v>
      </c>
      <c r="AV271" s="173" t="s">
        <v>8</v>
      </c>
      <c r="AW271" s="173" t="s">
        <v>65</v>
      </c>
      <c r="AX271" s="173" t="s">
        <v>103</v>
      </c>
      <c r="AY271" s="175" t="s">
        <v>160</v>
      </c>
    </row>
    <row r="272" spans="2:65" s="181" customFormat="1">
      <c r="B272" s="180"/>
      <c r="D272" s="174" t="s">
        <v>172</v>
      </c>
      <c r="E272" s="182" t="s">
        <v>53</v>
      </c>
      <c r="F272" s="183" t="s">
        <v>244</v>
      </c>
      <c r="H272" s="184">
        <v>14.85</v>
      </c>
      <c r="I272" s="185"/>
      <c r="L272" s="180"/>
      <c r="M272" s="186"/>
      <c r="T272" s="187"/>
      <c r="AT272" s="182" t="s">
        <v>172</v>
      </c>
      <c r="AU272" s="182" t="s">
        <v>112</v>
      </c>
      <c r="AV272" s="181" t="s">
        <v>112</v>
      </c>
      <c r="AW272" s="181" t="s">
        <v>65</v>
      </c>
      <c r="AX272" s="181" t="s">
        <v>103</v>
      </c>
      <c r="AY272" s="182" t="s">
        <v>160</v>
      </c>
    </row>
    <row r="273" spans="2:65" s="173" customFormat="1">
      <c r="B273" s="172"/>
      <c r="D273" s="174" t="s">
        <v>172</v>
      </c>
      <c r="E273" s="175" t="s">
        <v>53</v>
      </c>
      <c r="F273" s="176" t="s">
        <v>263</v>
      </c>
      <c r="H273" s="175" t="s">
        <v>53</v>
      </c>
      <c r="I273" s="177"/>
      <c r="L273" s="172"/>
      <c r="M273" s="178"/>
      <c r="T273" s="179"/>
      <c r="AT273" s="175" t="s">
        <v>172</v>
      </c>
      <c r="AU273" s="175" t="s">
        <v>112</v>
      </c>
      <c r="AV273" s="173" t="s">
        <v>8</v>
      </c>
      <c r="AW273" s="173" t="s">
        <v>65</v>
      </c>
      <c r="AX273" s="173" t="s">
        <v>103</v>
      </c>
      <c r="AY273" s="175" t="s">
        <v>160</v>
      </c>
    </row>
    <row r="274" spans="2:65" s="181" customFormat="1">
      <c r="B274" s="180"/>
      <c r="D274" s="174" t="s">
        <v>172</v>
      </c>
      <c r="E274" s="182" t="s">
        <v>53</v>
      </c>
      <c r="F274" s="183" t="s">
        <v>325</v>
      </c>
      <c r="H274" s="184">
        <v>7.56</v>
      </c>
      <c r="I274" s="185"/>
      <c r="L274" s="180"/>
      <c r="M274" s="186"/>
      <c r="T274" s="187"/>
      <c r="AT274" s="182" t="s">
        <v>172</v>
      </c>
      <c r="AU274" s="182" t="s">
        <v>112</v>
      </c>
      <c r="AV274" s="181" t="s">
        <v>112</v>
      </c>
      <c r="AW274" s="181" t="s">
        <v>65</v>
      </c>
      <c r="AX274" s="181" t="s">
        <v>103</v>
      </c>
      <c r="AY274" s="182" t="s">
        <v>160</v>
      </c>
    </row>
    <row r="275" spans="2:65" s="199" customFormat="1">
      <c r="B275" s="198"/>
      <c r="D275" s="174" t="s">
        <v>172</v>
      </c>
      <c r="E275" s="200" t="s">
        <v>53</v>
      </c>
      <c r="F275" s="201" t="s">
        <v>211</v>
      </c>
      <c r="H275" s="202">
        <v>22.41</v>
      </c>
      <c r="I275" s="203"/>
      <c r="L275" s="198"/>
      <c r="M275" s="204"/>
      <c r="T275" s="205"/>
      <c r="AT275" s="200" t="s">
        <v>172</v>
      </c>
      <c r="AU275" s="200" t="s">
        <v>112</v>
      </c>
      <c r="AV275" s="199" t="s">
        <v>168</v>
      </c>
      <c r="AW275" s="199" t="s">
        <v>65</v>
      </c>
      <c r="AX275" s="199" t="s">
        <v>8</v>
      </c>
      <c r="AY275" s="200" t="s">
        <v>160</v>
      </c>
    </row>
    <row r="276" spans="2:65" s="50" customFormat="1" ht="37.9" customHeight="1">
      <c r="B276" s="49"/>
      <c r="C276" s="155" t="s">
        <v>326</v>
      </c>
      <c r="D276" s="155" t="s">
        <v>163</v>
      </c>
      <c r="E276" s="156" t="s">
        <v>327</v>
      </c>
      <c r="F276" s="157" t="s">
        <v>328</v>
      </c>
      <c r="G276" s="158" t="s">
        <v>166</v>
      </c>
      <c r="H276" s="159">
        <v>14.85</v>
      </c>
      <c r="I276" s="160"/>
      <c r="J276" s="161">
        <f>ROUND(I276*H276,2)</f>
        <v>0</v>
      </c>
      <c r="K276" s="157" t="s">
        <v>167</v>
      </c>
      <c r="L276" s="49"/>
      <c r="M276" s="162" t="s">
        <v>53</v>
      </c>
      <c r="N276" s="163" t="s">
        <v>74</v>
      </c>
      <c r="P276" s="164">
        <f>O276*H276</f>
        <v>0</v>
      </c>
      <c r="Q276" s="164">
        <v>4.0000000000000003E-5</v>
      </c>
      <c r="R276" s="164">
        <f>Q276*H276</f>
        <v>5.9400000000000002E-4</v>
      </c>
      <c r="S276" s="164">
        <v>0</v>
      </c>
      <c r="T276" s="165">
        <f>S276*H276</f>
        <v>0</v>
      </c>
      <c r="AR276" s="166" t="s">
        <v>168</v>
      </c>
      <c r="AT276" s="166" t="s">
        <v>163</v>
      </c>
      <c r="AU276" s="166" t="s">
        <v>112</v>
      </c>
      <c r="AY276" s="34" t="s">
        <v>160</v>
      </c>
      <c r="BE276" s="167">
        <f>IF(N276="základní",J276,0)</f>
        <v>0</v>
      </c>
      <c r="BF276" s="167">
        <f>IF(N276="snížená",J276,0)</f>
        <v>0</v>
      </c>
      <c r="BG276" s="167">
        <f>IF(N276="zákl. přenesená",J276,0)</f>
        <v>0</v>
      </c>
      <c r="BH276" s="167">
        <f>IF(N276="sníž. přenesená",J276,0)</f>
        <v>0</v>
      </c>
      <c r="BI276" s="167">
        <f>IF(N276="nulová",J276,0)</f>
        <v>0</v>
      </c>
      <c r="BJ276" s="34" t="s">
        <v>8</v>
      </c>
      <c r="BK276" s="167">
        <f>ROUND(I276*H276,2)</f>
        <v>0</v>
      </c>
      <c r="BL276" s="34" t="s">
        <v>168</v>
      </c>
      <c r="BM276" s="166" t="s">
        <v>329</v>
      </c>
    </row>
    <row r="277" spans="2:65" s="50" customFormat="1" ht="19.149999999999999">
      <c r="B277" s="49"/>
      <c r="D277" s="168" t="s">
        <v>170</v>
      </c>
      <c r="F277" s="169" t="s">
        <v>330</v>
      </c>
      <c r="I277" s="170"/>
      <c r="L277" s="49"/>
      <c r="M277" s="171"/>
      <c r="T277" s="74"/>
      <c r="AT277" s="34" t="s">
        <v>170</v>
      </c>
      <c r="AU277" s="34" t="s">
        <v>112</v>
      </c>
    </row>
    <row r="278" spans="2:65" s="173" customFormat="1">
      <c r="B278" s="172"/>
      <c r="D278" s="174" t="s">
        <v>172</v>
      </c>
      <c r="E278" s="175" t="s">
        <v>53</v>
      </c>
      <c r="F278" s="176" t="s">
        <v>173</v>
      </c>
      <c r="H278" s="175" t="s">
        <v>53</v>
      </c>
      <c r="I278" s="177"/>
      <c r="L278" s="172"/>
      <c r="M278" s="178"/>
      <c r="T278" s="179"/>
      <c r="AT278" s="175" t="s">
        <v>172</v>
      </c>
      <c r="AU278" s="175" t="s">
        <v>112</v>
      </c>
      <c r="AV278" s="173" t="s">
        <v>8</v>
      </c>
      <c r="AW278" s="173" t="s">
        <v>65</v>
      </c>
      <c r="AX278" s="173" t="s">
        <v>103</v>
      </c>
      <c r="AY278" s="175" t="s">
        <v>160</v>
      </c>
    </row>
    <row r="279" spans="2:65" s="173" customFormat="1">
      <c r="B279" s="172"/>
      <c r="D279" s="174" t="s">
        <v>172</v>
      </c>
      <c r="E279" s="175" t="s">
        <v>53</v>
      </c>
      <c r="F279" s="176" t="s">
        <v>174</v>
      </c>
      <c r="H279" s="175" t="s">
        <v>53</v>
      </c>
      <c r="I279" s="177"/>
      <c r="L279" s="172"/>
      <c r="M279" s="178"/>
      <c r="T279" s="179"/>
      <c r="AT279" s="175" t="s">
        <v>172</v>
      </c>
      <c r="AU279" s="175" t="s">
        <v>112</v>
      </c>
      <c r="AV279" s="173" t="s">
        <v>8</v>
      </c>
      <c r="AW279" s="173" t="s">
        <v>65</v>
      </c>
      <c r="AX279" s="173" t="s">
        <v>103</v>
      </c>
      <c r="AY279" s="175" t="s">
        <v>160</v>
      </c>
    </row>
    <row r="280" spans="2:65" s="181" customFormat="1">
      <c r="B280" s="180"/>
      <c r="D280" s="174" t="s">
        <v>172</v>
      </c>
      <c r="E280" s="182" t="s">
        <v>53</v>
      </c>
      <c r="F280" s="183" t="s">
        <v>244</v>
      </c>
      <c r="H280" s="184">
        <v>14.85</v>
      </c>
      <c r="I280" s="185"/>
      <c r="L280" s="180"/>
      <c r="M280" s="186"/>
      <c r="T280" s="187"/>
      <c r="AT280" s="182" t="s">
        <v>172</v>
      </c>
      <c r="AU280" s="182" t="s">
        <v>112</v>
      </c>
      <c r="AV280" s="181" t="s">
        <v>112</v>
      </c>
      <c r="AW280" s="181" t="s">
        <v>65</v>
      </c>
      <c r="AX280" s="181" t="s">
        <v>8</v>
      </c>
      <c r="AY280" s="182" t="s">
        <v>160</v>
      </c>
    </row>
    <row r="281" spans="2:65" s="50" customFormat="1" ht="24.4" customHeight="1">
      <c r="B281" s="49"/>
      <c r="C281" s="155" t="s">
        <v>331</v>
      </c>
      <c r="D281" s="155" t="s">
        <v>163</v>
      </c>
      <c r="E281" s="156" t="s">
        <v>332</v>
      </c>
      <c r="F281" s="157" t="s">
        <v>333</v>
      </c>
      <c r="G281" s="158" t="s">
        <v>166</v>
      </c>
      <c r="H281" s="159">
        <v>1.2</v>
      </c>
      <c r="I281" s="160"/>
      <c r="J281" s="161">
        <f>ROUND(I281*H281,2)</f>
        <v>0</v>
      </c>
      <c r="K281" s="157" t="s">
        <v>167</v>
      </c>
      <c r="L281" s="49"/>
      <c r="M281" s="162" t="s">
        <v>53</v>
      </c>
      <c r="N281" s="163" t="s">
        <v>74</v>
      </c>
      <c r="P281" s="164">
        <f>O281*H281</f>
        <v>0</v>
      </c>
      <c r="Q281" s="164">
        <v>0</v>
      </c>
      <c r="R281" s="164">
        <f>Q281*H281</f>
        <v>0</v>
      </c>
      <c r="S281" s="164">
        <v>0.1</v>
      </c>
      <c r="T281" s="165">
        <f>S281*H281</f>
        <v>0.12</v>
      </c>
      <c r="AR281" s="166" t="s">
        <v>168</v>
      </c>
      <c r="AT281" s="166" t="s">
        <v>163</v>
      </c>
      <c r="AU281" s="166" t="s">
        <v>112</v>
      </c>
      <c r="AY281" s="34" t="s">
        <v>160</v>
      </c>
      <c r="BE281" s="167">
        <f>IF(N281="základní",J281,0)</f>
        <v>0</v>
      </c>
      <c r="BF281" s="167">
        <f>IF(N281="snížená",J281,0)</f>
        <v>0</v>
      </c>
      <c r="BG281" s="167">
        <f>IF(N281="zákl. přenesená",J281,0)</f>
        <v>0</v>
      </c>
      <c r="BH281" s="167">
        <f>IF(N281="sníž. přenesená",J281,0)</f>
        <v>0</v>
      </c>
      <c r="BI281" s="167">
        <f>IF(N281="nulová",J281,0)</f>
        <v>0</v>
      </c>
      <c r="BJ281" s="34" t="s">
        <v>8</v>
      </c>
      <c r="BK281" s="167">
        <f>ROUND(I281*H281,2)</f>
        <v>0</v>
      </c>
      <c r="BL281" s="34" t="s">
        <v>168</v>
      </c>
      <c r="BM281" s="166" t="s">
        <v>334</v>
      </c>
    </row>
    <row r="282" spans="2:65" s="50" customFormat="1" ht="19.149999999999999">
      <c r="B282" s="49"/>
      <c r="D282" s="168" t="s">
        <v>170</v>
      </c>
      <c r="F282" s="169" t="s">
        <v>335</v>
      </c>
      <c r="I282" s="170"/>
      <c r="L282" s="49"/>
      <c r="M282" s="171"/>
      <c r="T282" s="74"/>
      <c r="AT282" s="34" t="s">
        <v>170</v>
      </c>
      <c r="AU282" s="34" t="s">
        <v>112</v>
      </c>
    </row>
    <row r="283" spans="2:65" s="173" customFormat="1" ht="20.45">
      <c r="B283" s="172"/>
      <c r="D283" s="174" t="s">
        <v>172</v>
      </c>
      <c r="E283" s="175" t="s">
        <v>53</v>
      </c>
      <c r="F283" s="176" t="s">
        <v>183</v>
      </c>
      <c r="H283" s="175" t="s">
        <v>53</v>
      </c>
      <c r="I283" s="177"/>
      <c r="L283" s="172"/>
      <c r="M283" s="178"/>
      <c r="T283" s="179"/>
      <c r="AT283" s="175" t="s">
        <v>172</v>
      </c>
      <c r="AU283" s="175" t="s">
        <v>112</v>
      </c>
      <c r="AV283" s="173" t="s">
        <v>8</v>
      </c>
      <c r="AW283" s="173" t="s">
        <v>65</v>
      </c>
      <c r="AX283" s="173" t="s">
        <v>103</v>
      </c>
      <c r="AY283" s="175" t="s">
        <v>160</v>
      </c>
    </row>
    <row r="284" spans="2:65" s="173" customFormat="1">
      <c r="B284" s="172"/>
      <c r="D284" s="174" t="s">
        <v>172</v>
      </c>
      <c r="E284" s="175" t="s">
        <v>53</v>
      </c>
      <c r="F284" s="176" t="s">
        <v>200</v>
      </c>
      <c r="H284" s="175" t="s">
        <v>53</v>
      </c>
      <c r="I284" s="177"/>
      <c r="L284" s="172"/>
      <c r="M284" s="178"/>
      <c r="T284" s="179"/>
      <c r="AT284" s="175" t="s">
        <v>172</v>
      </c>
      <c r="AU284" s="175" t="s">
        <v>112</v>
      </c>
      <c r="AV284" s="173" t="s">
        <v>8</v>
      </c>
      <c r="AW284" s="173" t="s">
        <v>65</v>
      </c>
      <c r="AX284" s="173" t="s">
        <v>103</v>
      </c>
      <c r="AY284" s="175" t="s">
        <v>160</v>
      </c>
    </row>
    <row r="285" spans="2:65" s="173" customFormat="1">
      <c r="B285" s="172"/>
      <c r="D285" s="174" t="s">
        <v>172</v>
      </c>
      <c r="E285" s="175" t="s">
        <v>53</v>
      </c>
      <c r="F285" s="176" t="s">
        <v>263</v>
      </c>
      <c r="H285" s="175" t="s">
        <v>53</v>
      </c>
      <c r="I285" s="177"/>
      <c r="L285" s="172"/>
      <c r="M285" s="178"/>
      <c r="T285" s="179"/>
      <c r="AT285" s="175" t="s">
        <v>172</v>
      </c>
      <c r="AU285" s="175" t="s">
        <v>112</v>
      </c>
      <c r="AV285" s="173" t="s">
        <v>8</v>
      </c>
      <c r="AW285" s="173" t="s">
        <v>65</v>
      </c>
      <c r="AX285" s="173" t="s">
        <v>103</v>
      </c>
      <c r="AY285" s="175" t="s">
        <v>160</v>
      </c>
    </row>
    <row r="286" spans="2:65" s="173" customFormat="1">
      <c r="B286" s="172"/>
      <c r="D286" s="174" t="s">
        <v>172</v>
      </c>
      <c r="E286" s="175" t="s">
        <v>53</v>
      </c>
      <c r="F286" s="176" t="s">
        <v>336</v>
      </c>
      <c r="H286" s="175" t="s">
        <v>53</v>
      </c>
      <c r="I286" s="177"/>
      <c r="L286" s="172"/>
      <c r="M286" s="178"/>
      <c r="T286" s="179"/>
      <c r="AT286" s="175" t="s">
        <v>172</v>
      </c>
      <c r="AU286" s="175" t="s">
        <v>112</v>
      </c>
      <c r="AV286" s="173" t="s">
        <v>8</v>
      </c>
      <c r="AW286" s="173" t="s">
        <v>65</v>
      </c>
      <c r="AX286" s="173" t="s">
        <v>103</v>
      </c>
      <c r="AY286" s="175" t="s">
        <v>160</v>
      </c>
    </row>
    <row r="287" spans="2:65" s="181" customFormat="1">
      <c r="B287" s="180"/>
      <c r="D287" s="174" t="s">
        <v>172</v>
      </c>
      <c r="E287" s="182" t="s">
        <v>53</v>
      </c>
      <c r="F287" s="183" t="s">
        <v>337</v>
      </c>
      <c r="H287" s="184">
        <v>1.2</v>
      </c>
      <c r="I287" s="185"/>
      <c r="L287" s="180"/>
      <c r="M287" s="186"/>
      <c r="T287" s="187"/>
      <c r="AT287" s="182" t="s">
        <v>172</v>
      </c>
      <c r="AU287" s="182" t="s">
        <v>112</v>
      </c>
      <c r="AV287" s="181" t="s">
        <v>112</v>
      </c>
      <c r="AW287" s="181" t="s">
        <v>65</v>
      </c>
      <c r="AX287" s="181" t="s">
        <v>8</v>
      </c>
      <c r="AY287" s="182" t="s">
        <v>160</v>
      </c>
    </row>
    <row r="288" spans="2:65" s="50" customFormat="1" ht="24.4" customHeight="1">
      <c r="B288" s="49"/>
      <c r="C288" s="155" t="s">
        <v>338</v>
      </c>
      <c r="D288" s="155" t="s">
        <v>163</v>
      </c>
      <c r="E288" s="156" t="s">
        <v>339</v>
      </c>
      <c r="F288" s="157" t="s">
        <v>340</v>
      </c>
      <c r="G288" s="158" t="s">
        <v>166</v>
      </c>
      <c r="H288" s="159">
        <v>2.1680000000000001</v>
      </c>
      <c r="I288" s="160"/>
      <c r="J288" s="161">
        <f>ROUND(I288*H288,2)</f>
        <v>0</v>
      </c>
      <c r="K288" s="157" t="s">
        <v>167</v>
      </c>
      <c r="L288" s="49"/>
      <c r="M288" s="162" t="s">
        <v>53</v>
      </c>
      <c r="N288" s="163" t="s">
        <v>74</v>
      </c>
      <c r="P288" s="164">
        <f>O288*H288</f>
        <v>0</v>
      </c>
      <c r="Q288" s="164">
        <v>0</v>
      </c>
      <c r="R288" s="164">
        <f>Q288*H288</f>
        <v>0</v>
      </c>
      <c r="S288" s="164">
        <v>0.06</v>
      </c>
      <c r="T288" s="165">
        <f>S288*H288</f>
        <v>0.13008</v>
      </c>
      <c r="AR288" s="166" t="s">
        <v>168</v>
      </c>
      <c r="AT288" s="166" t="s">
        <v>163</v>
      </c>
      <c r="AU288" s="166" t="s">
        <v>112</v>
      </c>
      <c r="AY288" s="34" t="s">
        <v>160</v>
      </c>
      <c r="BE288" s="167">
        <f>IF(N288="základní",J288,0)</f>
        <v>0</v>
      </c>
      <c r="BF288" s="167">
        <f>IF(N288="snížená",J288,0)</f>
        <v>0</v>
      </c>
      <c r="BG288" s="167">
        <f>IF(N288="zákl. přenesená",J288,0)</f>
        <v>0</v>
      </c>
      <c r="BH288" s="167">
        <f>IF(N288="sníž. přenesená",J288,0)</f>
        <v>0</v>
      </c>
      <c r="BI288" s="167">
        <f>IF(N288="nulová",J288,0)</f>
        <v>0</v>
      </c>
      <c r="BJ288" s="34" t="s">
        <v>8</v>
      </c>
      <c r="BK288" s="167">
        <f>ROUND(I288*H288,2)</f>
        <v>0</v>
      </c>
      <c r="BL288" s="34" t="s">
        <v>168</v>
      </c>
      <c r="BM288" s="166" t="s">
        <v>341</v>
      </c>
    </row>
    <row r="289" spans="2:65" s="50" customFormat="1" ht="19.149999999999999">
      <c r="B289" s="49"/>
      <c r="D289" s="168" t="s">
        <v>170</v>
      </c>
      <c r="F289" s="169" t="s">
        <v>342</v>
      </c>
      <c r="I289" s="170"/>
      <c r="L289" s="49"/>
      <c r="M289" s="171"/>
      <c r="T289" s="74"/>
      <c r="AT289" s="34" t="s">
        <v>170</v>
      </c>
      <c r="AU289" s="34" t="s">
        <v>112</v>
      </c>
    </row>
    <row r="290" spans="2:65" s="173" customFormat="1" ht="20.45">
      <c r="B290" s="172"/>
      <c r="D290" s="174" t="s">
        <v>172</v>
      </c>
      <c r="E290" s="175" t="s">
        <v>53</v>
      </c>
      <c r="F290" s="176" t="s">
        <v>183</v>
      </c>
      <c r="H290" s="175" t="s">
        <v>53</v>
      </c>
      <c r="I290" s="177"/>
      <c r="L290" s="172"/>
      <c r="M290" s="178"/>
      <c r="T290" s="179"/>
      <c r="AT290" s="175" t="s">
        <v>172</v>
      </c>
      <c r="AU290" s="175" t="s">
        <v>112</v>
      </c>
      <c r="AV290" s="173" t="s">
        <v>8</v>
      </c>
      <c r="AW290" s="173" t="s">
        <v>65</v>
      </c>
      <c r="AX290" s="173" t="s">
        <v>103</v>
      </c>
      <c r="AY290" s="175" t="s">
        <v>160</v>
      </c>
    </row>
    <row r="291" spans="2:65" s="173" customFormat="1">
      <c r="B291" s="172"/>
      <c r="D291" s="174" t="s">
        <v>172</v>
      </c>
      <c r="E291" s="175" t="s">
        <v>53</v>
      </c>
      <c r="F291" s="176" t="s">
        <v>200</v>
      </c>
      <c r="H291" s="175" t="s">
        <v>53</v>
      </c>
      <c r="I291" s="177"/>
      <c r="L291" s="172"/>
      <c r="M291" s="178"/>
      <c r="T291" s="179"/>
      <c r="AT291" s="175" t="s">
        <v>172</v>
      </c>
      <c r="AU291" s="175" t="s">
        <v>112</v>
      </c>
      <c r="AV291" s="173" t="s">
        <v>8</v>
      </c>
      <c r="AW291" s="173" t="s">
        <v>65</v>
      </c>
      <c r="AX291" s="173" t="s">
        <v>103</v>
      </c>
      <c r="AY291" s="175" t="s">
        <v>160</v>
      </c>
    </row>
    <row r="292" spans="2:65" s="173" customFormat="1">
      <c r="B292" s="172"/>
      <c r="D292" s="174" t="s">
        <v>172</v>
      </c>
      <c r="E292" s="175" t="s">
        <v>53</v>
      </c>
      <c r="F292" s="176" t="s">
        <v>174</v>
      </c>
      <c r="H292" s="175" t="s">
        <v>53</v>
      </c>
      <c r="I292" s="177"/>
      <c r="L292" s="172"/>
      <c r="M292" s="178"/>
      <c r="T292" s="179"/>
      <c r="AT292" s="175" t="s">
        <v>172</v>
      </c>
      <c r="AU292" s="175" t="s">
        <v>112</v>
      </c>
      <c r="AV292" s="173" t="s">
        <v>8</v>
      </c>
      <c r="AW292" s="173" t="s">
        <v>65</v>
      </c>
      <c r="AX292" s="173" t="s">
        <v>103</v>
      </c>
      <c r="AY292" s="175" t="s">
        <v>160</v>
      </c>
    </row>
    <row r="293" spans="2:65" s="173" customFormat="1">
      <c r="B293" s="172"/>
      <c r="D293" s="174" t="s">
        <v>172</v>
      </c>
      <c r="E293" s="175" t="s">
        <v>53</v>
      </c>
      <c r="F293" s="176" t="s">
        <v>343</v>
      </c>
      <c r="H293" s="175" t="s">
        <v>53</v>
      </c>
      <c r="I293" s="177"/>
      <c r="L293" s="172"/>
      <c r="M293" s="178"/>
      <c r="T293" s="179"/>
      <c r="AT293" s="175" t="s">
        <v>172</v>
      </c>
      <c r="AU293" s="175" t="s">
        <v>112</v>
      </c>
      <c r="AV293" s="173" t="s">
        <v>8</v>
      </c>
      <c r="AW293" s="173" t="s">
        <v>65</v>
      </c>
      <c r="AX293" s="173" t="s">
        <v>103</v>
      </c>
      <c r="AY293" s="175" t="s">
        <v>160</v>
      </c>
    </row>
    <row r="294" spans="2:65" s="181" customFormat="1">
      <c r="B294" s="180"/>
      <c r="D294" s="174" t="s">
        <v>172</v>
      </c>
      <c r="E294" s="182" t="s">
        <v>53</v>
      </c>
      <c r="F294" s="183" t="s">
        <v>344</v>
      </c>
      <c r="H294" s="184">
        <v>2.1680000000000001</v>
      </c>
      <c r="I294" s="185"/>
      <c r="L294" s="180"/>
      <c r="M294" s="186"/>
      <c r="T294" s="187"/>
      <c r="AT294" s="182" t="s">
        <v>172</v>
      </c>
      <c r="AU294" s="182" t="s">
        <v>112</v>
      </c>
      <c r="AV294" s="181" t="s">
        <v>112</v>
      </c>
      <c r="AW294" s="181" t="s">
        <v>65</v>
      </c>
      <c r="AX294" s="181" t="s">
        <v>8</v>
      </c>
      <c r="AY294" s="182" t="s">
        <v>160</v>
      </c>
    </row>
    <row r="295" spans="2:65" s="50" customFormat="1" ht="49.15" customHeight="1">
      <c r="B295" s="49"/>
      <c r="C295" s="155" t="s">
        <v>345</v>
      </c>
      <c r="D295" s="155" t="s">
        <v>163</v>
      </c>
      <c r="E295" s="156" t="s">
        <v>346</v>
      </c>
      <c r="F295" s="157" t="s">
        <v>347</v>
      </c>
      <c r="G295" s="158" t="s">
        <v>166</v>
      </c>
      <c r="H295" s="159">
        <v>0.88200000000000001</v>
      </c>
      <c r="I295" s="160"/>
      <c r="J295" s="161">
        <f>ROUND(I295*H295,2)</f>
        <v>0</v>
      </c>
      <c r="K295" s="157" t="s">
        <v>167</v>
      </c>
      <c r="L295" s="49"/>
      <c r="M295" s="162" t="s">
        <v>53</v>
      </c>
      <c r="N295" s="163" t="s">
        <v>74</v>
      </c>
      <c r="P295" s="164">
        <f>O295*H295</f>
        <v>0</v>
      </c>
      <c r="Q295" s="164">
        <v>0</v>
      </c>
      <c r="R295" s="164">
        <f>Q295*H295</f>
        <v>0</v>
      </c>
      <c r="S295" s="164">
        <v>5.5E-2</v>
      </c>
      <c r="T295" s="165">
        <f>S295*H295</f>
        <v>4.8509999999999998E-2</v>
      </c>
      <c r="AR295" s="166" t="s">
        <v>168</v>
      </c>
      <c r="AT295" s="166" t="s">
        <v>163</v>
      </c>
      <c r="AU295" s="166" t="s">
        <v>112</v>
      </c>
      <c r="AY295" s="34" t="s">
        <v>160</v>
      </c>
      <c r="BE295" s="167">
        <f>IF(N295="základní",J295,0)</f>
        <v>0</v>
      </c>
      <c r="BF295" s="167">
        <f>IF(N295="snížená",J295,0)</f>
        <v>0</v>
      </c>
      <c r="BG295" s="167">
        <f>IF(N295="zákl. přenesená",J295,0)</f>
        <v>0</v>
      </c>
      <c r="BH295" s="167">
        <f>IF(N295="sníž. přenesená",J295,0)</f>
        <v>0</v>
      </c>
      <c r="BI295" s="167">
        <f>IF(N295="nulová",J295,0)</f>
        <v>0</v>
      </c>
      <c r="BJ295" s="34" t="s">
        <v>8</v>
      </c>
      <c r="BK295" s="167">
        <f>ROUND(I295*H295,2)</f>
        <v>0</v>
      </c>
      <c r="BL295" s="34" t="s">
        <v>168</v>
      </c>
      <c r="BM295" s="166" t="s">
        <v>348</v>
      </c>
    </row>
    <row r="296" spans="2:65" s="50" customFormat="1" ht="19.149999999999999">
      <c r="B296" s="49"/>
      <c r="D296" s="168" t="s">
        <v>170</v>
      </c>
      <c r="F296" s="169" t="s">
        <v>349</v>
      </c>
      <c r="I296" s="170"/>
      <c r="L296" s="49"/>
      <c r="M296" s="171"/>
      <c r="T296" s="74"/>
      <c r="AT296" s="34" t="s">
        <v>170</v>
      </c>
      <c r="AU296" s="34" t="s">
        <v>112</v>
      </c>
    </row>
    <row r="297" spans="2:65" s="173" customFormat="1" ht="20.45">
      <c r="B297" s="172"/>
      <c r="D297" s="174" t="s">
        <v>172</v>
      </c>
      <c r="E297" s="175" t="s">
        <v>53</v>
      </c>
      <c r="F297" s="176" t="s">
        <v>183</v>
      </c>
      <c r="H297" s="175" t="s">
        <v>53</v>
      </c>
      <c r="I297" s="177"/>
      <c r="L297" s="172"/>
      <c r="M297" s="178"/>
      <c r="T297" s="179"/>
      <c r="AT297" s="175" t="s">
        <v>172</v>
      </c>
      <c r="AU297" s="175" t="s">
        <v>112</v>
      </c>
      <c r="AV297" s="173" t="s">
        <v>8</v>
      </c>
      <c r="AW297" s="173" t="s">
        <v>65</v>
      </c>
      <c r="AX297" s="173" t="s">
        <v>103</v>
      </c>
      <c r="AY297" s="175" t="s">
        <v>160</v>
      </c>
    </row>
    <row r="298" spans="2:65" s="173" customFormat="1">
      <c r="B298" s="172"/>
      <c r="D298" s="174" t="s">
        <v>172</v>
      </c>
      <c r="E298" s="175" t="s">
        <v>53</v>
      </c>
      <c r="F298" s="176" t="s">
        <v>200</v>
      </c>
      <c r="H298" s="175" t="s">
        <v>53</v>
      </c>
      <c r="I298" s="177"/>
      <c r="L298" s="172"/>
      <c r="M298" s="178"/>
      <c r="T298" s="179"/>
      <c r="AT298" s="175" t="s">
        <v>172</v>
      </c>
      <c r="AU298" s="175" t="s">
        <v>112</v>
      </c>
      <c r="AV298" s="173" t="s">
        <v>8</v>
      </c>
      <c r="AW298" s="173" t="s">
        <v>65</v>
      </c>
      <c r="AX298" s="173" t="s">
        <v>103</v>
      </c>
      <c r="AY298" s="175" t="s">
        <v>160</v>
      </c>
    </row>
    <row r="299" spans="2:65" s="173" customFormat="1">
      <c r="B299" s="172"/>
      <c r="D299" s="174" t="s">
        <v>172</v>
      </c>
      <c r="E299" s="175" t="s">
        <v>53</v>
      </c>
      <c r="F299" s="176" t="s">
        <v>350</v>
      </c>
      <c r="H299" s="175" t="s">
        <v>53</v>
      </c>
      <c r="I299" s="177"/>
      <c r="L299" s="172"/>
      <c r="M299" s="178"/>
      <c r="T299" s="179"/>
      <c r="AT299" s="175" t="s">
        <v>172</v>
      </c>
      <c r="AU299" s="175" t="s">
        <v>112</v>
      </c>
      <c r="AV299" s="173" t="s">
        <v>8</v>
      </c>
      <c r="AW299" s="173" t="s">
        <v>65</v>
      </c>
      <c r="AX299" s="173" t="s">
        <v>103</v>
      </c>
      <c r="AY299" s="175" t="s">
        <v>160</v>
      </c>
    </row>
    <row r="300" spans="2:65" s="173" customFormat="1">
      <c r="B300" s="172"/>
      <c r="D300" s="174" t="s">
        <v>172</v>
      </c>
      <c r="E300" s="175" t="s">
        <v>53</v>
      </c>
      <c r="F300" s="176" t="s">
        <v>351</v>
      </c>
      <c r="H300" s="175" t="s">
        <v>53</v>
      </c>
      <c r="I300" s="177"/>
      <c r="L300" s="172"/>
      <c r="M300" s="178"/>
      <c r="T300" s="179"/>
      <c r="AT300" s="175" t="s">
        <v>172</v>
      </c>
      <c r="AU300" s="175" t="s">
        <v>112</v>
      </c>
      <c r="AV300" s="173" t="s">
        <v>8</v>
      </c>
      <c r="AW300" s="173" t="s">
        <v>65</v>
      </c>
      <c r="AX300" s="173" t="s">
        <v>103</v>
      </c>
      <c r="AY300" s="175" t="s">
        <v>160</v>
      </c>
    </row>
    <row r="301" spans="2:65" s="181" customFormat="1">
      <c r="B301" s="180"/>
      <c r="D301" s="174" t="s">
        <v>172</v>
      </c>
      <c r="E301" s="182" t="s">
        <v>53</v>
      </c>
      <c r="F301" s="183" t="s">
        <v>352</v>
      </c>
      <c r="H301" s="184">
        <v>0.88200000000000001</v>
      </c>
      <c r="I301" s="185"/>
      <c r="L301" s="180"/>
      <c r="M301" s="186"/>
      <c r="T301" s="187"/>
      <c r="AT301" s="182" t="s">
        <v>172</v>
      </c>
      <c r="AU301" s="182" t="s">
        <v>112</v>
      </c>
      <c r="AV301" s="181" t="s">
        <v>112</v>
      </c>
      <c r="AW301" s="181" t="s">
        <v>65</v>
      </c>
      <c r="AX301" s="181" t="s">
        <v>8</v>
      </c>
      <c r="AY301" s="182" t="s">
        <v>160</v>
      </c>
    </row>
    <row r="302" spans="2:65" s="50" customFormat="1" ht="37.9" customHeight="1">
      <c r="B302" s="49"/>
      <c r="C302" s="155" t="s">
        <v>353</v>
      </c>
      <c r="D302" s="155" t="s">
        <v>163</v>
      </c>
      <c r="E302" s="156" t="s">
        <v>354</v>
      </c>
      <c r="F302" s="157" t="s">
        <v>355</v>
      </c>
      <c r="G302" s="158" t="s">
        <v>166</v>
      </c>
      <c r="H302" s="159">
        <v>1.5760000000000001</v>
      </c>
      <c r="I302" s="160"/>
      <c r="J302" s="161">
        <f>ROUND(I302*H302,2)</f>
        <v>0</v>
      </c>
      <c r="K302" s="157" t="s">
        <v>167</v>
      </c>
      <c r="L302" s="49"/>
      <c r="M302" s="162" t="s">
        <v>53</v>
      </c>
      <c r="N302" s="163" t="s">
        <v>74</v>
      </c>
      <c r="P302" s="164">
        <f>O302*H302</f>
        <v>0</v>
      </c>
      <c r="Q302" s="164">
        <v>0</v>
      </c>
      <c r="R302" s="164">
        <f>Q302*H302</f>
        <v>0</v>
      </c>
      <c r="S302" s="164">
        <v>7.5999999999999998E-2</v>
      </c>
      <c r="T302" s="165">
        <f>S302*H302</f>
        <v>0.11977600000000001</v>
      </c>
      <c r="AR302" s="166" t="s">
        <v>168</v>
      </c>
      <c r="AT302" s="166" t="s">
        <v>163</v>
      </c>
      <c r="AU302" s="166" t="s">
        <v>112</v>
      </c>
      <c r="AY302" s="34" t="s">
        <v>160</v>
      </c>
      <c r="BE302" s="167">
        <f>IF(N302="základní",J302,0)</f>
        <v>0</v>
      </c>
      <c r="BF302" s="167">
        <f>IF(N302="snížená",J302,0)</f>
        <v>0</v>
      </c>
      <c r="BG302" s="167">
        <f>IF(N302="zákl. přenesená",J302,0)</f>
        <v>0</v>
      </c>
      <c r="BH302" s="167">
        <f>IF(N302="sníž. přenesená",J302,0)</f>
        <v>0</v>
      </c>
      <c r="BI302" s="167">
        <f>IF(N302="nulová",J302,0)</f>
        <v>0</v>
      </c>
      <c r="BJ302" s="34" t="s">
        <v>8</v>
      </c>
      <c r="BK302" s="167">
        <f>ROUND(I302*H302,2)</f>
        <v>0</v>
      </c>
      <c r="BL302" s="34" t="s">
        <v>168</v>
      </c>
      <c r="BM302" s="166" t="s">
        <v>356</v>
      </c>
    </row>
    <row r="303" spans="2:65" s="50" customFormat="1" ht="19.149999999999999">
      <c r="B303" s="49"/>
      <c r="D303" s="168" t="s">
        <v>170</v>
      </c>
      <c r="F303" s="169" t="s">
        <v>357</v>
      </c>
      <c r="I303" s="170"/>
      <c r="L303" s="49"/>
      <c r="M303" s="171"/>
      <c r="T303" s="74"/>
      <c r="AT303" s="34" t="s">
        <v>170</v>
      </c>
      <c r="AU303" s="34" t="s">
        <v>112</v>
      </c>
    </row>
    <row r="304" spans="2:65" s="173" customFormat="1" ht="20.45">
      <c r="B304" s="172"/>
      <c r="D304" s="174" t="s">
        <v>172</v>
      </c>
      <c r="E304" s="175" t="s">
        <v>53</v>
      </c>
      <c r="F304" s="176" t="s">
        <v>183</v>
      </c>
      <c r="H304" s="175" t="s">
        <v>53</v>
      </c>
      <c r="I304" s="177"/>
      <c r="L304" s="172"/>
      <c r="M304" s="178"/>
      <c r="T304" s="179"/>
      <c r="AT304" s="175" t="s">
        <v>172</v>
      </c>
      <c r="AU304" s="175" t="s">
        <v>112</v>
      </c>
      <c r="AV304" s="173" t="s">
        <v>8</v>
      </c>
      <c r="AW304" s="173" t="s">
        <v>65</v>
      </c>
      <c r="AX304" s="173" t="s">
        <v>103</v>
      </c>
      <c r="AY304" s="175" t="s">
        <v>160</v>
      </c>
    </row>
    <row r="305" spans="2:65" s="173" customFormat="1">
      <c r="B305" s="172"/>
      <c r="D305" s="174" t="s">
        <v>172</v>
      </c>
      <c r="E305" s="175" t="s">
        <v>53</v>
      </c>
      <c r="F305" s="176" t="s">
        <v>174</v>
      </c>
      <c r="H305" s="175" t="s">
        <v>53</v>
      </c>
      <c r="I305" s="177"/>
      <c r="L305" s="172"/>
      <c r="M305" s="178"/>
      <c r="T305" s="179"/>
      <c r="AT305" s="175" t="s">
        <v>172</v>
      </c>
      <c r="AU305" s="175" t="s">
        <v>112</v>
      </c>
      <c r="AV305" s="173" t="s">
        <v>8</v>
      </c>
      <c r="AW305" s="173" t="s">
        <v>65</v>
      </c>
      <c r="AX305" s="173" t="s">
        <v>103</v>
      </c>
      <c r="AY305" s="175" t="s">
        <v>160</v>
      </c>
    </row>
    <row r="306" spans="2:65" s="173" customFormat="1">
      <c r="B306" s="172"/>
      <c r="D306" s="174" t="s">
        <v>172</v>
      </c>
      <c r="E306" s="175" t="s">
        <v>53</v>
      </c>
      <c r="F306" s="176" t="s">
        <v>358</v>
      </c>
      <c r="H306" s="175" t="s">
        <v>53</v>
      </c>
      <c r="I306" s="177"/>
      <c r="L306" s="172"/>
      <c r="M306" s="178"/>
      <c r="T306" s="179"/>
      <c r="AT306" s="175" t="s">
        <v>172</v>
      </c>
      <c r="AU306" s="175" t="s">
        <v>112</v>
      </c>
      <c r="AV306" s="173" t="s">
        <v>8</v>
      </c>
      <c r="AW306" s="173" t="s">
        <v>65</v>
      </c>
      <c r="AX306" s="173" t="s">
        <v>103</v>
      </c>
      <c r="AY306" s="175" t="s">
        <v>160</v>
      </c>
    </row>
    <row r="307" spans="2:65" s="181" customFormat="1">
      <c r="B307" s="180"/>
      <c r="D307" s="174" t="s">
        <v>172</v>
      </c>
      <c r="E307" s="182" t="s">
        <v>53</v>
      </c>
      <c r="F307" s="183" t="s">
        <v>359</v>
      </c>
      <c r="H307" s="184">
        <v>1.5760000000000001</v>
      </c>
      <c r="I307" s="185"/>
      <c r="L307" s="180"/>
      <c r="M307" s="186"/>
      <c r="T307" s="187"/>
      <c r="AT307" s="182" t="s">
        <v>172</v>
      </c>
      <c r="AU307" s="182" t="s">
        <v>112</v>
      </c>
      <c r="AV307" s="181" t="s">
        <v>112</v>
      </c>
      <c r="AW307" s="181" t="s">
        <v>65</v>
      </c>
      <c r="AX307" s="181" t="s">
        <v>8</v>
      </c>
      <c r="AY307" s="182" t="s">
        <v>160</v>
      </c>
    </row>
    <row r="308" spans="2:65" s="50" customFormat="1" ht="55.5" customHeight="1">
      <c r="B308" s="49"/>
      <c r="C308" s="155" t="s">
        <v>360</v>
      </c>
      <c r="D308" s="155" t="s">
        <v>163</v>
      </c>
      <c r="E308" s="156" t="s">
        <v>361</v>
      </c>
      <c r="F308" s="157" t="s">
        <v>362</v>
      </c>
      <c r="G308" s="158" t="s">
        <v>180</v>
      </c>
      <c r="H308" s="159">
        <v>1</v>
      </c>
      <c r="I308" s="160"/>
      <c r="J308" s="161">
        <f>ROUND(I308*H308,2)</f>
        <v>0</v>
      </c>
      <c r="K308" s="157" t="s">
        <v>167</v>
      </c>
      <c r="L308" s="49"/>
      <c r="M308" s="162" t="s">
        <v>53</v>
      </c>
      <c r="N308" s="163" t="s">
        <v>74</v>
      </c>
      <c r="P308" s="164">
        <f>O308*H308</f>
        <v>0</v>
      </c>
      <c r="Q308" s="164">
        <v>0</v>
      </c>
      <c r="R308" s="164">
        <f>Q308*H308</f>
        <v>0</v>
      </c>
      <c r="S308" s="164">
        <v>6.9000000000000006E-2</v>
      </c>
      <c r="T308" s="165">
        <f>S308*H308</f>
        <v>6.9000000000000006E-2</v>
      </c>
      <c r="AR308" s="166" t="s">
        <v>168</v>
      </c>
      <c r="AT308" s="166" t="s">
        <v>163</v>
      </c>
      <c r="AU308" s="166" t="s">
        <v>112</v>
      </c>
      <c r="AY308" s="34" t="s">
        <v>160</v>
      </c>
      <c r="BE308" s="167">
        <f>IF(N308="základní",J308,0)</f>
        <v>0</v>
      </c>
      <c r="BF308" s="167">
        <f>IF(N308="snížená",J308,0)</f>
        <v>0</v>
      </c>
      <c r="BG308" s="167">
        <f>IF(N308="zákl. přenesená",J308,0)</f>
        <v>0</v>
      </c>
      <c r="BH308" s="167">
        <f>IF(N308="sníž. přenesená",J308,0)</f>
        <v>0</v>
      </c>
      <c r="BI308" s="167">
        <f>IF(N308="nulová",J308,0)</f>
        <v>0</v>
      </c>
      <c r="BJ308" s="34" t="s">
        <v>8</v>
      </c>
      <c r="BK308" s="167">
        <f>ROUND(I308*H308,2)</f>
        <v>0</v>
      </c>
      <c r="BL308" s="34" t="s">
        <v>168</v>
      </c>
      <c r="BM308" s="166" t="s">
        <v>363</v>
      </c>
    </row>
    <row r="309" spans="2:65" s="50" customFormat="1" ht="19.149999999999999">
      <c r="B309" s="49"/>
      <c r="D309" s="168" t="s">
        <v>170</v>
      </c>
      <c r="F309" s="169" t="s">
        <v>364</v>
      </c>
      <c r="I309" s="170"/>
      <c r="L309" s="49"/>
      <c r="M309" s="171"/>
      <c r="T309" s="74"/>
      <c r="AT309" s="34" t="s">
        <v>170</v>
      </c>
      <c r="AU309" s="34" t="s">
        <v>112</v>
      </c>
    </row>
    <row r="310" spans="2:65" s="173" customFormat="1" ht="20.45">
      <c r="B310" s="172"/>
      <c r="D310" s="174" t="s">
        <v>172</v>
      </c>
      <c r="E310" s="175" t="s">
        <v>53</v>
      </c>
      <c r="F310" s="176" t="s">
        <v>183</v>
      </c>
      <c r="H310" s="175" t="s">
        <v>53</v>
      </c>
      <c r="I310" s="177"/>
      <c r="L310" s="172"/>
      <c r="M310" s="178"/>
      <c r="T310" s="179"/>
      <c r="AT310" s="175" t="s">
        <v>172</v>
      </c>
      <c r="AU310" s="175" t="s">
        <v>112</v>
      </c>
      <c r="AV310" s="173" t="s">
        <v>8</v>
      </c>
      <c r="AW310" s="173" t="s">
        <v>65</v>
      </c>
      <c r="AX310" s="173" t="s">
        <v>103</v>
      </c>
      <c r="AY310" s="175" t="s">
        <v>160</v>
      </c>
    </row>
    <row r="311" spans="2:65" s="173" customFormat="1">
      <c r="B311" s="172"/>
      <c r="D311" s="174" t="s">
        <v>172</v>
      </c>
      <c r="E311" s="175" t="s">
        <v>53</v>
      </c>
      <c r="F311" s="176" t="s">
        <v>200</v>
      </c>
      <c r="H311" s="175" t="s">
        <v>53</v>
      </c>
      <c r="I311" s="177"/>
      <c r="L311" s="172"/>
      <c r="M311" s="178"/>
      <c r="T311" s="179"/>
      <c r="AT311" s="175" t="s">
        <v>172</v>
      </c>
      <c r="AU311" s="175" t="s">
        <v>112</v>
      </c>
      <c r="AV311" s="173" t="s">
        <v>8</v>
      </c>
      <c r="AW311" s="173" t="s">
        <v>65</v>
      </c>
      <c r="AX311" s="173" t="s">
        <v>103</v>
      </c>
      <c r="AY311" s="175" t="s">
        <v>160</v>
      </c>
    </row>
    <row r="312" spans="2:65" s="173" customFormat="1">
      <c r="B312" s="172"/>
      <c r="D312" s="174" t="s">
        <v>172</v>
      </c>
      <c r="E312" s="175" t="s">
        <v>53</v>
      </c>
      <c r="F312" s="176" t="s">
        <v>365</v>
      </c>
      <c r="H312" s="175" t="s">
        <v>53</v>
      </c>
      <c r="I312" s="177"/>
      <c r="L312" s="172"/>
      <c r="M312" s="178"/>
      <c r="T312" s="179"/>
      <c r="AT312" s="175" t="s">
        <v>172</v>
      </c>
      <c r="AU312" s="175" t="s">
        <v>112</v>
      </c>
      <c r="AV312" s="173" t="s">
        <v>8</v>
      </c>
      <c r="AW312" s="173" t="s">
        <v>65</v>
      </c>
      <c r="AX312" s="173" t="s">
        <v>103</v>
      </c>
      <c r="AY312" s="175" t="s">
        <v>160</v>
      </c>
    </row>
    <row r="313" spans="2:65" s="173" customFormat="1">
      <c r="B313" s="172"/>
      <c r="D313" s="174" t="s">
        <v>172</v>
      </c>
      <c r="E313" s="175" t="s">
        <v>53</v>
      </c>
      <c r="F313" s="176" t="s">
        <v>366</v>
      </c>
      <c r="H313" s="175" t="s">
        <v>53</v>
      </c>
      <c r="I313" s="177"/>
      <c r="L313" s="172"/>
      <c r="M313" s="178"/>
      <c r="T313" s="179"/>
      <c r="AT313" s="175" t="s">
        <v>172</v>
      </c>
      <c r="AU313" s="175" t="s">
        <v>112</v>
      </c>
      <c r="AV313" s="173" t="s">
        <v>8</v>
      </c>
      <c r="AW313" s="173" t="s">
        <v>65</v>
      </c>
      <c r="AX313" s="173" t="s">
        <v>103</v>
      </c>
      <c r="AY313" s="175" t="s">
        <v>160</v>
      </c>
    </row>
    <row r="314" spans="2:65" s="181" customFormat="1">
      <c r="B314" s="180"/>
      <c r="D314" s="174" t="s">
        <v>172</v>
      </c>
      <c r="E314" s="182" t="s">
        <v>53</v>
      </c>
      <c r="F314" s="183" t="s">
        <v>314</v>
      </c>
      <c r="H314" s="184">
        <v>1</v>
      </c>
      <c r="I314" s="185"/>
      <c r="L314" s="180"/>
      <c r="M314" s="186"/>
      <c r="T314" s="187"/>
      <c r="AT314" s="182" t="s">
        <v>172</v>
      </c>
      <c r="AU314" s="182" t="s">
        <v>112</v>
      </c>
      <c r="AV314" s="181" t="s">
        <v>112</v>
      </c>
      <c r="AW314" s="181" t="s">
        <v>65</v>
      </c>
      <c r="AX314" s="181" t="s">
        <v>8</v>
      </c>
      <c r="AY314" s="182" t="s">
        <v>160</v>
      </c>
    </row>
    <row r="315" spans="2:65" s="50" customFormat="1" ht="55.5" customHeight="1">
      <c r="B315" s="49"/>
      <c r="C315" s="155" t="s">
        <v>367</v>
      </c>
      <c r="D315" s="155" t="s">
        <v>163</v>
      </c>
      <c r="E315" s="156" t="s">
        <v>368</v>
      </c>
      <c r="F315" s="157" t="s">
        <v>369</v>
      </c>
      <c r="G315" s="158" t="s">
        <v>166</v>
      </c>
      <c r="H315" s="159">
        <v>0.32</v>
      </c>
      <c r="I315" s="160"/>
      <c r="J315" s="161">
        <f>ROUND(I315*H315,2)</f>
        <v>0</v>
      </c>
      <c r="K315" s="157" t="s">
        <v>167</v>
      </c>
      <c r="L315" s="49"/>
      <c r="M315" s="162" t="s">
        <v>53</v>
      </c>
      <c r="N315" s="163" t="s">
        <v>74</v>
      </c>
      <c r="P315" s="164">
        <f>O315*H315</f>
        <v>0</v>
      </c>
      <c r="Q315" s="164">
        <v>0</v>
      </c>
      <c r="R315" s="164">
        <f>Q315*H315</f>
        <v>0</v>
      </c>
      <c r="S315" s="164">
        <v>0.187</v>
      </c>
      <c r="T315" s="165">
        <f>S315*H315</f>
        <v>5.9840000000000004E-2</v>
      </c>
      <c r="AR315" s="166" t="s">
        <v>168</v>
      </c>
      <c r="AT315" s="166" t="s">
        <v>163</v>
      </c>
      <c r="AU315" s="166" t="s">
        <v>112</v>
      </c>
      <c r="AY315" s="34" t="s">
        <v>160</v>
      </c>
      <c r="BE315" s="167">
        <f>IF(N315="základní",J315,0)</f>
        <v>0</v>
      </c>
      <c r="BF315" s="167">
        <f>IF(N315="snížená",J315,0)</f>
        <v>0</v>
      </c>
      <c r="BG315" s="167">
        <f>IF(N315="zákl. přenesená",J315,0)</f>
        <v>0</v>
      </c>
      <c r="BH315" s="167">
        <f>IF(N315="sníž. přenesená",J315,0)</f>
        <v>0</v>
      </c>
      <c r="BI315" s="167">
        <f>IF(N315="nulová",J315,0)</f>
        <v>0</v>
      </c>
      <c r="BJ315" s="34" t="s">
        <v>8</v>
      </c>
      <c r="BK315" s="167">
        <f>ROUND(I315*H315,2)</f>
        <v>0</v>
      </c>
      <c r="BL315" s="34" t="s">
        <v>168</v>
      </c>
      <c r="BM315" s="166" t="s">
        <v>370</v>
      </c>
    </row>
    <row r="316" spans="2:65" s="50" customFormat="1" ht="19.149999999999999">
      <c r="B316" s="49"/>
      <c r="D316" s="168" t="s">
        <v>170</v>
      </c>
      <c r="F316" s="169" t="s">
        <v>371</v>
      </c>
      <c r="I316" s="170"/>
      <c r="L316" s="49"/>
      <c r="M316" s="171"/>
      <c r="T316" s="74"/>
      <c r="AT316" s="34" t="s">
        <v>170</v>
      </c>
      <c r="AU316" s="34" t="s">
        <v>112</v>
      </c>
    </row>
    <row r="317" spans="2:65" s="173" customFormat="1" ht="20.45">
      <c r="B317" s="172"/>
      <c r="D317" s="174" t="s">
        <v>172</v>
      </c>
      <c r="E317" s="175" t="s">
        <v>53</v>
      </c>
      <c r="F317" s="176" t="s">
        <v>183</v>
      </c>
      <c r="H317" s="175" t="s">
        <v>53</v>
      </c>
      <c r="I317" s="177"/>
      <c r="L317" s="172"/>
      <c r="M317" s="178"/>
      <c r="T317" s="179"/>
      <c r="AT317" s="175" t="s">
        <v>172</v>
      </c>
      <c r="AU317" s="175" t="s">
        <v>112</v>
      </c>
      <c r="AV317" s="173" t="s">
        <v>8</v>
      </c>
      <c r="AW317" s="173" t="s">
        <v>65</v>
      </c>
      <c r="AX317" s="173" t="s">
        <v>103</v>
      </c>
      <c r="AY317" s="175" t="s">
        <v>160</v>
      </c>
    </row>
    <row r="318" spans="2:65" s="173" customFormat="1">
      <c r="B318" s="172"/>
      <c r="D318" s="174" t="s">
        <v>172</v>
      </c>
      <c r="E318" s="175" t="s">
        <v>53</v>
      </c>
      <c r="F318" s="176" t="s">
        <v>200</v>
      </c>
      <c r="H318" s="175" t="s">
        <v>53</v>
      </c>
      <c r="I318" s="177"/>
      <c r="L318" s="172"/>
      <c r="M318" s="178"/>
      <c r="T318" s="179"/>
      <c r="AT318" s="175" t="s">
        <v>172</v>
      </c>
      <c r="AU318" s="175" t="s">
        <v>112</v>
      </c>
      <c r="AV318" s="173" t="s">
        <v>8</v>
      </c>
      <c r="AW318" s="173" t="s">
        <v>65</v>
      </c>
      <c r="AX318" s="173" t="s">
        <v>103</v>
      </c>
      <c r="AY318" s="175" t="s">
        <v>160</v>
      </c>
    </row>
    <row r="319" spans="2:65" s="173" customFormat="1">
      <c r="B319" s="172"/>
      <c r="D319" s="174" t="s">
        <v>172</v>
      </c>
      <c r="E319" s="175" t="s">
        <v>53</v>
      </c>
      <c r="F319" s="176" t="s">
        <v>365</v>
      </c>
      <c r="H319" s="175" t="s">
        <v>53</v>
      </c>
      <c r="I319" s="177"/>
      <c r="L319" s="172"/>
      <c r="M319" s="178"/>
      <c r="T319" s="179"/>
      <c r="AT319" s="175" t="s">
        <v>172</v>
      </c>
      <c r="AU319" s="175" t="s">
        <v>112</v>
      </c>
      <c r="AV319" s="173" t="s">
        <v>8</v>
      </c>
      <c r="AW319" s="173" t="s">
        <v>65</v>
      </c>
      <c r="AX319" s="173" t="s">
        <v>103</v>
      </c>
      <c r="AY319" s="175" t="s">
        <v>160</v>
      </c>
    </row>
    <row r="320" spans="2:65" s="173" customFormat="1">
      <c r="B320" s="172"/>
      <c r="D320" s="174" t="s">
        <v>172</v>
      </c>
      <c r="E320" s="175" t="s">
        <v>53</v>
      </c>
      <c r="F320" s="176" t="s">
        <v>372</v>
      </c>
      <c r="H320" s="175" t="s">
        <v>53</v>
      </c>
      <c r="I320" s="177"/>
      <c r="L320" s="172"/>
      <c r="M320" s="178"/>
      <c r="T320" s="179"/>
      <c r="AT320" s="175" t="s">
        <v>172</v>
      </c>
      <c r="AU320" s="175" t="s">
        <v>112</v>
      </c>
      <c r="AV320" s="173" t="s">
        <v>8</v>
      </c>
      <c r="AW320" s="173" t="s">
        <v>65</v>
      </c>
      <c r="AX320" s="173" t="s">
        <v>103</v>
      </c>
      <c r="AY320" s="175" t="s">
        <v>160</v>
      </c>
    </row>
    <row r="321" spans="2:65" s="181" customFormat="1">
      <c r="B321" s="180"/>
      <c r="D321" s="174" t="s">
        <v>172</v>
      </c>
      <c r="E321" s="182" t="s">
        <v>53</v>
      </c>
      <c r="F321" s="183" t="s">
        <v>209</v>
      </c>
      <c r="H321" s="184">
        <v>0.32</v>
      </c>
      <c r="I321" s="185"/>
      <c r="L321" s="180"/>
      <c r="M321" s="186"/>
      <c r="T321" s="187"/>
      <c r="AT321" s="182" t="s">
        <v>172</v>
      </c>
      <c r="AU321" s="182" t="s">
        <v>112</v>
      </c>
      <c r="AV321" s="181" t="s">
        <v>112</v>
      </c>
      <c r="AW321" s="181" t="s">
        <v>65</v>
      </c>
      <c r="AX321" s="181" t="s">
        <v>8</v>
      </c>
      <c r="AY321" s="182" t="s">
        <v>160</v>
      </c>
    </row>
    <row r="322" spans="2:65" s="50" customFormat="1" ht="55.5" customHeight="1">
      <c r="B322" s="49"/>
      <c r="C322" s="155" t="s">
        <v>373</v>
      </c>
      <c r="D322" s="155" t="s">
        <v>163</v>
      </c>
      <c r="E322" s="156" t="s">
        <v>374</v>
      </c>
      <c r="F322" s="157" t="s">
        <v>375</v>
      </c>
      <c r="G322" s="158" t="s">
        <v>376</v>
      </c>
      <c r="H322" s="159">
        <v>0.35399999999999998</v>
      </c>
      <c r="I322" s="160"/>
      <c r="J322" s="161">
        <f>ROUND(I322*H322,2)</f>
        <v>0</v>
      </c>
      <c r="K322" s="157" t="s">
        <v>167</v>
      </c>
      <c r="L322" s="49"/>
      <c r="M322" s="162" t="s">
        <v>53</v>
      </c>
      <c r="N322" s="163" t="s">
        <v>74</v>
      </c>
      <c r="P322" s="164">
        <f>O322*H322</f>
        <v>0</v>
      </c>
      <c r="Q322" s="164">
        <v>0</v>
      </c>
      <c r="R322" s="164">
        <f>Q322*H322</f>
        <v>0</v>
      </c>
      <c r="S322" s="164">
        <v>1.8</v>
      </c>
      <c r="T322" s="165">
        <f>S322*H322</f>
        <v>0.63719999999999999</v>
      </c>
      <c r="AR322" s="166" t="s">
        <v>168</v>
      </c>
      <c r="AT322" s="166" t="s">
        <v>163</v>
      </c>
      <c r="AU322" s="166" t="s">
        <v>112</v>
      </c>
      <c r="AY322" s="34" t="s">
        <v>160</v>
      </c>
      <c r="BE322" s="167">
        <f>IF(N322="základní",J322,0)</f>
        <v>0</v>
      </c>
      <c r="BF322" s="167">
        <f>IF(N322="snížená",J322,0)</f>
        <v>0</v>
      </c>
      <c r="BG322" s="167">
        <f>IF(N322="zákl. přenesená",J322,0)</f>
        <v>0</v>
      </c>
      <c r="BH322" s="167">
        <f>IF(N322="sníž. přenesená",J322,0)</f>
        <v>0</v>
      </c>
      <c r="BI322" s="167">
        <f>IF(N322="nulová",J322,0)</f>
        <v>0</v>
      </c>
      <c r="BJ322" s="34" t="s">
        <v>8</v>
      </c>
      <c r="BK322" s="167">
        <f>ROUND(I322*H322,2)</f>
        <v>0</v>
      </c>
      <c r="BL322" s="34" t="s">
        <v>168</v>
      </c>
      <c r="BM322" s="166" t="s">
        <v>377</v>
      </c>
    </row>
    <row r="323" spans="2:65" s="50" customFormat="1" ht="19.149999999999999">
      <c r="B323" s="49"/>
      <c r="D323" s="168" t="s">
        <v>170</v>
      </c>
      <c r="F323" s="169" t="s">
        <v>378</v>
      </c>
      <c r="I323" s="170"/>
      <c r="L323" s="49"/>
      <c r="M323" s="171"/>
      <c r="T323" s="74"/>
      <c r="AT323" s="34" t="s">
        <v>170</v>
      </c>
      <c r="AU323" s="34" t="s">
        <v>112</v>
      </c>
    </row>
    <row r="324" spans="2:65" s="173" customFormat="1" ht="20.45">
      <c r="B324" s="172"/>
      <c r="D324" s="174" t="s">
        <v>172</v>
      </c>
      <c r="E324" s="175" t="s">
        <v>53</v>
      </c>
      <c r="F324" s="176" t="s">
        <v>183</v>
      </c>
      <c r="H324" s="175" t="s">
        <v>53</v>
      </c>
      <c r="I324" s="177"/>
      <c r="L324" s="172"/>
      <c r="M324" s="178"/>
      <c r="T324" s="179"/>
      <c r="AT324" s="175" t="s">
        <v>172</v>
      </c>
      <c r="AU324" s="175" t="s">
        <v>112</v>
      </c>
      <c r="AV324" s="173" t="s">
        <v>8</v>
      </c>
      <c r="AW324" s="173" t="s">
        <v>65</v>
      </c>
      <c r="AX324" s="173" t="s">
        <v>103</v>
      </c>
      <c r="AY324" s="175" t="s">
        <v>160</v>
      </c>
    </row>
    <row r="325" spans="2:65" s="173" customFormat="1">
      <c r="B325" s="172"/>
      <c r="D325" s="174" t="s">
        <v>172</v>
      </c>
      <c r="E325" s="175" t="s">
        <v>53</v>
      </c>
      <c r="F325" s="176" t="s">
        <v>200</v>
      </c>
      <c r="H325" s="175" t="s">
        <v>53</v>
      </c>
      <c r="I325" s="177"/>
      <c r="L325" s="172"/>
      <c r="M325" s="178"/>
      <c r="T325" s="179"/>
      <c r="AT325" s="175" t="s">
        <v>172</v>
      </c>
      <c r="AU325" s="175" t="s">
        <v>112</v>
      </c>
      <c r="AV325" s="173" t="s">
        <v>8</v>
      </c>
      <c r="AW325" s="173" t="s">
        <v>65</v>
      </c>
      <c r="AX325" s="173" t="s">
        <v>103</v>
      </c>
      <c r="AY325" s="175" t="s">
        <v>160</v>
      </c>
    </row>
    <row r="326" spans="2:65" s="173" customFormat="1">
      <c r="B326" s="172"/>
      <c r="D326" s="174" t="s">
        <v>172</v>
      </c>
      <c r="E326" s="175" t="s">
        <v>53</v>
      </c>
      <c r="F326" s="176" t="s">
        <v>350</v>
      </c>
      <c r="H326" s="175" t="s">
        <v>53</v>
      </c>
      <c r="I326" s="177"/>
      <c r="L326" s="172"/>
      <c r="M326" s="178"/>
      <c r="T326" s="179"/>
      <c r="AT326" s="175" t="s">
        <v>172</v>
      </c>
      <c r="AU326" s="175" t="s">
        <v>112</v>
      </c>
      <c r="AV326" s="173" t="s">
        <v>8</v>
      </c>
      <c r="AW326" s="173" t="s">
        <v>65</v>
      </c>
      <c r="AX326" s="173" t="s">
        <v>103</v>
      </c>
      <c r="AY326" s="175" t="s">
        <v>160</v>
      </c>
    </row>
    <row r="327" spans="2:65" s="173" customFormat="1">
      <c r="B327" s="172"/>
      <c r="D327" s="174" t="s">
        <v>172</v>
      </c>
      <c r="E327" s="175" t="s">
        <v>53</v>
      </c>
      <c r="F327" s="176" t="s">
        <v>351</v>
      </c>
      <c r="H327" s="175" t="s">
        <v>53</v>
      </c>
      <c r="I327" s="177"/>
      <c r="L327" s="172"/>
      <c r="M327" s="178"/>
      <c r="T327" s="179"/>
      <c r="AT327" s="175" t="s">
        <v>172</v>
      </c>
      <c r="AU327" s="175" t="s">
        <v>112</v>
      </c>
      <c r="AV327" s="173" t="s">
        <v>8</v>
      </c>
      <c r="AW327" s="173" t="s">
        <v>65</v>
      </c>
      <c r="AX327" s="173" t="s">
        <v>103</v>
      </c>
      <c r="AY327" s="175" t="s">
        <v>160</v>
      </c>
    </row>
    <row r="328" spans="2:65" s="181" customFormat="1">
      <c r="B328" s="180"/>
      <c r="D328" s="174" t="s">
        <v>172</v>
      </c>
      <c r="E328" s="182" t="s">
        <v>53</v>
      </c>
      <c r="F328" s="183" t="s">
        <v>379</v>
      </c>
      <c r="H328" s="184">
        <v>0.35399999999999998</v>
      </c>
      <c r="I328" s="185"/>
      <c r="L328" s="180"/>
      <c r="M328" s="186"/>
      <c r="T328" s="187"/>
      <c r="AT328" s="182" t="s">
        <v>172</v>
      </c>
      <c r="AU328" s="182" t="s">
        <v>112</v>
      </c>
      <c r="AV328" s="181" t="s">
        <v>112</v>
      </c>
      <c r="AW328" s="181" t="s">
        <v>65</v>
      </c>
      <c r="AX328" s="181" t="s">
        <v>8</v>
      </c>
      <c r="AY328" s="182" t="s">
        <v>160</v>
      </c>
    </row>
    <row r="329" spans="2:65" s="50" customFormat="1" ht="49.15" customHeight="1">
      <c r="B329" s="49"/>
      <c r="C329" s="155" t="s">
        <v>380</v>
      </c>
      <c r="D329" s="155" t="s">
        <v>163</v>
      </c>
      <c r="E329" s="156" t="s">
        <v>381</v>
      </c>
      <c r="F329" s="157" t="s">
        <v>382</v>
      </c>
      <c r="G329" s="158" t="s">
        <v>215</v>
      </c>
      <c r="H329" s="159">
        <v>2.5</v>
      </c>
      <c r="I329" s="160"/>
      <c r="J329" s="161">
        <f>ROUND(I329*H329,2)</f>
        <v>0</v>
      </c>
      <c r="K329" s="157" t="s">
        <v>167</v>
      </c>
      <c r="L329" s="49"/>
      <c r="M329" s="162" t="s">
        <v>53</v>
      </c>
      <c r="N329" s="163" t="s">
        <v>74</v>
      </c>
      <c r="P329" s="164">
        <f>O329*H329</f>
        <v>0</v>
      </c>
      <c r="Q329" s="164">
        <v>0</v>
      </c>
      <c r="R329" s="164">
        <f>Q329*H329</f>
        <v>0</v>
      </c>
      <c r="S329" s="164">
        <v>4.2000000000000003E-2</v>
      </c>
      <c r="T329" s="165">
        <f>S329*H329</f>
        <v>0.10500000000000001</v>
      </c>
      <c r="AR329" s="166" t="s">
        <v>168</v>
      </c>
      <c r="AT329" s="166" t="s">
        <v>163</v>
      </c>
      <c r="AU329" s="166" t="s">
        <v>112</v>
      </c>
      <c r="AY329" s="34" t="s">
        <v>160</v>
      </c>
      <c r="BE329" s="167">
        <f>IF(N329="základní",J329,0)</f>
        <v>0</v>
      </c>
      <c r="BF329" s="167">
        <f>IF(N329="snížená",J329,0)</f>
        <v>0</v>
      </c>
      <c r="BG329" s="167">
        <f>IF(N329="zákl. přenesená",J329,0)</f>
        <v>0</v>
      </c>
      <c r="BH329" s="167">
        <f>IF(N329="sníž. přenesená",J329,0)</f>
        <v>0</v>
      </c>
      <c r="BI329" s="167">
        <f>IF(N329="nulová",J329,0)</f>
        <v>0</v>
      </c>
      <c r="BJ329" s="34" t="s">
        <v>8</v>
      </c>
      <c r="BK329" s="167">
        <f>ROUND(I329*H329,2)</f>
        <v>0</v>
      </c>
      <c r="BL329" s="34" t="s">
        <v>168</v>
      </c>
      <c r="BM329" s="166" t="s">
        <v>383</v>
      </c>
    </row>
    <row r="330" spans="2:65" s="50" customFormat="1" ht="19.149999999999999">
      <c r="B330" s="49"/>
      <c r="D330" s="168" t="s">
        <v>170</v>
      </c>
      <c r="F330" s="169" t="s">
        <v>384</v>
      </c>
      <c r="I330" s="170"/>
      <c r="L330" s="49"/>
      <c r="M330" s="171"/>
      <c r="T330" s="74"/>
      <c r="AT330" s="34" t="s">
        <v>170</v>
      </c>
      <c r="AU330" s="34" t="s">
        <v>112</v>
      </c>
    </row>
    <row r="331" spans="2:65" s="173" customFormat="1" ht="20.45">
      <c r="B331" s="172"/>
      <c r="D331" s="174" t="s">
        <v>172</v>
      </c>
      <c r="E331" s="175" t="s">
        <v>53</v>
      </c>
      <c r="F331" s="176" t="s">
        <v>183</v>
      </c>
      <c r="H331" s="175" t="s">
        <v>53</v>
      </c>
      <c r="I331" s="177"/>
      <c r="L331" s="172"/>
      <c r="M331" s="178"/>
      <c r="T331" s="179"/>
      <c r="AT331" s="175" t="s">
        <v>172</v>
      </c>
      <c r="AU331" s="175" t="s">
        <v>112</v>
      </c>
      <c r="AV331" s="173" t="s">
        <v>8</v>
      </c>
      <c r="AW331" s="173" t="s">
        <v>65</v>
      </c>
      <c r="AX331" s="173" t="s">
        <v>103</v>
      </c>
      <c r="AY331" s="175" t="s">
        <v>160</v>
      </c>
    </row>
    <row r="332" spans="2:65" s="173" customFormat="1">
      <c r="B332" s="172"/>
      <c r="D332" s="174" t="s">
        <v>172</v>
      </c>
      <c r="E332" s="175" t="s">
        <v>53</v>
      </c>
      <c r="F332" s="176" t="s">
        <v>365</v>
      </c>
      <c r="H332" s="175" t="s">
        <v>53</v>
      </c>
      <c r="I332" s="177"/>
      <c r="L332" s="172"/>
      <c r="M332" s="178"/>
      <c r="T332" s="179"/>
      <c r="AT332" s="175" t="s">
        <v>172</v>
      </c>
      <c r="AU332" s="175" t="s">
        <v>112</v>
      </c>
      <c r="AV332" s="173" t="s">
        <v>8</v>
      </c>
      <c r="AW332" s="173" t="s">
        <v>65</v>
      </c>
      <c r="AX332" s="173" t="s">
        <v>103</v>
      </c>
      <c r="AY332" s="175" t="s">
        <v>160</v>
      </c>
    </row>
    <row r="333" spans="2:65" s="173" customFormat="1">
      <c r="B333" s="172"/>
      <c r="D333" s="174" t="s">
        <v>172</v>
      </c>
      <c r="E333" s="175" t="s">
        <v>53</v>
      </c>
      <c r="F333" s="176" t="s">
        <v>184</v>
      </c>
      <c r="H333" s="175" t="s">
        <v>53</v>
      </c>
      <c r="I333" s="177"/>
      <c r="L333" s="172"/>
      <c r="M333" s="178"/>
      <c r="T333" s="179"/>
      <c r="AT333" s="175" t="s">
        <v>172</v>
      </c>
      <c r="AU333" s="175" t="s">
        <v>112</v>
      </c>
      <c r="AV333" s="173" t="s">
        <v>8</v>
      </c>
      <c r="AW333" s="173" t="s">
        <v>65</v>
      </c>
      <c r="AX333" s="173" t="s">
        <v>103</v>
      </c>
      <c r="AY333" s="175" t="s">
        <v>160</v>
      </c>
    </row>
    <row r="334" spans="2:65" s="173" customFormat="1">
      <c r="B334" s="172"/>
      <c r="D334" s="174" t="s">
        <v>172</v>
      </c>
      <c r="E334" s="175" t="s">
        <v>53</v>
      </c>
      <c r="F334" s="176" t="s">
        <v>185</v>
      </c>
      <c r="H334" s="175" t="s">
        <v>53</v>
      </c>
      <c r="I334" s="177"/>
      <c r="L334" s="172"/>
      <c r="M334" s="178"/>
      <c r="T334" s="179"/>
      <c r="AT334" s="175" t="s">
        <v>172</v>
      </c>
      <c r="AU334" s="175" t="s">
        <v>112</v>
      </c>
      <c r="AV334" s="173" t="s">
        <v>8</v>
      </c>
      <c r="AW334" s="173" t="s">
        <v>65</v>
      </c>
      <c r="AX334" s="173" t="s">
        <v>103</v>
      </c>
      <c r="AY334" s="175" t="s">
        <v>160</v>
      </c>
    </row>
    <row r="335" spans="2:65" s="181" customFormat="1">
      <c r="B335" s="180"/>
      <c r="D335" s="174" t="s">
        <v>172</v>
      </c>
      <c r="E335" s="182" t="s">
        <v>53</v>
      </c>
      <c r="F335" s="183" t="s">
        <v>385</v>
      </c>
      <c r="H335" s="184">
        <v>2.5</v>
      </c>
      <c r="I335" s="185"/>
      <c r="L335" s="180"/>
      <c r="M335" s="186"/>
      <c r="T335" s="187"/>
      <c r="AT335" s="182" t="s">
        <v>172</v>
      </c>
      <c r="AU335" s="182" t="s">
        <v>112</v>
      </c>
      <c r="AV335" s="181" t="s">
        <v>112</v>
      </c>
      <c r="AW335" s="181" t="s">
        <v>65</v>
      </c>
      <c r="AX335" s="181" t="s">
        <v>8</v>
      </c>
      <c r="AY335" s="182" t="s">
        <v>160</v>
      </c>
    </row>
    <row r="336" spans="2:65" s="50" customFormat="1" ht="33" customHeight="1">
      <c r="B336" s="49"/>
      <c r="C336" s="155" t="s">
        <v>386</v>
      </c>
      <c r="D336" s="155" t="s">
        <v>163</v>
      </c>
      <c r="E336" s="156" t="s">
        <v>387</v>
      </c>
      <c r="F336" s="157" t="s">
        <v>388</v>
      </c>
      <c r="G336" s="158" t="s">
        <v>166</v>
      </c>
      <c r="H336" s="159">
        <v>14.85</v>
      </c>
      <c r="I336" s="160"/>
      <c r="J336" s="161">
        <f>ROUND(I336*H336,2)</f>
        <v>0</v>
      </c>
      <c r="K336" s="157" t="s">
        <v>167</v>
      </c>
      <c r="L336" s="49"/>
      <c r="M336" s="162" t="s">
        <v>53</v>
      </c>
      <c r="N336" s="163" t="s">
        <v>74</v>
      </c>
      <c r="P336" s="164">
        <f>O336*H336</f>
        <v>0</v>
      </c>
      <c r="Q336" s="164">
        <v>0</v>
      </c>
      <c r="R336" s="164">
        <f>Q336*H336</f>
        <v>0</v>
      </c>
      <c r="S336" s="164">
        <v>2E-3</v>
      </c>
      <c r="T336" s="165">
        <f>S336*H336</f>
        <v>2.9700000000000001E-2</v>
      </c>
      <c r="AR336" s="166" t="s">
        <v>168</v>
      </c>
      <c r="AT336" s="166" t="s">
        <v>163</v>
      </c>
      <c r="AU336" s="166" t="s">
        <v>112</v>
      </c>
      <c r="AY336" s="34" t="s">
        <v>160</v>
      </c>
      <c r="BE336" s="167">
        <f>IF(N336="základní",J336,0)</f>
        <v>0</v>
      </c>
      <c r="BF336" s="167">
        <f>IF(N336="snížená",J336,0)</f>
        <v>0</v>
      </c>
      <c r="BG336" s="167">
        <f>IF(N336="zákl. přenesená",J336,0)</f>
        <v>0</v>
      </c>
      <c r="BH336" s="167">
        <f>IF(N336="sníž. přenesená",J336,0)</f>
        <v>0</v>
      </c>
      <c r="BI336" s="167">
        <f>IF(N336="nulová",J336,0)</f>
        <v>0</v>
      </c>
      <c r="BJ336" s="34" t="s">
        <v>8</v>
      </c>
      <c r="BK336" s="167">
        <f>ROUND(I336*H336,2)</f>
        <v>0</v>
      </c>
      <c r="BL336" s="34" t="s">
        <v>168</v>
      </c>
      <c r="BM336" s="166" t="s">
        <v>389</v>
      </c>
    </row>
    <row r="337" spans="2:65" s="50" customFormat="1" ht="19.149999999999999">
      <c r="B337" s="49"/>
      <c r="D337" s="168" t="s">
        <v>170</v>
      </c>
      <c r="F337" s="169" t="s">
        <v>390</v>
      </c>
      <c r="I337" s="170"/>
      <c r="L337" s="49"/>
      <c r="M337" s="171"/>
      <c r="T337" s="74"/>
      <c r="AT337" s="34" t="s">
        <v>170</v>
      </c>
      <c r="AU337" s="34" t="s">
        <v>112</v>
      </c>
    </row>
    <row r="338" spans="2:65" s="173" customFormat="1">
      <c r="B338" s="172"/>
      <c r="D338" s="174" t="s">
        <v>172</v>
      </c>
      <c r="E338" s="175" t="s">
        <v>53</v>
      </c>
      <c r="F338" s="176" t="s">
        <v>173</v>
      </c>
      <c r="H338" s="175" t="s">
        <v>53</v>
      </c>
      <c r="I338" s="177"/>
      <c r="L338" s="172"/>
      <c r="M338" s="178"/>
      <c r="T338" s="179"/>
      <c r="AT338" s="175" t="s">
        <v>172</v>
      </c>
      <c r="AU338" s="175" t="s">
        <v>112</v>
      </c>
      <c r="AV338" s="173" t="s">
        <v>8</v>
      </c>
      <c r="AW338" s="173" t="s">
        <v>65</v>
      </c>
      <c r="AX338" s="173" t="s">
        <v>103</v>
      </c>
      <c r="AY338" s="175" t="s">
        <v>160</v>
      </c>
    </row>
    <row r="339" spans="2:65" s="173" customFormat="1">
      <c r="B339" s="172"/>
      <c r="D339" s="174" t="s">
        <v>172</v>
      </c>
      <c r="E339" s="175" t="s">
        <v>53</v>
      </c>
      <c r="F339" s="176" t="s">
        <v>174</v>
      </c>
      <c r="H339" s="175" t="s">
        <v>53</v>
      </c>
      <c r="I339" s="177"/>
      <c r="L339" s="172"/>
      <c r="M339" s="178"/>
      <c r="T339" s="179"/>
      <c r="AT339" s="175" t="s">
        <v>172</v>
      </c>
      <c r="AU339" s="175" t="s">
        <v>112</v>
      </c>
      <c r="AV339" s="173" t="s">
        <v>8</v>
      </c>
      <c r="AW339" s="173" t="s">
        <v>65</v>
      </c>
      <c r="AX339" s="173" t="s">
        <v>103</v>
      </c>
      <c r="AY339" s="175" t="s">
        <v>160</v>
      </c>
    </row>
    <row r="340" spans="2:65" s="181" customFormat="1">
      <c r="B340" s="180"/>
      <c r="D340" s="174" t="s">
        <v>172</v>
      </c>
      <c r="E340" s="182" t="s">
        <v>53</v>
      </c>
      <c r="F340" s="183" t="s">
        <v>244</v>
      </c>
      <c r="H340" s="184">
        <v>14.85</v>
      </c>
      <c r="I340" s="185"/>
      <c r="L340" s="180"/>
      <c r="M340" s="186"/>
      <c r="T340" s="187"/>
      <c r="AT340" s="182" t="s">
        <v>172</v>
      </c>
      <c r="AU340" s="182" t="s">
        <v>112</v>
      </c>
      <c r="AV340" s="181" t="s">
        <v>112</v>
      </c>
      <c r="AW340" s="181" t="s">
        <v>65</v>
      </c>
      <c r="AX340" s="181" t="s">
        <v>8</v>
      </c>
      <c r="AY340" s="182" t="s">
        <v>160</v>
      </c>
    </row>
    <row r="341" spans="2:65" s="50" customFormat="1" ht="37.9" customHeight="1">
      <c r="B341" s="49"/>
      <c r="C341" s="155" t="s">
        <v>391</v>
      </c>
      <c r="D341" s="155" t="s">
        <v>163</v>
      </c>
      <c r="E341" s="156" t="s">
        <v>392</v>
      </c>
      <c r="F341" s="157" t="s">
        <v>393</v>
      </c>
      <c r="G341" s="158" t="s">
        <v>166</v>
      </c>
      <c r="H341" s="159">
        <v>45.963999999999999</v>
      </c>
      <c r="I341" s="160"/>
      <c r="J341" s="161">
        <f>ROUND(I341*H341,2)</f>
        <v>0</v>
      </c>
      <c r="K341" s="157" t="s">
        <v>167</v>
      </c>
      <c r="L341" s="49"/>
      <c r="M341" s="162" t="s">
        <v>53</v>
      </c>
      <c r="N341" s="163" t="s">
        <v>74</v>
      </c>
      <c r="P341" s="164">
        <f>O341*H341</f>
        <v>0</v>
      </c>
      <c r="Q341" s="164">
        <v>0</v>
      </c>
      <c r="R341" s="164">
        <f>Q341*H341</f>
        <v>0</v>
      </c>
      <c r="S341" s="164">
        <v>0.01</v>
      </c>
      <c r="T341" s="165">
        <f>S341*H341</f>
        <v>0.45963999999999999</v>
      </c>
      <c r="AR341" s="166" t="s">
        <v>168</v>
      </c>
      <c r="AT341" s="166" t="s">
        <v>163</v>
      </c>
      <c r="AU341" s="166" t="s">
        <v>112</v>
      </c>
      <c r="AY341" s="34" t="s">
        <v>160</v>
      </c>
      <c r="BE341" s="167">
        <f>IF(N341="základní",J341,0)</f>
        <v>0</v>
      </c>
      <c r="BF341" s="167">
        <f>IF(N341="snížená",J341,0)</f>
        <v>0</v>
      </c>
      <c r="BG341" s="167">
        <f>IF(N341="zákl. přenesená",J341,0)</f>
        <v>0</v>
      </c>
      <c r="BH341" s="167">
        <f>IF(N341="sníž. přenesená",J341,0)</f>
        <v>0</v>
      </c>
      <c r="BI341" s="167">
        <f>IF(N341="nulová",J341,0)</f>
        <v>0</v>
      </c>
      <c r="BJ341" s="34" t="s">
        <v>8</v>
      </c>
      <c r="BK341" s="167">
        <f>ROUND(I341*H341,2)</f>
        <v>0</v>
      </c>
      <c r="BL341" s="34" t="s">
        <v>168</v>
      </c>
      <c r="BM341" s="166" t="s">
        <v>394</v>
      </c>
    </row>
    <row r="342" spans="2:65" s="50" customFormat="1" ht="19.149999999999999">
      <c r="B342" s="49"/>
      <c r="D342" s="168" t="s">
        <v>170</v>
      </c>
      <c r="F342" s="169" t="s">
        <v>395</v>
      </c>
      <c r="I342" s="170"/>
      <c r="L342" s="49"/>
      <c r="M342" s="171"/>
      <c r="T342" s="74"/>
      <c r="AT342" s="34" t="s">
        <v>170</v>
      </c>
      <c r="AU342" s="34" t="s">
        <v>112</v>
      </c>
    </row>
    <row r="343" spans="2:65" s="173" customFormat="1">
      <c r="B343" s="172"/>
      <c r="D343" s="174" t="s">
        <v>172</v>
      </c>
      <c r="E343" s="175" t="s">
        <v>53</v>
      </c>
      <c r="F343" s="176" t="s">
        <v>173</v>
      </c>
      <c r="H343" s="175" t="s">
        <v>53</v>
      </c>
      <c r="I343" s="177"/>
      <c r="L343" s="172"/>
      <c r="M343" s="178"/>
      <c r="T343" s="179"/>
      <c r="AT343" s="175" t="s">
        <v>172</v>
      </c>
      <c r="AU343" s="175" t="s">
        <v>112</v>
      </c>
      <c r="AV343" s="173" t="s">
        <v>8</v>
      </c>
      <c r="AW343" s="173" t="s">
        <v>65</v>
      </c>
      <c r="AX343" s="173" t="s">
        <v>103</v>
      </c>
      <c r="AY343" s="175" t="s">
        <v>160</v>
      </c>
    </row>
    <row r="344" spans="2:65" s="173" customFormat="1">
      <c r="B344" s="172"/>
      <c r="D344" s="174" t="s">
        <v>172</v>
      </c>
      <c r="E344" s="175" t="s">
        <v>53</v>
      </c>
      <c r="F344" s="176" t="s">
        <v>174</v>
      </c>
      <c r="H344" s="175" t="s">
        <v>53</v>
      </c>
      <c r="I344" s="177"/>
      <c r="L344" s="172"/>
      <c r="M344" s="178"/>
      <c r="T344" s="179"/>
      <c r="AT344" s="175" t="s">
        <v>172</v>
      </c>
      <c r="AU344" s="175" t="s">
        <v>112</v>
      </c>
      <c r="AV344" s="173" t="s">
        <v>8</v>
      </c>
      <c r="AW344" s="173" t="s">
        <v>65</v>
      </c>
      <c r="AX344" s="173" t="s">
        <v>103</v>
      </c>
      <c r="AY344" s="175" t="s">
        <v>160</v>
      </c>
    </row>
    <row r="345" spans="2:65" s="181" customFormat="1">
      <c r="B345" s="180"/>
      <c r="D345" s="174" t="s">
        <v>172</v>
      </c>
      <c r="E345" s="182" t="s">
        <v>53</v>
      </c>
      <c r="F345" s="183" t="s">
        <v>274</v>
      </c>
      <c r="H345" s="184">
        <v>45.234999999999999</v>
      </c>
      <c r="I345" s="185"/>
      <c r="L345" s="180"/>
      <c r="M345" s="186"/>
      <c r="T345" s="187"/>
      <c r="AT345" s="182" t="s">
        <v>172</v>
      </c>
      <c r="AU345" s="182" t="s">
        <v>112</v>
      </c>
      <c r="AV345" s="181" t="s">
        <v>112</v>
      </c>
      <c r="AW345" s="181" t="s">
        <v>65</v>
      </c>
      <c r="AX345" s="181" t="s">
        <v>103</v>
      </c>
      <c r="AY345" s="182" t="s">
        <v>160</v>
      </c>
    </row>
    <row r="346" spans="2:65" s="173" customFormat="1">
      <c r="B346" s="172"/>
      <c r="D346" s="174" t="s">
        <v>172</v>
      </c>
      <c r="E346" s="175" t="s">
        <v>53</v>
      </c>
      <c r="F346" s="176" t="s">
        <v>260</v>
      </c>
      <c r="H346" s="175" t="s">
        <v>53</v>
      </c>
      <c r="I346" s="177"/>
      <c r="L346" s="172"/>
      <c r="M346" s="178"/>
      <c r="T346" s="179"/>
      <c r="AT346" s="175" t="s">
        <v>172</v>
      </c>
      <c r="AU346" s="175" t="s">
        <v>112</v>
      </c>
      <c r="AV346" s="173" t="s">
        <v>8</v>
      </c>
      <c r="AW346" s="173" t="s">
        <v>65</v>
      </c>
      <c r="AX346" s="173" t="s">
        <v>103</v>
      </c>
      <c r="AY346" s="175" t="s">
        <v>160</v>
      </c>
    </row>
    <row r="347" spans="2:65" s="181" customFormat="1">
      <c r="B347" s="180"/>
      <c r="D347" s="174" t="s">
        <v>172</v>
      </c>
      <c r="E347" s="182" t="s">
        <v>53</v>
      </c>
      <c r="F347" s="183" t="s">
        <v>275</v>
      </c>
      <c r="H347" s="184">
        <v>-1.395</v>
      </c>
      <c r="I347" s="185"/>
      <c r="L347" s="180"/>
      <c r="M347" s="186"/>
      <c r="T347" s="187"/>
      <c r="AT347" s="182" t="s">
        <v>172</v>
      </c>
      <c r="AU347" s="182" t="s">
        <v>112</v>
      </c>
      <c r="AV347" s="181" t="s">
        <v>112</v>
      </c>
      <c r="AW347" s="181" t="s">
        <v>65</v>
      </c>
      <c r="AX347" s="181" t="s">
        <v>103</v>
      </c>
      <c r="AY347" s="182" t="s">
        <v>160</v>
      </c>
    </row>
    <row r="348" spans="2:65" s="181" customFormat="1">
      <c r="B348" s="180"/>
      <c r="D348" s="174" t="s">
        <v>172</v>
      </c>
      <c r="E348" s="182" t="s">
        <v>53</v>
      </c>
      <c r="F348" s="183" t="s">
        <v>276</v>
      </c>
      <c r="H348" s="184">
        <v>-1.7729999999999999</v>
      </c>
      <c r="I348" s="185"/>
      <c r="L348" s="180"/>
      <c r="M348" s="186"/>
      <c r="T348" s="187"/>
      <c r="AT348" s="182" t="s">
        <v>172</v>
      </c>
      <c r="AU348" s="182" t="s">
        <v>112</v>
      </c>
      <c r="AV348" s="181" t="s">
        <v>112</v>
      </c>
      <c r="AW348" s="181" t="s">
        <v>65</v>
      </c>
      <c r="AX348" s="181" t="s">
        <v>103</v>
      </c>
      <c r="AY348" s="182" t="s">
        <v>160</v>
      </c>
    </row>
    <row r="349" spans="2:65" s="173" customFormat="1">
      <c r="B349" s="172"/>
      <c r="D349" s="174" t="s">
        <v>172</v>
      </c>
      <c r="E349" s="175" t="s">
        <v>53</v>
      </c>
      <c r="F349" s="176" t="s">
        <v>263</v>
      </c>
      <c r="H349" s="175" t="s">
        <v>53</v>
      </c>
      <c r="I349" s="177"/>
      <c r="L349" s="172"/>
      <c r="M349" s="178"/>
      <c r="T349" s="179"/>
      <c r="AT349" s="175" t="s">
        <v>172</v>
      </c>
      <c r="AU349" s="175" t="s">
        <v>112</v>
      </c>
      <c r="AV349" s="173" t="s">
        <v>8</v>
      </c>
      <c r="AW349" s="173" t="s">
        <v>65</v>
      </c>
      <c r="AX349" s="173" t="s">
        <v>103</v>
      </c>
      <c r="AY349" s="175" t="s">
        <v>160</v>
      </c>
    </row>
    <row r="350" spans="2:65" s="173" customFormat="1" ht="20.45">
      <c r="B350" s="172"/>
      <c r="D350" s="174" t="s">
        <v>172</v>
      </c>
      <c r="E350" s="175" t="s">
        <v>53</v>
      </c>
      <c r="F350" s="176" t="s">
        <v>237</v>
      </c>
      <c r="H350" s="175" t="s">
        <v>53</v>
      </c>
      <c r="I350" s="177"/>
      <c r="L350" s="172"/>
      <c r="M350" s="178"/>
      <c r="T350" s="179"/>
      <c r="AT350" s="175" t="s">
        <v>172</v>
      </c>
      <c r="AU350" s="175" t="s">
        <v>112</v>
      </c>
      <c r="AV350" s="173" t="s">
        <v>8</v>
      </c>
      <c r="AW350" s="173" t="s">
        <v>65</v>
      </c>
      <c r="AX350" s="173" t="s">
        <v>103</v>
      </c>
      <c r="AY350" s="175" t="s">
        <v>160</v>
      </c>
    </row>
    <row r="351" spans="2:65" s="173" customFormat="1">
      <c r="B351" s="172"/>
      <c r="D351" s="174" t="s">
        <v>172</v>
      </c>
      <c r="E351" s="175" t="s">
        <v>53</v>
      </c>
      <c r="F351" s="176" t="s">
        <v>264</v>
      </c>
      <c r="H351" s="175" t="s">
        <v>53</v>
      </c>
      <c r="I351" s="177"/>
      <c r="L351" s="172"/>
      <c r="M351" s="178"/>
      <c r="T351" s="179"/>
      <c r="AT351" s="175" t="s">
        <v>172</v>
      </c>
      <c r="AU351" s="175" t="s">
        <v>112</v>
      </c>
      <c r="AV351" s="173" t="s">
        <v>8</v>
      </c>
      <c r="AW351" s="173" t="s">
        <v>65</v>
      </c>
      <c r="AX351" s="173" t="s">
        <v>103</v>
      </c>
      <c r="AY351" s="175" t="s">
        <v>160</v>
      </c>
    </row>
    <row r="352" spans="2:65" s="181" customFormat="1">
      <c r="B352" s="180"/>
      <c r="D352" s="174" t="s">
        <v>172</v>
      </c>
      <c r="E352" s="182" t="s">
        <v>53</v>
      </c>
      <c r="F352" s="183" t="s">
        <v>277</v>
      </c>
      <c r="H352" s="184">
        <v>3.3370000000000002</v>
      </c>
      <c r="I352" s="185"/>
      <c r="L352" s="180"/>
      <c r="M352" s="186"/>
      <c r="T352" s="187"/>
      <c r="AT352" s="182" t="s">
        <v>172</v>
      </c>
      <c r="AU352" s="182" t="s">
        <v>112</v>
      </c>
      <c r="AV352" s="181" t="s">
        <v>112</v>
      </c>
      <c r="AW352" s="181" t="s">
        <v>65</v>
      </c>
      <c r="AX352" s="181" t="s">
        <v>103</v>
      </c>
      <c r="AY352" s="182" t="s">
        <v>160</v>
      </c>
    </row>
    <row r="353" spans="2:65" s="173" customFormat="1">
      <c r="B353" s="172"/>
      <c r="D353" s="174" t="s">
        <v>172</v>
      </c>
      <c r="E353" s="175" t="s">
        <v>53</v>
      </c>
      <c r="F353" s="176" t="s">
        <v>266</v>
      </c>
      <c r="H353" s="175" t="s">
        <v>53</v>
      </c>
      <c r="I353" s="177"/>
      <c r="L353" s="172"/>
      <c r="M353" s="178"/>
      <c r="T353" s="179"/>
      <c r="AT353" s="175" t="s">
        <v>172</v>
      </c>
      <c r="AU353" s="175" t="s">
        <v>112</v>
      </c>
      <c r="AV353" s="173" t="s">
        <v>8</v>
      </c>
      <c r="AW353" s="173" t="s">
        <v>65</v>
      </c>
      <c r="AX353" s="173" t="s">
        <v>103</v>
      </c>
      <c r="AY353" s="175" t="s">
        <v>160</v>
      </c>
    </row>
    <row r="354" spans="2:65" s="181" customFormat="1">
      <c r="B354" s="180"/>
      <c r="D354" s="174" t="s">
        <v>172</v>
      </c>
      <c r="E354" s="182" t="s">
        <v>53</v>
      </c>
      <c r="F354" s="183" t="s">
        <v>278</v>
      </c>
      <c r="H354" s="184">
        <v>0.32</v>
      </c>
      <c r="I354" s="185"/>
      <c r="L354" s="180"/>
      <c r="M354" s="186"/>
      <c r="T354" s="187"/>
      <c r="AT354" s="182" t="s">
        <v>172</v>
      </c>
      <c r="AU354" s="182" t="s">
        <v>112</v>
      </c>
      <c r="AV354" s="181" t="s">
        <v>112</v>
      </c>
      <c r="AW354" s="181" t="s">
        <v>65</v>
      </c>
      <c r="AX354" s="181" t="s">
        <v>103</v>
      </c>
      <c r="AY354" s="182" t="s">
        <v>160</v>
      </c>
    </row>
    <row r="355" spans="2:65" s="181" customFormat="1">
      <c r="B355" s="180"/>
      <c r="D355" s="174" t="s">
        <v>172</v>
      </c>
      <c r="E355" s="182" t="s">
        <v>53</v>
      </c>
      <c r="F355" s="183" t="s">
        <v>279</v>
      </c>
      <c r="H355" s="184">
        <v>0.24</v>
      </c>
      <c r="I355" s="185"/>
      <c r="L355" s="180"/>
      <c r="M355" s="186"/>
      <c r="T355" s="187"/>
      <c r="AT355" s="182" t="s">
        <v>172</v>
      </c>
      <c r="AU355" s="182" t="s">
        <v>112</v>
      </c>
      <c r="AV355" s="181" t="s">
        <v>112</v>
      </c>
      <c r="AW355" s="181" t="s">
        <v>65</v>
      </c>
      <c r="AX355" s="181" t="s">
        <v>103</v>
      </c>
      <c r="AY355" s="182" t="s">
        <v>160</v>
      </c>
    </row>
    <row r="356" spans="2:65" s="199" customFormat="1">
      <c r="B356" s="198"/>
      <c r="D356" s="174" t="s">
        <v>172</v>
      </c>
      <c r="E356" s="200" t="s">
        <v>53</v>
      </c>
      <c r="F356" s="201" t="s">
        <v>211</v>
      </c>
      <c r="H356" s="202">
        <v>45.963999999999999</v>
      </c>
      <c r="I356" s="203"/>
      <c r="L356" s="198"/>
      <c r="M356" s="204"/>
      <c r="T356" s="205"/>
      <c r="AT356" s="200" t="s">
        <v>172</v>
      </c>
      <c r="AU356" s="200" t="s">
        <v>112</v>
      </c>
      <c r="AV356" s="199" t="s">
        <v>168</v>
      </c>
      <c r="AW356" s="199" t="s">
        <v>65</v>
      </c>
      <c r="AX356" s="199" t="s">
        <v>8</v>
      </c>
      <c r="AY356" s="200" t="s">
        <v>160</v>
      </c>
    </row>
    <row r="357" spans="2:65" s="50" customFormat="1" ht="37.9" customHeight="1">
      <c r="B357" s="49"/>
      <c r="C357" s="155" t="s">
        <v>396</v>
      </c>
      <c r="D357" s="155" t="s">
        <v>163</v>
      </c>
      <c r="E357" s="156" t="s">
        <v>397</v>
      </c>
      <c r="F357" s="157" t="s">
        <v>398</v>
      </c>
      <c r="G357" s="158" t="s">
        <v>166</v>
      </c>
      <c r="H357" s="159">
        <v>21.550999999999998</v>
      </c>
      <c r="I357" s="160"/>
      <c r="J357" s="161">
        <f>ROUND(I357*H357,2)</f>
        <v>0</v>
      </c>
      <c r="K357" s="157" t="s">
        <v>167</v>
      </c>
      <c r="L357" s="49"/>
      <c r="M357" s="162" t="s">
        <v>53</v>
      </c>
      <c r="N357" s="163" t="s">
        <v>74</v>
      </c>
      <c r="P357" s="164">
        <f>O357*H357</f>
        <v>0</v>
      </c>
      <c r="Q357" s="164">
        <v>0</v>
      </c>
      <c r="R357" s="164">
        <f>Q357*H357</f>
        <v>0</v>
      </c>
      <c r="S357" s="164">
        <v>6.8000000000000005E-2</v>
      </c>
      <c r="T357" s="165">
        <f>S357*H357</f>
        <v>1.465468</v>
      </c>
      <c r="AR357" s="166" t="s">
        <v>168</v>
      </c>
      <c r="AT357" s="166" t="s">
        <v>163</v>
      </c>
      <c r="AU357" s="166" t="s">
        <v>112</v>
      </c>
      <c r="AY357" s="34" t="s">
        <v>160</v>
      </c>
      <c r="BE357" s="167">
        <f>IF(N357="základní",J357,0)</f>
        <v>0</v>
      </c>
      <c r="BF357" s="167">
        <f>IF(N357="snížená",J357,0)</f>
        <v>0</v>
      </c>
      <c r="BG357" s="167">
        <f>IF(N357="zákl. přenesená",J357,0)</f>
        <v>0</v>
      </c>
      <c r="BH357" s="167">
        <f>IF(N357="sníž. přenesená",J357,0)</f>
        <v>0</v>
      </c>
      <c r="BI357" s="167">
        <f>IF(N357="nulová",J357,0)</f>
        <v>0</v>
      </c>
      <c r="BJ357" s="34" t="s">
        <v>8</v>
      </c>
      <c r="BK357" s="167">
        <f>ROUND(I357*H357,2)</f>
        <v>0</v>
      </c>
      <c r="BL357" s="34" t="s">
        <v>168</v>
      </c>
      <c r="BM357" s="166" t="s">
        <v>399</v>
      </c>
    </row>
    <row r="358" spans="2:65" s="50" customFormat="1" ht="19.149999999999999">
      <c r="B358" s="49"/>
      <c r="D358" s="168" t="s">
        <v>170</v>
      </c>
      <c r="F358" s="169" t="s">
        <v>400</v>
      </c>
      <c r="I358" s="170"/>
      <c r="L358" s="49"/>
      <c r="M358" s="171"/>
      <c r="T358" s="74"/>
      <c r="AT358" s="34" t="s">
        <v>170</v>
      </c>
      <c r="AU358" s="34" t="s">
        <v>112</v>
      </c>
    </row>
    <row r="359" spans="2:65" s="173" customFormat="1" ht="20.45">
      <c r="B359" s="172"/>
      <c r="D359" s="174" t="s">
        <v>172</v>
      </c>
      <c r="E359" s="175" t="s">
        <v>53</v>
      </c>
      <c r="F359" s="176" t="s">
        <v>183</v>
      </c>
      <c r="H359" s="175" t="s">
        <v>53</v>
      </c>
      <c r="I359" s="177"/>
      <c r="L359" s="172"/>
      <c r="M359" s="178"/>
      <c r="T359" s="179"/>
      <c r="AT359" s="175" t="s">
        <v>172</v>
      </c>
      <c r="AU359" s="175" t="s">
        <v>112</v>
      </c>
      <c r="AV359" s="173" t="s">
        <v>8</v>
      </c>
      <c r="AW359" s="173" t="s">
        <v>65</v>
      </c>
      <c r="AX359" s="173" t="s">
        <v>103</v>
      </c>
      <c r="AY359" s="175" t="s">
        <v>160</v>
      </c>
    </row>
    <row r="360" spans="2:65" s="173" customFormat="1">
      <c r="B360" s="172"/>
      <c r="D360" s="174" t="s">
        <v>172</v>
      </c>
      <c r="E360" s="175" t="s">
        <v>53</v>
      </c>
      <c r="F360" s="176" t="s">
        <v>174</v>
      </c>
      <c r="H360" s="175" t="s">
        <v>53</v>
      </c>
      <c r="I360" s="177"/>
      <c r="L360" s="172"/>
      <c r="M360" s="178"/>
      <c r="T360" s="179"/>
      <c r="AT360" s="175" t="s">
        <v>172</v>
      </c>
      <c r="AU360" s="175" t="s">
        <v>112</v>
      </c>
      <c r="AV360" s="173" t="s">
        <v>8</v>
      </c>
      <c r="AW360" s="173" t="s">
        <v>65</v>
      </c>
      <c r="AX360" s="173" t="s">
        <v>103</v>
      </c>
      <c r="AY360" s="175" t="s">
        <v>160</v>
      </c>
    </row>
    <row r="361" spans="2:65" s="181" customFormat="1">
      <c r="B361" s="180"/>
      <c r="D361" s="174" t="s">
        <v>172</v>
      </c>
      <c r="E361" s="182" t="s">
        <v>53</v>
      </c>
      <c r="F361" s="183" t="s">
        <v>401</v>
      </c>
      <c r="H361" s="184">
        <v>8.3030000000000008</v>
      </c>
      <c r="I361" s="185"/>
      <c r="L361" s="180"/>
      <c r="M361" s="186"/>
      <c r="T361" s="187"/>
      <c r="AT361" s="182" t="s">
        <v>172</v>
      </c>
      <c r="AU361" s="182" t="s">
        <v>112</v>
      </c>
      <c r="AV361" s="181" t="s">
        <v>112</v>
      </c>
      <c r="AW361" s="181" t="s">
        <v>65</v>
      </c>
      <c r="AX361" s="181" t="s">
        <v>103</v>
      </c>
      <c r="AY361" s="182" t="s">
        <v>160</v>
      </c>
    </row>
    <row r="362" spans="2:65" s="181" customFormat="1">
      <c r="B362" s="180"/>
      <c r="D362" s="174" t="s">
        <v>172</v>
      </c>
      <c r="E362" s="182" t="s">
        <v>53</v>
      </c>
      <c r="F362" s="183" t="s">
        <v>402</v>
      </c>
      <c r="H362" s="184">
        <v>7.4980000000000002</v>
      </c>
      <c r="I362" s="185"/>
      <c r="L362" s="180"/>
      <c r="M362" s="186"/>
      <c r="T362" s="187"/>
      <c r="AT362" s="182" t="s">
        <v>172</v>
      </c>
      <c r="AU362" s="182" t="s">
        <v>112</v>
      </c>
      <c r="AV362" s="181" t="s">
        <v>112</v>
      </c>
      <c r="AW362" s="181" t="s">
        <v>65</v>
      </c>
      <c r="AX362" s="181" t="s">
        <v>103</v>
      </c>
      <c r="AY362" s="182" t="s">
        <v>160</v>
      </c>
    </row>
    <row r="363" spans="2:65" s="173" customFormat="1">
      <c r="B363" s="172"/>
      <c r="D363" s="174" t="s">
        <v>172</v>
      </c>
      <c r="E363" s="175" t="s">
        <v>53</v>
      </c>
      <c r="F363" s="176" t="s">
        <v>263</v>
      </c>
      <c r="H363" s="175" t="s">
        <v>53</v>
      </c>
      <c r="I363" s="177"/>
      <c r="L363" s="172"/>
      <c r="M363" s="178"/>
      <c r="T363" s="179"/>
      <c r="AT363" s="175" t="s">
        <v>172</v>
      </c>
      <c r="AU363" s="175" t="s">
        <v>112</v>
      </c>
      <c r="AV363" s="173" t="s">
        <v>8</v>
      </c>
      <c r="AW363" s="173" t="s">
        <v>65</v>
      </c>
      <c r="AX363" s="173" t="s">
        <v>103</v>
      </c>
      <c r="AY363" s="175" t="s">
        <v>160</v>
      </c>
    </row>
    <row r="364" spans="2:65" s="181" customFormat="1">
      <c r="B364" s="180"/>
      <c r="D364" s="174" t="s">
        <v>172</v>
      </c>
      <c r="E364" s="182" t="s">
        <v>53</v>
      </c>
      <c r="F364" s="183" t="s">
        <v>403</v>
      </c>
      <c r="H364" s="184">
        <v>5.75</v>
      </c>
      <c r="I364" s="185"/>
      <c r="L364" s="180"/>
      <c r="M364" s="186"/>
      <c r="T364" s="187"/>
      <c r="AT364" s="182" t="s">
        <v>172</v>
      </c>
      <c r="AU364" s="182" t="s">
        <v>112</v>
      </c>
      <c r="AV364" s="181" t="s">
        <v>112</v>
      </c>
      <c r="AW364" s="181" t="s">
        <v>65</v>
      </c>
      <c r="AX364" s="181" t="s">
        <v>103</v>
      </c>
      <c r="AY364" s="182" t="s">
        <v>160</v>
      </c>
    </row>
    <row r="365" spans="2:65" s="199" customFormat="1">
      <c r="B365" s="198"/>
      <c r="D365" s="174" t="s">
        <v>172</v>
      </c>
      <c r="E365" s="200" t="s">
        <v>53</v>
      </c>
      <c r="F365" s="201" t="s">
        <v>211</v>
      </c>
      <c r="H365" s="202">
        <v>21.550999999999998</v>
      </c>
      <c r="I365" s="203"/>
      <c r="L365" s="198"/>
      <c r="M365" s="204"/>
      <c r="T365" s="205"/>
      <c r="AT365" s="200" t="s">
        <v>172</v>
      </c>
      <c r="AU365" s="200" t="s">
        <v>112</v>
      </c>
      <c r="AV365" s="199" t="s">
        <v>168</v>
      </c>
      <c r="AW365" s="199" t="s">
        <v>65</v>
      </c>
      <c r="AX365" s="199" t="s">
        <v>8</v>
      </c>
      <c r="AY365" s="200" t="s">
        <v>160</v>
      </c>
    </row>
    <row r="366" spans="2:65" s="143" customFormat="1" ht="22.9" customHeight="1">
      <c r="B366" s="142"/>
      <c r="D366" s="144" t="s">
        <v>102</v>
      </c>
      <c r="E366" s="153" t="s">
        <v>404</v>
      </c>
      <c r="F366" s="153" t="s">
        <v>405</v>
      </c>
      <c r="I366" s="146"/>
      <c r="J366" s="154">
        <f>BK366</f>
        <v>0</v>
      </c>
      <c r="L366" s="142"/>
      <c r="M366" s="148"/>
      <c r="P366" s="149">
        <f>SUM(P367:P389)</f>
        <v>0</v>
      </c>
      <c r="R366" s="149">
        <f>SUM(R367:R389)</f>
        <v>0</v>
      </c>
      <c r="T366" s="150">
        <f>SUM(T367:T389)</f>
        <v>0</v>
      </c>
      <c r="AR366" s="144" t="s">
        <v>8</v>
      </c>
      <c r="AT366" s="151" t="s">
        <v>102</v>
      </c>
      <c r="AU366" s="151" t="s">
        <v>8</v>
      </c>
      <c r="AY366" s="144" t="s">
        <v>160</v>
      </c>
      <c r="BK366" s="152">
        <f>SUM(BK367:BK389)</f>
        <v>0</v>
      </c>
    </row>
    <row r="367" spans="2:65" s="50" customFormat="1" ht="37.9" customHeight="1">
      <c r="B367" s="49"/>
      <c r="C367" s="155" t="s">
        <v>406</v>
      </c>
      <c r="D367" s="155" t="s">
        <v>163</v>
      </c>
      <c r="E367" s="156" t="s">
        <v>407</v>
      </c>
      <c r="F367" s="157" t="s">
        <v>408</v>
      </c>
      <c r="G367" s="158" t="s">
        <v>409</v>
      </c>
      <c r="H367" s="159">
        <v>3.476</v>
      </c>
      <c r="I367" s="160"/>
      <c r="J367" s="161">
        <f>ROUND(I367*H367,2)</f>
        <v>0</v>
      </c>
      <c r="K367" s="157" t="s">
        <v>167</v>
      </c>
      <c r="L367" s="49"/>
      <c r="M367" s="162" t="s">
        <v>53</v>
      </c>
      <c r="N367" s="163" t="s">
        <v>74</v>
      </c>
      <c r="P367" s="164">
        <f>O367*H367</f>
        <v>0</v>
      </c>
      <c r="Q367" s="164">
        <v>0</v>
      </c>
      <c r="R367" s="164">
        <f>Q367*H367</f>
        <v>0</v>
      </c>
      <c r="S367" s="164">
        <v>0</v>
      </c>
      <c r="T367" s="165">
        <f>S367*H367</f>
        <v>0</v>
      </c>
      <c r="AR367" s="166" t="s">
        <v>168</v>
      </c>
      <c r="AT367" s="166" t="s">
        <v>163</v>
      </c>
      <c r="AU367" s="166" t="s">
        <v>112</v>
      </c>
      <c r="AY367" s="34" t="s">
        <v>160</v>
      </c>
      <c r="BE367" s="167">
        <f>IF(N367="základní",J367,0)</f>
        <v>0</v>
      </c>
      <c r="BF367" s="167">
        <f>IF(N367="snížená",J367,0)</f>
        <v>0</v>
      </c>
      <c r="BG367" s="167">
        <f>IF(N367="zákl. přenesená",J367,0)</f>
        <v>0</v>
      </c>
      <c r="BH367" s="167">
        <f>IF(N367="sníž. přenesená",J367,0)</f>
        <v>0</v>
      </c>
      <c r="BI367" s="167">
        <f>IF(N367="nulová",J367,0)</f>
        <v>0</v>
      </c>
      <c r="BJ367" s="34" t="s">
        <v>8</v>
      </c>
      <c r="BK367" s="167">
        <f>ROUND(I367*H367,2)</f>
        <v>0</v>
      </c>
      <c r="BL367" s="34" t="s">
        <v>168</v>
      </c>
      <c r="BM367" s="166" t="s">
        <v>410</v>
      </c>
    </row>
    <row r="368" spans="2:65" s="50" customFormat="1" ht="19.149999999999999">
      <c r="B368" s="49"/>
      <c r="D368" s="168" t="s">
        <v>170</v>
      </c>
      <c r="F368" s="169" t="s">
        <v>411</v>
      </c>
      <c r="I368" s="170"/>
      <c r="L368" s="49"/>
      <c r="M368" s="171"/>
      <c r="T368" s="74"/>
      <c r="AT368" s="34" t="s">
        <v>170</v>
      </c>
      <c r="AU368" s="34" t="s">
        <v>112</v>
      </c>
    </row>
    <row r="369" spans="2:65" s="50" customFormat="1" ht="33" customHeight="1">
      <c r="B369" s="49"/>
      <c r="C369" s="155" t="s">
        <v>412</v>
      </c>
      <c r="D369" s="155" t="s">
        <v>163</v>
      </c>
      <c r="E369" s="156" t="s">
        <v>413</v>
      </c>
      <c r="F369" s="157" t="s">
        <v>414</v>
      </c>
      <c r="G369" s="158" t="s">
        <v>409</v>
      </c>
      <c r="H369" s="159">
        <v>3.476</v>
      </c>
      <c r="I369" s="160"/>
      <c r="J369" s="161">
        <f>ROUND(I369*H369,2)</f>
        <v>0</v>
      </c>
      <c r="K369" s="157" t="s">
        <v>167</v>
      </c>
      <c r="L369" s="49"/>
      <c r="M369" s="162" t="s">
        <v>53</v>
      </c>
      <c r="N369" s="163" t="s">
        <v>74</v>
      </c>
      <c r="P369" s="164">
        <f>O369*H369</f>
        <v>0</v>
      </c>
      <c r="Q369" s="164">
        <v>0</v>
      </c>
      <c r="R369" s="164">
        <f>Q369*H369</f>
        <v>0</v>
      </c>
      <c r="S369" s="164">
        <v>0</v>
      </c>
      <c r="T369" s="165">
        <f>S369*H369</f>
        <v>0</v>
      </c>
      <c r="AR369" s="166" t="s">
        <v>168</v>
      </c>
      <c r="AT369" s="166" t="s">
        <v>163</v>
      </c>
      <c r="AU369" s="166" t="s">
        <v>112</v>
      </c>
      <c r="AY369" s="34" t="s">
        <v>160</v>
      </c>
      <c r="BE369" s="167">
        <f>IF(N369="základní",J369,0)</f>
        <v>0</v>
      </c>
      <c r="BF369" s="167">
        <f>IF(N369="snížená",J369,0)</f>
        <v>0</v>
      </c>
      <c r="BG369" s="167">
        <f>IF(N369="zákl. přenesená",J369,0)</f>
        <v>0</v>
      </c>
      <c r="BH369" s="167">
        <f>IF(N369="sníž. přenesená",J369,0)</f>
        <v>0</v>
      </c>
      <c r="BI369" s="167">
        <f>IF(N369="nulová",J369,0)</f>
        <v>0</v>
      </c>
      <c r="BJ369" s="34" t="s">
        <v>8</v>
      </c>
      <c r="BK369" s="167">
        <f>ROUND(I369*H369,2)</f>
        <v>0</v>
      </c>
      <c r="BL369" s="34" t="s">
        <v>168</v>
      </c>
      <c r="BM369" s="166" t="s">
        <v>415</v>
      </c>
    </row>
    <row r="370" spans="2:65" s="50" customFormat="1" ht="19.149999999999999">
      <c r="B370" s="49"/>
      <c r="D370" s="168" t="s">
        <v>170</v>
      </c>
      <c r="F370" s="169" t="s">
        <v>416</v>
      </c>
      <c r="I370" s="170"/>
      <c r="L370" s="49"/>
      <c r="M370" s="171"/>
      <c r="T370" s="74"/>
      <c r="AT370" s="34" t="s">
        <v>170</v>
      </c>
      <c r="AU370" s="34" t="s">
        <v>112</v>
      </c>
    </row>
    <row r="371" spans="2:65" s="50" customFormat="1" ht="44.25" customHeight="1">
      <c r="B371" s="49"/>
      <c r="C371" s="155" t="s">
        <v>417</v>
      </c>
      <c r="D371" s="155" t="s">
        <v>163</v>
      </c>
      <c r="E371" s="156" t="s">
        <v>418</v>
      </c>
      <c r="F371" s="157" t="s">
        <v>419</v>
      </c>
      <c r="G371" s="158" t="s">
        <v>409</v>
      </c>
      <c r="H371" s="159">
        <v>66.043999999999997</v>
      </c>
      <c r="I371" s="160"/>
      <c r="J371" s="161">
        <f>ROUND(I371*H371,2)</f>
        <v>0</v>
      </c>
      <c r="K371" s="157" t="s">
        <v>167</v>
      </c>
      <c r="L371" s="49"/>
      <c r="M371" s="162" t="s">
        <v>53</v>
      </c>
      <c r="N371" s="163" t="s">
        <v>74</v>
      </c>
      <c r="P371" s="164">
        <f>O371*H371</f>
        <v>0</v>
      </c>
      <c r="Q371" s="164">
        <v>0</v>
      </c>
      <c r="R371" s="164">
        <f>Q371*H371</f>
        <v>0</v>
      </c>
      <c r="S371" s="164">
        <v>0</v>
      </c>
      <c r="T371" s="165">
        <f>S371*H371</f>
        <v>0</v>
      </c>
      <c r="AR371" s="166" t="s">
        <v>168</v>
      </c>
      <c r="AT371" s="166" t="s">
        <v>163</v>
      </c>
      <c r="AU371" s="166" t="s">
        <v>112</v>
      </c>
      <c r="AY371" s="34" t="s">
        <v>160</v>
      </c>
      <c r="BE371" s="167">
        <f>IF(N371="základní",J371,0)</f>
        <v>0</v>
      </c>
      <c r="BF371" s="167">
        <f>IF(N371="snížená",J371,0)</f>
        <v>0</v>
      </c>
      <c r="BG371" s="167">
        <f>IF(N371="zákl. přenesená",J371,0)</f>
        <v>0</v>
      </c>
      <c r="BH371" s="167">
        <f>IF(N371="sníž. přenesená",J371,0)</f>
        <v>0</v>
      </c>
      <c r="BI371" s="167">
        <f>IF(N371="nulová",J371,0)</f>
        <v>0</v>
      </c>
      <c r="BJ371" s="34" t="s">
        <v>8</v>
      </c>
      <c r="BK371" s="167">
        <f>ROUND(I371*H371,2)</f>
        <v>0</v>
      </c>
      <c r="BL371" s="34" t="s">
        <v>168</v>
      </c>
      <c r="BM371" s="166" t="s">
        <v>420</v>
      </c>
    </row>
    <row r="372" spans="2:65" s="50" customFormat="1" ht="19.149999999999999">
      <c r="B372" s="49"/>
      <c r="D372" s="168" t="s">
        <v>170</v>
      </c>
      <c r="F372" s="169" t="s">
        <v>421</v>
      </c>
      <c r="I372" s="170"/>
      <c r="L372" s="49"/>
      <c r="M372" s="171"/>
      <c r="T372" s="74"/>
      <c r="AT372" s="34" t="s">
        <v>170</v>
      </c>
      <c r="AU372" s="34" t="s">
        <v>112</v>
      </c>
    </row>
    <row r="373" spans="2:65" s="181" customFormat="1">
      <c r="B373" s="180"/>
      <c r="D373" s="174" t="s">
        <v>172</v>
      </c>
      <c r="F373" s="183" t="s">
        <v>422</v>
      </c>
      <c r="H373" s="184">
        <v>66.043999999999997</v>
      </c>
      <c r="I373" s="185"/>
      <c r="L373" s="180"/>
      <c r="M373" s="186"/>
      <c r="T373" s="187"/>
      <c r="AT373" s="182" t="s">
        <v>172</v>
      </c>
      <c r="AU373" s="182" t="s">
        <v>112</v>
      </c>
      <c r="AV373" s="181" t="s">
        <v>112</v>
      </c>
      <c r="AW373" s="181" t="s">
        <v>38</v>
      </c>
      <c r="AX373" s="181" t="s">
        <v>8</v>
      </c>
      <c r="AY373" s="182" t="s">
        <v>160</v>
      </c>
    </row>
    <row r="374" spans="2:65" s="50" customFormat="1" ht="37.9" customHeight="1">
      <c r="B374" s="49"/>
      <c r="C374" s="155" t="s">
        <v>423</v>
      </c>
      <c r="D374" s="155" t="s">
        <v>163</v>
      </c>
      <c r="E374" s="156" t="s">
        <v>424</v>
      </c>
      <c r="F374" s="157" t="s">
        <v>425</v>
      </c>
      <c r="G374" s="158" t="s">
        <v>409</v>
      </c>
      <c r="H374" s="159">
        <v>0.24099999999999999</v>
      </c>
      <c r="I374" s="160"/>
      <c r="J374" s="161">
        <f>ROUND(I374*H374,2)</f>
        <v>0</v>
      </c>
      <c r="K374" s="157" t="s">
        <v>167</v>
      </c>
      <c r="L374" s="49"/>
      <c r="M374" s="162" t="s">
        <v>53</v>
      </c>
      <c r="N374" s="163" t="s">
        <v>74</v>
      </c>
      <c r="P374" s="164">
        <f>O374*H374</f>
        <v>0</v>
      </c>
      <c r="Q374" s="164">
        <v>0</v>
      </c>
      <c r="R374" s="164">
        <f>Q374*H374</f>
        <v>0</v>
      </c>
      <c r="S374" s="164">
        <v>0</v>
      </c>
      <c r="T374" s="165">
        <f>S374*H374</f>
        <v>0</v>
      </c>
      <c r="AR374" s="166" t="s">
        <v>168</v>
      </c>
      <c r="AT374" s="166" t="s">
        <v>163</v>
      </c>
      <c r="AU374" s="166" t="s">
        <v>112</v>
      </c>
      <c r="AY374" s="34" t="s">
        <v>160</v>
      </c>
      <c r="BE374" s="167">
        <f>IF(N374="základní",J374,0)</f>
        <v>0</v>
      </c>
      <c r="BF374" s="167">
        <f>IF(N374="snížená",J374,0)</f>
        <v>0</v>
      </c>
      <c r="BG374" s="167">
        <f>IF(N374="zákl. přenesená",J374,0)</f>
        <v>0</v>
      </c>
      <c r="BH374" s="167">
        <f>IF(N374="sníž. přenesená",J374,0)</f>
        <v>0</v>
      </c>
      <c r="BI374" s="167">
        <f>IF(N374="nulová",J374,0)</f>
        <v>0</v>
      </c>
      <c r="BJ374" s="34" t="s">
        <v>8</v>
      </c>
      <c r="BK374" s="167">
        <f>ROUND(I374*H374,2)</f>
        <v>0</v>
      </c>
      <c r="BL374" s="34" t="s">
        <v>168</v>
      </c>
      <c r="BM374" s="166" t="s">
        <v>426</v>
      </c>
    </row>
    <row r="375" spans="2:65" s="50" customFormat="1" ht="19.149999999999999">
      <c r="B375" s="49"/>
      <c r="D375" s="168" t="s">
        <v>170</v>
      </c>
      <c r="F375" s="169" t="s">
        <v>427</v>
      </c>
      <c r="I375" s="170"/>
      <c r="L375" s="49"/>
      <c r="M375" s="171"/>
      <c r="T375" s="74"/>
      <c r="AT375" s="34" t="s">
        <v>170</v>
      </c>
      <c r="AU375" s="34" t="s">
        <v>112</v>
      </c>
    </row>
    <row r="376" spans="2:65" s="173" customFormat="1">
      <c r="B376" s="172"/>
      <c r="D376" s="174" t="s">
        <v>172</v>
      </c>
      <c r="E376" s="175" t="s">
        <v>53</v>
      </c>
      <c r="F376" s="176" t="s">
        <v>428</v>
      </c>
      <c r="H376" s="175" t="s">
        <v>53</v>
      </c>
      <c r="I376" s="177"/>
      <c r="L376" s="172"/>
      <c r="M376" s="178"/>
      <c r="T376" s="179"/>
      <c r="AT376" s="175" t="s">
        <v>172</v>
      </c>
      <c r="AU376" s="175" t="s">
        <v>112</v>
      </c>
      <c r="AV376" s="173" t="s">
        <v>8</v>
      </c>
      <c r="AW376" s="173" t="s">
        <v>65</v>
      </c>
      <c r="AX376" s="173" t="s">
        <v>103</v>
      </c>
      <c r="AY376" s="175" t="s">
        <v>160</v>
      </c>
    </row>
    <row r="377" spans="2:65" s="181" customFormat="1">
      <c r="B377" s="180"/>
      <c r="D377" s="174" t="s">
        <v>172</v>
      </c>
      <c r="E377" s="182" t="s">
        <v>53</v>
      </c>
      <c r="F377" s="183" t="s">
        <v>429</v>
      </c>
      <c r="H377" s="184">
        <v>0.24099999999999999</v>
      </c>
      <c r="I377" s="185"/>
      <c r="L377" s="180"/>
      <c r="M377" s="186"/>
      <c r="T377" s="187"/>
      <c r="AT377" s="182" t="s">
        <v>172</v>
      </c>
      <c r="AU377" s="182" t="s">
        <v>112</v>
      </c>
      <c r="AV377" s="181" t="s">
        <v>112</v>
      </c>
      <c r="AW377" s="181" t="s">
        <v>65</v>
      </c>
      <c r="AX377" s="181" t="s">
        <v>8</v>
      </c>
      <c r="AY377" s="182" t="s">
        <v>160</v>
      </c>
    </row>
    <row r="378" spans="2:65" s="50" customFormat="1" ht="44.25" customHeight="1">
      <c r="B378" s="49"/>
      <c r="C378" s="155" t="s">
        <v>430</v>
      </c>
      <c r="D378" s="155" t="s">
        <v>163</v>
      </c>
      <c r="E378" s="156" t="s">
        <v>431</v>
      </c>
      <c r="F378" s="157" t="s">
        <v>432</v>
      </c>
      <c r="G378" s="158" t="s">
        <v>409</v>
      </c>
      <c r="H378" s="159">
        <v>4.9000000000000002E-2</v>
      </c>
      <c r="I378" s="160"/>
      <c r="J378" s="161">
        <f>ROUND(I378*H378,2)</f>
        <v>0</v>
      </c>
      <c r="K378" s="157" t="s">
        <v>167</v>
      </c>
      <c r="L378" s="49"/>
      <c r="M378" s="162" t="s">
        <v>53</v>
      </c>
      <c r="N378" s="163" t="s">
        <v>74</v>
      </c>
      <c r="P378" s="164">
        <f>O378*H378</f>
        <v>0</v>
      </c>
      <c r="Q378" s="164">
        <v>0</v>
      </c>
      <c r="R378" s="164">
        <f>Q378*H378</f>
        <v>0</v>
      </c>
      <c r="S378" s="164">
        <v>0</v>
      </c>
      <c r="T378" s="165">
        <f>S378*H378</f>
        <v>0</v>
      </c>
      <c r="AR378" s="166" t="s">
        <v>168</v>
      </c>
      <c r="AT378" s="166" t="s">
        <v>163</v>
      </c>
      <c r="AU378" s="166" t="s">
        <v>112</v>
      </c>
      <c r="AY378" s="34" t="s">
        <v>160</v>
      </c>
      <c r="BE378" s="167">
        <f>IF(N378="základní",J378,0)</f>
        <v>0</v>
      </c>
      <c r="BF378" s="167">
        <f>IF(N378="snížená",J378,0)</f>
        <v>0</v>
      </c>
      <c r="BG378" s="167">
        <f>IF(N378="zákl. přenesená",J378,0)</f>
        <v>0</v>
      </c>
      <c r="BH378" s="167">
        <f>IF(N378="sníž. přenesená",J378,0)</f>
        <v>0</v>
      </c>
      <c r="BI378" s="167">
        <f>IF(N378="nulová",J378,0)</f>
        <v>0</v>
      </c>
      <c r="BJ378" s="34" t="s">
        <v>8</v>
      </c>
      <c r="BK378" s="167">
        <f>ROUND(I378*H378,2)</f>
        <v>0</v>
      </c>
      <c r="BL378" s="34" t="s">
        <v>168</v>
      </c>
      <c r="BM378" s="166" t="s">
        <v>433</v>
      </c>
    </row>
    <row r="379" spans="2:65" s="50" customFormat="1" ht="19.149999999999999">
      <c r="B379" s="49"/>
      <c r="D379" s="168" t="s">
        <v>170</v>
      </c>
      <c r="F379" s="169" t="s">
        <v>434</v>
      </c>
      <c r="I379" s="170"/>
      <c r="L379" s="49"/>
      <c r="M379" s="171"/>
      <c r="T379" s="74"/>
      <c r="AT379" s="34" t="s">
        <v>170</v>
      </c>
      <c r="AU379" s="34" t="s">
        <v>112</v>
      </c>
    </row>
    <row r="380" spans="2:65" s="173" customFormat="1">
      <c r="B380" s="172"/>
      <c r="D380" s="174" t="s">
        <v>172</v>
      </c>
      <c r="E380" s="175" t="s">
        <v>53</v>
      </c>
      <c r="F380" s="176" t="s">
        <v>435</v>
      </c>
      <c r="H380" s="175" t="s">
        <v>53</v>
      </c>
      <c r="I380" s="177"/>
      <c r="L380" s="172"/>
      <c r="M380" s="178"/>
      <c r="T380" s="179"/>
      <c r="AT380" s="175" t="s">
        <v>172</v>
      </c>
      <c r="AU380" s="175" t="s">
        <v>112</v>
      </c>
      <c r="AV380" s="173" t="s">
        <v>8</v>
      </c>
      <c r="AW380" s="173" t="s">
        <v>65</v>
      </c>
      <c r="AX380" s="173" t="s">
        <v>103</v>
      </c>
      <c r="AY380" s="175" t="s">
        <v>160</v>
      </c>
    </row>
    <row r="381" spans="2:65" s="181" customFormat="1">
      <c r="B381" s="180"/>
      <c r="D381" s="174" t="s">
        <v>172</v>
      </c>
      <c r="E381" s="182" t="s">
        <v>53</v>
      </c>
      <c r="F381" s="183" t="s">
        <v>436</v>
      </c>
      <c r="H381" s="184">
        <v>4.9000000000000002E-2</v>
      </c>
      <c r="I381" s="185"/>
      <c r="L381" s="180"/>
      <c r="M381" s="186"/>
      <c r="T381" s="187"/>
      <c r="AT381" s="182" t="s">
        <v>172</v>
      </c>
      <c r="AU381" s="182" t="s">
        <v>112</v>
      </c>
      <c r="AV381" s="181" t="s">
        <v>112</v>
      </c>
      <c r="AW381" s="181" t="s">
        <v>65</v>
      </c>
      <c r="AX381" s="181" t="s">
        <v>8</v>
      </c>
      <c r="AY381" s="182" t="s">
        <v>160</v>
      </c>
    </row>
    <row r="382" spans="2:65" s="50" customFormat="1" ht="44.25" customHeight="1">
      <c r="B382" s="49"/>
      <c r="C382" s="155" t="s">
        <v>437</v>
      </c>
      <c r="D382" s="155" t="s">
        <v>163</v>
      </c>
      <c r="E382" s="156" t="s">
        <v>438</v>
      </c>
      <c r="F382" s="157" t="s">
        <v>439</v>
      </c>
      <c r="G382" s="158" t="s">
        <v>409</v>
      </c>
      <c r="H382" s="159">
        <v>1.6759999999999999</v>
      </c>
      <c r="I382" s="160"/>
      <c r="J382" s="161">
        <f>ROUND(I382*H382,2)</f>
        <v>0</v>
      </c>
      <c r="K382" s="157" t="s">
        <v>167</v>
      </c>
      <c r="L382" s="49"/>
      <c r="M382" s="162" t="s">
        <v>53</v>
      </c>
      <c r="N382" s="163" t="s">
        <v>74</v>
      </c>
      <c r="P382" s="164">
        <f>O382*H382</f>
        <v>0</v>
      </c>
      <c r="Q382" s="164">
        <v>0</v>
      </c>
      <c r="R382" s="164">
        <f>Q382*H382</f>
        <v>0</v>
      </c>
      <c r="S382" s="164">
        <v>0</v>
      </c>
      <c r="T382" s="165">
        <f>S382*H382</f>
        <v>0</v>
      </c>
      <c r="AR382" s="166" t="s">
        <v>168</v>
      </c>
      <c r="AT382" s="166" t="s">
        <v>163</v>
      </c>
      <c r="AU382" s="166" t="s">
        <v>112</v>
      </c>
      <c r="AY382" s="34" t="s">
        <v>160</v>
      </c>
      <c r="BE382" s="167">
        <f>IF(N382="základní",J382,0)</f>
        <v>0</v>
      </c>
      <c r="BF382" s="167">
        <f>IF(N382="snížená",J382,0)</f>
        <v>0</v>
      </c>
      <c r="BG382" s="167">
        <f>IF(N382="zákl. přenesená",J382,0)</f>
        <v>0</v>
      </c>
      <c r="BH382" s="167">
        <f>IF(N382="sníž. přenesená",J382,0)</f>
        <v>0</v>
      </c>
      <c r="BI382" s="167">
        <f>IF(N382="nulová",J382,0)</f>
        <v>0</v>
      </c>
      <c r="BJ382" s="34" t="s">
        <v>8</v>
      </c>
      <c r="BK382" s="167">
        <f>ROUND(I382*H382,2)</f>
        <v>0</v>
      </c>
      <c r="BL382" s="34" t="s">
        <v>168</v>
      </c>
      <c r="BM382" s="166" t="s">
        <v>440</v>
      </c>
    </row>
    <row r="383" spans="2:65" s="50" customFormat="1" ht="19.149999999999999">
      <c r="B383" s="49"/>
      <c r="D383" s="168" t="s">
        <v>170</v>
      </c>
      <c r="F383" s="169" t="s">
        <v>441</v>
      </c>
      <c r="I383" s="170"/>
      <c r="L383" s="49"/>
      <c r="M383" s="171"/>
      <c r="T383" s="74"/>
      <c r="AT383" s="34" t="s">
        <v>170</v>
      </c>
      <c r="AU383" s="34" t="s">
        <v>112</v>
      </c>
    </row>
    <row r="384" spans="2:65" s="173" customFormat="1">
      <c r="B384" s="172"/>
      <c r="D384" s="174" t="s">
        <v>172</v>
      </c>
      <c r="E384" s="175" t="s">
        <v>53</v>
      </c>
      <c r="F384" s="176" t="s">
        <v>442</v>
      </c>
      <c r="H384" s="175" t="s">
        <v>53</v>
      </c>
      <c r="I384" s="177"/>
      <c r="L384" s="172"/>
      <c r="M384" s="178"/>
      <c r="T384" s="179"/>
      <c r="AT384" s="175" t="s">
        <v>172</v>
      </c>
      <c r="AU384" s="175" t="s">
        <v>112</v>
      </c>
      <c r="AV384" s="173" t="s">
        <v>8</v>
      </c>
      <c r="AW384" s="173" t="s">
        <v>65</v>
      </c>
      <c r="AX384" s="173" t="s">
        <v>103</v>
      </c>
      <c r="AY384" s="175" t="s">
        <v>160</v>
      </c>
    </row>
    <row r="385" spans="2:65" s="181" customFormat="1" ht="20.45">
      <c r="B385" s="180"/>
      <c r="D385" s="174" t="s">
        <v>172</v>
      </c>
      <c r="E385" s="182" t="s">
        <v>53</v>
      </c>
      <c r="F385" s="183" t="s">
        <v>443</v>
      </c>
      <c r="H385" s="184">
        <v>1.6759999999999999</v>
      </c>
      <c r="I385" s="185"/>
      <c r="L385" s="180"/>
      <c r="M385" s="186"/>
      <c r="T385" s="187"/>
      <c r="AT385" s="182" t="s">
        <v>172</v>
      </c>
      <c r="AU385" s="182" t="s">
        <v>112</v>
      </c>
      <c r="AV385" s="181" t="s">
        <v>112</v>
      </c>
      <c r="AW385" s="181" t="s">
        <v>65</v>
      </c>
      <c r="AX385" s="181" t="s">
        <v>8</v>
      </c>
      <c r="AY385" s="182" t="s">
        <v>160</v>
      </c>
    </row>
    <row r="386" spans="2:65" s="50" customFormat="1" ht="44.25" customHeight="1">
      <c r="B386" s="49"/>
      <c r="C386" s="155" t="s">
        <v>444</v>
      </c>
      <c r="D386" s="155" t="s">
        <v>163</v>
      </c>
      <c r="E386" s="156" t="s">
        <v>445</v>
      </c>
      <c r="F386" s="157" t="s">
        <v>446</v>
      </c>
      <c r="G386" s="158" t="s">
        <v>409</v>
      </c>
      <c r="H386" s="159">
        <v>1.4650000000000001</v>
      </c>
      <c r="I386" s="160"/>
      <c r="J386" s="161">
        <f>ROUND(I386*H386,2)</f>
        <v>0</v>
      </c>
      <c r="K386" s="157" t="s">
        <v>167</v>
      </c>
      <c r="L386" s="49"/>
      <c r="M386" s="162" t="s">
        <v>53</v>
      </c>
      <c r="N386" s="163" t="s">
        <v>74</v>
      </c>
      <c r="P386" s="164">
        <f>O386*H386</f>
        <v>0</v>
      </c>
      <c r="Q386" s="164">
        <v>0</v>
      </c>
      <c r="R386" s="164">
        <f>Q386*H386</f>
        <v>0</v>
      </c>
      <c r="S386" s="164">
        <v>0</v>
      </c>
      <c r="T386" s="165">
        <f>S386*H386</f>
        <v>0</v>
      </c>
      <c r="AR386" s="166" t="s">
        <v>168</v>
      </c>
      <c r="AT386" s="166" t="s">
        <v>163</v>
      </c>
      <c r="AU386" s="166" t="s">
        <v>112</v>
      </c>
      <c r="AY386" s="34" t="s">
        <v>160</v>
      </c>
      <c r="BE386" s="167">
        <f>IF(N386="základní",J386,0)</f>
        <v>0</v>
      </c>
      <c r="BF386" s="167">
        <f>IF(N386="snížená",J386,0)</f>
        <v>0</v>
      </c>
      <c r="BG386" s="167">
        <f>IF(N386="zákl. přenesená",J386,0)</f>
        <v>0</v>
      </c>
      <c r="BH386" s="167">
        <f>IF(N386="sníž. přenesená",J386,0)</f>
        <v>0</v>
      </c>
      <c r="BI386" s="167">
        <f>IF(N386="nulová",J386,0)</f>
        <v>0</v>
      </c>
      <c r="BJ386" s="34" t="s">
        <v>8</v>
      </c>
      <c r="BK386" s="167">
        <f>ROUND(I386*H386,2)</f>
        <v>0</v>
      </c>
      <c r="BL386" s="34" t="s">
        <v>168</v>
      </c>
      <c r="BM386" s="166" t="s">
        <v>447</v>
      </c>
    </row>
    <row r="387" spans="2:65" s="50" customFormat="1" ht="19.149999999999999">
      <c r="B387" s="49"/>
      <c r="D387" s="168" t="s">
        <v>170</v>
      </c>
      <c r="F387" s="169" t="s">
        <v>448</v>
      </c>
      <c r="I387" s="170"/>
      <c r="L387" s="49"/>
      <c r="M387" s="171"/>
      <c r="T387" s="74"/>
      <c r="AT387" s="34" t="s">
        <v>170</v>
      </c>
      <c r="AU387" s="34" t="s">
        <v>112</v>
      </c>
    </row>
    <row r="388" spans="2:65" s="173" customFormat="1">
      <c r="B388" s="172"/>
      <c r="D388" s="174" t="s">
        <v>172</v>
      </c>
      <c r="E388" s="175" t="s">
        <v>53</v>
      </c>
      <c r="F388" s="176" t="s">
        <v>449</v>
      </c>
      <c r="H388" s="175" t="s">
        <v>53</v>
      </c>
      <c r="I388" s="177"/>
      <c r="L388" s="172"/>
      <c r="M388" s="178"/>
      <c r="T388" s="179"/>
      <c r="AT388" s="175" t="s">
        <v>172</v>
      </c>
      <c r="AU388" s="175" t="s">
        <v>112</v>
      </c>
      <c r="AV388" s="173" t="s">
        <v>8</v>
      </c>
      <c r="AW388" s="173" t="s">
        <v>65</v>
      </c>
      <c r="AX388" s="173" t="s">
        <v>103</v>
      </c>
      <c r="AY388" s="175" t="s">
        <v>160</v>
      </c>
    </row>
    <row r="389" spans="2:65" s="181" customFormat="1">
      <c r="B389" s="180"/>
      <c r="D389" s="174" t="s">
        <v>172</v>
      </c>
      <c r="E389" s="182" t="s">
        <v>53</v>
      </c>
      <c r="F389" s="183" t="s">
        <v>450</v>
      </c>
      <c r="H389" s="184">
        <v>1.4650000000000001</v>
      </c>
      <c r="I389" s="185"/>
      <c r="L389" s="180"/>
      <c r="M389" s="186"/>
      <c r="T389" s="187"/>
      <c r="AT389" s="182" t="s">
        <v>172</v>
      </c>
      <c r="AU389" s="182" t="s">
        <v>112</v>
      </c>
      <c r="AV389" s="181" t="s">
        <v>112</v>
      </c>
      <c r="AW389" s="181" t="s">
        <v>65</v>
      </c>
      <c r="AX389" s="181" t="s">
        <v>8</v>
      </c>
      <c r="AY389" s="182" t="s">
        <v>160</v>
      </c>
    </row>
    <row r="390" spans="2:65" s="143" customFormat="1" ht="22.9" customHeight="1">
      <c r="B390" s="142"/>
      <c r="D390" s="144" t="s">
        <v>102</v>
      </c>
      <c r="E390" s="153" t="s">
        <v>451</v>
      </c>
      <c r="F390" s="153" t="s">
        <v>452</v>
      </c>
      <c r="I390" s="146"/>
      <c r="J390" s="154">
        <f>BK390</f>
        <v>0</v>
      </c>
      <c r="L390" s="142"/>
      <c r="M390" s="148"/>
      <c r="P390" s="149">
        <f>SUM(P391:P392)</f>
        <v>0</v>
      </c>
      <c r="R390" s="149">
        <f>SUM(R391:R392)</f>
        <v>0</v>
      </c>
      <c r="T390" s="150">
        <f>SUM(T391:T392)</f>
        <v>0</v>
      </c>
      <c r="AR390" s="144" t="s">
        <v>8</v>
      </c>
      <c r="AT390" s="151" t="s">
        <v>102</v>
      </c>
      <c r="AU390" s="151" t="s">
        <v>8</v>
      </c>
      <c r="AY390" s="144" t="s">
        <v>160</v>
      </c>
      <c r="BK390" s="152">
        <f>SUM(BK391:BK392)</f>
        <v>0</v>
      </c>
    </row>
    <row r="391" spans="2:65" s="50" customFormat="1" ht="55.5" customHeight="1">
      <c r="B391" s="49"/>
      <c r="C391" s="155" t="s">
        <v>453</v>
      </c>
      <c r="D391" s="155" t="s">
        <v>163</v>
      </c>
      <c r="E391" s="156" t="s">
        <v>454</v>
      </c>
      <c r="F391" s="157" t="s">
        <v>455</v>
      </c>
      <c r="G391" s="158" t="s">
        <v>409</v>
      </c>
      <c r="H391" s="159">
        <v>2.278</v>
      </c>
      <c r="I391" s="160"/>
      <c r="J391" s="161">
        <f>ROUND(I391*H391,2)</f>
        <v>0</v>
      </c>
      <c r="K391" s="157" t="s">
        <v>167</v>
      </c>
      <c r="L391" s="49"/>
      <c r="M391" s="162" t="s">
        <v>53</v>
      </c>
      <c r="N391" s="163" t="s">
        <v>74</v>
      </c>
      <c r="P391" s="164">
        <f>O391*H391</f>
        <v>0</v>
      </c>
      <c r="Q391" s="164">
        <v>0</v>
      </c>
      <c r="R391" s="164">
        <f>Q391*H391</f>
        <v>0</v>
      </c>
      <c r="S391" s="164">
        <v>0</v>
      </c>
      <c r="T391" s="165">
        <f>S391*H391</f>
        <v>0</v>
      </c>
      <c r="AR391" s="166" t="s">
        <v>168</v>
      </c>
      <c r="AT391" s="166" t="s">
        <v>163</v>
      </c>
      <c r="AU391" s="166" t="s">
        <v>112</v>
      </c>
      <c r="AY391" s="34" t="s">
        <v>160</v>
      </c>
      <c r="BE391" s="167">
        <f>IF(N391="základní",J391,0)</f>
        <v>0</v>
      </c>
      <c r="BF391" s="167">
        <f>IF(N391="snížená",J391,0)</f>
        <v>0</v>
      </c>
      <c r="BG391" s="167">
        <f>IF(N391="zákl. přenesená",J391,0)</f>
        <v>0</v>
      </c>
      <c r="BH391" s="167">
        <f>IF(N391="sníž. přenesená",J391,0)</f>
        <v>0</v>
      </c>
      <c r="BI391" s="167">
        <f>IF(N391="nulová",J391,0)</f>
        <v>0</v>
      </c>
      <c r="BJ391" s="34" t="s">
        <v>8</v>
      </c>
      <c r="BK391" s="167">
        <f>ROUND(I391*H391,2)</f>
        <v>0</v>
      </c>
      <c r="BL391" s="34" t="s">
        <v>168</v>
      </c>
      <c r="BM391" s="166" t="s">
        <v>456</v>
      </c>
    </row>
    <row r="392" spans="2:65" s="50" customFormat="1" ht="19.149999999999999">
      <c r="B392" s="49"/>
      <c r="D392" s="168" t="s">
        <v>170</v>
      </c>
      <c r="F392" s="169" t="s">
        <v>457</v>
      </c>
      <c r="I392" s="170"/>
      <c r="L392" s="49"/>
      <c r="M392" s="171"/>
      <c r="T392" s="74"/>
      <c r="AT392" s="34" t="s">
        <v>170</v>
      </c>
      <c r="AU392" s="34" t="s">
        <v>112</v>
      </c>
    </row>
    <row r="393" spans="2:65" s="143" customFormat="1" ht="25.9" customHeight="1">
      <c r="B393" s="142"/>
      <c r="D393" s="144" t="s">
        <v>102</v>
      </c>
      <c r="E393" s="145" t="s">
        <v>458</v>
      </c>
      <c r="F393" s="145" t="s">
        <v>459</v>
      </c>
      <c r="I393" s="146"/>
      <c r="J393" s="147">
        <f>BK393</f>
        <v>0</v>
      </c>
      <c r="L393" s="142"/>
      <c r="M393" s="148"/>
      <c r="P393" s="149">
        <f>P394+P404+P418+P469+P475+P482+P488+P510+P533+P622+P655</f>
        <v>0</v>
      </c>
      <c r="R393" s="149">
        <f>R394+R404+R418+R469+R475+R482+R488+R510+R533+R622+R655</f>
        <v>0.36309162</v>
      </c>
      <c r="T393" s="150">
        <f>T394+T404+T418+T469+T475+T482+T488+T510+T533+T622+T655</f>
        <v>0.23095500999999999</v>
      </c>
      <c r="AR393" s="144" t="s">
        <v>112</v>
      </c>
      <c r="AT393" s="151" t="s">
        <v>102</v>
      </c>
      <c r="AU393" s="151" t="s">
        <v>103</v>
      </c>
      <c r="AY393" s="144" t="s">
        <v>160</v>
      </c>
      <c r="BK393" s="152">
        <f>BK394+BK404+BK418+BK469+BK475+BK482+BK488+BK510+BK533+BK622+BK655</f>
        <v>0</v>
      </c>
    </row>
    <row r="394" spans="2:65" s="143" customFormat="1" ht="22.9" customHeight="1">
      <c r="B394" s="142"/>
      <c r="D394" s="144" t="s">
        <v>102</v>
      </c>
      <c r="E394" s="153" t="s">
        <v>460</v>
      </c>
      <c r="F394" s="153" t="s">
        <v>461</v>
      </c>
      <c r="I394" s="146"/>
      <c r="J394" s="154">
        <f>BK394</f>
        <v>0</v>
      </c>
      <c r="L394" s="142"/>
      <c r="M394" s="148"/>
      <c r="P394" s="149">
        <f>SUM(P395:P403)</f>
        <v>0</v>
      </c>
      <c r="R394" s="149">
        <f>SUM(R395:R403)</f>
        <v>5.5200000000000006E-3</v>
      </c>
      <c r="T394" s="150">
        <f>SUM(T395:T403)</f>
        <v>0</v>
      </c>
      <c r="AR394" s="144" t="s">
        <v>112</v>
      </c>
      <c r="AT394" s="151" t="s">
        <v>102</v>
      </c>
      <c r="AU394" s="151" t="s">
        <v>8</v>
      </c>
      <c r="AY394" s="144" t="s">
        <v>160</v>
      </c>
      <c r="BK394" s="152">
        <f>SUM(BK395:BK403)</f>
        <v>0</v>
      </c>
    </row>
    <row r="395" spans="2:65" s="50" customFormat="1" ht="24.4" customHeight="1">
      <c r="B395" s="49"/>
      <c r="C395" s="155" t="s">
        <v>462</v>
      </c>
      <c r="D395" s="155" t="s">
        <v>163</v>
      </c>
      <c r="E395" s="156" t="s">
        <v>463</v>
      </c>
      <c r="F395" s="157" t="s">
        <v>464</v>
      </c>
      <c r="G395" s="158" t="s">
        <v>215</v>
      </c>
      <c r="H395" s="159">
        <v>3.15</v>
      </c>
      <c r="I395" s="160"/>
      <c r="J395" s="161">
        <f>ROUND(I395*H395,2)</f>
        <v>0</v>
      </c>
      <c r="K395" s="157" t="s">
        <v>465</v>
      </c>
      <c r="L395" s="49"/>
      <c r="M395" s="162" t="s">
        <v>53</v>
      </c>
      <c r="N395" s="163" t="s">
        <v>74</v>
      </c>
      <c r="P395" s="164">
        <f>O395*H395</f>
        <v>0</v>
      </c>
      <c r="Q395" s="164">
        <v>0</v>
      </c>
      <c r="R395" s="164">
        <f>Q395*H395</f>
        <v>0</v>
      </c>
      <c r="S395" s="164">
        <v>0</v>
      </c>
      <c r="T395" s="165">
        <f>S395*H395</f>
        <v>0</v>
      </c>
      <c r="AR395" s="166" t="s">
        <v>280</v>
      </c>
      <c r="AT395" s="166" t="s">
        <v>163</v>
      </c>
      <c r="AU395" s="166" t="s">
        <v>112</v>
      </c>
      <c r="AY395" s="34" t="s">
        <v>160</v>
      </c>
      <c r="BE395" s="167">
        <f>IF(N395="základní",J395,0)</f>
        <v>0</v>
      </c>
      <c r="BF395" s="167">
        <f>IF(N395="snížená",J395,0)</f>
        <v>0</v>
      </c>
      <c r="BG395" s="167">
        <f>IF(N395="zákl. přenesená",J395,0)</f>
        <v>0</v>
      </c>
      <c r="BH395" s="167">
        <f>IF(N395="sníž. přenesená",J395,0)</f>
        <v>0</v>
      </c>
      <c r="BI395" s="167">
        <f>IF(N395="nulová",J395,0)</f>
        <v>0</v>
      </c>
      <c r="BJ395" s="34" t="s">
        <v>8</v>
      </c>
      <c r="BK395" s="167">
        <f>ROUND(I395*H395,2)</f>
        <v>0</v>
      </c>
      <c r="BL395" s="34" t="s">
        <v>280</v>
      </c>
      <c r="BM395" s="166" t="s">
        <v>466</v>
      </c>
    </row>
    <row r="396" spans="2:65" s="50" customFormat="1" ht="24.4" customHeight="1">
      <c r="B396" s="49"/>
      <c r="C396" s="155" t="s">
        <v>467</v>
      </c>
      <c r="D396" s="155" t="s">
        <v>163</v>
      </c>
      <c r="E396" s="156" t="s">
        <v>468</v>
      </c>
      <c r="F396" s="157" t="s">
        <v>469</v>
      </c>
      <c r="G396" s="158" t="s">
        <v>180</v>
      </c>
      <c r="H396" s="159">
        <v>3</v>
      </c>
      <c r="I396" s="160"/>
      <c r="J396" s="161">
        <f>ROUND(I396*H396,2)</f>
        <v>0</v>
      </c>
      <c r="K396" s="157" t="s">
        <v>167</v>
      </c>
      <c r="L396" s="49"/>
      <c r="M396" s="162" t="s">
        <v>53</v>
      </c>
      <c r="N396" s="163" t="s">
        <v>74</v>
      </c>
      <c r="P396" s="164">
        <f>O396*H396</f>
        <v>0</v>
      </c>
      <c r="Q396" s="164">
        <v>1.8400000000000001E-3</v>
      </c>
      <c r="R396" s="164">
        <f>Q396*H396</f>
        <v>5.5200000000000006E-3</v>
      </c>
      <c r="S396" s="164">
        <v>0</v>
      </c>
      <c r="T396" s="165">
        <f>S396*H396</f>
        <v>0</v>
      </c>
      <c r="AR396" s="166" t="s">
        <v>280</v>
      </c>
      <c r="AT396" s="166" t="s">
        <v>163</v>
      </c>
      <c r="AU396" s="166" t="s">
        <v>112</v>
      </c>
      <c r="AY396" s="34" t="s">
        <v>160</v>
      </c>
      <c r="BE396" s="167">
        <f>IF(N396="základní",J396,0)</f>
        <v>0</v>
      </c>
      <c r="BF396" s="167">
        <f>IF(N396="snížená",J396,0)</f>
        <v>0</v>
      </c>
      <c r="BG396" s="167">
        <f>IF(N396="zákl. přenesená",J396,0)</f>
        <v>0</v>
      </c>
      <c r="BH396" s="167">
        <f>IF(N396="sníž. přenesená",J396,0)</f>
        <v>0</v>
      </c>
      <c r="BI396" s="167">
        <f>IF(N396="nulová",J396,0)</f>
        <v>0</v>
      </c>
      <c r="BJ396" s="34" t="s">
        <v>8</v>
      </c>
      <c r="BK396" s="167">
        <f>ROUND(I396*H396,2)</f>
        <v>0</v>
      </c>
      <c r="BL396" s="34" t="s">
        <v>280</v>
      </c>
      <c r="BM396" s="166" t="s">
        <v>470</v>
      </c>
    </row>
    <row r="397" spans="2:65" s="50" customFormat="1" ht="19.149999999999999">
      <c r="B397" s="49"/>
      <c r="D397" s="168" t="s">
        <v>170</v>
      </c>
      <c r="F397" s="169" t="s">
        <v>471</v>
      </c>
      <c r="I397" s="170"/>
      <c r="L397" s="49"/>
      <c r="M397" s="171"/>
      <c r="T397" s="74"/>
      <c r="AT397" s="34" t="s">
        <v>170</v>
      </c>
      <c r="AU397" s="34" t="s">
        <v>112</v>
      </c>
    </row>
    <row r="398" spans="2:65" s="173" customFormat="1" ht="20.45">
      <c r="B398" s="172"/>
      <c r="D398" s="174" t="s">
        <v>172</v>
      </c>
      <c r="E398" s="175" t="s">
        <v>53</v>
      </c>
      <c r="F398" s="176" t="s">
        <v>183</v>
      </c>
      <c r="H398" s="175" t="s">
        <v>53</v>
      </c>
      <c r="I398" s="177"/>
      <c r="L398" s="172"/>
      <c r="M398" s="178"/>
      <c r="T398" s="179"/>
      <c r="AT398" s="175" t="s">
        <v>172</v>
      </c>
      <c r="AU398" s="175" t="s">
        <v>112</v>
      </c>
      <c r="AV398" s="173" t="s">
        <v>8</v>
      </c>
      <c r="AW398" s="173" t="s">
        <v>65</v>
      </c>
      <c r="AX398" s="173" t="s">
        <v>103</v>
      </c>
      <c r="AY398" s="175" t="s">
        <v>160</v>
      </c>
    </row>
    <row r="399" spans="2:65" s="173" customFormat="1">
      <c r="B399" s="172"/>
      <c r="D399" s="174" t="s">
        <v>172</v>
      </c>
      <c r="E399" s="175" t="s">
        <v>53</v>
      </c>
      <c r="F399" s="176" t="s">
        <v>472</v>
      </c>
      <c r="H399" s="175" t="s">
        <v>53</v>
      </c>
      <c r="I399" s="177"/>
      <c r="L399" s="172"/>
      <c r="M399" s="178"/>
      <c r="T399" s="179"/>
      <c r="AT399" s="175" t="s">
        <v>172</v>
      </c>
      <c r="AU399" s="175" t="s">
        <v>112</v>
      </c>
      <c r="AV399" s="173" t="s">
        <v>8</v>
      </c>
      <c r="AW399" s="173" t="s">
        <v>65</v>
      </c>
      <c r="AX399" s="173" t="s">
        <v>103</v>
      </c>
      <c r="AY399" s="175" t="s">
        <v>160</v>
      </c>
    </row>
    <row r="400" spans="2:65" s="181" customFormat="1">
      <c r="B400" s="180"/>
      <c r="D400" s="174" t="s">
        <v>172</v>
      </c>
      <c r="E400" s="182" t="s">
        <v>53</v>
      </c>
      <c r="F400" s="183" t="s">
        <v>314</v>
      </c>
      <c r="H400" s="184">
        <v>1</v>
      </c>
      <c r="I400" s="185"/>
      <c r="L400" s="180"/>
      <c r="M400" s="186"/>
      <c r="T400" s="187"/>
      <c r="AT400" s="182" t="s">
        <v>172</v>
      </c>
      <c r="AU400" s="182" t="s">
        <v>112</v>
      </c>
      <c r="AV400" s="181" t="s">
        <v>112</v>
      </c>
      <c r="AW400" s="181" t="s">
        <v>65</v>
      </c>
      <c r="AX400" s="181" t="s">
        <v>103</v>
      </c>
      <c r="AY400" s="182" t="s">
        <v>160</v>
      </c>
    </row>
    <row r="401" spans="2:65" s="173" customFormat="1">
      <c r="B401" s="172"/>
      <c r="D401" s="174" t="s">
        <v>172</v>
      </c>
      <c r="E401" s="175" t="s">
        <v>53</v>
      </c>
      <c r="F401" s="176" t="s">
        <v>473</v>
      </c>
      <c r="H401" s="175" t="s">
        <v>53</v>
      </c>
      <c r="I401" s="177"/>
      <c r="L401" s="172"/>
      <c r="M401" s="178"/>
      <c r="T401" s="179"/>
      <c r="AT401" s="175" t="s">
        <v>172</v>
      </c>
      <c r="AU401" s="175" t="s">
        <v>112</v>
      </c>
      <c r="AV401" s="173" t="s">
        <v>8</v>
      </c>
      <c r="AW401" s="173" t="s">
        <v>65</v>
      </c>
      <c r="AX401" s="173" t="s">
        <v>103</v>
      </c>
      <c r="AY401" s="175" t="s">
        <v>160</v>
      </c>
    </row>
    <row r="402" spans="2:65" s="181" customFormat="1">
      <c r="B402" s="180"/>
      <c r="D402" s="174" t="s">
        <v>172</v>
      </c>
      <c r="E402" s="182" t="s">
        <v>53</v>
      </c>
      <c r="F402" s="183" t="s">
        <v>186</v>
      </c>
      <c r="H402" s="184">
        <v>2</v>
      </c>
      <c r="I402" s="185"/>
      <c r="L402" s="180"/>
      <c r="M402" s="186"/>
      <c r="T402" s="187"/>
      <c r="AT402" s="182" t="s">
        <v>172</v>
      </c>
      <c r="AU402" s="182" t="s">
        <v>112</v>
      </c>
      <c r="AV402" s="181" t="s">
        <v>112</v>
      </c>
      <c r="AW402" s="181" t="s">
        <v>65</v>
      </c>
      <c r="AX402" s="181" t="s">
        <v>103</v>
      </c>
      <c r="AY402" s="182" t="s">
        <v>160</v>
      </c>
    </row>
    <row r="403" spans="2:65" s="199" customFormat="1">
      <c r="B403" s="198"/>
      <c r="D403" s="174" t="s">
        <v>172</v>
      </c>
      <c r="E403" s="200" t="s">
        <v>53</v>
      </c>
      <c r="F403" s="201" t="s">
        <v>211</v>
      </c>
      <c r="H403" s="202">
        <v>3</v>
      </c>
      <c r="I403" s="203"/>
      <c r="L403" s="198"/>
      <c r="M403" s="204"/>
      <c r="T403" s="205"/>
      <c r="AT403" s="200" t="s">
        <v>172</v>
      </c>
      <c r="AU403" s="200" t="s">
        <v>112</v>
      </c>
      <c r="AV403" s="199" t="s">
        <v>168</v>
      </c>
      <c r="AW403" s="199" t="s">
        <v>65</v>
      </c>
      <c r="AX403" s="199" t="s">
        <v>8</v>
      </c>
      <c r="AY403" s="200" t="s">
        <v>160</v>
      </c>
    </row>
    <row r="404" spans="2:65" s="143" customFormat="1" ht="22.9" customHeight="1">
      <c r="B404" s="142"/>
      <c r="D404" s="144" t="s">
        <v>102</v>
      </c>
      <c r="E404" s="153" t="s">
        <v>474</v>
      </c>
      <c r="F404" s="153" t="s">
        <v>475</v>
      </c>
      <c r="I404" s="146"/>
      <c r="J404" s="154">
        <f>BK404</f>
        <v>0</v>
      </c>
      <c r="L404" s="142"/>
      <c r="M404" s="148"/>
      <c r="P404" s="149">
        <f>SUM(P405:P417)</f>
        <v>0</v>
      </c>
      <c r="R404" s="149">
        <f>SUM(R405:R417)</f>
        <v>6.0000000000000006E-4</v>
      </c>
      <c r="T404" s="150">
        <f>SUM(T405:T417)</f>
        <v>0</v>
      </c>
      <c r="AR404" s="144" t="s">
        <v>112</v>
      </c>
      <c r="AT404" s="151" t="s">
        <v>102</v>
      </c>
      <c r="AU404" s="151" t="s">
        <v>8</v>
      </c>
      <c r="AY404" s="144" t="s">
        <v>160</v>
      </c>
      <c r="BK404" s="152">
        <f>SUM(BK405:BK417)</f>
        <v>0</v>
      </c>
    </row>
    <row r="405" spans="2:65" s="50" customFormat="1" ht="24.4" customHeight="1">
      <c r="B405" s="49"/>
      <c r="C405" s="155" t="s">
        <v>476</v>
      </c>
      <c r="D405" s="155" t="s">
        <v>163</v>
      </c>
      <c r="E405" s="156" t="s">
        <v>477</v>
      </c>
      <c r="F405" s="157" t="s">
        <v>478</v>
      </c>
      <c r="G405" s="158" t="s">
        <v>180</v>
      </c>
      <c r="H405" s="159">
        <v>6</v>
      </c>
      <c r="I405" s="160"/>
      <c r="J405" s="161">
        <f>ROUND(I405*H405,2)</f>
        <v>0</v>
      </c>
      <c r="K405" s="157" t="s">
        <v>167</v>
      </c>
      <c r="L405" s="49"/>
      <c r="M405" s="162" t="s">
        <v>53</v>
      </c>
      <c r="N405" s="163" t="s">
        <v>74</v>
      </c>
      <c r="P405" s="164">
        <f>O405*H405</f>
        <v>0</v>
      </c>
      <c r="Q405" s="164">
        <v>1E-4</v>
      </c>
      <c r="R405" s="164">
        <f>Q405*H405</f>
        <v>6.0000000000000006E-4</v>
      </c>
      <c r="S405" s="164">
        <v>0</v>
      </c>
      <c r="T405" s="165">
        <f>S405*H405</f>
        <v>0</v>
      </c>
      <c r="AR405" s="166" t="s">
        <v>280</v>
      </c>
      <c r="AT405" s="166" t="s">
        <v>163</v>
      </c>
      <c r="AU405" s="166" t="s">
        <v>112</v>
      </c>
      <c r="AY405" s="34" t="s">
        <v>160</v>
      </c>
      <c r="BE405" s="167">
        <f>IF(N405="základní",J405,0)</f>
        <v>0</v>
      </c>
      <c r="BF405" s="167">
        <f>IF(N405="snížená",J405,0)</f>
        <v>0</v>
      </c>
      <c r="BG405" s="167">
        <f>IF(N405="zákl. přenesená",J405,0)</f>
        <v>0</v>
      </c>
      <c r="BH405" s="167">
        <f>IF(N405="sníž. přenesená",J405,0)</f>
        <v>0</v>
      </c>
      <c r="BI405" s="167">
        <f>IF(N405="nulová",J405,0)</f>
        <v>0</v>
      </c>
      <c r="BJ405" s="34" t="s">
        <v>8</v>
      </c>
      <c r="BK405" s="167">
        <f>ROUND(I405*H405,2)</f>
        <v>0</v>
      </c>
      <c r="BL405" s="34" t="s">
        <v>280</v>
      </c>
      <c r="BM405" s="166" t="s">
        <v>479</v>
      </c>
    </row>
    <row r="406" spans="2:65" s="50" customFormat="1" ht="19.149999999999999">
      <c r="B406" s="49"/>
      <c r="D406" s="168" t="s">
        <v>170</v>
      </c>
      <c r="F406" s="169" t="s">
        <v>480</v>
      </c>
      <c r="I406" s="170"/>
      <c r="L406" s="49"/>
      <c r="M406" s="171"/>
      <c r="T406" s="74"/>
      <c r="AT406" s="34" t="s">
        <v>170</v>
      </c>
      <c r="AU406" s="34" t="s">
        <v>112</v>
      </c>
    </row>
    <row r="407" spans="2:65" s="173" customFormat="1" ht="20.45">
      <c r="B407" s="172"/>
      <c r="D407" s="174" t="s">
        <v>172</v>
      </c>
      <c r="E407" s="175" t="s">
        <v>53</v>
      </c>
      <c r="F407" s="176" t="s">
        <v>183</v>
      </c>
      <c r="H407" s="175" t="s">
        <v>53</v>
      </c>
      <c r="I407" s="177"/>
      <c r="L407" s="172"/>
      <c r="M407" s="178"/>
      <c r="T407" s="179"/>
      <c r="AT407" s="175" t="s">
        <v>172</v>
      </c>
      <c r="AU407" s="175" t="s">
        <v>112</v>
      </c>
      <c r="AV407" s="173" t="s">
        <v>8</v>
      </c>
      <c r="AW407" s="173" t="s">
        <v>65</v>
      </c>
      <c r="AX407" s="173" t="s">
        <v>103</v>
      </c>
      <c r="AY407" s="175" t="s">
        <v>160</v>
      </c>
    </row>
    <row r="408" spans="2:65" s="173" customFormat="1">
      <c r="B408" s="172"/>
      <c r="D408" s="174" t="s">
        <v>172</v>
      </c>
      <c r="E408" s="175" t="s">
        <v>53</v>
      </c>
      <c r="F408" s="176" t="s">
        <v>472</v>
      </c>
      <c r="H408" s="175" t="s">
        <v>53</v>
      </c>
      <c r="I408" s="177"/>
      <c r="L408" s="172"/>
      <c r="M408" s="178"/>
      <c r="T408" s="179"/>
      <c r="AT408" s="175" t="s">
        <v>172</v>
      </c>
      <c r="AU408" s="175" t="s">
        <v>112</v>
      </c>
      <c r="AV408" s="173" t="s">
        <v>8</v>
      </c>
      <c r="AW408" s="173" t="s">
        <v>65</v>
      </c>
      <c r="AX408" s="173" t="s">
        <v>103</v>
      </c>
      <c r="AY408" s="175" t="s">
        <v>160</v>
      </c>
    </row>
    <row r="409" spans="2:65" s="181" customFormat="1">
      <c r="B409" s="180"/>
      <c r="D409" s="174" t="s">
        <v>172</v>
      </c>
      <c r="E409" s="182" t="s">
        <v>53</v>
      </c>
      <c r="F409" s="183" t="s">
        <v>481</v>
      </c>
      <c r="H409" s="184">
        <v>2</v>
      </c>
      <c r="I409" s="185"/>
      <c r="L409" s="180"/>
      <c r="M409" s="186"/>
      <c r="T409" s="187"/>
      <c r="AT409" s="182" t="s">
        <v>172</v>
      </c>
      <c r="AU409" s="182" t="s">
        <v>112</v>
      </c>
      <c r="AV409" s="181" t="s">
        <v>112</v>
      </c>
      <c r="AW409" s="181" t="s">
        <v>65</v>
      </c>
      <c r="AX409" s="181" t="s">
        <v>103</v>
      </c>
      <c r="AY409" s="182" t="s">
        <v>160</v>
      </c>
    </row>
    <row r="410" spans="2:65" s="173" customFormat="1">
      <c r="B410" s="172"/>
      <c r="D410" s="174" t="s">
        <v>172</v>
      </c>
      <c r="E410" s="175" t="s">
        <v>53</v>
      </c>
      <c r="F410" s="176" t="s">
        <v>473</v>
      </c>
      <c r="H410" s="175" t="s">
        <v>53</v>
      </c>
      <c r="I410" s="177"/>
      <c r="L410" s="172"/>
      <c r="M410" s="178"/>
      <c r="T410" s="179"/>
      <c r="AT410" s="175" t="s">
        <v>172</v>
      </c>
      <c r="AU410" s="175" t="s">
        <v>112</v>
      </c>
      <c r="AV410" s="173" t="s">
        <v>8</v>
      </c>
      <c r="AW410" s="173" t="s">
        <v>65</v>
      </c>
      <c r="AX410" s="173" t="s">
        <v>103</v>
      </c>
      <c r="AY410" s="175" t="s">
        <v>160</v>
      </c>
    </row>
    <row r="411" spans="2:65" s="181" customFormat="1">
      <c r="B411" s="180"/>
      <c r="D411" s="174" t="s">
        <v>172</v>
      </c>
      <c r="E411" s="182" t="s">
        <v>53</v>
      </c>
      <c r="F411" s="183" t="s">
        <v>482</v>
      </c>
      <c r="H411" s="184">
        <v>4</v>
      </c>
      <c r="I411" s="185"/>
      <c r="L411" s="180"/>
      <c r="M411" s="186"/>
      <c r="T411" s="187"/>
      <c r="AT411" s="182" t="s">
        <v>172</v>
      </c>
      <c r="AU411" s="182" t="s">
        <v>112</v>
      </c>
      <c r="AV411" s="181" t="s">
        <v>112</v>
      </c>
      <c r="AW411" s="181" t="s">
        <v>65</v>
      </c>
      <c r="AX411" s="181" t="s">
        <v>103</v>
      </c>
      <c r="AY411" s="182" t="s">
        <v>160</v>
      </c>
    </row>
    <row r="412" spans="2:65" s="199" customFormat="1">
      <c r="B412" s="198"/>
      <c r="D412" s="174" t="s">
        <v>172</v>
      </c>
      <c r="E412" s="200" t="s">
        <v>53</v>
      </c>
      <c r="F412" s="201" t="s">
        <v>211</v>
      </c>
      <c r="H412" s="202">
        <v>6</v>
      </c>
      <c r="I412" s="203"/>
      <c r="L412" s="198"/>
      <c r="M412" s="204"/>
      <c r="T412" s="205"/>
      <c r="AT412" s="200" t="s">
        <v>172</v>
      </c>
      <c r="AU412" s="200" t="s">
        <v>112</v>
      </c>
      <c r="AV412" s="199" t="s">
        <v>168</v>
      </c>
      <c r="AW412" s="199" t="s">
        <v>65</v>
      </c>
      <c r="AX412" s="199" t="s">
        <v>8</v>
      </c>
      <c r="AY412" s="200" t="s">
        <v>160</v>
      </c>
    </row>
    <row r="413" spans="2:65" s="50" customFormat="1" ht="33" customHeight="1">
      <c r="B413" s="49"/>
      <c r="C413" s="155" t="s">
        <v>483</v>
      </c>
      <c r="D413" s="155" t="s">
        <v>163</v>
      </c>
      <c r="E413" s="156" t="s">
        <v>484</v>
      </c>
      <c r="F413" s="157" t="s">
        <v>485</v>
      </c>
      <c r="G413" s="158" t="s">
        <v>180</v>
      </c>
      <c r="H413" s="159">
        <v>2</v>
      </c>
      <c r="I413" s="160"/>
      <c r="J413" s="161">
        <f>ROUND(I413*H413,2)</f>
        <v>0</v>
      </c>
      <c r="K413" s="157" t="s">
        <v>167</v>
      </c>
      <c r="L413" s="49"/>
      <c r="M413" s="162" t="s">
        <v>53</v>
      </c>
      <c r="N413" s="163" t="s">
        <v>74</v>
      </c>
      <c r="P413" s="164">
        <f>O413*H413</f>
        <v>0</v>
      </c>
      <c r="Q413" s="164">
        <v>0</v>
      </c>
      <c r="R413" s="164">
        <f>Q413*H413</f>
        <v>0</v>
      </c>
      <c r="S413" s="164">
        <v>0</v>
      </c>
      <c r="T413" s="165">
        <f>S413*H413</f>
        <v>0</v>
      </c>
      <c r="AR413" s="166" t="s">
        <v>280</v>
      </c>
      <c r="AT413" s="166" t="s">
        <v>163</v>
      </c>
      <c r="AU413" s="166" t="s">
        <v>112</v>
      </c>
      <c r="AY413" s="34" t="s">
        <v>160</v>
      </c>
      <c r="BE413" s="167">
        <f>IF(N413="základní",J413,0)</f>
        <v>0</v>
      </c>
      <c r="BF413" s="167">
        <f>IF(N413="snížená",J413,0)</f>
        <v>0</v>
      </c>
      <c r="BG413" s="167">
        <f>IF(N413="zákl. přenesená",J413,0)</f>
        <v>0</v>
      </c>
      <c r="BH413" s="167">
        <f>IF(N413="sníž. přenesená",J413,0)</f>
        <v>0</v>
      </c>
      <c r="BI413" s="167">
        <f>IF(N413="nulová",J413,0)</f>
        <v>0</v>
      </c>
      <c r="BJ413" s="34" t="s">
        <v>8</v>
      </c>
      <c r="BK413" s="167">
        <f>ROUND(I413*H413,2)</f>
        <v>0</v>
      </c>
      <c r="BL413" s="34" t="s">
        <v>280</v>
      </c>
      <c r="BM413" s="166" t="s">
        <v>486</v>
      </c>
    </row>
    <row r="414" spans="2:65" s="50" customFormat="1" ht="19.149999999999999">
      <c r="B414" s="49"/>
      <c r="D414" s="168" t="s">
        <v>170</v>
      </c>
      <c r="F414" s="169" t="s">
        <v>487</v>
      </c>
      <c r="I414" s="170"/>
      <c r="L414" s="49"/>
      <c r="M414" s="171"/>
      <c r="T414" s="74"/>
      <c r="AT414" s="34" t="s">
        <v>170</v>
      </c>
      <c r="AU414" s="34" t="s">
        <v>112</v>
      </c>
    </row>
    <row r="415" spans="2:65" s="173" customFormat="1" ht="20.45">
      <c r="B415" s="172"/>
      <c r="D415" s="174" t="s">
        <v>172</v>
      </c>
      <c r="E415" s="175" t="s">
        <v>53</v>
      </c>
      <c r="F415" s="176" t="s">
        <v>183</v>
      </c>
      <c r="H415" s="175" t="s">
        <v>53</v>
      </c>
      <c r="I415" s="177"/>
      <c r="L415" s="172"/>
      <c r="M415" s="178"/>
      <c r="T415" s="179"/>
      <c r="AT415" s="175" t="s">
        <v>172</v>
      </c>
      <c r="AU415" s="175" t="s">
        <v>112</v>
      </c>
      <c r="AV415" s="173" t="s">
        <v>8</v>
      </c>
      <c r="AW415" s="173" t="s">
        <v>65</v>
      </c>
      <c r="AX415" s="173" t="s">
        <v>103</v>
      </c>
      <c r="AY415" s="175" t="s">
        <v>160</v>
      </c>
    </row>
    <row r="416" spans="2:65" s="173" customFormat="1">
      <c r="B416" s="172"/>
      <c r="D416" s="174" t="s">
        <v>172</v>
      </c>
      <c r="E416" s="175" t="s">
        <v>53</v>
      </c>
      <c r="F416" s="176" t="s">
        <v>488</v>
      </c>
      <c r="H416" s="175" t="s">
        <v>53</v>
      </c>
      <c r="I416" s="177"/>
      <c r="L416" s="172"/>
      <c r="M416" s="178"/>
      <c r="T416" s="179"/>
      <c r="AT416" s="175" t="s">
        <v>172</v>
      </c>
      <c r="AU416" s="175" t="s">
        <v>112</v>
      </c>
      <c r="AV416" s="173" t="s">
        <v>8</v>
      </c>
      <c r="AW416" s="173" t="s">
        <v>65</v>
      </c>
      <c r="AX416" s="173" t="s">
        <v>103</v>
      </c>
      <c r="AY416" s="175" t="s">
        <v>160</v>
      </c>
    </row>
    <row r="417" spans="2:65" s="181" customFormat="1">
      <c r="B417" s="180"/>
      <c r="D417" s="174" t="s">
        <v>172</v>
      </c>
      <c r="E417" s="182" t="s">
        <v>53</v>
      </c>
      <c r="F417" s="183" t="s">
        <v>186</v>
      </c>
      <c r="H417" s="184">
        <v>2</v>
      </c>
      <c r="I417" s="185"/>
      <c r="L417" s="180"/>
      <c r="M417" s="186"/>
      <c r="T417" s="187"/>
      <c r="AT417" s="182" t="s">
        <v>172</v>
      </c>
      <c r="AU417" s="182" t="s">
        <v>112</v>
      </c>
      <c r="AV417" s="181" t="s">
        <v>112</v>
      </c>
      <c r="AW417" s="181" t="s">
        <v>65</v>
      </c>
      <c r="AX417" s="181" t="s">
        <v>8</v>
      </c>
      <c r="AY417" s="182" t="s">
        <v>160</v>
      </c>
    </row>
    <row r="418" spans="2:65" s="143" customFormat="1" ht="22.9" customHeight="1">
      <c r="B418" s="142"/>
      <c r="D418" s="144" t="s">
        <v>102</v>
      </c>
      <c r="E418" s="153" t="s">
        <v>489</v>
      </c>
      <c r="F418" s="153" t="s">
        <v>490</v>
      </c>
      <c r="I418" s="146"/>
      <c r="J418" s="154">
        <f>BK418</f>
        <v>0</v>
      </c>
      <c r="L418" s="142"/>
      <c r="M418" s="148"/>
      <c r="P418" s="149">
        <f>SUM(P419:P468)</f>
        <v>0</v>
      </c>
      <c r="R418" s="149">
        <f>SUM(R419:R468)</f>
        <v>0</v>
      </c>
      <c r="T418" s="150">
        <f>SUM(T419:T468)</f>
        <v>7.1860000000000007E-2</v>
      </c>
      <c r="AR418" s="144" t="s">
        <v>112</v>
      </c>
      <c r="AT418" s="151" t="s">
        <v>102</v>
      </c>
      <c r="AU418" s="151" t="s">
        <v>8</v>
      </c>
      <c r="AY418" s="144" t="s">
        <v>160</v>
      </c>
      <c r="BK418" s="152">
        <f>SUM(BK419:BK468)</f>
        <v>0</v>
      </c>
    </row>
    <row r="419" spans="2:65" s="50" customFormat="1" ht="21.75" customHeight="1">
      <c r="B419" s="49"/>
      <c r="C419" s="155" t="s">
        <v>491</v>
      </c>
      <c r="D419" s="155" t="s">
        <v>163</v>
      </c>
      <c r="E419" s="156" t="s">
        <v>492</v>
      </c>
      <c r="F419" s="157" t="s">
        <v>493</v>
      </c>
      <c r="G419" s="158" t="s">
        <v>494</v>
      </c>
      <c r="H419" s="159">
        <v>2</v>
      </c>
      <c r="I419" s="160"/>
      <c r="J419" s="161">
        <f>ROUND(I419*H419,2)</f>
        <v>0</v>
      </c>
      <c r="K419" s="157" t="s">
        <v>167</v>
      </c>
      <c r="L419" s="49"/>
      <c r="M419" s="162" t="s">
        <v>53</v>
      </c>
      <c r="N419" s="163" t="s">
        <v>74</v>
      </c>
      <c r="P419" s="164">
        <f>O419*H419</f>
        <v>0</v>
      </c>
      <c r="Q419" s="164">
        <v>0</v>
      </c>
      <c r="R419" s="164">
        <f>Q419*H419</f>
        <v>0</v>
      </c>
      <c r="S419" s="164">
        <v>1.9460000000000002E-2</v>
      </c>
      <c r="T419" s="165">
        <f>S419*H419</f>
        <v>3.8920000000000003E-2</v>
      </c>
      <c r="AR419" s="166" t="s">
        <v>280</v>
      </c>
      <c r="AT419" s="166" t="s">
        <v>163</v>
      </c>
      <c r="AU419" s="166" t="s">
        <v>112</v>
      </c>
      <c r="AY419" s="34" t="s">
        <v>160</v>
      </c>
      <c r="BE419" s="167">
        <f>IF(N419="základní",J419,0)</f>
        <v>0</v>
      </c>
      <c r="BF419" s="167">
        <f>IF(N419="snížená",J419,0)</f>
        <v>0</v>
      </c>
      <c r="BG419" s="167">
        <f>IF(N419="zákl. přenesená",J419,0)</f>
        <v>0</v>
      </c>
      <c r="BH419" s="167">
        <f>IF(N419="sníž. přenesená",J419,0)</f>
        <v>0</v>
      </c>
      <c r="BI419" s="167">
        <f>IF(N419="nulová",J419,0)</f>
        <v>0</v>
      </c>
      <c r="BJ419" s="34" t="s">
        <v>8</v>
      </c>
      <c r="BK419" s="167">
        <f>ROUND(I419*H419,2)</f>
        <v>0</v>
      </c>
      <c r="BL419" s="34" t="s">
        <v>280</v>
      </c>
      <c r="BM419" s="166" t="s">
        <v>495</v>
      </c>
    </row>
    <row r="420" spans="2:65" s="50" customFormat="1" ht="19.149999999999999">
      <c r="B420" s="49"/>
      <c r="D420" s="168" t="s">
        <v>170</v>
      </c>
      <c r="F420" s="169" t="s">
        <v>496</v>
      </c>
      <c r="I420" s="170"/>
      <c r="L420" s="49"/>
      <c r="M420" s="171"/>
      <c r="T420" s="74"/>
      <c r="AT420" s="34" t="s">
        <v>170</v>
      </c>
      <c r="AU420" s="34" t="s">
        <v>112</v>
      </c>
    </row>
    <row r="421" spans="2:65" s="173" customFormat="1" ht="20.45">
      <c r="B421" s="172"/>
      <c r="D421" s="174" t="s">
        <v>172</v>
      </c>
      <c r="E421" s="175" t="s">
        <v>53</v>
      </c>
      <c r="F421" s="176" t="s">
        <v>183</v>
      </c>
      <c r="H421" s="175" t="s">
        <v>53</v>
      </c>
      <c r="I421" s="177"/>
      <c r="L421" s="172"/>
      <c r="M421" s="178"/>
      <c r="T421" s="179"/>
      <c r="AT421" s="175" t="s">
        <v>172</v>
      </c>
      <c r="AU421" s="175" t="s">
        <v>112</v>
      </c>
      <c r="AV421" s="173" t="s">
        <v>8</v>
      </c>
      <c r="AW421" s="173" t="s">
        <v>65</v>
      </c>
      <c r="AX421" s="173" t="s">
        <v>103</v>
      </c>
      <c r="AY421" s="175" t="s">
        <v>160</v>
      </c>
    </row>
    <row r="422" spans="2:65" s="173" customFormat="1">
      <c r="B422" s="172"/>
      <c r="D422" s="174" t="s">
        <v>172</v>
      </c>
      <c r="E422" s="175" t="s">
        <v>53</v>
      </c>
      <c r="F422" s="176" t="s">
        <v>174</v>
      </c>
      <c r="H422" s="175" t="s">
        <v>53</v>
      </c>
      <c r="I422" s="177"/>
      <c r="L422" s="172"/>
      <c r="M422" s="178"/>
      <c r="T422" s="179"/>
      <c r="AT422" s="175" t="s">
        <v>172</v>
      </c>
      <c r="AU422" s="175" t="s">
        <v>112</v>
      </c>
      <c r="AV422" s="173" t="s">
        <v>8</v>
      </c>
      <c r="AW422" s="173" t="s">
        <v>65</v>
      </c>
      <c r="AX422" s="173" t="s">
        <v>103</v>
      </c>
      <c r="AY422" s="175" t="s">
        <v>160</v>
      </c>
    </row>
    <row r="423" spans="2:65" s="173" customFormat="1">
      <c r="B423" s="172"/>
      <c r="D423" s="174" t="s">
        <v>172</v>
      </c>
      <c r="E423" s="175" t="s">
        <v>53</v>
      </c>
      <c r="F423" s="176" t="s">
        <v>497</v>
      </c>
      <c r="H423" s="175" t="s">
        <v>53</v>
      </c>
      <c r="I423" s="177"/>
      <c r="L423" s="172"/>
      <c r="M423" s="178"/>
      <c r="T423" s="179"/>
      <c r="AT423" s="175" t="s">
        <v>172</v>
      </c>
      <c r="AU423" s="175" t="s">
        <v>112</v>
      </c>
      <c r="AV423" s="173" t="s">
        <v>8</v>
      </c>
      <c r="AW423" s="173" t="s">
        <v>65</v>
      </c>
      <c r="AX423" s="173" t="s">
        <v>103</v>
      </c>
      <c r="AY423" s="175" t="s">
        <v>160</v>
      </c>
    </row>
    <row r="424" spans="2:65" s="181" customFormat="1">
      <c r="B424" s="180"/>
      <c r="D424" s="174" t="s">
        <v>172</v>
      </c>
      <c r="E424" s="182" t="s">
        <v>53</v>
      </c>
      <c r="F424" s="183" t="s">
        <v>314</v>
      </c>
      <c r="H424" s="184">
        <v>1</v>
      </c>
      <c r="I424" s="185"/>
      <c r="L424" s="180"/>
      <c r="M424" s="186"/>
      <c r="T424" s="187"/>
      <c r="AT424" s="182" t="s">
        <v>172</v>
      </c>
      <c r="AU424" s="182" t="s">
        <v>112</v>
      </c>
      <c r="AV424" s="181" t="s">
        <v>112</v>
      </c>
      <c r="AW424" s="181" t="s">
        <v>65</v>
      </c>
      <c r="AX424" s="181" t="s">
        <v>103</v>
      </c>
      <c r="AY424" s="182" t="s">
        <v>160</v>
      </c>
    </row>
    <row r="425" spans="2:65" s="173" customFormat="1">
      <c r="B425" s="172"/>
      <c r="D425" s="174" t="s">
        <v>172</v>
      </c>
      <c r="E425" s="175" t="s">
        <v>53</v>
      </c>
      <c r="F425" s="176" t="s">
        <v>263</v>
      </c>
      <c r="H425" s="175" t="s">
        <v>53</v>
      </c>
      <c r="I425" s="177"/>
      <c r="L425" s="172"/>
      <c r="M425" s="178"/>
      <c r="T425" s="179"/>
      <c r="AT425" s="175" t="s">
        <v>172</v>
      </c>
      <c r="AU425" s="175" t="s">
        <v>112</v>
      </c>
      <c r="AV425" s="173" t="s">
        <v>8</v>
      </c>
      <c r="AW425" s="173" t="s">
        <v>65</v>
      </c>
      <c r="AX425" s="173" t="s">
        <v>103</v>
      </c>
      <c r="AY425" s="175" t="s">
        <v>160</v>
      </c>
    </row>
    <row r="426" spans="2:65" s="173" customFormat="1">
      <c r="B426" s="172"/>
      <c r="D426" s="174" t="s">
        <v>172</v>
      </c>
      <c r="E426" s="175" t="s">
        <v>53</v>
      </c>
      <c r="F426" s="176" t="s">
        <v>497</v>
      </c>
      <c r="H426" s="175" t="s">
        <v>53</v>
      </c>
      <c r="I426" s="177"/>
      <c r="L426" s="172"/>
      <c r="M426" s="178"/>
      <c r="T426" s="179"/>
      <c r="AT426" s="175" t="s">
        <v>172</v>
      </c>
      <c r="AU426" s="175" t="s">
        <v>112</v>
      </c>
      <c r="AV426" s="173" t="s">
        <v>8</v>
      </c>
      <c r="AW426" s="173" t="s">
        <v>65</v>
      </c>
      <c r="AX426" s="173" t="s">
        <v>103</v>
      </c>
      <c r="AY426" s="175" t="s">
        <v>160</v>
      </c>
    </row>
    <row r="427" spans="2:65" s="181" customFormat="1">
      <c r="B427" s="180"/>
      <c r="D427" s="174" t="s">
        <v>172</v>
      </c>
      <c r="E427" s="182" t="s">
        <v>53</v>
      </c>
      <c r="F427" s="183" t="s">
        <v>314</v>
      </c>
      <c r="H427" s="184">
        <v>1</v>
      </c>
      <c r="I427" s="185"/>
      <c r="L427" s="180"/>
      <c r="M427" s="186"/>
      <c r="T427" s="187"/>
      <c r="AT427" s="182" t="s">
        <v>172</v>
      </c>
      <c r="AU427" s="182" t="s">
        <v>112</v>
      </c>
      <c r="AV427" s="181" t="s">
        <v>112</v>
      </c>
      <c r="AW427" s="181" t="s">
        <v>65</v>
      </c>
      <c r="AX427" s="181" t="s">
        <v>103</v>
      </c>
      <c r="AY427" s="182" t="s">
        <v>160</v>
      </c>
    </row>
    <row r="428" spans="2:65" s="199" customFormat="1">
      <c r="B428" s="198"/>
      <c r="D428" s="174" t="s">
        <v>172</v>
      </c>
      <c r="E428" s="200" t="s">
        <v>53</v>
      </c>
      <c r="F428" s="201" t="s">
        <v>211</v>
      </c>
      <c r="H428" s="202">
        <v>2</v>
      </c>
      <c r="I428" s="203"/>
      <c r="L428" s="198"/>
      <c r="M428" s="204"/>
      <c r="T428" s="205"/>
      <c r="AT428" s="200" t="s">
        <v>172</v>
      </c>
      <c r="AU428" s="200" t="s">
        <v>112</v>
      </c>
      <c r="AV428" s="199" t="s">
        <v>168</v>
      </c>
      <c r="AW428" s="199" t="s">
        <v>65</v>
      </c>
      <c r="AX428" s="199" t="s">
        <v>8</v>
      </c>
      <c r="AY428" s="200" t="s">
        <v>160</v>
      </c>
    </row>
    <row r="429" spans="2:65" s="50" customFormat="1" ht="24.4" customHeight="1">
      <c r="B429" s="49"/>
      <c r="C429" s="155" t="s">
        <v>498</v>
      </c>
      <c r="D429" s="155" t="s">
        <v>163</v>
      </c>
      <c r="E429" s="156" t="s">
        <v>499</v>
      </c>
      <c r="F429" s="157" t="s">
        <v>500</v>
      </c>
      <c r="G429" s="158" t="s">
        <v>494</v>
      </c>
      <c r="H429" s="159">
        <v>1</v>
      </c>
      <c r="I429" s="160"/>
      <c r="J429" s="161">
        <f>ROUND(I429*H429,2)</f>
        <v>0</v>
      </c>
      <c r="K429" s="157" t="s">
        <v>167</v>
      </c>
      <c r="L429" s="49"/>
      <c r="M429" s="162" t="s">
        <v>53</v>
      </c>
      <c r="N429" s="163" t="s">
        <v>74</v>
      </c>
      <c r="P429" s="164">
        <f>O429*H429</f>
        <v>0</v>
      </c>
      <c r="Q429" s="164">
        <v>0</v>
      </c>
      <c r="R429" s="164">
        <f>Q429*H429</f>
        <v>0</v>
      </c>
      <c r="S429" s="164">
        <v>2.4500000000000001E-2</v>
      </c>
      <c r="T429" s="165">
        <f>S429*H429</f>
        <v>2.4500000000000001E-2</v>
      </c>
      <c r="AR429" s="166" t="s">
        <v>280</v>
      </c>
      <c r="AT429" s="166" t="s">
        <v>163</v>
      </c>
      <c r="AU429" s="166" t="s">
        <v>112</v>
      </c>
      <c r="AY429" s="34" t="s">
        <v>160</v>
      </c>
      <c r="BE429" s="167">
        <f>IF(N429="základní",J429,0)</f>
        <v>0</v>
      </c>
      <c r="BF429" s="167">
        <f>IF(N429="snížená",J429,0)</f>
        <v>0</v>
      </c>
      <c r="BG429" s="167">
        <f>IF(N429="zákl. přenesená",J429,0)</f>
        <v>0</v>
      </c>
      <c r="BH429" s="167">
        <f>IF(N429="sníž. přenesená",J429,0)</f>
        <v>0</v>
      </c>
      <c r="BI429" s="167">
        <f>IF(N429="nulová",J429,0)</f>
        <v>0</v>
      </c>
      <c r="BJ429" s="34" t="s">
        <v>8</v>
      </c>
      <c r="BK429" s="167">
        <f>ROUND(I429*H429,2)</f>
        <v>0</v>
      </c>
      <c r="BL429" s="34" t="s">
        <v>280</v>
      </c>
      <c r="BM429" s="166" t="s">
        <v>501</v>
      </c>
    </row>
    <row r="430" spans="2:65" s="50" customFormat="1" ht="19.149999999999999">
      <c r="B430" s="49"/>
      <c r="D430" s="168" t="s">
        <v>170</v>
      </c>
      <c r="F430" s="169" t="s">
        <v>502</v>
      </c>
      <c r="I430" s="170"/>
      <c r="L430" s="49"/>
      <c r="M430" s="171"/>
      <c r="T430" s="74"/>
      <c r="AT430" s="34" t="s">
        <v>170</v>
      </c>
      <c r="AU430" s="34" t="s">
        <v>112</v>
      </c>
    </row>
    <row r="431" spans="2:65" s="173" customFormat="1" ht="20.45">
      <c r="B431" s="172"/>
      <c r="D431" s="174" t="s">
        <v>172</v>
      </c>
      <c r="E431" s="175" t="s">
        <v>53</v>
      </c>
      <c r="F431" s="176" t="s">
        <v>183</v>
      </c>
      <c r="H431" s="175" t="s">
        <v>53</v>
      </c>
      <c r="I431" s="177"/>
      <c r="L431" s="172"/>
      <c r="M431" s="178"/>
      <c r="T431" s="179"/>
      <c r="AT431" s="175" t="s">
        <v>172</v>
      </c>
      <c r="AU431" s="175" t="s">
        <v>112</v>
      </c>
      <c r="AV431" s="173" t="s">
        <v>8</v>
      </c>
      <c r="AW431" s="173" t="s">
        <v>65</v>
      </c>
      <c r="AX431" s="173" t="s">
        <v>103</v>
      </c>
      <c r="AY431" s="175" t="s">
        <v>160</v>
      </c>
    </row>
    <row r="432" spans="2:65" s="173" customFormat="1">
      <c r="B432" s="172"/>
      <c r="D432" s="174" t="s">
        <v>172</v>
      </c>
      <c r="E432" s="175" t="s">
        <v>53</v>
      </c>
      <c r="F432" s="176" t="s">
        <v>174</v>
      </c>
      <c r="H432" s="175" t="s">
        <v>53</v>
      </c>
      <c r="I432" s="177"/>
      <c r="L432" s="172"/>
      <c r="M432" s="178"/>
      <c r="T432" s="179"/>
      <c r="AT432" s="175" t="s">
        <v>172</v>
      </c>
      <c r="AU432" s="175" t="s">
        <v>112</v>
      </c>
      <c r="AV432" s="173" t="s">
        <v>8</v>
      </c>
      <c r="AW432" s="173" t="s">
        <v>65</v>
      </c>
      <c r="AX432" s="173" t="s">
        <v>103</v>
      </c>
      <c r="AY432" s="175" t="s">
        <v>160</v>
      </c>
    </row>
    <row r="433" spans="2:65" s="173" customFormat="1">
      <c r="B433" s="172"/>
      <c r="D433" s="174" t="s">
        <v>172</v>
      </c>
      <c r="E433" s="175" t="s">
        <v>53</v>
      </c>
      <c r="F433" s="176" t="s">
        <v>503</v>
      </c>
      <c r="H433" s="175" t="s">
        <v>53</v>
      </c>
      <c r="I433" s="177"/>
      <c r="L433" s="172"/>
      <c r="M433" s="178"/>
      <c r="T433" s="179"/>
      <c r="AT433" s="175" t="s">
        <v>172</v>
      </c>
      <c r="AU433" s="175" t="s">
        <v>112</v>
      </c>
      <c r="AV433" s="173" t="s">
        <v>8</v>
      </c>
      <c r="AW433" s="173" t="s">
        <v>65</v>
      </c>
      <c r="AX433" s="173" t="s">
        <v>103</v>
      </c>
      <c r="AY433" s="175" t="s">
        <v>160</v>
      </c>
    </row>
    <row r="434" spans="2:65" s="181" customFormat="1">
      <c r="B434" s="180"/>
      <c r="D434" s="174" t="s">
        <v>172</v>
      </c>
      <c r="E434" s="182" t="s">
        <v>53</v>
      </c>
      <c r="F434" s="183" t="s">
        <v>314</v>
      </c>
      <c r="H434" s="184">
        <v>1</v>
      </c>
      <c r="I434" s="185"/>
      <c r="L434" s="180"/>
      <c r="M434" s="186"/>
      <c r="T434" s="187"/>
      <c r="AT434" s="182" t="s">
        <v>172</v>
      </c>
      <c r="AU434" s="182" t="s">
        <v>112</v>
      </c>
      <c r="AV434" s="181" t="s">
        <v>112</v>
      </c>
      <c r="AW434" s="181" t="s">
        <v>65</v>
      </c>
      <c r="AX434" s="181" t="s">
        <v>8</v>
      </c>
      <c r="AY434" s="182" t="s">
        <v>160</v>
      </c>
    </row>
    <row r="435" spans="2:65" s="50" customFormat="1" ht="16.5" customHeight="1">
      <c r="B435" s="49"/>
      <c r="C435" s="155" t="s">
        <v>504</v>
      </c>
      <c r="D435" s="155" t="s">
        <v>163</v>
      </c>
      <c r="E435" s="156" t="s">
        <v>505</v>
      </c>
      <c r="F435" s="157" t="s">
        <v>506</v>
      </c>
      <c r="G435" s="158" t="s">
        <v>494</v>
      </c>
      <c r="H435" s="159">
        <v>2</v>
      </c>
      <c r="I435" s="160"/>
      <c r="J435" s="161">
        <f>ROUND(I435*H435,2)</f>
        <v>0</v>
      </c>
      <c r="K435" s="157" t="s">
        <v>167</v>
      </c>
      <c r="L435" s="49"/>
      <c r="M435" s="162" t="s">
        <v>53</v>
      </c>
      <c r="N435" s="163" t="s">
        <v>74</v>
      </c>
      <c r="P435" s="164">
        <f>O435*H435</f>
        <v>0</v>
      </c>
      <c r="Q435" s="164">
        <v>0</v>
      </c>
      <c r="R435" s="164">
        <f>Q435*H435</f>
        <v>0</v>
      </c>
      <c r="S435" s="164">
        <v>1.56E-3</v>
      </c>
      <c r="T435" s="165">
        <f>S435*H435</f>
        <v>3.1199999999999999E-3</v>
      </c>
      <c r="AR435" s="166" t="s">
        <v>280</v>
      </c>
      <c r="AT435" s="166" t="s">
        <v>163</v>
      </c>
      <c r="AU435" s="166" t="s">
        <v>112</v>
      </c>
      <c r="AY435" s="34" t="s">
        <v>160</v>
      </c>
      <c r="BE435" s="167">
        <f>IF(N435="základní",J435,0)</f>
        <v>0</v>
      </c>
      <c r="BF435" s="167">
        <f>IF(N435="snížená",J435,0)</f>
        <v>0</v>
      </c>
      <c r="BG435" s="167">
        <f>IF(N435="zákl. přenesená",J435,0)</f>
        <v>0</v>
      </c>
      <c r="BH435" s="167">
        <f>IF(N435="sníž. přenesená",J435,0)</f>
        <v>0</v>
      </c>
      <c r="BI435" s="167">
        <f>IF(N435="nulová",J435,0)</f>
        <v>0</v>
      </c>
      <c r="BJ435" s="34" t="s">
        <v>8</v>
      </c>
      <c r="BK435" s="167">
        <f>ROUND(I435*H435,2)</f>
        <v>0</v>
      </c>
      <c r="BL435" s="34" t="s">
        <v>280</v>
      </c>
      <c r="BM435" s="166" t="s">
        <v>507</v>
      </c>
    </row>
    <row r="436" spans="2:65" s="50" customFormat="1" ht="19.149999999999999">
      <c r="B436" s="49"/>
      <c r="D436" s="168" t="s">
        <v>170</v>
      </c>
      <c r="F436" s="169" t="s">
        <v>508</v>
      </c>
      <c r="I436" s="170"/>
      <c r="L436" s="49"/>
      <c r="M436" s="171"/>
      <c r="T436" s="74"/>
      <c r="AT436" s="34" t="s">
        <v>170</v>
      </c>
      <c r="AU436" s="34" t="s">
        <v>112</v>
      </c>
    </row>
    <row r="437" spans="2:65" s="173" customFormat="1" ht="20.45">
      <c r="B437" s="172"/>
      <c r="D437" s="174" t="s">
        <v>172</v>
      </c>
      <c r="E437" s="175" t="s">
        <v>53</v>
      </c>
      <c r="F437" s="176" t="s">
        <v>183</v>
      </c>
      <c r="H437" s="175" t="s">
        <v>53</v>
      </c>
      <c r="I437" s="177"/>
      <c r="L437" s="172"/>
      <c r="M437" s="178"/>
      <c r="T437" s="179"/>
      <c r="AT437" s="175" t="s">
        <v>172</v>
      </c>
      <c r="AU437" s="175" t="s">
        <v>112</v>
      </c>
      <c r="AV437" s="173" t="s">
        <v>8</v>
      </c>
      <c r="AW437" s="173" t="s">
        <v>65</v>
      </c>
      <c r="AX437" s="173" t="s">
        <v>103</v>
      </c>
      <c r="AY437" s="175" t="s">
        <v>160</v>
      </c>
    </row>
    <row r="438" spans="2:65" s="173" customFormat="1">
      <c r="B438" s="172"/>
      <c r="D438" s="174" t="s">
        <v>172</v>
      </c>
      <c r="E438" s="175" t="s">
        <v>53</v>
      </c>
      <c r="F438" s="176" t="s">
        <v>174</v>
      </c>
      <c r="H438" s="175" t="s">
        <v>53</v>
      </c>
      <c r="I438" s="177"/>
      <c r="L438" s="172"/>
      <c r="M438" s="178"/>
      <c r="T438" s="179"/>
      <c r="AT438" s="175" t="s">
        <v>172</v>
      </c>
      <c r="AU438" s="175" t="s">
        <v>112</v>
      </c>
      <c r="AV438" s="173" t="s">
        <v>8</v>
      </c>
      <c r="AW438" s="173" t="s">
        <v>65</v>
      </c>
      <c r="AX438" s="173" t="s">
        <v>103</v>
      </c>
      <c r="AY438" s="175" t="s">
        <v>160</v>
      </c>
    </row>
    <row r="439" spans="2:65" s="173" customFormat="1">
      <c r="B439" s="172"/>
      <c r="D439" s="174" t="s">
        <v>172</v>
      </c>
      <c r="E439" s="175" t="s">
        <v>53</v>
      </c>
      <c r="F439" s="176" t="s">
        <v>497</v>
      </c>
      <c r="H439" s="175" t="s">
        <v>53</v>
      </c>
      <c r="I439" s="177"/>
      <c r="L439" s="172"/>
      <c r="M439" s="178"/>
      <c r="T439" s="179"/>
      <c r="AT439" s="175" t="s">
        <v>172</v>
      </c>
      <c r="AU439" s="175" t="s">
        <v>112</v>
      </c>
      <c r="AV439" s="173" t="s">
        <v>8</v>
      </c>
      <c r="AW439" s="173" t="s">
        <v>65</v>
      </c>
      <c r="AX439" s="173" t="s">
        <v>103</v>
      </c>
      <c r="AY439" s="175" t="s">
        <v>160</v>
      </c>
    </row>
    <row r="440" spans="2:65" s="181" customFormat="1">
      <c r="B440" s="180"/>
      <c r="D440" s="174" t="s">
        <v>172</v>
      </c>
      <c r="E440" s="182" t="s">
        <v>53</v>
      </c>
      <c r="F440" s="183" t="s">
        <v>314</v>
      </c>
      <c r="H440" s="184">
        <v>1</v>
      </c>
      <c r="I440" s="185"/>
      <c r="L440" s="180"/>
      <c r="M440" s="186"/>
      <c r="T440" s="187"/>
      <c r="AT440" s="182" t="s">
        <v>172</v>
      </c>
      <c r="AU440" s="182" t="s">
        <v>112</v>
      </c>
      <c r="AV440" s="181" t="s">
        <v>112</v>
      </c>
      <c r="AW440" s="181" t="s">
        <v>65</v>
      </c>
      <c r="AX440" s="181" t="s">
        <v>103</v>
      </c>
      <c r="AY440" s="182" t="s">
        <v>160</v>
      </c>
    </row>
    <row r="441" spans="2:65" s="173" customFormat="1">
      <c r="B441" s="172"/>
      <c r="D441" s="174" t="s">
        <v>172</v>
      </c>
      <c r="E441" s="175" t="s">
        <v>53</v>
      </c>
      <c r="F441" s="176" t="s">
        <v>263</v>
      </c>
      <c r="H441" s="175" t="s">
        <v>53</v>
      </c>
      <c r="I441" s="177"/>
      <c r="L441" s="172"/>
      <c r="M441" s="178"/>
      <c r="T441" s="179"/>
      <c r="AT441" s="175" t="s">
        <v>172</v>
      </c>
      <c r="AU441" s="175" t="s">
        <v>112</v>
      </c>
      <c r="AV441" s="173" t="s">
        <v>8</v>
      </c>
      <c r="AW441" s="173" t="s">
        <v>65</v>
      </c>
      <c r="AX441" s="173" t="s">
        <v>103</v>
      </c>
      <c r="AY441" s="175" t="s">
        <v>160</v>
      </c>
    </row>
    <row r="442" spans="2:65" s="173" customFormat="1">
      <c r="B442" s="172"/>
      <c r="D442" s="174" t="s">
        <v>172</v>
      </c>
      <c r="E442" s="175" t="s">
        <v>53</v>
      </c>
      <c r="F442" s="176" t="s">
        <v>497</v>
      </c>
      <c r="H442" s="175" t="s">
        <v>53</v>
      </c>
      <c r="I442" s="177"/>
      <c r="L442" s="172"/>
      <c r="M442" s="178"/>
      <c r="T442" s="179"/>
      <c r="AT442" s="175" t="s">
        <v>172</v>
      </c>
      <c r="AU442" s="175" t="s">
        <v>112</v>
      </c>
      <c r="AV442" s="173" t="s">
        <v>8</v>
      </c>
      <c r="AW442" s="173" t="s">
        <v>65</v>
      </c>
      <c r="AX442" s="173" t="s">
        <v>103</v>
      </c>
      <c r="AY442" s="175" t="s">
        <v>160</v>
      </c>
    </row>
    <row r="443" spans="2:65" s="181" customFormat="1">
      <c r="B443" s="180"/>
      <c r="D443" s="174" t="s">
        <v>172</v>
      </c>
      <c r="E443" s="182" t="s">
        <v>53</v>
      </c>
      <c r="F443" s="183" t="s">
        <v>314</v>
      </c>
      <c r="H443" s="184">
        <v>1</v>
      </c>
      <c r="I443" s="185"/>
      <c r="L443" s="180"/>
      <c r="M443" s="186"/>
      <c r="T443" s="187"/>
      <c r="AT443" s="182" t="s">
        <v>172</v>
      </c>
      <c r="AU443" s="182" t="s">
        <v>112</v>
      </c>
      <c r="AV443" s="181" t="s">
        <v>112</v>
      </c>
      <c r="AW443" s="181" t="s">
        <v>65</v>
      </c>
      <c r="AX443" s="181" t="s">
        <v>103</v>
      </c>
      <c r="AY443" s="182" t="s">
        <v>160</v>
      </c>
    </row>
    <row r="444" spans="2:65" s="199" customFormat="1">
      <c r="B444" s="198"/>
      <c r="D444" s="174" t="s">
        <v>172</v>
      </c>
      <c r="E444" s="200" t="s">
        <v>53</v>
      </c>
      <c r="F444" s="201" t="s">
        <v>211</v>
      </c>
      <c r="H444" s="202">
        <v>2</v>
      </c>
      <c r="I444" s="203"/>
      <c r="L444" s="198"/>
      <c r="M444" s="204"/>
      <c r="T444" s="205"/>
      <c r="AT444" s="200" t="s">
        <v>172</v>
      </c>
      <c r="AU444" s="200" t="s">
        <v>112</v>
      </c>
      <c r="AV444" s="199" t="s">
        <v>168</v>
      </c>
      <c r="AW444" s="199" t="s">
        <v>65</v>
      </c>
      <c r="AX444" s="199" t="s">
        <v>8</v>
      </c>
      <c r="AY444" s="200" t="s">
        <v>160</v>
      </c>
    </row>
    <row r="445" spans="2:65" s="50" customFormat="1" ht="24.4" customHeight="1">
      <c r="B445" s="49"/>
      <c r="C445" s="155" t="s">
        <v>509</v>
      </c>
      <c r="D445" s="155" t="s">
        <v>163</v>
      </c>
      <c r="E445" s="156" t="s">
        <v>510</v>
      </c>
      <c r="F445" s="157" t="s">
        <v>511</v>
      </c>
      <c r="G445" s="158" t="s">
        <v>180</v>
      </c>
      <c r="H445" s="159">
        <v>1</v>
      </c>
      <c r="I445" s="160"/>
      <c r="J445" s="161">
        <f>ROUND(I445*H445,2)</f>
        <v>0</v>
      </c>
      <c r="K445" s="157" t="s">
        <v>167</v>
      </c>
      <c r="L445" s="49"/>
      <c r="M445" s="162" t="s">
        <v>53</v>
      </c>
      <c r="N445" s="163" t="s">
        <v>74</v>
      </c>
      <c r="P445" s="164">
        <f>O445*H445</f>
        <v>0</v>
      </c>
      <c r="Q445" s="164">
        <v>0</v>
      </c>
      <c r="R445" s="164">
        <f>Q445*H445</f>
        <v>0</v>
      </c>
      <c r="S445" s="164">
        <v>2.2499999999999998E-3</v>
      </c>
      <c r="T445" s="165">
        <f>S445*H445</f>
        <v>2.2499999999999998E-3</v>
      </c>
      <c r="AR445" s="166" t="s">
        <v>280</v>
      </c>
      <c r="AT445" s="166" t="s">
        <v>163</v>
      </c>
      <c r="AU445" s="166" t="s">
        <v>112</v>
      </c>
      <c r="AY445" s="34" t="s">
        <v>160</v>
      </c>
      <c r="BE445" s="167">
        <f>IF(N445="základní",J445,0)</f>
        <v>0</v>
      </c>
      <c r="BF445" s="167">
        <f>IF(N445="snížená",J445,0)</f>
        <v>0</v>
      </c>
      <c r="BG445" s="167">
        <f>IF(N445="zákl. přenesená",J445,0)</f>
        <v>0</v>
      </c>
      <c r="BH445" s="167">
        <f>IF(N445="sníž. přenesená",J445,0)</f>
        <v>0</v>
      </c>
      <c r="BI445" s="167">
        <f>IF(N445="nulová",J445,0)</f>
        <v>0</v>
      </c>
      <c r="BJ445" s="34" t="s">
        <v>8</v>
      </c>
      <c r="BK445" s="167">
        <f>ROUND(I445*H445,2)</f>
        <v>0</v>
      </c>
      <c r="BL445" s="34" t="s">
        <v>280</v>
      </c>
      <c r="BM445" s="166" t="s">
        <v>512</v>
      </c>
    </row>
    <row r="446" spans="2:65" s="50" customFormat="1" ht="19.149999999999999">
      <c r="B446" s="49"/>
      <c r="D446" s="168" t="s">
        <v>170</v>
      </c>
      <c r="F446" s="169" t="s">
        <v>513</v>
      </c>
      <c r="I446" s="170"/>
      <c r="L446" s="49"/>
      <c r="M446" s="171"/>
      <c r="T446" s="74"/>
      <c r="AT446" s="34" t="s">
        <v>170</v>
      </c>
      <c r="AU446" s="34" t="s">
        <v>112</v>
      </c>
    </row>
    <row r="447" spans="2:65" s="173" customFormat="1" ht="20.45">
      <c r="B447" s="172"/>
      <c r="D447" s="174" t="s">
        <v>172</v>
      </c>
      <c r="E447" s="175" t="s">
        <v>53</v>
      </c>
      <c r="F447" s="176" t="s">
        <v>183</v>
      </c>
      <c r="H447" s="175" t="s">
        <v>53</v>
      </c>
      <c r="I447" s="177"/>
      <c r="L447" s="172"/>
      <c r="M447" s="178"/>
      <c r="T447" s="179"/>
      <c r="AT447" s="175" t="s">
        <v>172</v>
      </c>
      <c r="AU447" s="175" t="s">
        <v>112</v>
      </c>
      <c r="AV447" s="173" t="s">
        <v>8</v>
      </c>
      <c r="AW447" s="173" t="s">
        <v>65</v>
      </c>
      <c r="AX447" s="173" t="s">
        <v>103</v>
      </c>
      <c r="AY447" s="175" t="s">
        <v>160</v>
      </c>
    </row>
    <row r="448" spans="2:65" s="173" customFormat="1">
      <c r="B448" s="172"/>
      <c r="D448" s="174" t="s">
        <v>172</v>
      </c>
      <c r="E448" s="175" t="s">
        <v>53</v>
      </c>
      <c r="F448" s="176" t="s">
        <v>174</v>
      </c>
      <c r="H448" s="175" t="s">
        <v>53</v>
      </c>
      <c r="I448" s="177"/>
      <c r="L448" s="172"/>
      <c r="M448" s="178"/>
      <c r="T448" s="179"/>
      <c r="AT448" s="175" t="s">
        <v>172</v>
      </c>
      <c r="AU448" s="175" t="s">
        <v>112</v>
      </c>
      <c r="AV448" s="173" t="s">
        <v>8</v>
      </c>
      <c r="AW448" s="173" t="s">
        <v>65</v>
      </c>
      <c r="AX448" s="173" t="s">
        <v>103</v>
      </c>
      <c r="AY448" s="175" t="s">
        <v>160</v>
      </c>
    </row>
    <row r="449" spans="2:65" s="173" customFormat="1">
      <c r="B449" s="172"/>
      <c r="D449" s="174" t="s">
        <v>172</v>
      </c>
      <c r="E449" s="175" t="s">
        <v>53</v>
      </c>
      <c r="F449" s="176" t="s">
        <v>514</v>
      </c>
      <c r="H449" s="175" t="s">
        <v>53</v>
      </c>
      <c r="I449" s="177"/>
      <c r="L449" s="172"/>
      <c r="M449" s="178"/>
      <c r="T449" s="179"/>
      <c r="AT449" s="175" t="s">
        <v>172</v>
      </c>
      <c r="AU449" s="175" t="s">
        <v>112</v>
      </c>
      <c r="AV449" s="173" t="s">
        <v>8</v>
      </c>
      <c r="AW449" s="173" t="s">
        <v>65</v>
      </c>
      <c r="AX449" s="173" t="s">
        <v>103</v>
      </c>
      <c r="AY449" s="175" t="s">
        <v>160</v>
      </c>
    </row>
    <row r="450" spans="2:65" s="181" customFormat="1">
      <c r="B450" s="180"/>
      <c r="D450" s="174" t="s">
        <v>172</v>
      </c>
      <c r="E450" s="182" t="s">
        <v>53</v>
      </c>
      <c r="F450" s="183" t="s">
        <v>314</v>
      </c>
      <c r="H450" s="184">
        <v>1</v>
      </c>
      <c r="I450" s="185"/>
      <c r="L450" s="180"/>
      <c r="M450" s="186"/>
      <c r="T450" s="187"/>
      <c r="AT450" s="182" t="s">
        <v>172</v>
      </c>
      <c r="AU450" s="182" t="s">
        <v>112</v>
      </c>
      <c r="AV450" s="181" t="s">
        <v>112</v>
      </c>
      <c r="AW450" s="181" t="s">
        <v>65</v>
      </c>
      <c r="AX450" s="181" t="s">
        <v>8</v>
      </c>
      <c r="AY450" s="182" t="s">
        <v>160</v>
      </c>
    </row>
    <row r="451" spans="2:65" s="50" customFormat="1" ht="24.4" customHeight="1">
      <c r="B451" s="49"/>
      <c r="C451" s="155" t="s">
        <v>515</v>
      </c>
      <c r="D451" s="155" t="s">
        <v>163</v>
      </c>
      <c r="E451" s="156" t="s">
        <v>516</v>
      </c>
      <c r="F451" s="157" t="s">
        <v>517</v>
      </c>
      <c r="G451" s="158" t="s">
        <v>180</v>
      </c>
      <c r="H451" s="159">
        <v>1</v>
      </c>
      <c r="I451" s="160"/>
      <c r="J451" s="161">
        <f>ROUND(I451*H451,2)</f>
        <v>0</v>
      </c>
      <c r="K451" s="157" t="s">
        <v>167</v>
      </c>
      <c r="L451" s="49"/>
      <c r="M451" s="162" t="s">
        <v>53</v>
      </c>
      <c r="N451" s="163" t="s">
        <v>74</v>
      </c>
      <c r="P451" s="164">
        <f>O451*H451</f>
        <v>0</v>
      </c>
      <c r="Q451" s="164">
        <v>0</v>
      </c>
      <c r="R451" s="164">
        <f>Q451*H451</f>
        <v>0</v>
      </c>
      <c r="S451" s="164">
        <v>5.1999999999999995E-4</v>
      </c>
      <c r="T451" s="165">
        <f>S451*H451</f>
        <v>5.1999999999999995E-4</v>
      </c>
      <c r="AR451" s="166" t="s">
        <v>280</v>
      </c>
      <c r="AT451" s="166" t="s">
        <v>163</v>
      </c>
      <c r="AU451" s="166" t="s">
        <v>112</v>
      </c>
      <c r="AY451" s="34" t="s">
        <v>160</v>
      </c>
      <c r="BE451" s="167">
        <f>IF(N451="základní",J451,0)</f>
        <v>0</v>
      </c>
      <c r="BF451" s="167">
        <f>IF(N451="snížená",J451,0)</f>
        <v>0</v>
      </c>
      <c r="BG451" s="167">
        <f>IF(N451="zákl. přenesená",J451,0)</f>
        <v>0</v>
      </c>
      <c r="BH451" s="167">
        <f>IF(N451="sníž. přenesená",J451,0)</f>
        <v>0</v>
      </c>
      <c r="BI451" s="167">
        <f>IF(N451="nulová",J451,0)</f>
        <v>0</v>
      </c>
      <c r="BJ451" s="34" t="s">
        <v>8</v>
      </c>
      <c r="BK451" s="167">
        <f>ROUND(I451*H451,2)</f>
        <v>0</v>
      </c>
      <c r="BL451" s="34" t="s">
        <v>280</v>
      </c>
      <c r="BM451" s="166" t="s">
        <v>518</v>
      </c>
    </row>
    <row r="452" spans="2:65" s="50" customFormat="1" ht="19.149999999999999">
      <c r="B452" s="49"/>
      <c r="D452" s="168" t="s">
        <v>170</v>
      </c>
      <c r="F452" s="169" t="s">
        <v>519</v>
      </c>
      <c r="I452" s="170"/>
      <c r="L452" s="49"/>
      <c r="M452" s="171"/>
      <c r="T452" s="74"/>
      <c r="AT452" s="34" t="s">
        <v>170</v>
      </c>
      <c r="AU452" s="34" t="s">
        <v>112</v>
      </c>
    </row>
    <row r="453" spans="2:65" s="173" customFormat="1" ht="20.45">
      <c r="B453" s="172"/>
      <c r="D453" s="174" t="s">
        <v>172</v>
      </c>
      <c r="E453" s="175" t="s">
        <v>53</v>
      </c>
      <c r="F453" s="176" t="s">
        <v>183</v>
      </c>
      <c r="H453" s="175" t="s">
        <v>53</v>
      </c>
      <c r="I453" s="177"/>
      <c r="L453" s="172"/>
      <c r="M453" s="178"/>
      <c r="T453" s="179"/>
      <c r="AT453" s="175" t="s">
        <v>172</v>
      </c>
      <c r="AU453" s="175" t="s">
        <v>112</v>
      </c>
      <c r="AV453" s="173" t="s">
        <v>8</v>
      </c>
      <c r="AW453" s="173" t="s">
        <v>65</v>
      </c>
      <c r="AX453" s="173" t="s">
        <v>103</v>
      </c>
      <c r="AY453" s="175" t="s">
        <v>160</v>
      </c>
    </row>
    <row r="454" spans="2:65" s="173" customFormat="1">
      <c r="B454" s="172"/>
      <c r="D454" s="174" t="s">
        <v>172</v>
      </c>
      <c r="E454" s="175" t="s">
        <v>53</v>
      </c>
      <c r="F454" s="176" t="s">
        <v>174</v>
      </c>
      <c r="H454" s="175" t="s">
        <v>53</v>
      </c>
      <c r="I454" s="177"/>
      <c r="L454" s="172"/>
      <c r="M454" s="178"/>
      <c r="T454" s="179"/>
      <c r="AT454" s="175" t="s">
        <v>172</v>
      </c>
      <c r="AU454" s="175" t="s">
        <v>112</v>
      </c>
      <c r="AV454" s="173" t="s">
        <v>8</v>
      </c>
      <c r="AW454" s="173" t="s">
        <v>65</v>
      </c>
      <c r="AX454" s="173" t="s">
        <v>103</v>
      </c>
      <c r="AY454" s="175" t="s">
        <v>160</v>
      </c>
    </row>
    <row r="455" spans="2:65" s="173" customFormat="1">
      <c r="B455" s="172"/>
      <c r="D455" s="174" t="s">
        <v>172</v>
      </c>
      <c r="E455" s="175" t="s">
        <v>53</v>
      </c>
      <c r="F455" s="176" t="s">
        <v>514</v>
      </c>
      <c r="H455" s="175" t="s">
        <v>53</v>
      </c>
      <c r="I455" s="177"/>
      <c r="L455" s="172"/>
      <c r="M455" s="178"/>
      <c r="T455" s="179"/>
      <c r="AT455" s="175" t="s">
        <v>172</v>
      </c>
      <c r="AU455" s="175" t="s">
        <v>112</v>
      </c>
      <c r="AV455" s="173" t="s">
        <v>8</v>
      </c>
      <c r="AW455" s="173" t="s">
        <v>65</v>
      </c>
      <c r="AX455" s="173" t="s">
        <v>103</v>
      </c>
      <c r="AY455" s="175" t="s">
        <v>160</v>
      </c>
    </row>
    <row r="456" spans="2:65" s="181" customFormat="1">
      <c r="B456" s="180"/>
      <c r="D456" s="174" t="s">
        <v>172</v>
      </c>
      <c r="E456" s="182" t="s">
        <v>53</v>
      </c>
      <c r="F456" s="183" t="s">
        <v>314</v>
      </c>
      <c r="H456" s="184">
        <v>1</v>
      </c>
      <c r="I456" s="185"/>
      <c r="L456" s="180"/>
      <c r="M456" s="186"/>
      <c r="T456" s="187"/>
      <c r="AT456" s="182" t="s">
        <v>172</v>
      </c>
      <c r="AU456" s="182" t="s">
        <v>112</v>
      </c>
      <c r="AV456" s="181" t="s">
        <v>112</v>
      </c>
      <c r="AW456" s="181" t="s">
        <v>65</v>
      </c>
      <c r="AX456" s="181" t="s">
        <v>8</v>
      </c>
      <c r="AY456" s="182" t="s">
        <v>160</v>
      </c>
    </row>
    <row r="457" spans="2:65" s="50" customFormat="1" ht="24.4" customHeight="1">
      <c r="B457" s="49"/>
      <c r="C457" s="155" t="s">
        <v>520</v>
      </c>
      <c r="D457" s="155" t="s">
        <v>163</v>
      </c>
      <c r="E457" s="156" t="s">
        <v>521</v>
      </c>
      <c r="F457" s="157" t="s">
        <v>522</v>
      </c>
      <c r="G457" s="158" t="s">
        <v>180</v>
      </c>
      <c r="H457" s="159">
        <v>3</v>
      </c>
      <c r="I457" s="160"/>
      <c r="J457" s="161">
        <f>ROUND(I457*H457,2)</f>
        <v>0</v>
      </c>
      <c r="K457" s="157" t="s">
        <v>167</v>
      </c>
      <c r="L457" s="49"/>
      <c r="M457" s="162" t="s">
        <v>53</v>
      </c>
      <c r="N457" s="163" t="s">
        <v>74</v>
      </c>
      <c r="P457" s="164">
        <f>O457*H457</f>
        <v>0</v>
      </c>
      <c r="Q457" s="164">
        <v>0</v>
      </c>
      <c r="R457" s="164">
        <f>Q457*H457</f>
        <v>0</v>
      </c>
      <c r="S457" s="164">
        <v>8.4999999999999995E-4</v>
      </c>
      <c r="T457" s="165">
        <f>S457*H457</f>
        <v>2.5499999999999997E-3</v>
      </c>
      <c r="AR457" s="166" t="s">
        <v>280</v>
      </c>
      <c r="AT457" s="166" t="s">
        <v>163</v>
      </c>
      <c r="AU457" s="166" t="s">
        <v>112</v>
      </c>
      <c r="AY457" s="34" t="s">
        <v>160</v>
      </c>
      <c r="BE457" s="167">
        <f>IF(N457="základní",J457,0)</f>
        <v>0</v>
      </c>
      <c r="BF457" s="167">
        <f>IF(N457="snížená",J457,0)</f>
        <v>0</v>
      </c>
      <c r="BG457" s="167">
        <f>IF(N457="zákl. přenesená",J457,0)</f>
        <v>0</v>
      </c>
      <c r="BH457" s="167">
        <f>IF(N457="sníž. přenesená",J457,0)</f>
        <v>0</v>
      </c>
      <c r="BI457" s="167">
        <f>IF(N457="nulová",J457,0)</f>
        <v>0</v>
      </c>
      <c r="BJ457" s="34" t="s">
        <v>8</v>
      </c>
      <c r="BK457" s="167">
        <f>ROUND(I457*H457,2)</f>
        <v>0</v>
      </c>
      <c r="BL457" s="34" t="s">
        <v>280</v>
      </c>
      <c r="BM457" s="166" t="s">
        <v>523</v>
      </c>
    </row>
    <row r="458" spans="2:65" s="50" customFormat="1" ht="19.149999999999999">
      <c r="B458" s="49"/>
      <c r="D458" s="168" t="s">
        <v>170</v>
      </c>
      <c r="F458" s="169" t="s">
        <v>524</v>
      </c>
      <c r="I458" s="170"/>
      <c r="L458" s="49"/>
      <c r="M458" s="171"/>
      <c r="T458" s="74"/>
      <c r="AT458" s="34" t="s">
        <v>170</v>
      </c>
      <c r="AU458" s="34" t="s">
        <v>112</v>
      </c>
    </row>
    <row r="459" spans="2:65" s="173" customFormat="1" ht="20.45">
      <c r="B459" s="172"/>
      <c r="D459" s="174" t="s">
        <v>172</v>
      </c>
      <c r="E459" s="175" t="s">
        <v>53</v>
      </c>
      <c r="F459" s="176" t="s">
        <v>183</v>
      </c>
      <c r="H459" s="175" t="s">
        <v>53</v>
      </c>
      <c r="I459" s="177"/>
      <c r="L459" s="172"/>
      <c r="M459" s="178"/>
      <c r="T459" s="179"/>
      <c r="AT459" s="175" t="s">
        <v>172</v>
      </c>
      <c r="AU459" s="175" t="s">
        <v>112</v>
      </c>
      <c r="AV459" s="173" t="s">
        <v>8</v>
      </c>
      <c r="AW459" s="173" t="s">
        <v>65</v>
      </c>
      <c r="AX459" s="173" t="s">
        <v>103</v>
      </c>
      <c r="AY459" s="175" t="s">
        <v>160</v>
      </c>
    </row>
    <row r="460" spans="2:65" s="173" customFormat="1">
      <c r="B460" s="172"/>
      <c r="D460" s="174" t="s">
        <v>172</v>
      </c>
      <c r="E460" s="175" t="s">
        <v>53</v>
      </c>
      <c r="F460" s="176" t="s">
        <v>174</v>
      </c>
      <c r="H460" s="175" t="s">
        <v>53</v>
      </c>
      <c r="I460" s="177"/>
      <c r="L460" s="172"/>
      <c r="M460" s="178"/>
      <c r="T460" s="179"/>
      <c r="AT460" s="175" t="s">
        <v>172</v>
      </c>
      <c r="AU460" s="175" t="s">
        <v>112</v>
      </c>
      <c r="AV460" s="173" t="s">
        <v>8</v>
      </c>
      <c r="AW460" s="173" t="s">
        <v>65</v>
      </c>
      <c r="AX460" s="173" t="s">
        <v>103</v>
      </c>
      <c r="AY460" s="175" t="s">
        <v>160</v>
      </c>
    </row>
    <row r="461" spans="2:65" s="173" customFormat="1">
      <c r="B461" s="172"/>
      <c r="D461" s="174" t="s">
        <v>172</v>
      </c>
      <c r="E461" s="175" t="s">
        <v>53</v>
      </c>
      <c r="F461" s="176" t="s">
        <v>497</v>
      </c>
      <c r="H461" s="175" t="s">
        <v>53</v>
      </c>
      <c r="I461" s="177"/>
      <c r="L461" s="172"/>
      <c r="M461" s="178"/>
      <c r="T461" s="179"/>
      <c r="AT461" s="175" t="s">
        <v>172</v>
      </c>
      <c r="AU461" s="175" t="s">
        <v>112</v>
      </c>
      <c r="AV461" s="173" t="s">
        <v>8</v>
      </c>
      <c r="AW461" s="173" t="s">
        <v>65</v>
      </c>
      <c r="AX461" s="173" t="s">
        <v>103</v>
      </c>
      <c r="AY461" s="175" t="s">
        <v>160</v>
      </c>
    </row>
    <row r="462" spans="2:65" s="181" customFormat="1">
      <c r="B462" s="180"/>
      <c r="D462" s="174" t="s">
        <v>172</v>
      </c>
      <c r="E462" s="182" t="s">
        <v>53</v>
      </c>
      <c r="F462" s="183" t="s">
        <v>314</v>
      </c>
      <c r="H462" s="184">
        <v>1</v>
      </c>
      <c r="I462" s="185"/>
      <c r="L462" s="180"/>
      <c r="M462" s="186"/>
      <c r="T462" s="187"/>
      <c r="AT462" s="182" t="s">
        <v>172</v>
      </c>
      <c r="AU462" s="182" t="s">
        <v>112</v>
      </c>
      <c r="AV462" s="181" t="s">
        <v>112</v>
      </c>
      <c r="AW462" s="181" t="s">
        <v>65</v>
      </c>
      <c r="AX462" s="181" t="s">
        <v>103</v>
      </c>
      <c r="AY462" s="182" t="s">
        <v>160</v>
      </c>
    </row>
    <row r="463" spans="2:65" s="173" customFormat="1">
      <c r="B463" s="172"/>
      <c r="D463" s="174" t="s">
        <v>172</v>
      </c>
      <c r="E463" s="175" t="s">
        <v>53</v>
      </c>
      <c r="F463" s="176" t="s">
        <v>514</v>
      </c>
      <c r="H463" s="175" t="s">
        <v>53</v>
      </c>
      <c r="I463" s="177"/>
      <c r="L463" s="172"/>
      <c r="M463" s="178"/>
      <c r="T463" s="179"/>
      <c r="AT463" s="175" t="s">
        <v>172</v>
      </c>
      <c r="AU463" s="175" t="s">
        <v>112</v>
      </c>
      <c r="AV463" s="173" t="s">
        <v>8</v>
      </c>
      <c r="AW463" s="173" t="s">
        <v>65</v>
      </c>
      <c r="AX463" s="173" t="s">
        <v>103</v>
      </c>
      <c r="AY463" s="175" t="s">
        <v>160</v>
      </c>
    </row>
    <row r="464" spans="2:65" s="181" customFormat="1">
      <c r="B464" s="180"/>
      <c r="D464" s="174" t="s">
        <v>172</v>
      </c>
      <c r="E464" s="182" t="s">
        <v>53</v>
      </c>
      <c r="F464" s="183" t="s">
        <v>314</v>
      </c>
      <c r="H464" s="184">
        <v>1</v>
      </c>
      <c r="I464" s="185"/>
      <c r="L464" s="180"/>
      <c r="M464" s="186"/>
      <c r="T464" s="187"/>
      <c r="AT464" s="182" t="s">
        <v>172</v>
      </c>
      <c r="AU464" s="182" t="s">
        <v>112</v>
      </c>
      <c r="AV464" s="181" t="s">
        <v>112</v>
      </c>
      <c r="AW464" s="181" t="s">
        <v>65</v>
      </c>
      <c r="AX464" s="181" t="s">
        <v>103</v>
      </c>
      <c r="AY464" s="182" t="s">
        <v>160</v>
      </c>
    </row>
    <row r="465" spans="2:65" s="173" customFormat="1">
      <c r="B465" s="172"/>
      <c r="D465" s="174" t="s">
        <v>172</v>
      </c>
      <c r="E465" s="175" t="s">
        <v>53</v>
      </c>
      <c r="F465" s="176" t="s">
        <v>263</v>
      </c>
      <c r="H465" s="175" t="s">
        <v>53</v>
      </c>
      <c r="I465" s="177"/>
      <c r="L465" s="172"/>
      <c r="M465" s="178"/>
      <c r="T465" s="179"/>
      <c r="AT465" s="175" t="s">
        <v>172</v>
      </c>
      <c r="AU465" s="175" t="s">
        <v>112</v>
      </c>
      <c r="AV465" s="173" t="s">
        <v>8</v>
      </c>
      <c r="AW465" s="173" t="s">
        <v>65</v>
      </c>
      <c r="AX465" s="173" t="s">
        <v>103</v>
      </c>
      <c r="AY465" s="175" t="s">
        <v>160</v>
      </c>
    </row>
    <row r="466" spans="2:65" s="173" customFormat="1">
      <c r="B466" s="172"/>
      <c r="D466" s="174" t="s">
        <v>172</v>
      </c>
      <c r="E466" s="175" t="s">
        <v>53</v>
      </c>
      <c r="F466" s="176" t="s">
        <v>497</v>
      </c>
      <c r="H466" s="175" t="s">
        <v>53</v>
      </c>
      <c r="I466" s="177"/>
      <c r="L466" s="172"/>
      <c r="M466" s="178"/>
      <c r="T466" s="179"/>
      <c r="AT466" s="175" t="s">
        <v>172</v>
      </c>
      <c r="AU466" s="175" t="s">
        <v>112</v>
      </c>
      <c r="AV466" s="173" t="s">
        <v>8</v>
      </c>
      <c r="AW466" s="173" t="s">
        <v>65</v>
      </c>
      <c r="AX466" s="173" t="s">
        <v>103</v>
      </c>
      <c r="AY466" s="175" t="s">
        <v>160</v>
      </c>
    </row>
    <row r="467" spans="2:65" s="181" customFormat="1">
      <c r="B467" s="180"/>
      <c r="D467" s="174" t="s">
        <v>172</v>
      </c>
      <c r="E467" s="182" t="s">
        <v>53</v>
      </c>
      <c r="F467" s="183" t="s">
        <v>314</v>
      </c>
      <c r="H467" s="184">
        <v>1</v>
      </c>
      <c r="I467" s="185"/>
      <c r="L467" s="180"/>
      <c r="M467" s="186"/>
      <c r="T467" s="187"/>
      <c r="AT467" s="182" t="s">
        <v>172</v>
      </c>
      <c r="AU467" s="182" t="s">
        <v>112</v>
      </c>
      <c r="AV467" s="181" t="s">
        <v>112</v>
      </c>
      <c r="AW467" s="181" t="s">
        <v>65</v>
      </c>
      <c r="AX467" s="181" t="s">
        <v>103</v>
      </c>
      <c r="AY467" s="182" t="s">
        <v>160</v>
      </c>
    </row>
    <row r="468" spans="2:65" s="199" customFormat="1">
      <c r="B468" s="198"/>
      <c r="D468" s="174" t="s">
        <v>172</v>
      </c>
      <c r="E468" s="200" t="s">
        <v>53</v>
      </c>
      <c r="F468" s="201" t="s">
        <v>211</v>
      </c>
      <c r="H468" s="202">
        <v>3</v>
      </c>
      <c r="I468" s="203"/>
      <c r="L468" s="198"/>
      <c r="M468" s="204"/>
      <c r="T468" s="205"/>
      <c r="AT468" s="200" t="s">
        <v>172</v>
      </c>
      <c r="AU468" s="200" t="s">
        <v>112</v>
      </c>
      <c r="AV468" s="199" t="s">
        <v>168</v>
      </c>
      <c r="AW468" s="199" t="s">
        <v>65</v>
      </c>
      <c r="AX468" s="199" t="s">
        <v>8</v>
      </c>
      <c r="AY468" s="200" t="s">
        <v>160</v>
      </c>
    </row>
    <row r="469" spans="2:65" s="143" customFormat="1" ht="22.9" customHeight="1">
      <c r="B469" s="142"/>
      <c r="D469" s="144" t="s">
        <v>102</v>
      </c>
      <c r="E469" s="153" t="s">
        <v>525</v>
      </c>
      <c r="F469" s="153" t="s">
        <v>526</v>
      </c>
      <c r="I469" s="146"/>
      <c r="J469" s="154">
        <f>BK469</f>
        <v>0</v>
      </c>
      <c r="L469" s="142"/>
      <c r="M469" s="148"/>
      <c r="P469" s="149">
        <f>SUM(P470:P474)</f>
        <v>0</v>
      </c>
      <c r="R469" s="149">
        <f>SUM(R470:R474)</f>
        <v>5.9999999999999995E-4</v>
      </c>
      <c r="T469" s="150">
        <f>SUM(T470:T474)</f>
        <v>0</v>
      </c>
      <c r="AR469" s="144" t="s">
        <v>112</v>
      </c>
      <c r="AT469" s="151" t="s">
        <v>102</v>
      </c>
      <c r="AU469" s="151" t="s">
        <v>8</v>
      </c>
      <c r="AY469" s="144" t="s">
        <v>160</v>
      </c>
      <c r="BK469" s="152">
        <f>SUM(BK470:BK474)</f>
        <v>0</v>
      </c>
    </row>
    <row r="470" spans="2:65" s="50" customFormat="1" ht="37.9" customHeight="1">
      <c r="B470" s="49"/>
      <c r="C470" s="155" t="s">
        <v>527</v>
      </c>
      <c r="D470" s="155" t="s">
        <v>163</v>
      </c>
      <c r="E470" s="156" t="s">
        <v>528</v>
      </c>
      <c r="F470" s="157" t="s">
        <v>529</v>
      </c>
      <c r="G470" s="158" t="s">
        <v>180</v>
      </c>
      <c r="H470" s="159">
        <v>2</v>
      </c>
      <c r="I470" s="160"/>
      <c r="J470" s="161">
        <f>ROUND(I470*H470,2)</f>
        <v>0</v>
      </c>
      <c r="K470" s="157" t="s">
        <v>167</v>
      </c>
      <c r="L470" s="49"/>
      <c r="M470" s="162" t="s">
        <v>53</v>
      </c>
      <c r="N470" s="163" t="s">
        <v>74</v>
      </c>
      <c r="P470" s="164">
        <f>O470*H470</f>
        <v>0</v>
      </c>
      <c r="Q470" s="164">
        <v>2.9999999999999997E-4</v>
      </c>
      <c r="R470" s="164">
        <f>Q470*H470</f>
        <v>5.9999999999999995E-4</v>
      </c>
      <c r="S470" s="164">
        <v>0</v>
      </c>
      <c r="T470" s="165">
        <f>S470*H470</f>
        <v>0</v>
      </c>
      <c r="AR470" s="166" t="s">
        <v>280</v>
      </c>
      <c r="AT470" s="166" t="s">
        <v>163</v>
      </c>
      <c r="AU470" s="166" t="s">
        <v>112</v>
      </c>
      <c r="AY470" s="34" t="s">
        <v>160</v>
      </c>
      <c r="BE470" s="167">
        <f>IF(N470="základní",J470,0)</f>
        <v>0</v>
      </c>
      <c r="BF470" s="167">
        <f>IF(N470="snížená",J470,0)</f>
        <v>0</v>
      </c>
      <c r="BG470" s="167">
        <f>IF(N470="zákl. přenesená",J470,0)</f>
        <v>0</v>
      </c>
      <c r="BH470" s="167">
        <f>IF(N470="sníž. přenesená",J470,0)</f>
        <v>0</v>
      </c>
      <c r="BI470" s="167">
        <f>IF(N470="nulová",J470,0)</f>
        <v>0</v>
      </c>
      <c r="BJ470" s="34" t="s">
        <v>8</v>
      </c>
      <c r="BK470" s="167">
        <f>ROUND(I470*H470,2)</f>
        <v>0</v>
      </c>
      <c r="BL470" s="34" t="s">
        <v>280</v>
      </c>
      <c r="BM470" s="166" t="s">
        <v>530</v>
      </c>
    </row>
    <row r="471" spans="2:65" s="50" customFormat="1" ht="19.149999999999999">
      <c r="B471" s="49"/>
      <c r="D471" s="168" t="s">
        <v>170</v>
      </c>
      <c r="F471" s="169" t="s">
        <v>531</v>
      </c>
      <c r="I471" s="170"/>
      <c r="L471" s="49"/>
      <c r="M471" s="171"/>
      <c r="T471" s="74"/>
      <c r="AT471" s="34" t="s">
        <v>170</v>
      </c>
      <c r="AU471" s="34" t="s">
        <v>112</v>
      </c>
    </row>
    <row r="472" spans="2:65" s="173" customFormat="1" ht="20.45">
      <c r="B472" s="172"/>
      <c r="D472" s="174" t="s">
        <v>172</v>
      </c>
      <c r="E472" s="175" t="s">
        <v>53</v>
      </c>
      <c r="F472" s="176" t="s">
        <v>183</v>
      </c>
      <c r="H472" s="175" t="s">
        <v>53</v>
      </c>
      <c r="I472" s="177"/>
      <c r="L472" s="172"/>
      <c r="M472" s="178"/>
      <c r="T472" s="179"/>
      <c r="AT472" s="175" t="s">
        <v>172</v>
      </c>
      <c r="AU472" s="175" t="s">
        <v>112</v>
      </c>
      <c r="AV472" s="173" t="s">
        <v>8</v>
      </c>
      <c r="AW472" s="173" t="s">
        <v>65</v>
      </c>
      <c r="AX472" s="173" t="s">
        <v>103</v>
      </c>
      <c r="AY472" s="175" t="s">
        <v>160</v>
      </c>
    </row>
    <row r="473" spans="2:65" s="173" customFormat="1">
      <c r="B473" s="172"/>
      <c r="D473" s="174" t="s">
        <v>172</v>
      </c>
      <c r="E473" s="175" t="s">
        <v>53</v>
      </c>
      <c r="F473" s="176" t="s">
        <v>532</v>
      </c>
      <c r="H473" s="175" t="s">
        <v>53</v>
      </c>
      <c r="I473" s="177"/>
      <c r="L473" s="172"/>
      <c r="M473" s="178"/>
      <c r="T473" s="179"/>
      <c r="AT473" s="175" t="s">
        <v>172</v>
      </c>
      <c r="AU473" s="175" t="s">
        <v>112</v>
      </c>
      <c r="AV473" s="173" t="s">
        <v>8</v>
      </c>
      <c r="AW473" s="173" t="s">
        <v>65</v>
      </c>
      <c r="AX473" s="173" t="s">
        <v>103</v>
      </c>
      <c r="AY473" s="175" t="s">
        <v>160</v>
      </c>
    </row>
    <row r="474" spans="2:65" s="181" customFormat="1">
      <c r="B474" s="180"/>
      <c r="D474" s="174" t="s">
        <v>172</v>
      </c>
      <c r="E474" s="182" t="s">
        <v>53</v>
      </c>
      <c r="F474" s="183" t="s">
        <v>186</v>
      </c>
      <c r="H474" s="184">
        <v>2</v>
      </c>
      <c r="I474" s="185"/>
      <c r="L474" s="180"/>
      <c r="M474" s="186"/>
      <c r="T474" s="187"/>
      <c r="AT474" s="182" t="s">
        <v>172</v>
      </c>
      <c r="AU474" s="182" t="s">
        <v>112</v>
      </c>
      <c r="AV474" s="181" t="s">
        <v>112</v>
      </c>
      <c r="AW474" s="181" t="s">
        <v>65</v>
      </c>
      <c r="AX474" s="181" t="s">
        <v>8</v>
      </c>
      <c r="AY474" s="182" t="s">
        <v>160</v>
      </c>
    </row>
    <row r="475" spans="2:65" s="143" customFormat="1" ht="22.9" customHeight="1">
      <c r="B475" s="142"/>
      <c r="D475" s="144" t="s">
        <v>102</v>
      </c>
      <c r="E475" s="153" t="s">
        <v>533</v>
      </c>
      <c r="F475" s="153" t="s">
        <v>534</v>
      </c>
      <c r="I475" s="146"/>
      <c r="J475" s="154">
        <f>BK475</f>
        <v>0</v>
      </c>
      <c r="L475" s="142"/>
      <c r="M475" s="148"/>
      <c r="P475" s="149">
        <f>SUM(P476:P481)</f>
        <v>0</v>
      </c>
      <c r="R475" s="149">
        <f>SUM(R476:R481)</f>
        <v>1.8000000000000001E-4</v>
      </c>
      <c r="T475" s="150">
        <f>SUM(T476:T481)</f>
        <v>8.9999999999999998E-4</v>
      </c>
      <c r="AR475" s="144" t="s">
        <v>112</v>
      </c>
      <c r="AT475" s="151" t="s">
        <v>102</v>
      </c>
      <c r="AU475" s="151" t="s">
        <v>8</v>
      </c>
      <c r="AY475" s="144" t="s">
        <v>160</v>
      </c>
      <c r="BK475" s="152">
        <f>SUM(BK476:BK481)</f>
        <v>0</v>
      </c>
    </row>
    <row r="476" spans="2:65" s="50" customFormat="1" ht="21.75" customHeight="1">
      <c r="B476" s="49"/>
      <c r="C476" s="155" t="s">
        <v>535</v>
      </c>
      <c r="D476" s="155" t="s">
        <v>163</v>
      </c>
      <c r="E476" s="156" t="s">
        <v>536</v>
      </c>
      <c r="F476" s="157" t="s">
        <v>537</v>
      </c>
      <c r="G476" s="158" t="s">
        <v>180</v>
      </c>
      <c r="H476" s="159">
        <v>2</v>
      </c>
      <c r="I476" s="160"/>
      <c r="J476" s="161">
        <f>ROUND(I476*H476,2)</f>
        <v>0</v>
      </c>
      <c r="K476" s="157" t="s">
        <v>167</v>
      </c>
      <c r="L476" s="49"/>
      <c r="M476" s="162" t="s">
        <v>53</v>
      </c>
      <c r="N476" s="163" t="s">
        <v>74</v>
      </c>
      <c r="P476" s="164">
        <f>O476*H476</f>
        <v>0</v>
      </c>
      <c r="Q476" s="164">
        <v>9.0000000000000006E-5</v>
      </c>
      <c r="R476" s="164">
        <f>Q476*H476</f>
        <v>1.8000000000000001E-4</v>
      </c>
      <c r="S476" s="164">
        <v>4.4999999999999999E-4</v>
      </c>
      <c r="T476" s="165">
        <f>S476*H476</f>
        <v>8.9999999999999998E-4</v>
      </c>
      <c r="AR476" s="166" t="s">
        <v>280</v>
      </c>
      <c r="AT476" s="166" t="s">
        <v>163</v>
      </c>
      <c r="AU476" s="166" t="s">
        <v>112</v>
      </c>
      <c r="AY476" s="34" t="s">
        <v>160</v>
      </c>
      <c r="BE476" s="167">
        <f>IF(N476="základní",J476,0)</f>
        <v>0</v>
      </c>
      <c r="BF476" s="167">
        <f>IF(N476="snížená",J476,0)</f>
        <v>0</v>
      </c>
      <c r="BG476" s="167">
        <f>IF(N476="zákl. přenesená",J476,0)</f>
        <v>0</v>
      </c>
      <c r="BH476" s="167">
        <f>IF(N476="sníž. přenesená",J476,0)</f>
        <v>0</v>
      </c>
      <c r="BI476" s="167">
        <f>IF(N476="nulová",J476,0)</f>
        <v>0</v>
      </c>
      <c r="BJ476" s="34" t="s">
        <v>8</v>
      </c>
      <c r="BK476" s="167">
        <f>ROUND(I476*H476,2)</f>
        <v>0</v>
      </c>
      <c r="BL476" s="34" t="s">
        <v>280</v>
      </c>
      <c r="BM476" s="166" t="s">
        <v>538</v>
      </c>
    </row>
    <row r="477" spans="2:65" s="50" customFormat="1" ht="19.149999999999999">
      <c r="B477" s="49"/>
      <c r="D477" s="168" t="s">
        <v>170</v>
      </c>
      <c r="F477" s="169" t="s">
        <v>539</v>
      </c>
      <c r="I477" s="170"/>
      <c r="L477" s="49"/>
      <c r="M477" s="171"/>
      <c r="T477" s="74"/>
      <c r="AT477" s="34" t="s">
        <v>170</v>
      </c>
      <c r="AU477" s="34" t="s">
        <v>112</v>
      </c>
    </row>
    <row r="478" spans="2:65" s="173" customFormat="1" ht="20.45">
      <c r="B478" s="172"/>
      <c r="D478" s="174" t="s">
        <v>172</v>
      </c>
      <c r="E478" s="175" t="s">
        <v>53</v>
      </c>
      <c r="F478" s="176" t="s">
        <v>183</v>
      </c>
      <c r="H478" s="175" t="s">
        <v>53</v>
      </c>
      <c r="I478" s="177"/>
      <c r="L478" s="172"/>
      <c r="M478" s="178"/>
      <c r="T478" s="179"/>
      <c r="AT478" s="175" t="s">
        <v>172</v>
      </c>
      <c r="AU478" s="175" t="s">
        <v>112</v>
      </c>
      <c r="AV478" s="173" t="s">
        <v>8</v>
      </c>
      <c r="AW478" s="173" t="s">
        <v>65</v>
      </c>
      <c r="AX478" s="173" t="s">
        <v>103</v>
      </c>
      <c r="AY478" s="175" t="s">
        <v>160</v>
      </c>
    </row>
    <row r="479" spans="2:65" s="173" customFormat="1">
      <c r="B479" s="172"/>
      <c r="D479" s="174" t="s">
        <v>172</v>
      </c>
      <c r="E479" s="175" t="s">
        <v>53</v>
      </c>
      <c r="F479" s="176" t="s">
        <v>540</v>
      </c>
      <c r="H479" s="175" t="s">
        <v>53</v>
      </c>
      <c r="I479" s="177"/>
      <c r="L479" s="172"/>
      <c r="M479" s="178"/>
      <c r="T479" s="179"/>
      <c r="AT479" s="175" t="s">
        <v>172</v>
      </c>
      <c r="AU479" s="175" t="s">
        <v>112</v>
      </c>
      <c r="AV479" s="173" t="s">
        <v>8</v>
      </c>
      <c r="AW479" s="173" t="s">
        <v>65</v>
      </c>
      <c r="AX479" s="173" t="s">
        <v>103</v>
      </c>
      <c r="AY479" s="175" t="s">
        <v>160</v>
      </c>
    </row>
    <row r="480" spans="2:65" s="173" customFormat="1">
      <c r="B480" s="172"/>
      <c r="D480" s="174" t="s">
        <v>172</v>
      </c>
      <c r="E480" s="175" t="s">
        <v>53</v>
      </c>
      <c r="F480" s="176" t="s">
        <v>541</v>
      </c>
      <c r="H480" s="175" t="s">
        <v>53</v>
      </c>
      <c r="I480" s="177"/>
      <c r="L480" s="172"/>
      <c r="M480" s="178"/>
      <c r="T480" s="179"/>
      <c r="AT480" s="175" t="s">
        <v>172</v>
      </c>
      <c r="AU480" s="175" t="s">
        <v>112</v>
      </c>
      <c r="AV480" s="173" t="s">
        <v>8</v>
      </c>
      <c r="AW480" s="173" t="s">
        <v>65</v>
      </c>
      <c r="AX480" s="173" t="s">
        <v>103</v>
      </c>
      <c r="AY480" s="175" t="s">
        <v>160</v>
      </c>
    </row>
    <row r="481" spans="2:65" s="181" customFormat="1">
      <c r="B481" s="180"/>
      <c r="D481" s="174" t="s">
        <v>172</v>
      </c>
      <c r="E481" s="182" t="s">
        <v>53</v>
      </c>
      <c r="F481" s="183" t="s">
        <v>542</v>
      </c>
      <c r="H481" s="184">
        <v>2</v>
      </c>
      <c r="I481" s="185"/>
      <c r="L481" s="180"/>
      <c r="M481" s="186"/>
      <c r="T481" s="187"/>
      <c r="AT481" s="182" t="s">
        <v>172</v>
      </c>
      <c r="AU481" s="182" t="s">
        <v>112</v>
      </c>
      <c r="AV481" s="181" t="s">
        <v>112</v>
      </c>
      <c r="AW481" s="181" t="s">
        <v>65</v>
      </c>
      <c r="AX481" s="181" t="s">
        <v>8</v>
      </c>
      <c r="AY481" s="182" t="s">
        <v>160</v>
      </c>
    </row>
    <row r="482" spans="2:65" s="143" customFormat="1" ht="22.9" customHeight="1">
      <c r="B482" s="142"/>
      <c r="D482" s="144" t="s">
        <v>102</v>
      </c>
      <c r="E482" s="153" t="s">
        <v>543</v>
      </c>
      <c r="F482" s="153" t="s">
        <v>544</v>
      </c>
      <c r="I482" s="146"/>
      <c r="J482" s="154">
        <f>BK482</f>
        <v>0</v>
      </c>
      <c r="L482" s="142"/>
      <c r="M482" s="148"/>
      <c r="P482" s="149">
        <f>SUM(P483:P487)</f>
        <v>0</v>
      </c>
      <c r="R482" s="149">
        <f>SUM(R483:R487)</f>
        <v>0</v>
      </c>
      <c r="T482" s="150">
        <f>SUM(T483:T487)</f>
        <v>3.4034000000000002E-2</v>
      </c>
      <c r="AR482" s="144" t="s">
        <v>112</v>
      </c>
      <c r="AT482" s="151" t="s">
        <v>102</v>
      </c>
      <c r="AU482" s="151" t="s">
        <v>8</v>
      </c>
      <c r="AY482" s="144" t="s">
        <v>160</v>
      </c>
      <c r="BK482" s="152">
        <f>SUM(BK483:BK487)</f>
        <v>0</v>
      </c>
    </row>
    <row r="483" spans="2:65" s="50" customFormat="1" ht="16.5" customHeight="1">
      <c r="B483" s="49"/>
      <c r="C483" s="155" t="s">
        <v>545</v>
      </c>
      <c r="D483" s="155" t="s">
        <v>163</v>
      </c>
      <c r="E483" s="156" t="s">
        <v>546</v>
      </c>
      <c r="F483" s="157" t="s">
        <v>547</v>
      </c>
      <c r="G483" s="158" t="s">
        <v>166</v>
      </c>
      <c r="H483" s="159">
        <v>1.43</v>
      </c>
      <c r="I483" s="160"/>
      <c r="J483" s="161">
        <f>ROUND(I483*H483,2)</f>
        <v>0</v>
      </c>
      <c r="K483" s="157" t="s">
        <v>167</v>
      </c>
      <c r="L483" s="49"/>
      <c r="M483" s="162" t="s">
        <v>53</v>
      </c>
      <c r="N483" s="163" t="s">
        <v>74</v>
      </c>
      <c r="P483" s="164">
        <f>O483*H483</f>
        <v>0</v>
      </c>
      <c r="Q483" s="164">
        <v>0</v>
      </c>
      <c r="R483" s="164">
        <f>Q483*H483</f>
        <v>0</v>
      </c>
      <c r="S483" s="164">
        <v>2.3800000000000002E-2</v>
      </c>
      <c r="T483" s="165">
        <f>S483*H483</f>
        <v>3.4034000000000002E-2</v>
      </c>
      <c r="AR483" s="166" t="s">
        <v>280</v>
      </c>
      <c r="AT483" s="166" t="s">
        <v>163</v>
      </c>
      <c r="AU483" s="166" t="s">
        <v>112</v>
      </c>
      <c r="AY483" s="34" t="s">
        <v>160</v>
      </c>
      <c r="BE483" s="167">
        <f>IF(N483="základní",J483,0)</f>
        <v>0</v>
      </c>
      <c r="BF483" s="167">
        <f>IF(N483="snížená",J483,0)</f>
        <v>0</v>
      </c>
      <c r="BG483" s="167">
        <f>IF(N483="zákl. přenesená",J483,0)</f>
        <v>0</v>
      </c>
      <c r="BH483" s="167">
        <f>IF(N483="sníž. přenesená",J483,0)</f>
        <v>0</v>
      </c>
      <c r="BI483" s="167">
        <f>IF(N483="nulová",J483,0)</f>
        <v>0</v>
      </c>
      <c r="BJ483" s="34" t="s">
        <v>8</v>
      </c>
      <c r="BK483" s="167">
        <f>ROUND(I483*H483,2)</f>
        <v>0</v>
      </c>
      <c r="BL483" s="34" t="s">
        <v>280</v>
      </c>
      <c r="BM483" s="166" t="s">
        <v>548</v>
      </c>
    </row>
    <row r="484" spans="2:65" s="50" customFormat="1" ht="19.149999999999999">
      <c r="B484" s="49"/>
      <c r="D484" s="168" t="s">
        <v>170</v>
      </c>
      <c r="F484" s="169" t="s">
        <v>549</v>
      </c>
      <c r="I484" s="170"/>
      <c r="L484" s="49"/>
      <c r="M484" s="171"/>
      <c r="T484" s="74"/>
      <c r="AT484" s="34" t="s">
        <v>170</v>
      </c>
      <c r="AU484" s="34" t="s">
        <v>112</v>
      </c>
    </row>
    <row r="485" spans="2:65" s="173" customFormat="1" ht="20.45">
      <c r="B485" s="172"/>
      <c r="D485" s="174" t="s">
        <v>172</v>
      </c>
      <c r="E485" s="175" t="s">
        <v>53</v>
      </c>
      <c r="F485" s="176" t="s">
        <v>183</v>
      </c>
      <c r="H485" s="175" t="s">
        <v>53</v>
      </c>
      <c r="I485" s="177"/>
      <c r="L485" s="172"/>
      <c r="M485" s="178"/>
      <c r="T485" s="179"/>
      <c r="AT485" s="175" t="s">
        <v>172</v>
      </c>
      <c r="AU485" s="175" t="s">
        <v>112</v>
      </c>
      <c r="AV485" s="173" t="s">
        <v>8</v>
      </c>
      <c r="AW485" s="173" t="s">
        <v>65</v>
      </c>
      <c r="AX485" s="173" t="s">
        <v>103</v>
      </c>
      <c r="AY485" s="175" t="s">
        <v>160</v>
      </c>
    </row>
    <row r="486" spans="2:65" s="173" customFormat="1" ht="20.45">
      <c r="B486" s="172"/>
      <c r="D486" s="174" t="s">
        <v>172</v>
      </c>
      <c r="E486" s="175" t="s">
        <v>53</v>
      </c>
      <c r="F486" s="176" t="s">
        <v>550</v>
      </c>
      <c r="H486" s="175" t="s">
        <v>53</v>
      </c>
      <c r="I486" s="177"/>
      <c r="L486" s="172"/>
      <c r="M486" s="178"/>
      <c r="T486" s="179"/>
      <c r="AT486" s="175" t="s">
        <v>172</v>
      </c>
      <c r="AU486" s="175" t="s">
        <v>112</v>
      </c>
      <c r="AV486" s="173" t="s">
        <v>8</v>
      </c>
      <c r="AW486" s="173" t="s">
        <v>65</v>
      </c>
      <c r="AX486" s="173" t="s">
        <v>103</v>
      </c>
      <c r="AY486" s="175" t="s">
        <v>160</v>
      </c>
    </row>
    <row r="487" spans="2:65" s="181" customFormat="1">
      <c r="B487" s="180"/>
      <c r="D487" s="174" t="s">
        <v>172</v>
      </c>
      <c r="E487" s="182" t="s">
        <v>53</v>
      </c>
      <c r="F487" s="183" t="s">
        <v>551</v>
      </c>
      <c r="H487" s="184">
        <v>1.43</v>
      </c>
      <c r="I487" s="185"/>
      <c r="L487" s="180"/>
      <c r="M487" s="186"/>
      <c r="T487" s="187"/>
      <c r="AT487" s="182" t="s">
        <v>172</v>
      </c>
      <c r="AU487" s="182" t="s">
        <v>112</v>
      </c>
      <c r="AV487" s="181" t="s">
        <v>112</v>
      </c>
      <c r="AW487" s="181" t="s">
        <v>65</v>
      </c>
      <c r="AX487" s="181" t="s">
        <v>8</v>
      </c>
      <c r="AY487" s="182" t="s">
        <v>160</v>
      </c>
    </row>
    <row r="488" spans="2:65" s="143" customFormat="1" ht="22.9" customHeight="1">
      <c r="B488" s="142"/>
      <c r="D488" s="144" t="s">
        <v>102</v>
      </c>
      <c r="E488" s="153" t="s">
        <v>552</v>
      </c>
      <c r="F488" s="153" t="s">
        <v>553</v>
      </c>
      <c r="I488" s="146"/>
      <c r="J488" s="154">
        <f>BK488</f>
        <v>0</v>
      </c>
      <c r="L488" s="142"/>
      <c r="M488" s="148"/>
      <c r="P488" s="149">
        <f>SUM(P489:P509)</f>
        <v>0</v>
      </c>
      <c r="R488" s="149">
        <f>SUM(R489:R509)</f>
        <v>2.8E-3</v>
      </c>
      <c r="T488" s="150">
        <f>SUM(T489:T509)</f>
        <v>0</v>
      </c>
      <c r="AR488" s="144" t="s">
        <v>112</v>
      </c>
      <c r="AT488" s="151" t="s">
        <v>102</v>
      </c>
      <c r="AU488" s="151" t="s">
        <v>8</v>
      </c>
      <c r="AY488" s="144" t="s">
        <v>160</v>
      </c>
      <c r="BK488" s="152">
        <f>SUM(BK489:BK509)</f>
        <v>0</v>
      </c>
    </row>
    <row r="489" spans="2:65" s="50" customFormat="1" ht="37.9" customHeight="1">
      <c r="B489" s="49"/>
      <c r="C489" s="155" t="s">
        <v>554</v>
      </c>
      <c r="D489" s="155" t="s">
        <v>163</v>
      </c>
      <c r="E489" s="156" t="s">
        <v>555</v>
      </c>
      <c r="F489" s="157" t="s">
        <v>556</v>
      </c>
      <c r="G489" s="158" t="s">
        <v>180</v>
      </c>
      <c r="H489" s="159">
        <v>1</v>
      </c>
      <c r="I489" s="160"/>
      <c r="J489" s="161">
        <f>ROUND(I489*H489,2)</f>
        <v>0</v>
      </c>
      <c r="K489" s="157" t="s">
        <v>167</v>
      </c>
      <c r="L489" s="49"/>
      <c r="M489" s="162" t="s">
        <v>53</v>
      </c>
      <c r="N489" s="163" t="s">
        <v>74</v>
      </c>
      <c r="P489" s="164">
        <f>O489*H489</f>
        <v>0</v>
      </c>
      <c r="Q489" s="164">
        <v>0</v>
      </c>
      <c r="R489" s="164">
        <f>Q489*H489</f>
        <v>0</v>
      </c>
      <c r="S489" s="164">
        <v>0</v>
      </c>
      <c r="T489" s="165">
        <f>S489*H489</f>
        <v>0</v>
      </c>
      <c r="AR489" s="166" t="s">
        <v>280</v>
      </c>
      <c r="AT489" s="166" t="s">
        <v>163</v>
      </c>
      <c r="AU489" s="166" t="s">
        <v>112</v>
      </c>
      <c r="AY489" s="34" t="s">
        <v>160</v>
      </c>
      <c r="BE489" s="167">
        <f>IF(N489="základní",J489,0)</f>
        <v>0</v>
      </c>
      <c r="BF489" s="167">
        <f>IF(N489="snížená",J489,0)</f>
        <v>0</v>
      </c>
      <c r="BG489" s="167">
        <f>IF(N489="zákl. přenesená",J489,0)</f>
        <v>0</v>
      </c>
      <c r="BH489" s="167">
        <f>IF(N489="sníž. přenesená",J489,0)</f>
        <v>0</v>
      </c>
      <c r="BI489" s="167">
        <f>IF(N489="nulová",J489,0)</f>
        <v>0</v>
      </c>
      <c r="BJ489" s="34" t="s">
        <v>8</v>
      </c>
      <c r="BK489" s="167">
        <f>ROUND(I489*H489,2)</f>
        <v>0</v>
      </c>
      <c r="BL489" s="34" t="s">
        <v>280</v>
      </c>
      <c r="BM489" s="166" t="s">
        <v>557</v>
      </c>
    </row>
    <row r="490" spans="2:65" s="50" customFormat="1" ht="19.149999999999999">
      <c r="B490" s="49"/>
      <c r="D490" s="168" t="s">
        <v>170</v>
      </c>
      <c r="F490" s="169" t="s">
        <v>558</v>
      </c>
      <c r="I490" s="170"/>
      <c r="L490" s="49"/>
      <c r="M490" s="171"/>
      <c r="T490" s="74"/>
      <c r="AT490" s="34" t="s">
        <v>170</v>
      </c>
      <c r="AU490" s="34" t="s">
        <v>112</v>
      </c>
    </row>
    <row r="491" spans="2:65" s="173" customFormat="1">
      <c r="B491" s="172"/>
      <c r="D491" s="174" t="s">
        <v>172</v>
      </c>
      <c r="E491" s="175" t="s">
        <v>53</v>
      </c>
      <c r="F491" s="176" t="s">
        <v>173</v>
      </c>
      <c r="H491" s="175" t="s">
        <v>53</v>
      </c>
      <c r="I491" s="177"/>
      <c r="L491" s="172"/>
      <c r="M491" s="178"/>
      <c r="T491" s="179"/>
      <c r="AT491" s="175" t="s">
        <v>172</v>
      </c>
      <c r="AU491" s="175" t="s">
        <v>112</v>
      </c>
      <c r="AV491" s="173" t="s">
        <v>8</v>
      </c>
      <c r="AW491" s="173" t="s">
        <v>65</v>
      </c>
      <c r="AX491" s="173" t="s">
        <v>103</v>
      </c>
      <c r="AY491" s="175" t="s">
        <v>160</v>
      </c>
    </row>
    <row r="492" spans="2:65" s="173" customFormat="1">
      <c r="B492" s="172"/>
      <c r="D492" s="174" t="s">
        <v>172</v>
      </c>
      <c r="E492" s="175" t="s">
        <v>53</v>
      </c>
      <c r="F492" s="176" t="s">
        <v>174</v>
      </c>
      <c r="H492" s="175" t="s">
        <v>53</v>
      </c>
      <c r="I492" s="177"/>
      <c r="L492" s="172"/>
      <c r="M492" s="178"/>
      <c r="T492" s="179"/>
      <c r="AT492" s="175" t="s">
        <v>172</v>
      </c>
      <c r="AU492" s="175" t="s">
        <v>112</v>
      </c>
      <c r="AV492" s="173" t="s">
        <v>8</v>
      </c>
      <c r="AW492" s="173" t="s">
        <v>65</v>
      </c>
      <c r="AX492" s="173" t="s">
        <v>103</v>
      </c>
      <c r="AY492" s="175" t="s">
        <v>160</v>
      </c>
    </row>
    <row r="493" spans="2:65" s="173" customFormat="1">
      <c r="B493" s="172"/>
      <c r="D493" s="174" t="s">
        <v>172</v>
      </c>
      <c r="E493" s="175" t="s">
        <v>53</v>
      </c>
      <c r="F493" s="176" t="s">
        <v>313</v>
      </c>
      <c r="H493" s="175" t="s">
        <v>53</v>
      </c>
      <c r="I493" s="177"/>
      <c r="L493" s="172"/>
      <c r="M493" s="178"/>
      <c r="T493" s="179"/>
      <c r="AT493" s="175" t="s">
        <v>172</v>
      </c>
      <c r="AU493" s="175" t="s">
        <v>112</v>
      </c>
      <c r="AV493" s="173" t="s">
        <v>8</v>
      </c>
      <c r="AW493" s="173" t="s">
        <v>65</v>
      </c>
      <c r="AX493" s="173" t="s">
        <v>103</v>
      </c>
      <c r="AY493" s="175" t="s">
        <v>160</v>
      </c>
    </row>
    <row r="494" spans="2:65" s="181" customFormat="1">
      <c r="B494" s="180"/>
      <c r="D494" s="174" t="s">
        <v>172</v>
      </c>
      <c r="E494" s="182" t="s">
        <v>53</v>
      </c>
      <c r="F494" s="183" t="s">
        <v>314</v>
      </c>
      <c r="H494" s="184">
        <v>1</v>
      </c>
      <c r="I494" s="185"/>
      <c r="L494" s="180"/>
      <c r="M494" s="186"/>
      <c r="T494" s="187"/>
      <c r="AT494" s="182" t="s">
        <v>172</v>
      </c>
      <c r="AU494" s="182" t="s">
        <v>112</v>
      </c>
      <c r="AV494" s="181" t="s">
        <v>112</v>
      </c>
      <c r="AW494" s="181" t="s">
        <v>65</v>
      </c>
      <c r="AX494" s="181" t="s">
        <v>8</v>
      </c>
      <c r="AY494" s="182" t="s">
        <v>160</v>
      </c>
    </row>
    <row r="495" spans="2:65" s="50" customFormat="1" ht="49.15" customHeight="1">
      <c r="B495" s="49"/>
      <c r="C495" s="188" t="s">
        <v>559</v>
      </c>
      <c r="D495" s="188" t="s">
        <v>187</v>
      </c>
      <c r="E495" s="189" t="s">
        <v>560</v>
      </c>
      <c r="F495" s="190" t="s">
        <v>561</v>
      </c>
      <c r="G495" s="191" t="s">
        <v>180</v>
      </c>
      <c r="H495" s="192">
        <v>1</v>
      </c>
      <c r="I495" s="193"/>
      <c r="J495" s="194">
        <f>ROUND(I495*H495,2)</f>
        <v>0</v>
      </c>
      <c r="K495" s="190" t="s">
        <v>465</v>
      </c>
      <c r="L495" s="195"/>
      <c r="M495" s="196" t="s">
        <v>53</v>
      </c>
      <c r="N495" s="197" t="s">
        <v>74</v>
      </c>
      <c r="P495" s="164">
        <f>O495*H495</f>
        <v>0</v>
      </c>
      <c r="Q495" s="164">
        <v>2.8E-3</v>
      </c>
      <c r="R495" s="164">
        <f>Q495*H495</f>
        <v>2.8E-3</v>
      </c>
      <c r="S495" s="164">
        <v>0</v>
      </c>
      <c r="T495" s="165">
        <f>S495*H495</f>
        <v>0</v>
      </c>
      <c r="AR495" s="166" t="s">
        <v>380</v>
      </c>
      <c r="AT495" s="166" t="s">
        <v>187</v>
      </c>
      <c r="AU495" s="166" t="s">
        <v>112</v>
      </c>
      <c r="AY495" s="34" t="s">
        <v>160</v>
      </c>
      <c r="BE495" s="167">
        <f>IF(N495="základní",J495,0)</f>
        <v>0</v>
      </c>
      <c r="BF495" s="167">
        <f>IF(N495="snížená",J495,0)</f>
        <v>0</v>
      </c>
      <c r="BG495" s="167">
        <f>IF(N495="zákl. přenesená",J495,0)</f>
        <v>0</v>
      </c>
      <c r="BH495" s="167">
        <f>IF(N495="sníž. přenesená",J495,0)</f>
        <v>0</v>
      </c>
      <c r="BI495" s="167">
        <f>IF(N495="nulová",J495,0)</f>
        <v>0</v>
      </c>
      <c r="BJ495" s="34" t="s">
        <v>8</v>
      </c>
      <c r="BK495" s="167">
        <f>ROUND(I495*H495,2)</f>
        <v>0</v>
      </c>
      <c r="BL495" s="34" t="s">
        <v>280</v>
      </c>
      <c r="BM495" s="166" t="s">
        <v>562</v>
      </c>
    </row>
    <row r="496" spans="2:65" s="50" customFormat="1" ht="24.4" customHeight="1">
      <c r="B496" s="49"/>
      <c r="C496" s="155" t="s">
        <v>563</v>
      </c>
      <c r="D496" s="155" t="s">
        <v>163</v>
      </c>
      <c r="E496" s="156" t="s">
        <v>564</v>
      </c>
      <c r="F496" s="157" t="s">
        <v>565</v>
      </c>
      <c r="G496" s="158" t="s">
        <v>180</v>
      </c>
      <c r="H496" s="159">
        <v>1</v>
      </c>
      <c r="I496" s="160"/>
      <c r="J496" s="161">
        <f>ROUND(I496*H496,2)</f>
        <v>0</v>
      </c>
      <c r="K496" s="157" t="s">
        <v>167</v>
      </c>
      <c r="L496" s="49"/>
      <c r="M496" s="162" t="s">
        <v>53</v>
      </c>
      <c r="N496" s="163" t="s">
        <v>74</v>
      </c>
      <c r="P496" s="164">
        <f>O496*H496</f>
        <v>0</v>
      </c>
      <c r="Q496" s="164">
        <v>0</v>
      </c>
      <c r="R496" s="164">
        <f>Q496*H496</f>
        <v>0</v>
      </c>
      <c r="S496" s="164">
        <v>0</v>
      </c>
      <c r="T496" s="165">
        <f>S496*H496</f>
        <v>0</v>
      </c>
      <c r="AR496" s="166" t="s">
        <v>280</v>
      </c>
      <c r="AT496" s="166" t="s">
        <v>163</v>
      </c>
      <c r="AU496" s="166" t="s">
        <v>112</v>
      </c>
      <c r="AY496" s="34" t="s">
        <v>160</v>
      </c>
      <c r="BE496" s="167">
        <f>IF(N496="základní",J496,0)</f>
        <v>0</v>
      </c>
      <c r="BF496" s="167">
        <f>IF(N496="snížená",J496,0)</f>
        <v>0</v>
      </c>
      <c r="BG496" s="167">
        <f>IF(N496="zákl. přenesená",J496,0)</f>
        <v>0</v>
      </c>
      <c r="BH496" s="167">
        <f>IF(N496="sníž. přenesená",J496,0)</f>
        <v>0</v>
      </c>
      <c r="BI496" s="167">
        <f>IF(N496="nulová",J496,0)</f>
        <v>0</v>
      </c>
      <c r="BJ496" s="34" t="s">
        <v>8</v>
      </c>
      <c r="BK496" s="167">
        <f>ROUND(I496*H496,2)</f>
        <v>0</v>
      </c>
      <c r="BL496" s="34" t="s">
        <v>280</v>
      </c>
      <c r="BM496" s="166" t="s">
        <v>566</v>
      </c>
    </row>
    <row r="497" spans="2:65" s="50" customFormat="1" ht="19.149999999999999">
      <c r="B497" s="49"/>
      <c r="D497" s="168" t="s">
        <v>170</v>
      </c>
      <c r="F497" s="169" t="s">
        <v>567</v>
      </c>
      <c r="I497" s="170"/>
      <c r="L497" s="49"/>
      <c r="M497" s="171"/>
      <c r="T497" s="74"/>
      <c r="AT497" s="34" t="s">
        <v>170</v>
      </c>
      <c r="AU497" s="34" t="s">
        <v>112</v>
      </c>
    </row>
    <row r="498" spans="2:65" s="173" customFormat="1">
      <c r="B498" s="172"/>
      <c r="D498" s="174" t="s">
        <v>172</v>
      </c>
      <c r="E498" s="175" t="s">
        <v>53</v>
      </c>
      <c r="F498" s="176" t="s">
        <v>173</v>
      </c>
      <c r="H498" s="175" t="s">
        <v>53</v>
      </c>
      <c r="I498" s="177"/>
      <c r="L498" s="172"/>
      <c r="M498" s="178"/>
      <c r="T498" s="179"/>
      <c r="AT498" s="175" t="s">
        <v>172</v>
      </c>
      <c r="AU498" s="175" t="s">
        <v>112</v>
      </c>
      <c r="AV498" s="173" t="s">
        <v>8</v>
      </c>
      <c r="AW498" s="173" t="s">
        <v>65</v>
      </c>
      <c r="AX498" s="173" t="s">
        <v>103</v>
      </c>
      <c r="AY498" s="175" t="s">
        <v>160</v>
      </c>
    </row>
    <row r="499" spans="2:65" s="173" customFormat="1">
      <c r="B499" s="172"/>
      <c r="D499" s="174" t="s">
        <v>172</v>
      </c>
      <c r="E499" s="175" t="s">
        <v>53</v>
      </c>
      <c r="F499" s="176" t="s">
        <v>174</v>
      </c>
      <c r="H499" s="175" t="s">
        <v>53</v>
      </c>
      <c r="I499" s="177"/>
      <c r="L499" s="172"/>
      <c r="M499" s="178"/>
      <c r="T499" s="179"/>
      <c r="AT499" s="175" t="s">
        <v>172</v>
      </c>
      <c r="AU499" s="175" t="s">
        <v>112</v>
      </c>
      <c r="AV499" s="173" t="s">
        <v>8</v>
      </c>
      <c r="AW499" s="173" t="s">
        <v>65</v>
      </c>
      <c r="AX499" s="173" t="s">
        <v>103</v>
      </c>
      <c r="AY499" s="175" t="s">
        <v>160</v>
      </c>
    </row>
    <row r="500" spans="2:65" s="173" customFormat="1">
      <c r="B500" s="172"/>
      <c r="D500" s="174" t="s">
        <v>172</v>
      </c>
      <c r="E500" s="175" t="s">
        <v>53</v>
      </c>
      <c r="F500" s="176" t="s">
        <v>313</v>
      </c>
      <c r="H500" s="175" t="s">
        <v>53</v>
      </c>
      <c r="I500" s="177"/>
      <c r="L500" s="172"/>
      <c r="M500" s="178"/>
      <c r="T500" s="179"/>
      <c r="AT500" s="175" t="s">
        <v>172</v>
      </c>
      <c r="AU500" s="175" t="s">
        <v>112</v>
      </c>
      <c r="AV500" s="173" t="s">
        <v>8</v>
      </c>
      <c r="AW500" s="173" t="s">
        <v>65</v>
      </c>
      <c r="AX500" s="173" t="s">
        <v>103</v>
      </c>
      <c r="AY500" s="175" t="s">
        <v>160</v>
      </c>
    </row>
    <row r="501" spans="2:65" s="181" customFormat="1">
      <c r="B501" s="180"/>
      <c r="D501" s="174" t="s">
        <v>172</v>
      </c>
      <c r="E501" s="182" t="s">
        <v>53</v>
      </c>
      <c r="F501" s="183" t="s">
        <v>314</v>
      </c>
      <c r="H501" s="184">
        <v>1</v>
      </c>
      <c r="I501" s="185"/>
      <c r="L501" s="180"/>
      <c r="M501" s="186"/>
      <c r="T501" s="187"/>
      <c r="AT501" s="182" t="s">
        <v>172</v>
      </c>
      <c r="AU501" s="182" t="s">
        <v>112</v>
      </c>
      <c r="AV501" s="181" t="s">
        <v>112</v>
      </c>
      <c r="AW501" s="181" t="s">
        <v>65</v>
      </c>
      <c r="AX501" s="181" t="s">
        <v>8</v>
      </c>
      <c r="AY501" s="182" t="s">
        <v>160</v>
      </c>
    </row>
    <row r="502" spans="2:65" s="50" customFormat="1" ht="24.4" customHeight="1">
      <c r="B502" s="49"/>
      <c r="C502" s="155" t="s">
        <v>568</v>
      </c>
      <c r="D502" s="155" t="s">
        <v>163</v>
      </c>
      <c r="E502" s="156" t="s">
        <v>569</v>
      </c>
      <c r="F502" s="157" t="s">
        <v>570</v>
      </c>
      <c r="G502" s="158" t="s">
        <v>180</v>
      </c>
      <c r="H502" s="159">
        <v>1</v>
      </c>
      <c r="I502" s="160"/>
      <c r="J502" s="161">
        <f>ROUND(I502*H502,2)</f>
        <v>0</v>
      </c>
      <c r="K502" s="157" t="s">
        <v>167</v>
      </c>
      <c r="L502" s="49"/>
      <c r="M502" s="162" t="s">
        <v>53</v>
      </c>
      <c r="N502" s="163" t="s">
        <v>74</v>
      </c>
      <c r="P502" s="164">
        <f>O502*H502</f>
        <v>0</v>
      </c>
      <c r="Q502" s="164">
        <v>0</v>
      </c>
      <c r="R502" s="164">
        <f>Q502*H502</f>
        <v>0</v>
      </c>
      <c r="S502" s="164">
        <v>0</v>
      </c>
      <c r="T502" s="165">
        <f>S502*H502</f>
        <v>0</v>
      </c>
      <c r="AR502" s="166" t="s">
        <v>280</v>
      </c>
      <c r="AT502" s="166" t="s">
        <v>163</v>
      </c>
      <c r="AU502" s="166" t="s">
        <v>112</v>
      </c>
      <c r="AY502" s="34" t="s">
        <v>160</v>
      </c>
      <c r="BE502" s="167">
        <f>IF(N502="základní",J502,0)</f>
        <v>0</v>
      </c>
      <c r="BF502" s="167">
        <f>IF(N502="snížená",J502,0)</f>
        <v>0</v>
      </c>
      <c r="BG502" s="167">
        <f>IF(N502="zákl. přenesená",J502,0)</f>
        <v>0</v>
      </c>
      <c r="BH502" s="167">
        <f>IF(N502="sníž. přenesená",J502,0)</f>
        <v>0</v>
      </c>
      <c r="BI502" s="167">
        <f>IF(N502="nulová",J502,0)</f>
        <v>0</v>
      </c>
      <c r="BJ502" s="34" t="s">
        <v>8</v>
      </c>
      <c r="BK502" s="167">
        <f>ROUND(I502*H502,2)</f>
        <v>0</v>
      </c>
      <c r="BL502" s="34" t="s">
        <v>280</v>
      </c>
      <c r="BM502" s="166" t="s">
        <v>571</v>
      </c>
    </row>
    <row r="503" spans="2:65" s="50" customFormat="1" ht="19.149999999999999">
      <c r="B503" s="49"/>
      <c r="D503" s="168" t="s">
        <v>170</v>
      </c>
      <c r="F503" s="169" t="s">
        <v>572</v>
      </c>
      <c r="I503" s="170"/>
      <c r="L503" s="49"/>
      <c r="M503" s="171"/>
      <c r="T503" s="74"/>
      <c r="AT503" s="34" t="s">
        <v>170</v>
      </c>
      <c r="AU503" s="34" t="s">
        <v>112</v>
      </c>
    </row>
    <row r="504" spans="2:65" s="173" customFormat="1">
      <c r="B504" s="172"/>
      <c r="D504" s="174" t="s">
        <v>172</v>
      </c>
      <c r="E504" s="175" t="s">
        <v>53</v>
      </c>
      <c r="F504" s="176" t="s">
        <v>173</v>
      </c>
      <c r="H504" s="175" t="s">
        <v>53</v>
      </c>
      <c r="I504" s="177"/>
      <c r="L504" s="172"/>
      <c r="M504" s="178"/>
      <c r="T504" s="179"/>
      <c r="AT504" s="175" t="s">
        <v>172</v>
      </c>
      <c r="AU504" s="175" t="s">
        <v>112</v>
      </c>
      <c r="AV504" s="173" t="s">
        <v>8</v>
      </c>
      <c r="AW504" s="173" t="s">
        <v>65</v>
      </c>
      <c r="AX504" s="173" t="s">
        <v>103</v>
      </c>
      <c r="AY504" s="175" t="s">
        <v>160</v>
      </c>
    </row>
    <row r="505" spans="2:65" s="173" customFormat="1">
      <c r="B505" s="172"/>
      <c r="D505" s="174" t="s">
        <v>172</v>
      </c>
      <c r="E505" s="175" t="s">
        <v>53</v>
      </c>
      <c r="F505" s="176" t="s">
        <v>174</v>
      </c>
      <c r="H505" s="175" t="s">
        <v>53</v>
      </c>
      <c r="I505" s="177"/>
      <c r="L505" s="172"/>
      <c r="M505" s="178"/>
      <c r="T505" s="179"/>
      <c r="AT505" s="175" t="s">
        <v>172</v>
      </c>
      <c r="AU505" s="175" t="s">
        <v>112</v>
      </c>
      <c r="AV505" s="173" t="s">
        <v>8</v>
      </c>
      <c r="AW505" s="173" t="s">
        <v>65</v>
      </c>
      <c r="AX505" s="173" t="s">
        <v>103</v>
      </c>
      <c r="AY505" s="175" t="s">
        <v>160</v>
      </c>
    </row>
    <row r="506" spans="2:65" s="173" customFormat="1">
      <c r="B506" s="172"/>
      <c r="D506" s="174" t="s">
        <v>172</v>
      </c>
      <c r="E506" s="175" t="s">
        <v>53</v>
      </c>
      <c r="F506" s="176" t="s">
        <v>313</v>
      </c>
      <c r="H506" s="175" t="s">
        <v>53</v>
      </c>
      <c r="I506" s="177"/>
      <c r="L506" s="172"/>
      <c r="M506" s="178"/>
      <c r="T506" s="179"/>
      <c r="AT506" s="175" t="s">
        <v>172</v>
      </c>
      <c r="AU506" s="175" t="s">
        <v>112</v>
      </c>
      <c r="AV506" s="173" t="s">
        <v>8</v>
      </c>
      <c r="AW506" s="173" t="s">
        <v>65</v>
      </c>
      <c r="AX506" s="173" t="s">
        <v>103</v>
      </c>
      <c r="AY506" s="175" t="s">
        <v>160</v>
      </c>
    </row>
    <row r="507" spans="2:65" s="181" customFormat="1">
      <c r="B507" s="180"/>
      <c r="D507" s="174" t="s">
        <v>172</v>
      </c>
      <c r="E507" s="182" t="s">
        <v>53</v>
      </c>
      <c r="F507" s="183" t="s">
        <v>314</v>
      </c>
      <c r="H507" s="184">
        <v>1</v>
      </c>
      <c r="I507" s="185"/>
      <c r="L507" s="180"/>
      <c r="M507" s="186"/>
      <c r="T507" s="187"/>
      <c r="AT507" s="182" t="s">
        <v>172</v>
      </c>
      <c r="AU507" s="182" t="s">
        <v>112</v>
      </c>
      <c r="AV507" s="181" t="s">
        <v>112</v>
      </c>
      <c r="AW507" s="181" t="s">
        <v>65</v>
      </c>
      <c r="AX507" s="181" t="s">
        <v>8</v>
      </c>
      <c r="AY507" s="182" t="s">
        <v>160</v>
      </c>
    </row>
    <row r="508" spans="2:65" s="50" customFormat="1" ht="49.15" customHeight="1">
      <c r="B508" s="49"/>
      <c r="C508" s="155" t="s">
        <v>573</v>
      </c>
      <c r="D508" s="155" t="s">
        <v>163</v>
      </c>
      <c r="E508" s="156" t="s">
        <v>574</v>
      </c>
      <c r="F508" s="157" t="s">
        <v>575</v>
      </c>
      <c r="G508" s="158" t="s">
        <v>409</v>
      </c>
      <c r="H508" s="159">
        <v>3.0000000000000001E-3</v>
      </c>
      <c r="I508" s="160"/>
      <c r="J508" s="161">
        <f>ROUND(I508*H508,2)</f>
        <v>0</v>
      </c>
      <c r="K508" s="157" t="s">
        <v>167</v>
      </c>
      <c r="L508" s="49"/>
      <c r="M508" s="162" t="s">
        <v>53</v>
      </c>
      <c r="N508" s="163" t="s">
        <v>74</v>
      </c>
      <c r="P508" s="164">
        <f>O508*H508</f>
        <v>0</v>
      </c>
      <c r="Q508" s="164">
        <v>0</v>
      </c>
      <c r="R508" s="164">
        <f>Q508*H508</f>
        <v>0</v>
      </c>
      <c r="S508" s="164">
        <v>0</v>
      </c>
      <c r="T508" s="165">
        <f>S508*H508</f>
        <v>0</v>
      </c>
      <c r="AR508" s="166" t="s">
        <v>280</v>
      </c>
      <c r="AT508" s="166" t="s">
        <v>163</v>
      </c>
      <c r="AU508" s="166" t="s">
        <v>112</v>
      </c>
      <c r="AY508" s="34" t="s">
        <v>160</v>
      </c>
      <c r="BE508" s="167">
        <f>IF(N508="základní",J508,0)</f>
        <v>0</v>
      </c>
      <c r="BF508" s="167">
        <f>IF(N508="snížená",J508,0)</f>
        <v>0</v>
      </c>
      <c r="BG508" s="167">
        <f>IF(N508="zákl. přenesená",J508,0)</f>
        <v>0</v>
      </c>
      <c r="BH508" s="167">
        <f>IF(N508="sníž. přenesená",J508,0)</f>
        <v>0</v>
      </c>
      <c r="BI508" s="167">
        <f>IF(N508="nulová",J508,0)</f>
        <v>0</v>
      </c>
      <c r="BJ508" s="34" t="s">
        <v>8</v>
      </c>
      <c r="BK508" s="167">
        <f>ROUND(I508*H508,2)</f>
        <v>0</v>
      </c>
      <c r="BL508" s="34" t="s">
        <v>280</v>
      </c>
      <c r="BM508" s="166" t="s">
        <v>576</v>
      </c>
    </row>
    <row r="509" spans="2:65" s="50" customFormat="1" ht="19.149999999999999">
      <c r="B509" s="49"/>
      <c r="D509" s="168" t="s">
        <v>170</v>
      </c>
      <c r="F509" s="169" t="s">
        <v>577</v>
      </c>
      <c r="I509" s="170"/>
      <c r="L509" s="49"/>
      <c r="M509" s="171"/>
      <c r="T509" s="74"/>
      <c r="AT509" s="34" t="s">
        <v>170</v>
      </c>
      <c r="AU509" s="34" t="s">
        <v>112</v>
      </c>
    </row>
    <row r="510" spans="2:65" s="143" customFormat="1" ht="22.9" customHeight="1">
      <c r="B510" s="142"/>
      <c r="D510" s="144" t="s">
        <v>102</v>
      </c>
      <c r="E510" s="153" t="s">
        <v>578</v>
      </c>
      <c r="F510" s="153" t="s">
        <v>579</v>
      </c>
      <c r="I510" s="146"/>
      <c r="J510" s="154">
        <f>BK510</f>
        <v>0</v>
      </c>
      <c r="L510" s="142"/>
      <c r="M510" s="148"/>
      <c r="P510" s="149">
        <f>SUM(P511:P532)</f>
        <v>0</v>
      </c>
      <c r="R510" s="149">
        <f>SUM(R511:R532)</f>
        <v>2.6699999999999998E-2</v>
      </c>
      <c r="T510" s="150">
        <f>SUM(T511:T532)</f>
        <v>0</v>
      </c>
      <c r="AR510" s="144" t="s">
        <v>112</v>
      </c>
      <c r="AT510" s="151" t="s">
        <v>102</v>
      </c>
      <c r="AU510" s="151" t="s">
        <v>8</v>
      </c>
      <c r="AY510" s="144" t="s">
        <v>160</v>
      </c>
      <c r="BK510" s="152">
        <f>SUM(BK511:BK532)</f>
        <v>0</v>
      </c>
    </row>
    <row r="511" spans="2:65" s="50" customFormat="1" ht="37.9" customHeight="1">
      <c r="B511" s="49"/>
      <c r="C511" s="155" t="s">
        <v>580</v>
      </c>
      <c r="D511" s="155" t="s">
        <v>163</v>
      </c>
      <c r="E511" s="156" t="s">
        <v>581</v>
      </c>
      <c r="F511" s="157" t="s">
        <v>582</v>
      </c>
      <c r="G511" s="158" t="s">
        <v>180</v>
      </c>
      <c r="H511" s="159">
        <v>1</v>
      </c>
      <c r="I511" s="160"/>
      <c r="J511" s="161">
        <f>ROUND(I511*H511,2)</f>
        <v>0</v>
      </c>
      <c r="K511" s="157" t="s">
        <v>167</v>
      </c>
      <c r="L511" s="49"/>
      <c r="M511" s="162" t="s">
        <v>53</v>
      </c>
      <c r="N511" s="163" t="s">
        <v>74</v>
      </c>
      <c r="P511" s="164">
        <f>O511*H511</f>
        <v>0</v>
      </c>
      <c r="Q511" s="164">
        <v>0</v>
      </c>
      <c r="R511" s="164">
        <f>Q511*H511</f>
        <v>0</v>
      </c>
      <c r="S511" s="164">
        <v>0</v>
      </c>
      <c r="T511" s="165">
        <f>S511*H511</f>
        <v>0</v>
      </c>
      <c r="AR511" s="166" t="s">
        <v>280</v>
      </c>
      <c r="AT511" s="166" t="s">
        <v>163</v>
      </c>
      <c r="AU511" s="166" t="s">
        <v>112</v>
      </c>
      <c r="AY511" s="34" t="s">
        <v>160</v>
      </c>
      <c r="BE511" s="167">
        <f>IF(N511="základní",J511,0)</f>
        <v>0</v>
      </c>
      <c r="BF511" s="167">
        <f>IF(N511="snížená",J511,0)</f>
        <v>0</v>
      </c>
      <c r="BG511" s="167">
        <f>IF(N511="zákl. přenesená",J511,0)</f>
        <v>0</v>
      </c>
      <c r="BH511" s="167">
        <f>IF(N511="sníž. přenesená",J511,0)</f>
        <v>0</v>
      </c>
      <c r="BI511" s="167">
        <f>IF(N511="nulová",J511,0)</f>
        <v>0</v>
      </c>
      <c r="BJ511" s="34" t="s">
        <v>8</v>
      </c>
      <c r="BK511" s="167">
        <f>ROUND(I511*H511,2)</f>
        <v>0</v>
      </c>
      <c r="BL511" s="34" t="s">
        <v>280</v>
      </c>
      <c r="BM511" s="166" t="s">
        <v>583</v>
      </c>
    </row>
    <row r="512" spans="2:65" s="50" customFormat="1" ht="19.149999999999999">
      <c r="B512" s="49"/>
      <c r="D512" s="168" t="s">
        <v>170</v>
      </c>
      <c r="F512" s="169" t="s">
        <v>584</v>
      </c>
      <c r="I512" s="170"/>
      <c r="L512" s="49"/>
      <c r="M512" s="171"/>
      <c r="T512" s="74"/>
      <c r="AT512" s="34" t="s">
        <v>170</v>
      </c>
      <c r="AU512" s="34" t="s">
        <v>112</v>
      </c>
    </row>
    <row r="513" spans="2:65" s="173" customFormat="1">
      <c r="B513" s="172"/>
      <c r="D513" s="174" t="s">
        <v>172</v>
      </c>
      <c r="E513" s="175" t="s">
        <v>53</v>
      </c>
      <c r="F513" s="176" t="s">
        <v>173</v>
      </c>
      <c r="H513" s="175" t="s">
        <v>53</v>
      </c>
      <c r="I513" s="177"/>
      <c r="L513" s="172"/>
      <c r="M513" s="178"/>
      <c r="T513" s="179"/>
      <c r="AT513" s="175" t="s">
        <v>172</v>
      </c>
      <c r="AU513" s="175" t="s">
        <v>112</v>
      </c>
      <c r="AV513" s="173" t="s">
        <v>8</v>
      </c>
      <c r="AW513" s="173" t="s">
        <v>65</v>
      </c>
      <c r="AX513" s="173" t="s">
        <v>103</v>
      </c>
      <c r="AY513" s="175" t="s">
        <v>160</v>
      </c>
    </row>
    <row r="514" spans="2:65" s="173" customFormat="1">
      <c r="B514" s="172"/>
      <c r="D514" s="174" t="s">
        <v>172</v>
      </c>
      <c r="E514" s="175" t="s">
        <v>53</v>
      </c>
      <c r="F514" s="176" t="s">
        <v>174</v>
      </c>
      <c r="H514" s="175" t="s">
        <v>53</v>
      </c>
      <c r="I514" s="177"/>
      <c r="L514" s="172"/>
      <c r="M514" s="178"/>
      <c r="T514" s="179"/>
      <c r="AT514" s="175" t="s">
        <v>172</v>
      </c>
      <c r="AU514" s="175" t="s">
        <v>112</v>
      </c>
      <c r="AV514" s="173" t="s">
        <v>8</v>
      </c>
      <c r="AW514" s="173" t="s">
        <v>65</v>
      </c>
      <c r="AX514" s="173" t="s">
        <v>103</v>
      </c>
      <c r="AY514" s="175" t="s">
        <v>160</v>
      </c>
    </row>
    <row r="515" spans="2:65" s="173" customFormat="1">
      <c r="B515" s="172"/>
      <c r="D515" s="174" t="s">
        <v>172</v>
      </c>
      <c r="E515" s="175" t="s">
        <v>53</v>
      </c>
      <c r="F515" s="176" t="s">
        <v>313</v>
      </c>
      <c r="H515" s="175" t="s">
        <v>53</v>
      </c>
      <c r="I515" s="177"/>
      <c r="L515" s="172"/>
      <c r="M515" s="178"/>
      <c r="T515" s="179"/>
      <c r="AT515" s="175" t="s">
        <v>172</v>
      </c>
      <c r="AU515" s="175" t="s">
        <v>112</v>
      </c>
      <c r="AV515" s="173" t="s">
        <v>8</v>
      </c>
      <c r="AW515" s="173" t="s">
        <v>65</v>
      </c>
      <c r="AX515" s="173" t="s">
        <v>103</v>
      </c>
      <c r="AY515" s="175" t="s">
        <v>160</v>
      </c>
    </row>
    <row r="516" spans="2:65" s="181" customFormat="1">
      <c r="B516" s="180"/>
      <c r="D516" s="174" t="s">
        <v>172</v>
      </c>
      <c r="E516" s="182" t="s">
        <v>53</v>
      </c>
      <c r="F516" s="183" t="s">
        <v>314</v>
      </c>
      <c r="H516" s="184">
        <v>1</v>
      </c>
      <c r="I516" s="185"/>
      <c r="L516" s="180"/>
      <c r="M516" s="186"/>
      <c r="T516" s="187"/>
      <c r="AT516" s="182" t="s">
        <v>172</v>
      </c>
      <c r="AU516" s="182" t="s">
        <v>112</v>
      </c>
      <c r="AV516" s="181" t="s">
        <v>112</v>
      </c>
      <c r="AW516" s="181" t="s">
        <v>65</v>
      </c>
      <c r="AX516" s="181" t="s">
        <v>8</v>
      </c>
      <c r="AY516" s="182" t="s">
        <v>160</v>
      </c>
    </row>
    <row r="517" spans="2:65" s="50" customFormat="1" ht="33" customHeight="1">
      <c r="B517" s="49"/>
      <c r="C517" s="188" t="s">
        <v>585</v>
      </c>
      <c r="D517" s="188" t="s">
        <v>187</v>
      </c>
      <c r="E517" s="189" t="s">
        <v>586</v>
      </c>
      <c r="F517" s="190" t="s">
        <v>587</v>
      </c>
      <c r="G517" s="191" t="s">
        <v>180</v>
      </c>
      <c r="H517" s="192">
        <v>1</v>
      </c>
      <c r="I517" s="193"/>
      <c r="J517" s="194">
        <f>ROUND(I517*H517,2)</f>
        <v>0</v>
      </c>
      <c r="K517" s="190" t="s">
        <v>167</v>
      </c>
      <c r="L517" s="195"/>
      <c r="M517" s="196" t="s">
        <v>53</v>
      </c>
      <c r="N517" s="197" t="s">
        <v>74</v>
      </c>
      <c r="P517" s="164">
        <f>O517*H517</f>
        <v>0</v>
      </c>
      <c r="Q517" s="164">
        <v>2.4299999999999999E-2</v>
      </c>
      <c r="R517" s="164">
        <f>Q517*H517</f>
        <v>2.4299999999999999E-2</v>
      </c>
      <c r="S517" s="164">
        <v>0</v>
      </c>
      <c r="T517" s="165">
        <f>S517*H517</f>
        <v>0</v>
      </c>
      <c r="AR517" s="166" t="s">
        <v>380</v>
      </c>
      <c r="AT517" s="166" t="s">
        <v>187</v>
      </c>
      <c r="AU517" s="166" t="s">
        <v>112</v>
      </c>
      <c r="AY517" s="34" t="s">
        <v>160</v>
      </c>
      <c r="BE517" s="167">
        <f>IF(N517="základní",J517,0)</f>
        <v>0</v>
      </c>
      <c r="BF517" s="167">
        <f>IF(N517="snížená",J517,0)</f>
        <v>0</v>
      </c>
      <c r="BG517" s="167">
        <f>IF(N517="zákl. přenesená",J517,0)</f>
        <v>0</v>
      </c>
      <c r="BH517" s="167">
        <f>IF(N517="sníž. přenesená",J517,0)</f>
        <v>0</v>
      </c>
      <c r="BI517" s="167">
        <f>IF(N517="nulová",J517,0)</f>
        <v>0</v>
      </c>
      <c r="BJ517" s="34" t="s">
        <v>8</v>
      </c>
      <c r="BK517" s="167">
        <f>ROUND(I517*H517,2)</f>
        <v>0</v>
      </c>
      <c r="BL517" s="34" t="s">
        <v>280</v>
      </c>
      <c r="BM517" s="166" t="s">
        <v>588</v>
      </c>
    </row>
    <row r="518" spans="2:65" s="50" customFormat="1" ht="24.4" customHeight="1">
      <c r="B518" s="49"/>
      <c r="C518" s="155" t="s">
        <v>589</v>
      </c>
      <c r="D518" s="155" t="s">
        <v>163</v>
      </c>
      <c r="E518" s="156" t="s">
        <v>590</v>
      </c>
      <c r="F518" s="157" t="s">
        <v>591</v>
      </c>
      <c r="G518" s="158" t="s">
        <v>180</v>
      </c>
      <c r="H518" s="159">
        <v>1</v>
      </c>
      <c r="I518" s="160"/>
      <c r="J518" s="161">
        <f>ROUND(I518*H518,2)</f>
        <v>0</v>
      </c>
      <c r="K518" s="157" t="s">
        <v>167</v>
      </c>
      <c r="L518" s="49"/>
      <c r="M518" s="162" t="s">
        <v>53</v>
      </c>
      <c r="N518" s="163" t="s">
        <v>74</v>
      </c>
      <c r="P518" s="164">
        <f>O518*H518</f>
        <v>0</v>
      </c>
      <c r="Q518" s="164">
        <v>0</v>
      </c>
      <c r="R518" s="164">
        <f>Q518*H518</f>
        <v>0</v>
      </c>
      <c r="S518" s="164">
        <v>0</v>
      </c>
      <c r="T518" s="165">
        <f>S518*H518</f>
        <v>0</v>
      </c>
      <c r="AR518" s="166" t="s">
        <v>280</v>
      </c>
      <c r="AT518" s="166" t="s">
        <v>163</v>
      </c>
      <c r="AU518" s="166" t="s">
        <v>112</v>
      </c>
      <c r="AY518" s="34" t="s">
        <v>160</v>
      </c>
      <c r="BE518" s="167">
        <f>IF(N518="základní",J518,0)</f>
        <v>0</v>
      </c>
      <c r="BF518" s="167">
        <f>IF(N518="snížená",J518,0)</f>
        <v>0</v>
      </c>
      <c r="BG518" s="167">
        <f>IF(N518="zákl. přenesená",J518,0)</f>
        <v>0</v>
      </c>
      <c r="BH518" s="167">
        <f>IF(N518="sníž. přenesená",J518,0)</f>
        <v>0</v>
      </c>
      <c r="BI518" s="167">
        <f>IF(N518="nulová",J518,0)</f>
        <v>0</v>
      </c>
      <c r="BJ518" s="34" t="s">
        <v>8</v>
      </c>
      <c r="BK518" s="167">
        <f>ROUND(I518*H518,2)</f>
        <v>0</v>
      </c>
      <c r="BL518" s="34" t="s">
        <v>280</v>
      </c>
      <c r="BM518" s="166" t="s">
        <v>592</v>
      </c>
    </row>
    <row r="519" spans="2:65" s="50" customFormat="1" ht="19.149999999999999">
      <c r="B519" s="49"/>
      <c r="D519" s="168" t="s">
        <v>170</v>
      </c>
      <c r="F519" s="169" t="s">
        <v>593</v>
      </c>
      <c r="I519" s="170"/>
      <c r="L519" s="49"/>
      <c r="M519" s="171"/>
      <c r="T519" s="74"/>
      <c r="AT519" s="34" t="s">
        <v>170</v>
      </c>
      <c r="AU519" s="34" t="s">
        <v>112</v>
      </c>
    </row>
    <row r="520" spans="2:65" s="173" customFormat="1">
      <c r="B520" s="172"/>
      <c r="D520" s="174" t="s">
        <v>172</v>
      </c>
      <c r="E520" s="175" t="s">
        <v>53</v>
      </c>
      <c r="F520" s="176" t="s">
        <v>173</v>
      </c>
      <c r="H520" s="175" t="s">
        <v>53</v>
      </c>
      <c r="I520" s="177"/>
      <c r="L520" s="172"/>
      <c r="M520" s="178"/>
      <c r="T520" s="179"/>
      <c r="AT520" s="175" t="s">
        <v>172</v>
      </c>
      <c r="AU520" s="175" t="s">
        <v>112</v>
      </c>
      <c r="AV520" s="173" t="s">
        <v>8</v>
      </c>
      <c r="AW520" s="173" t="s">
        <v>65</v>
      </c>
      <c r="AX520" s="173" t="s">
        <v>103</v>
      </c>
      <c r="AY520" s="175" t="s">
        <v>160</v>
      </c>
    </row>
    <row r="521" spans="2:65" s="173" customFormat="1">
      <c r="B521" s="172"/>
      <c r="D521" s="174" t="s">
        <v>172</v>
      </c>
      <c r="E521" s="175" t="s">
        <v>53</v>
      </c>
      <c r="F521" s="176" t="s">
        <v>174</v>
      </c>
      <c r="H521" s="175" t="s">
        <v>53</v>
      </c>
      <c r="I521" s="177"/>
      <c r="L521" s="172"/>
      <c r="M521" s="178"/>
      <c r="T521" s="179"/>
      <c r="AT521" s="175" t="s">
        <v>172</v>
      </c>
      <c r="AU521" s="175" t="s">
        <v>112</v>
      </c>
      <c r="AV521" s="173" t="s">
        <v>8</v>
      </c>
      <c r="AW521" s="173" t="s">
        <v>65</v>
      </c>
      <c r="AX521" s="173" t="s">
        <v>103</v>
      </c>
      <c r="AY521" s="175" t="s">
        <v>160</v>
      </c>
    </row>
    <row r="522" spans="2:65" s="173" customFormat="1">
      <c r="B522" s="172"/>
      <c r="D522" s="174" t="s">
        <v>172</v>
      </c>
      <c r="E522" s="175" t="s">
        <v>53</v>
      </c>
      <c r="F522" s="176" t="s">
        <v>313</v>
      </c>
      <c r="H522" s="175" t="s">
        <v>53</v>
      </c>
      <c r="I522" s="177"/>
      <c r="L522" s="172"/>
      <c r="M522" s="178"/>
      <c r="T522" s="179"/>
      <c r="AT522" s="175" t="s">
        <v>172</v>
      </c>
      <c r="AU522" s="175" t="s">
        <v>112</v>
      </c>
      <c r="AV522" s="173" t="s">
        <v>8</v>
      </c>
      <c r="AW522" s="173" t="s">
        <v>65</v>
      </c>
      <c r="AX522" s="173" t="s">
        <v>103</v>
      </c>
      <c r="AY522" s="175" t="s">
        <v>160</v>
      </c>
    </row>
    <row r="523" spans="2:65" s="181" customFormat="1">
      <c r="B523" s="180"/>
      <c r="D523" s="174" t="s">
        <v>172</v>
      </c>
      <c r="E523" s="182" t="s">
        <v>53</v>
      </c>
      <c r="F523" s="183" t="s">
        <v>314</v>
      </c>
      <c r="H523" s="184">
        <v>1</v>
      </c>
      <c r="I523" s="185"/>
      <c r="L523" s="180"/>
      <c r="M523" s="186"/>
      <c r="T523" s="187"/>
      <c r="AT523" s="182" t="s">
        <v>172</v>
      </c>
      <c r="AU523" s="182" t="s">
        <v>112</v>
      </c>
      <c r="AV523" s="181" t="s">
        <v>112</v>
      </c>
      <c r="AW523" s="181" t="s">
        <v>65</v>
      </c>
      <c r="AX523" s="181" t="s">
        <v>8</v>
      </c>
      <c r="AY523" s="182" t="s">
        <v>160</v>
      </c>
    </row>
    <row r="524" spans="2:65" s="50" customFormat="1" ht="16.5" customHeight="1">
      <c r="B524" s="49"/>
      <c r="C524" s="188" t="s">
        <v>594</v>
      </c>
      <c r="D524" s="188" t="s">
        <v>187</v>
      </c>
      <c r="E524" s="189" t="s">
        <v>595</v>
      </c>
      <c r="F524" s="190" t="s">
        <v>596</v>
      </c>
      <c r="G524" s="191" t="s">
        <v>180</v>
      </c>
      <c r="H524" s="192">
        <v>1</v>
      </c>
      <c r="I524" s="193"/>
      <c r="J524" s="194">
        <f>ROUND(I524*H524,2)</f>
        <v>0</v>
      </c>
      <c r="K524" s="190" t="s">
        <v>167</v>
      </c>
      <c r="L524" s="195"/>
      <c r="M524" s="196" t="s">
        <v>53</v>
      </c>
      <c r="N524" s="197" t="s">
        <v>74</v>
      </c>
      <c r="P524" s="164">
        <f>O524*H524</f>
        <v>0</v>
      </c>
      <c r="Q524" s="164">
        <v>2.3999999999999998E-3</v>
      </c>
      <c r="R524" s="164">
        <f>Q524*H524</f>
        <v>2.3999999999999998E-3</v>
      </c>
      <c r="S524" s="164">
        <v>0</v>
      </c>
      <c r="T524" s="165">
        <f>S524*H524</f>
        <v>0</v>
      </c>
      <c r="AR524" s="166" t="s">
        <v>380</v>
      </c>
      <c r="AT524" s="166" t="s">
        <v>187</v>
      </c>
      <c r="AU524" s="166" t="s">
        <v>112</v>
      </c>
      <c r="AY524" s="34" t="s">
        <v>160</v>
      </c>
      <c r="BE524" s="167">
        <f>IF(N524="základní",J524,0)</f>
        <v>0</v>
      </c>
      <c r="BF524" s="167">
        <f>IF(N524="snížená",J524,0)</f>
        <v>0</v>
      </c>
      <c r="BG524" s="167">
        <f>IF(N524="zákl. přenesená",J524,0)</f>
        <v>0</v>
      </c>
      <c r="BH524" s="167">
        <f>IF(N524="sníž. přenesená",J524,0)</f>
        <v>0</v>
      </c>
      <c r="BI524" s="167">
        <f>IF(N524="nulová",J524,0)</f>
        <v>0</v>
      </c>
      <c r="BJ524" s="34" t="s">
        <v>8</v>
      </c>
      <c r="BK524" s="167">
        <f>ROUND(I524*H524,2)</f>
        <v>0</v>
      </c>
      <c r="BL524" s="34" t="s">
        <v>280</v>
      </c>
      <c r="BM524" s="166" t="s">
        <v>597</v>
      </c>
    </row>
    <row r="525" spans="2:65" s="50" customFormat="1" ht="24.4" customHeight="1">
      <c r="B525" s="49"/>
      <c r="C525" s="155" t="s">
        <v>598</v>
      </c>
      <c r="D525" s="155" t="s">
        <v>163</v>
      </c>
      <c r="E525" s="156" t="s">
        <v>599</v>
      </c>
      <c r="F525" s="157" t="s">
        <v>600</v>
      </c>
      <c r="G525" s="158" t="s">
        <v>180</v>
      </c>
      <c r="H525" s="159">
        <v>1</v>
      </c>
      <c r="I525" s="160"/>
      <c r="J525" s="161">
        <f>ROUND(I525*H525,2)</f>
        <v>0</v>
      </c>
      <c r="K525" s="157" t="s">
        <v>167</v>
      </c>
      <c r="L525" s="49"/>
      <c r="M525" s="162" t="s">
        <v>53</v>
      </c>
      <c r="N525" s="163" t="s">
        <v>74</v>
      </c>
      <c r="P525" s="164">
        <f>O525*H525</f>
        <v>0</v>
      </c>
      <c r="Q525" s="164">
        <v>0</v>
      </c>
      <c r="R525" s="164">
        <f>Q525*H525</f>
        <v>0</v>
      </c>
      <c r="S525" s="164">
        <v>0</v>
      </c>
      <c r="T525" s="165">
        <f>S525*H525</f>
        <v>0</v>
      </c>
      <c r="AR525" s="166" t="s">
        <v>280</v>
      </c>
      <c r="AT525" s="166" t="s">
        <v>163</v>
      </c>
      <c r="AU525" s="166" t="s">
        <v>112</v>
      </c>
      <c r="AY525" s="34" t="s">
        <v>160</v>
      </c>
      <c r="BE525" s="167">
        <f>IF(N525="základní",J525,0)</f>
        <v>0</v>
      </c>
      <c r="BF525" s="167">
        <f>IF(N525="snížená",J525,0)</f>
        <v>0</v>
      </c>
      <c r="BG525" s="167">
        <f>IF(N525="zákl. přenesená",J525,0)</f>
        <v>0</v>
      </c>
      <c r="BH525" s="167">
        <f>IF(N525="sníž. přenesená",J525,0)</f>
        <v>0</v>
      </c>
      <c r="BI525" s="167">
        <f>IF(N525="nulová",J525,0)</f>
        <v>0</v>
      </c>
      <c r="BJ525" s="34" t="s">
        <v>8</v>
      </c>
      <c r="BK525" s="167">
        <f>ROUND(I525*H525,2)</f>
        <v>0</v>
      </c>
      <c r="BL525" s="34" t="s">
        <v>280</v>
      </c>
      <c r="BM525" s="166" t="s">
        <v>601</v>
      </c>
    </row>
    <row r="526" spans="2:65" s="50" customFormat="1" ht="19.149999999999999">
      <c r="B526" s="49"/>
      <c r="D526" s="168" t="s">
        <v>170</v>
      </c>
      <c r="F526" s="169" t="s">
        <v>602</v>
      </c>
      <c r="I526" s="170"/>
      <c r="L526" s="49"/>
      <c r="M526" s="171"/>
      <c r="T526" s="74"/>
      <c r="AT526" s="34" t="s">
        <v>170</v>
      </c>
      <c r="AU526" s="34" t="s">
        <v>112</v>
      </c>
    </row>
    <row r="527" spans="2:65" s="173" customFormat="1">
      <c r="B527" s="172"/>
      <c r="D527" s="174" t="s">
        <v>172</v>
      </c>
      <c r="E527" s="175" t="s">
        <v>53</v>
      </c>
      <c r="F527" s="176" t="s">
        <v>173</v>
      </c>
      <c r="H527" s="175" t="s">
        <v>53</v>
      </c>
      <c r="I527" s="177"/>
      <c r="L527" s="172"/>
      <c r="M527" s="178"/>
      <c r="T527" s="179"/>
      <c r="AT527" s="175" t="s">
        <v>172</v>
      </c>
      <c r="AU527" s="175" t="s">
        <v>112</v>
      </c>
      <c r="AV527" s="173" t="s">
        <v>8</v>
      </c>
      <c r="AW527" s="173" t="s">
        <v>65</v>
      </c>
      <c r="AX527" s="173" t="s">
        <v>103</v>
      </c>
      <c r="AY527" s="175" t="s">
        <v>160</v>
      </c>
    </row>
    <row r="528" spans="2:65" s="173" customFormat="1">
      <c r="B528" s="172"/>
      <c r="D528" s="174" t="s">
        <v>172</v>
      </c>
      <c r="E528" s="175" t="s">
        <v>53</v>
      </c>
      <c r="F528" s="176" t="s">
        <v>174</v>
      </c>
      <c r="H528" s="175" t="s">
        <v>53</v>
      </c>
      <c r="I528" s="177"/>
      <c r="L528" s="172"/>
      <c r="M528" s="178"/>
      <c r="T528" s="179"/>
      <c r="AT528" s="175" t="s">
        <v>172</v>
      </c>
      <c r="AU528" s="175" t="s">
        <v>112</v>
      </c>
      <c r="AV528" s="173" t="s">
        <v>8</v>
      </c>
      <c r="AW528" s="173" t="s">
        <v>65</v>
      </c>
      <c r="AX528" s="173" t="s">
        <v>103</v>
      </c>
      <c r="AY528" s="175" t="s">
        <v>160</v>
      </c>
    </row>
    <row r="529" spans="2:65" s="173" customFormat="1">
      <c r="B529" s="172"/>
      <c r="D529" s="174" t="s">
        <v>172</v>
      </c>
      <c r="E529" s="175" t="s">
        <v>53</v>
      </c>
      <c r="F529" s="176" t="s">
        <v>313</v>
      </c>
      <c r="H529" s="175" t="s">
        <v>53</v>
      </c>
      <c r="I529" s="177"/>
      <c r="L529" s="172"/>
      <c r="M529" s="178"/>
      <c r="T529" s="179"/>
      <c r="AT529" s="175" t="s">
        <v>172</v>
      </c>
      <c r="AU529" s="175" t="s">
        <v>112</v>
      </c>
      <c r="AV529" s="173" t="s">
        <v>8</v>
      </c>
      <c r="AW529" s="173" t="s">
        <v>65</v>
      </c>
      <c r="AX529" s="173" t="s">
        <v>103</v>
      </c>
      <c r="AY529" s="175" t="s">
        <v>160</v>
      </c>
    </row>
    <row r="530" spans="2:65" s="181" customFormat="1">
      <c r="B530" s="180"/>
      <c r="D530" s="174" t="s">
        <v>172</v>
      </c>
      <c r="E530" s="182" t="s">
        <v>53</v>
      </c>
      <c r="F530" s="183" t="s">
        <v>314</v>
      </c>
      <c r="H530" s="184">
        <v>1</v>
      </c>
      <c r="I530" s="185"/>
      <c r="L530" s="180"/>
      <c r="M530" s="186"/>
      <c r="T530" s="187"/>
      <c r="AT530" s="182" t="s">
        <v>172</v>
      </c>
      <c r="AU530" s="182" t="s">
        <v>112</v>
      </c>
      <c r="AV530" s="181" t="s">
        <v>112</v>
      </c>
      <c r="AW530" s="181" t="s">
        <v>65</v>
      </c>
      <c r="AX530" s="181" t="s">
        <v>8</v>
      </c>
      <c r="AY530" s="182" t="s">
        <v>160</v>
      </c>
    </row>
    <row r="531" spans="2:65" s="50" customFormat="1" ht="49.15" customHeight="1">
      <c r="B531" s="49"/>
      <c r="C531" s="155" t="s">
        <v>603</v>
      </c>
      <c r="D531" s="155" t="s">
        <v>163</v>
      </c>
      <c r="E531" s="156" t="s">
        <v>604</v>
      </c>
      <c r="F531" s="157" t="s">
        <v>605</v>
      </c>
      <c r="G531" s="158" t="s">
        <v>409</v>
      </c>
      <c r="H531" s="159">
        <v>2.7E-2</v>
      </c>
      <c r="I531" s="160"/>
      <c r="J531" s="161">
        <f>ROUND(I531*H531,2)</f>
        <v>0</v>
      </c>
      <c r="K531" s="157" t="s">
        <v>167</v>
      </c>
      <c r="L531" s="49"/>
      <c r="M531" s="162" t="s">
        <v>53</v>
      </c>
      <c r="N531" s="163" t="s">
        <v>74</v>
      </c>
      <c r="P531" s="164">
        <f>O531*H531</f>
        <v>0</v>
      </c>
      <c r="Q531" s="164">
        <v>0</v>
      </c>
      <c r="R531" s="164">
        <f>Q531*H531</f>
        <v>0</v>
      </c>
      <c r="S531" s="164">
        <v>0</v>
      </c>
      <c r="T531" s="165">
        <f>S531*H531</f>
        <v>0</v>
      </c>
      <c r="AR531" s="166" t="s">
        <v>280</v>
      </c>
      <c r="AT531" s="166" t="s">
        <v>163</v>
      </c>
      <c r="AU531" s="166" t="s">
        <v>112</v>
      </c>
      <c r="AY531" s="34" t="s">
        <v>160</v>
      </c>
      <c r="BE531" s="167">
        <f>IF(N531="základní",J531,0)</f>
        <v>0</v>
      </c>
      <c r="BF531" s="167">
        <f>IF(N531="snížená",J531,0)</f>
        <v>0</v>
      </c>
      <c r="BG531" s="167">
        <f>IF(N531="zákl. přenesená",J531,0)</f>
        <v>0</v>
      </c>
      <c r="BH531" s="167">
        <f>IF(N531="sníž. přenesená",J531,0)</f>
        <v>0</v>
      </c>
      <c r="BI531" s="167">
        <f>IF(N531="nulová",J531,0)</f>
        <v>0</v>
      </c>
      <c r="BJ531" s="34" t="s">
        <v>8</v>
      </c>
      <c r="BK531" s="167">
        <f>ROUND(I531*H531,2)</f>
        <v>0</v>
      </c>
      <c r="BL531" s="34" t="s">
        <v>280</v>
      </c>
      <c r="BM531" s="166" t="s">
        <v>606</v>
      </c>
    </row>
    <row r="532" spans="2:65" s="50" customFormat="1" ht="19.149999999999999">
      <c r="B532" s="49"/>
      <c r="D532" s="168" t="s">
        <v>170</v>
      </c>
      <c r="F532" s="169" t="s">
        <v>607</v>
      </c>
      <c r="I532" s="170"/>
      <c r="L532" s="49"/>
      <c r="M532" s="171"/>
      <c r="T532" s="74"/>
      <c r="AT532" s="34" t="s">
        <v>170</v>
      </c>
      <c r="AU532" s="34" t="s">
        <v>112</v>
      </c>
    </row>
    <row r="533" spans="2:65" s="143" customFormat="1" ht="22.9" customHeight="1">
      <c r="B533" s="142"/>
      <c r="D533" s="144" t="s">
        <v>102</v>
      </c>
      <c r="E533" s="153" t="s">
        <v>608</v>
      </c>
      <c r="F533" s="153" t="s">
        <v>609</v>
      </c>
      <c r="I533" s="146"/>
      <c r="J533" s="154">
        <f>BK533</f>
        <v>0</v>
      </c>
      <c r="L533" s="142"/>
      <c r="M533" s="148"/>
      <c r="P533" s="149">
        <f>SUM(P534:P621)</f>
        <v>0</v>
      </c>
      <c r="R533" s="149">
        <f>SUM(R534:R621)</f>
        <v>0.17493152999999997</v>
      </c>
      <c r="T533" s="150">
        <f>SUM(T534:T621)</f>
        <v>9.3575999999999993E-2</v>
      </c>
      <c r="AR533" s="144" t="s">
        <v>112</v>
      </c>
      <c r="AT533" s="151" t="s">
        <v>102</v>
      </c>
      <c r="AU533" s="151" t="s">
        <v>8</v>
      </c>
      <c r="AY533" s="144" t="s">
        <v>160</v>
      </c>
      <c r="BK533" s="152">
        <f>SUM(BK534:BK621)</f>
        <v>0</v>
      </c>
    </row>
    <row r="534" spans="2:65" s="50" customFormat="1" ht="37.9" customHeight="1">
      <c r="B534" s="49"/>
      <c r="C534" s="155" t="s">
        <v>610</v>
      </c>
      <c r="D534" s="155" t="s">
        <v>163</v>
      </c>
      <c r="E534" s="156" t="s">
        <v>611</v>
      </c>
      <c r="F534" s="157" t="s">
        <v>612</v>
      </c>
      <c r="G534" s="158" t="s">
        <v>166</v>
      </c>
      <c r="H534" s="159">
        <v>14.85</v>
      </c>
      <c r="I534" s="160"/>
      <c r="J534" s="161">
        <f>ROUND(I534*H534,2)</f>
        <v>0</v>
      </c>
      <c r="K534" s="157" t="s">
        <v>167</v>
      </c>
      <c r="L534" s="49"/>
      <c r="M534" s="162" t="s">
        <v>53</v>
      </c>
      <c r="N534" s="163" t="s">
        <v>74</v>
      </c>
      <c r="P534" s="164">
        <f>O534*H534</f>
        <v>0</v>
      </c>
      <c r="Q534" s="164">
        <v>0</v>
      </c>
      <c r="R534" s="164">
        <f>Q534*H534</f>
        <v>0</v>
      </c>
      <c r="S534" s="164">
        <v>0</v>
      </c>
      <c r="T534" s="165">
        <f>S534*H534</f>
        <v>0</v>
      </c>
      <c r="AR534" s="166" t="s">
        <v>280</v>
      </c>
      <c r="AT534" s="166" t="s">
        <v>163</v>
      </c>
      <c r="AU534" s="166" t="s">
        <v>112</v>
      </c>
      <c r="AY534" s="34" t="s">
        <v>160</v>
      </c>
      <c r="BE534" s="167">
        <f>IF(N534="základní",J534,0)</f>
        <v>0</v>
      </c>
      <c r="BF534" s="167">
        <f>IF(N534="snížená",J534,0)</f>
        <v>0</v>
      </c>
      <c r="BG534" s="167">
        <f>IF(N534="zákl. přenesená",J534,0)</f>
        <v>0</v>
      </c>
      <c r="BH534" s="167">
        <f>IF(N534="sníž. přenesená",J534,0)</f>
        <v>0</v>
      </c>
      <c r="BI534" s="167">
        <f>IF(N534="nulová",J534,0)</f>
        <v>0</v>
      </c>
      <c r="BJ534" s="34" t="s">
        <v>8</v>
      </c>
      <c r="BK534" s="167">
        <f>ROUND(I534*H534,2)</f>
        <v>0</v>
      </c>
      <c r="BL534" s="34" t="s">
        <v>280</v>
      </c>
      <c r="BM534" s="166" t="s">
        <v>613</v>
      </c>
    </row>
    <row r="535" spans="2:65" s="50" customFormat="1" ht="19.149999999999999">
      <c r="B535" s="49"/>
      <c r="D535" s="168" t="s">
        <v>170</v>
      </c>
      <c r="F535" s="169" t="s">
        <v>614</v>
      </c>
      <c r="I535" s="170"/>
      <c r="L535" s="49"/>
      <c r="M535" s="171"/>
      <c r="T535" s="74"/>
      <c r="AT535" s="34" t="s">
        <v>170</v>
      </c>
      <c r="AU535" s="34" t="s">
        <v>112</v>
      </c>
    </row>
    <row r="536" spans="2:65" s="173" customFormat="1">
      <c r="B536" s="172"/>
      <c r="D536" s="174" t="s">
        <v>172</v>
      </c>
      <c r="E536" s="175" t="s">
        <v>53</v>
      </c>
      <c r="F536" s="176" t="s">
        <v>173</v>
      </c>
      <c r="H536" s="175" t="s">
        <v>53</v>
      </c>
      <c r="I536" s="177"/>
      <c r="L536" s="172"/>
      <c r="M536" s="178"/>
      <c r="T536" s="179"/>
      <c r="AT536" s="175" t="s">
        <v>172</v>
      </c>
      <c r="AU536" s="175" t="s">
        <v>112</v>
      </c>
      <c r="AV536" s="173" t="s">
        <v>8</v>
      </c>
      <c r="AW536" s="173" t="s">
        <v>65</v>
      </c>
      <c r="AX536" s="173" t="s">
        <v>103</v>
      </c>
      <c r="AY536" s="175" t="s">
        <v>160</v>
      </c>
    </row>
    <row r="537" spans="2:65" s="173" customFormat="1">
      <c r="B537" s="172"/>
      <c r="D537" s="174" t="s">
        <v>172</v>
      </c>
      <c r="E537" s="175" t="s">
        <v>53</v>
      </c>
      <c r="F537" s="176" t="s">
        <v>174</v>
      </c>
      <c r="H537" s="175" t="s">
        <v>53</v>
      </c>
      <c r="I537" s="177"/>
      <c r="L537" s="172"/>
      <c r="M537" s="178"/>
      <c r="T537" s="179"/>
      <c r="AT537" s="175" t="s">
        <v>172</v>
      </c>
      <c r="AU537" s="175" t="s">
        <v>112</v>
      </c>
      <c r="AV537" s="173" t="s">
        <v>8</v>
      </c>
      <c r="AW537" s="173" t="s">
        <v>65</v>
      </c>
      <c r="AX537" s="173" t="s">
        <v>103</v>
      </c>
      <c r="AY537" s="175" t="s">
        <v>160</v>
      </c>
    </row>
    <row r="538" spans="2:65" s="181" customFormat="1">
      <c r="B538" s="180"/>
      <c r="D538" s="174" t="s">
        <v>172</v>
      </c>
      <c r="E538" s="182" t="s">
        <v>53</v>
      </c>
      <c r="F538" s="183" t="s">
        <v>244</v>
      </c>
      <c r="H538" s="184">
        <v>14.85</v>
      </c>
      <c r="I538" s="185"/>
      <c r="L538" s="180"/>
      <c r="M538" s="186"/>
      <c r="T538" s="187"/>
      <c r="AT538" s="182" t="s">
        <v>172</v>
      </c>
      <c r="AU538" s="182" t="s">
        <v>112</v>
      </c>
      <c r="AV538" s="181" t="s">
        <v>112</v>
      </c>
      <c r="AW538" s="181" t="s">
        <v>65</v>
      </c>
      <c r="AX538" s="181" t="s">
        <v>8</v>
      </c>
      <c r="AY538" s="182" t="s">
        <v>160</v>
      </c>
    </row>
    <row r="539" spans="2:65" s="50" customFormat="1" ht="24.4" customHeight="1">
      <c r="B539" s="49"/>
      <c r="C539" s="155" t="s">
        <v>615</v>
      </c>
      <c r="D539" s="155" t="s">
        <v>163</v>
      </c>
      <c r="E539" s="156" t="s">
        <v>616</v>
      </c>
      <c r="F539" s="157" t="s">
        <v>617</v>
      </c>
      <c r="G539" s="158" t="s">
        <v>166</v>
      </c>
      <c r="H539" s="159">
        <v>14.85</v>
      </c>
      <c r="I539" s="160"/>
      <c r="J539" s="161">
        <f>ROUND(I539*H539,2)</f>
        <v>0</v>
      </c>
      <c r="K539" s="157" t="s">
        <v>167</v>
      </c>
      <c r="L539" s="49"/>
      <c r="M539" s="162" t="s">
        <v>53</v>
      </c>
      <c r="N539" s="163" t="s">
        <v>74</v>
      </c>
      <c r="P539" s="164">
        <f>O539*H539</f>
        <v>0</v>
      </c>
      <c r="Q539" s="164">
        <v>0</v>
      </c>
      <c r="R539" s="164">
        <f>Q539*H539</f>
        <v>0</v>
      </c>
      <c r="S539" s="164">
        <v>0</v>
      </c>
      <c r="T539" s="165">
        <f>S539*H539</f>
        <v>0</v>
      </c>
      <c r="AR539" s="166" t="s">
        <v>280</v>
      </c>
      <c r="AT539" s="166" t="s">
        <v>163</v>
      </c>
      <c r="AU539" s="166" t="s">
        <v>112</v>
      </c>
      <c r="AY539" s="34" t="s">
        <v>160</v>
      </c>
      <c r="BE539" s="167">
        <f>IF(N539="základní",J539,0)</f>
        <v>0</v>
      </c>
      <c r="BF539" s="167">
        <f>IF(N539="snížená",J539,0)</f>
        <v>0</v>
      </c>
      <c r="BG539" s="167">
        <f>IF(N539="zákl. přenesená",J539,0)</f>
        <v>0</v>
      </c>
      <c r="BH539" s="167">
        <f>IF(N539="sníž. přenesená",J539,0)</f>
        <v>0</v>
      </c>
      <c r="BI539" s="167">
        <f>IF(N539="nulová",J539,0)</f>
        <v>0</v>
      </c>
      <c r="BJ539" s="34" t="s">
        <v>8</v>
      </c>
      <c r="BK539" s="167">
        <f>ROUND(I539*H539,2)</f>
        <v>0</v>
      </c>
      <c r="BL539" s="34" t="s">
        <v>280</v>
      </c>
      <c r="BM539" s="166" t="s">
        <v>618</v>
      </c>
    </row>
    <row r="540" spans="2:65" s="50" customFormat="1" ht="19.149999999999999">
      <c r="B540" s="49"/>
      <c r="D540" s="168" t="s">
        <v>170</v>
      </c>
      <c r="F540" s="169" t="s">
        <v>619</v>
      </c>
      <c r="I540" s="170"/>
      <c r="L540" s="49"/>
      <c r="M540" s="171"/>
      <c r="T540" s="74"/>
      <c r="AT540" s="34" t="s">
        <v>170</v>
      </c>
      <c r="AU540" s="34" t="s">
        <v>112</v>
      </c>
    </row>
    <row r="541" spans="2:65" s="173" customFormat="1">
      <c r="B541" s="172"/>
      <c r="D541" s="174" t="s">
        <v>172</v>
      </c>
      <c r="E541" s="175" t="s">
        <v>53</v>
      </c>
      <c r="F541" s="176" t="s">
        <v>173</v>
      </c>
      <c r="H541" s="175" t="s">
        <v>53</v>
      </c>
      <c r="I541" s="177"/>
      <c r="L541" s="172"/>
      <c r="M541" s="178"/>
      <c r="T541" s="179"/>
      <c r="AT541" s="175" t="s">
        <v>172</v>
      </c>
      <c r="AU541" s="175" t="s">
        <v>112</v>
      </c>
      <c r="AV541" s="173" t="s">
        <v>8</v>
      </c>
      <c r="AW541" s="173" t="s">
        <v>65</v>
      </c>
      <c r="AX541" s="173" t="s">
        <v>103</v>
      </c>
      <c r="AY541" s="175" t="s">
        <v>160</v>
      </c>
    </row>
    <row r="542" spans="2:65" s="173" customFormat="1">
      <c r="B542" s="172"/>
      <c r="D542" s="174" t="s">
        <v>172</v>
      </c>
      <c r="E542" s="175" t="s">
        <v>53</v>
      </c>
      <c r="F542" s="176" t="s">
        <v>174</v>
      </c>
      <c r="H542" s="175" t="s">
        <v>53</v>
      </c>
      <c r="I542" s="177"/>
      <c r="L542" s="172"/>
      <c r="M542" s="178"/>
      <c r="T542" s="179"/>
      <c r="AT542" s="175" t="s">
        <v>172</v>
      </c>
      <c r="AU542" s="175" t="s">
        <v>112</v>
      </c>
      <c r="AV542" s="173" t="s">
        <v>8</v>
      </c>
      <c r="AW542" s="173" t="s">
        <v>65</v>
      </c>
      <c r="AX542" s="173" t="s">
        <v>103</v>
      </c>
      <c r="AY542" s="175" t="s">
        <v>160</v>
      </c>
    </row>
    <row r="543" spans="2:65" s="181" customFormat="1">
      <c r="B543" s="180"/>
      <c r="D543" s="174" t="s">
        <v>172</v>
      </c>
      <c r="E543" s="182" t="s">
        <v>53</v>
      </c>
      <c r="F543" s="183" t="s">
        <v>244</v>
      </c>
      <c r="H543" s="184">
        <v>14.85</v>
      </c>
      <c r="I543" s="185"/>
      <c r="L543" s="180"/>
      <c r="M543" s="186"/>
      <c r="T543" s="187"/>
      <c r="AT543" s="182" t="s">
        <v>172</v>
      </c>
      <c r="AU543" s="182" t="s">
        <v>112</v>
      </c>
      <c r="AV543" s="181" t="s">
        <v>112</v>
      </c>
      <c r="AW543" s="181" t="s">
        <v>65</v>
      </c>
      <c r="AX543" s="181" t="s">
        <v>8</v>
      </c>
      <c r="AY543" s="182" t="s">
        <v>160</v>
      </c>
    </row>
    <row r="544" spans="2:65" s="50" customFormat="1" ht="24.4" customHeight="1">
      <c r="B544" s="49"/>
      <c r="C544" s="155" t="s">
        <v>620</v>
      </c>
      <c r="D544" s="155" t="s">
        <v>163</v>
      </c>
      <c r="E544" s="156" t="s">
        <v>621</v>
      </c>
      <c r="F544" s="157" t="s">
        <v>622</v>
      </c>
      <c r="G544" s="158" t="s">
        <v>166</v>
      </c>
      <c r="H544" s="159">
        <v>14.85</v>
      </c>
      <c r="I544" s="160"/>
      <c r="J544" s="161">
        <f>ROUND(I544*H544,2)</f>
        <v>0</v>
      </c>
      <c r="K544" s="157" t="s">
        <v>167</v>
      </c>
      <c r="L544" s="49"/>
      <c r="M544" s="162" t="s">
        <v>53</v>
      </c>
      <c r="N544" s="163" t="s">
        <v>74</v>
      </c>
      <c r="P544" s="164">
        <f>O544*H544</f>
        <v>0</v>
      </c>
      <c r="Q544" s="164">
        <v>2.0000000000000001E-4</v>
      </c>
      <c r="R544" s="164">
        <f>Q544*H544</f>
        <v>2.97E-3</v>
      </c>
      <c r="S544" s="164">
        <v>0</v>
      </c>
      <c r="T544" s="165">
        <f>S544*H544</f>
        <v>0</v>
      </c>
      <c r="AR544" s="166" t="s">
        <v>280</v>
      </c>
      <c r="AT544" s="166" t="s">
        <v>163</v>
      </c>
      <c r="AU544" s="166" t="s">
        <v>112</v>
      </c>
      <c r="AY544" s="34" t="s">
        <v>160</v>
      </c>
      <c r="BE544" s="167">
        <f>IF(N544="základní",J544,0)</f>
        <v>0</v>
      </c>
      <c r="BF544" s="167">
        <f>IF(N544="snížená",J544,0)</f>
        <v>0</v>
      </c>
      <c r="BG544" s="167">
        <f>IF(N544="zákl. přenesená",J544,0)</f>
        <v>0</v>
      </c>
      <c r="BH544" s="167">
        <f>IF(N544="sníž. přenesená",J544,0)</f>
        <v>0</v>
      </c>
      <c r="BI544" s="167">
        <f>IF(N544="nulová",J544,0)</f>
        <v>0</v>
      </c>
      <c r="BJ544" s="34" t="s">
        <v>8</v>
      </c>
      <c r="BK544" s="167">
        <f>ROUND(I544*H544,2)</f>
        <v>0</v>
      </c>
      <c r="BL544" s="34" t="s">
        <v>280</v>
      </c>
      <c r="BM544" s="166" t="s">
        <v>623</v>
      </c>
    </row>
    <row r="545" spans="2:65" s="50" customFormat="1" ht="19.149999999999999">
      <c r="B545" s="49"/>
      <c r="D545" s="168" t="s">
        <v>170</v>
      </c>
      <c r="F545" s="169" t="s">
        <v>624</v>
      </c>
      <c r="I545" s="170"/>
      <c r="L545" s="49"/>
      <c r="M545" s="171"/>
      <c r="T545" s="74"/>
      <c r="AT545" s="34" t="s">
        <v>170</v>
      </c>
      <c r="AU545" s="34" t="s">
        <v>112</v>
      </c>
    </row>
    <row r="546" spans="2:65" s="173" customFormat="1">
      <c r="B546" s="172"/>
      <c r="D546" s="174" t="s">
        <v>172</v>
      </c>
      <c r="E546" s="175" t="s">
        <v>53</v>
      </c>
      <c r="F546" s="176" t="s">
        <v>173</v>
      </c>
      <c r="H546" s="175" t="s">
        <v>53</v>
      </c>
      <c r="I546" s="177"/>
      <c r="L546" s="172"/>
      <c r="M546" s="178"/>
      <c r="T546" s="179"/>
      <c r="AT546" s="175" t="s">
        <v>172</v>
      </c>
      <c r="AU546" s="175" t="s">
        <v>112</v>
      </c>
      <c r="AV546" s="173" t="s">
        <v>8</v>
      </c>
      <c r="AW546" s="173" t="s">
        <v>65</v>
      </c>
      <c r="AX546" s="173" t="s">
        <v>103</v>
      </c>
      <c r="AY546" s="175" t="s">
        <v>160</v>
      </c>
    </row>
    <row r="547" spans="2:65" s="173" customFormat="1">
      <c r="B547" s="172"/>
      <c r="D547" s="174" t="s">
        <v>172</v>
      </c>
      <c r="E547" s="175" t="s">
        <v>53</v>
      </c>
      <c r="F547" s="176" t="s">
        <v>174</v>
      </c>
      <c r="H547" s="175" t="s">
        <v>53</v>
      </c>
      <c r="I547" s="177"/>
      <c r="L547" s="172"/>
      <c r="M547" s="178"/>
      <c r="T547" s="179"/>
      <c r="AT547" s="175" t="s">
        <v>172</v>
      </c>
      <c r="AU547" s="175" t="s">
        <v>112</v>
      </c>
      <c r="AV547" s="173" t="s">
        <v>8</v>
      </c>
      <c r="AW547" s="173" t="s">
        <v>65</v>
      </c>
      <c r="AX547" s="173" t="s">
        <v>103</v>
      </c>
      <c r="AY547" s="175" t="s">
        <v>160</v>
      </c>
    </row>
    <row r="548" spans="2:65" s="181" customFormat="1">
      <c r="B548" s="180"/>
      <c r="D548" s="174" t="s">
        <v>172</v>
      </c>
      <c r="E548" s="182" t="s">
        <v>53</v>
      </c>
      <c r="F548" s="183" t="s">
        <v>244</v>
      </c>
      <c r="H548" s="184">
        <v>14.85</v>
      </c>
      <c r="I548" s="185"/>
      <c r="L548" s="180"/>
      <c r="M548" s="186"/>
      <c r="T548" s="187"/>
      <c r="AT548" s="182" t="s">
        <v>172</v>
      </c>
      <c r="AU548" s="182" t="s">
        <v>112</v>
      </c>
      <c r="AV548" s="181" t="s">
        <v>112</v>
      </c>
      <c r="AW548" s="181" t="s">
        <v>65</v>
      </c>
      <c r="AX548" s="181" t="s">
        <v>8</v>
      </c>
      <c r="AY548" s="182" t="s">
        <v>160</v>
      </c>
    </row>
    <row r="549" spans="2:65" s="50" customFormat="1" ht="37.9" customHeight="1">
      <c r="B549" s="49"/>
      <c r="C549" s="155" t="s">
        <v>625</v>
      </c>
      <c r="D549" s="155" t="s">
        <v>163</v>
      </c>
      <c r="E549" s="156" t="s">
        <v>626</v>
      </c>
      <c r="F549" s="157" t="s">
        <v>627</v>
      </c>
      <c r="G549" s="158" t="s">
        <v>166</v>
      </c>
      <c r="H549" s="159">
        <v>14.85</v>
      </c>
      <c r="I549" s="160"/>
      <c r="J549" s="161">
        <f>ROUND(I549*H549,2)</f>
        <v>0</v>
      </c>
      <c r="K549" s="157" t="s">
        <v>167</v>
      </c>
      <c r="L549" s="49"/>
      <c r="M549" s="162" t="s">
        <v>53</v>
      </c>
      <c r="N549" s="163" t="s">
        <v>74</v>
      </c>
      <c r="P549" s="164">
        <f>O549*H549</f>
        <v>0</v>
      </c>
      <c r="Q549" s="164">
        <v>7.4999999999999997E-3</v>
      </c>
      <c r="R549" s="164">
        <f>Q549*H549</f>
        <v>0.11137499999999999</v>
      </c>
      <c r="S549" s="164">
        <v>0</v>
      </c>
      <c r="T549" s="165">
        <f>S549*H549</f>
        <v>0</v>
      </c>
      <c r="AR549" s="166" t="s">
        <v>280</v>
      </c>
      <c r="AT549" s="166" t="s">
        <v>163</v>
      </c>
      <c r="AU549" s="166" t="s">
        <v>112</v>
      </c>
      <c r="AY549" s="34" t="s">
        <v>160</v>
      </c>
      <c r="BE549" s="167">
        <f>IF(N549="základní",J549,0)</f>
        <v>0</v>
      </c>
      <c r="BF549" s="167">
        <f>IF(N549="snížená",J549,0)</f>
        <v>0</v>
      </c>
      <c r="BG549" s="167">
        <f>IF(N549="zákl. přenesená",J549,0)</f>
        <v>0</v>
      </c>
      <c r="BH549" s="167">
        <f>IF(N549="sníž. přenesená",J549,0)</f>
        <v>0</v>
      </c>
      <c r="BI549" s="167">
        <f>IF(N549="nulová",J549,0)</f>
        <v>0</v>
      </c>
      <c r="BJ549" s="34" t="s">
        <v>8</v>
      </c>
      <c r="BK549" s="167">
        <f>ROUND(I549*H549,2)</f>
        <v>0</v>
      </c>
      <c r="BL549" s="34" t="s">
        <v>280</v>
      </c>
      <c r="BM549" s="166" t="s">
        <v>628</v>
      </c>
    </row>
    <row r="550" spans="2:65" s="50" customFormat="1" ht="19.149999999999999">
      <c r="B550" s="49"/>
      <c r="D550" s="168" t="s">
        <v>170</v>
      </c>
      <c r="F550" s="169" t="s">
        <v>629</v>
      </c>
      <c r="I550" s="170"/>
      <c r="L550" s="49"/>
      <c r="M550" s="171"/>
      <c r="T550" s="74"/>
      <c r="AT550" s="34" t="s">
        <v>170</v>
      </c>
      <c r="AU550" s="34" t="s">
        <v>112</v>
      </c>
    </row>
    <row r="551" spans="2:65" s="173" customFormat="1">
      <c r="B551" s="172"/>
      <c r="D551" s="174" t="s">
        <v>172</v>
      </c>
      <c r="E551" s="175" t="s">
        <v>53</v>
      </c>
      <c r="F551" s="176" t="s">
        <v>173</v>
      </c>
      <c r="H551" s="175" t="s">
        <v>53</v>
      </c>
      <c r="I551" s="177"/>
      <c r="L551" s="172"/>
      <c r="M551" s="178"/>
      <c r="T551" s="179"/>
      <c r="AT551" s="175" t="s">
        <v>172</v>
      </c>
      <c r="AU551" s="175" t="s">
        <v>112</v>
      </c>
      <c r="AV551" s="173" t="s">
        <v>8</v>
      </c>
      <c r="AW551" s="173" t="s">
        <v>65</v>
      </c>
      <c r="AX551" s="173" t="s">
        <v>103</v>
      </c>
      <c r="AY551" s="175" t="s">
        <v>160</v>
      </c>
    </row>
    <row r="552" spans="2:65" s="173" customFormat="1">
      <c r="B552" s="172"/>
      <c r="D552" s="174" t="s">
        <v>172</v>
      </c>
      <c r="E552" s="175" t="s">
        <v>53</v>
      </c>
      <c r="F552" s="176" t="s">
        <v>174</v>
      </c>
      <c r="H552" s="175" t="s">
        <v>53</v>
      </c>
      <c r="I552" s="177"/>
      <c r="L552" s="172"/>
      <c r="M552" s="178"/>
      <c r="T552" s="179"/>
      <c r="AT552" s="175" t="s">
        <v>172</v>
      </c>
      <c r="AU552" s="175" t="s">
        <v>112</v>
      </c>
      <c r="AV552" s="173" t="s">
        <v>8</v>
      </c>
      <c r="AW552" s="173" t="s">
        <v>65</v>
      </c>
      <c r="AX552" s="173" t="s">
        <v>103</v>
      </c>
      <c r="AY552" s="175" t="s">
        <v>160</v>
      </c>
    </row>
    <row r="553" spans="2:65" s="181" customFormat="1">
      <c r="B553" s="180"/>
      <c r="D553" s="174" t="s">
        <v>172</v>
      </c>
      <c r="E553" s="182" t="s">
        <v>53</v>
      </c>
      <c r="F553" s="183" t="s">
        <v>244</v>
      </c>
      <c r="H553" s="184">
        <v>14.85</v>
      </c>
      <c r="I553" s="185"/>
      <c r="L553" s="180"/>
      <c r="M553" s="186"/>
      <c r="T553" s="187"/>
      <c r="AT553" s="182" t="s">
        <v>172</v>
      </c>
      <c r="AU553" s="182" t="s">
        <v>112</v>
      </c>
      <c r="AV553" s="181" t="s">
        <v>112</v>
      </c>
      <c r="AW553" s="181" t="s">
        <v>65</v>
      </c>
      <c r="AX553" s="181" t="s">
        <v>8</v>
      </c>
      <c r="AY553" s="182" t="s">
        <v>160</v>
      </c>
    </row>
    <row r="554" spans="2:65" s="50" customFormat="1" ht="24.4" customHeight="1">
      <c r="B554" s="49"/>
      <c r="C554" s="155" t="s">
        <v>630</v>
      </c>
      <c r="D554" s="155" t="s">
        <v>163</v>
      </c>
      <c r="E554" s="156" t="s">
        <v>631</v>
      </c>
      <c r="F554" s="157" t="s">
        <v>632</v>
      </c>
      <c r="G554" s="158" t="s">
        <v>166</v>
      </c>
      <c r="H554" s="159">
        <v>14.75</v>
      </c>
      <c r="I554" s="160"/>
      <c r="J554" s="161">
        <f>ROUND(I554*H554,2)</f>
        <v>0</v>
      </c>
      <c r="K554" s="157" t="s">
        <v>167</v>
      </c>
      <c r="L554" s="49"/>
      <c r="M554" s="162" t="s">
        <v>53</v>
      </c>
      <c r="N554" s="163" t="s">
        <v>74</v>
      </c>
      <c r="P554" s="164">
        <f>O554*H554</f>
        <v>0</v>
      </c>
      <c r="Q554" s="164">
        <v>0</v>
      </c>
      <c r="R554" s="164">
        <f>Q554*H554</f>
        <v>0</v>
      </c>
      <c r="S554" s="164">
        <v>3.0000000000000001E-3</v>
      </c>
      <c r="T554" s="165">
        <f>S554*H554</f>
        <v>4.4249999999999998E-2</v>
      </c>
      <c r="AR554" s="166" t="s">
        <v>280</v>
      </c>
      <c r="AT554" s="166" t="s">
        <v>163</v>
      </c>
      <c r="AU554" s="166" t="s">
        <v>112</v>
      </c>
      <c r="AY554" s="34" t="s">
        <v>160</v>
      </c>
      <c r="BE554" s="167">
        <f>IF(N554="základní",J554,0)</f>
        <v>0</v>
      </c>
      <c r="BF554" s="167">
        <f>IF(N554="snížená",J554,0)</f>
        <v>0</v>
      </c>
      <c r="BG554" s="167">
        <f>IF(N554="zákl. přenesená",J554,0)</f>
        <v>0</v>
      </c>
      <c r="BH554" s="167">
        <f>IF(N554="sníž. přenesená",J554,0)</f>
        <v>0</v>
      </c>
      <c r="BI554" s="167">
        <f>IF(N554="nulová",J554,0)</f>
        <v>0</v>
      </c>
      <c r="BJ554" s="34" t="s">
        <v>8</v>
      </c>
      <c r="BK554" s="167">
        <f>ROUND(I554*H554,2)</f>
        <v>0</v>
      </c>
      <c r="BL554" s="34" t="s">
        <v>280</v>
      </c>
      <c r="BM554" s="166" t="s">
        <v>633</v>
      </c>
    </row>
    <row r="555" spans="2:65" s="50" customFormat="1" ht="19.149999999999999">
      <c r="B555" s="49"/>
      <c r="D555" s="168" t="s">
        <v>170</v>
      </c>
      <c r="F555" s="169" t="s">
        <v>634</v>
      </c>
      <c r="I555" s="170"/>
      <c r="L555" s="49"/>
      <c r="M555" s="171"/>
      <c r="T555" s="74"/>
      <c r="AT555" s="34" t="s">
        <v>170</v>
      </c>
      <c r="AU555" s="34" t="s">
        <v>112</v>
      </c>
    </row>
    <row r="556" spans="2:65" s="173" customFormat="1" ht="20.45">
      <c r="B556" s="172"/>
      <c r="D556" s="174" t="s">
        <v>172</v>
      </c>
      <c r="E556" s="175" t="s">
        <v>53</v>
      </c>
      <c r="F556" s="176" t="s">
        <v>183</v>
      </c>
      <c r="H556" s="175" t="s">
        <v>53</v>
      </c>
      <c r="I556" s="177"/>
      <c r="L556" s="172"/>
      <c r="M556" s="178"/>
      <c r="T556" s="179"/>
      <c r="AT556" s="175" t="s">
        <v>172</v>
      </c>
      <c r="AU556" s="175" t="s">
        <v>112</v>
      </c>
      <c r="AV556" s="173" t="s">
        <v>8</v>
      </c>
      <c r="AW556" s="173" t="s">
        <v>65</v>
      </c>
      <c r="AX556" s="173" t="s">
        <v>103</v>
      </c>
      <c r="AY556" s="175" t="s">
        <v>160</v>
      </c>
    </row>
    <row r="557" spans="2:65" s="173" customFormat="1">
      <c r="B557" s="172"/>
      <c r="D557" s="174" t="s">
        <v>172</v>
      </c>
      <c r="E557" s="175" t="s">
        <v>53</v>
      </c>
      <c r="F557" s="176" t="s">
        <v>174</v>
      </c>
      <c r="H557" s="175" t="s">
        <v>53</v>
      </c>
      <c r="I557" s="177"/>
      <c r="L557" s="172"/>
      <c r="M557" s="178"/>
      <c r="T557" s="179"/>
      <c r="AT557" s="175" t="s">
        <v>172</v>
      </c>
      <c r="AU557" s="175" t="s">
        <v>112</v>
      </c>
      <c r="AV557" s="173" t="s">
        <v>8</v>
      </c>
      <c r="AW557" s="173" t="s">
        <v>65</v>
      </c>
      <c r="AX557" s="173" t="s">
        <v>103</v>
      </c>
      <c r="AY557" s="175" t="s">
        <v>160</v>
      </c>
    </row>
    <row r="558" spans="2:65" s="173" customFormat="1">
      <c r="B558" s="172"/>
      <c r="D558" s="174" t="s">
        <v>172</v>
      </c>
      <c r="E558" s="175" t="s">
        <v>53</v>
      </c>
      <c r="F558" s="176" t="s">
        <v>435</v>
      </c>
      <c r="H558" s="175" t="s">
        <v>53</v>
      </c>
      <c r="I558" s="177"/>
      <c r="L558" s="172"/>
      <c r="M558" s="178"/>
      <c r="T558" s="179"/>
      <c r="AT558" s="175" t="s">
        <v>172</v>
      </c>
      <c r="AU558" s="175" t="s">
        <v>112</v>
      </c>
      <c r="AV558" s="173" t="s">
        <v>8</v>
      </c>
      <c r="AW558" s="173" t="s">
        <v>65</v>
      </c>
      <c r="AX558" s="173" t="s">
        <v>103</v>
      </c>
      <c r="AY558" s="175" t="s">
        <v>160</v>
      </c>
    </row>
    <row r="559" spans="2:65" s="181" customFormat="1">
      <c r="B559" s="180"/>
      <c r="D559" s="174" t="s">
        <v>172</v>
      </c>
      <c r="E559" s="182" t="s">
        <v>53</v>
      </c>
      <c r="F559" s="183" t="s">
        <v>635</v>
      </c>
      <c r="H559" s="184">
        <v>14.75</v>
      </c>
      <c r="I559" s="185"/>
      <c r="L559" s="180"/>
      <c r="M559" s="186"/>
      <c r="T559" s="187"/>
      <c r="AT559" s="182" t="s">
        <v>172</v>
      </c>
      <c r="AU559" s="182" t="s">
        <v>112</v>
      </c>
      <c r="AV559" s="181" t="s">
        <v>112</v>
      </c>
      <c r="AW559" s="181" t="s">
        <v>65</v>
      </c>
      <c r="AX559" s="181" t="s">
        <v>8</v>
      </c>
      <c r="AY559" s="182" t="s">
        <v>160</v>
      </c>
    </row>
    <row r="560" spans="2:65" s="50" customFormat="1" ht="24.4" customHeight="1">
      <c r="B560" s="49"/>
      <c r="C560" s="155" t="s">
        <v>636</v>
      </c>
      <c r="D560" s="155" t="s">
        <v>163</v>
      </c>
      <c r="E560" s="156" t="s">
        <v>637</v>
      </c>
      <c r="F560" s="157" t="s">
        <v>638</v>
      </c>
      <c r="G560" s="158" t="s">
        <v>166</v>
      </c>
      <c r="H560" s="159">
        <v>14.75</v>
      </c>
      <c r="I560" s="160"/>
      <c r="J560" s="161">
        <f>ROUND(I560*H560,2)</f>
        <v>0</v>
      </c>
      <c r="K560" s="157" t="s">
        <v>167</v>
      </c>
      <c r="L560" s="49"/>
      <c r="M560" s="162" t="s">
        <v>53</v>
      </c>
      <c r="N560" s="163" t="s">
        <v>74</v>
      </c>
      <c r="P560" s="164">
        <f>O560*H560</f>
        <v>0</v>
      </c>
      <c r="Q560" s="164">
        <v>0</v>
      </c>
      <c r="R560" s="164">
        <f>Q560*H560</f>
        <v>0</v>
      </c>
      <c r="S560" s="164">
        <v>3.0000000000000001E-3</v>
      </c>
      <c r="T560" s="165">
        <f>S560*H560</f>
        <v>4.4249999999999998E-2</v>
      </c>
      <c r="AR560" s="166" t="s">
        <v>280</v>
      </c>
      <c r="AT560" s="166" t="s">
        <v>163</v>
      </c>
      <c r="AU560" s="166" t="s">
        <v>112</v>
      </c>
      <c r="AY560" s="34" t="s">
        <v>160</v>
      </c>
      <c r="BE560" s="167">
        <f>IF(N560="základní",J560,0)</f>
        <v>0</v>
      </c>
      <c r="BF560" s="167">
        <f>IF(N560="snížená",J560,0)</f>
        <v>0</v>
      </c>
      <c r="BG560" s="167">
        <f>IF(N560="zákl. přenesená",J560,0)</f>
        <v>0</v>
      </c>
      <c r="BH560" s="167">
        <f>IF(N560="sníž. přenesená",J560,0)</f>
        <v>0</v>
      </c>
      <c r="BI560" s="167">
        <f>IF(N560="nulová",J560,0)</f>
        <v>0</v>
      </c>
      <c r="BJ560" s="34" t="s">
        <v>8</v>
      </c>
      <c r="BK560" s="167">
        <f>ROUND(I560*H560,2)</f>
        <v>0</v>
      </c>
      <c r="BL560" s="34" t="s">
        <v>280</v>
      </c>
      <c r="BM560" s="166" t="s">
        <v>639</v>
      </c>
    </row>
    <row r="561" spans="2:65" s="50" customFormat="1" ht="19.149999999999999">
      <c r="B561" s="49"/>
      <c r="D561" s="168" t="s">
        <v>170</v>
      </c>
      <c r="F561" s="169" t="s">
        <v>640</v>
      </c>
      <c r="I561" s="170"/>
      <c r="L561" s="49"/>
      <c r="M561" s="171"/>
      <c r="T561" s="74"/>
      <c r="AT561" s="34" t="s">
        <v>170</v>
      </c>
      <c r="AU561" s="34" t="s">
        <v>112</v>
      </c>
    </row>
    <row r="562" spans="2:65" s="173" customFormat="1" ht="20.45">
      <c r="B562" s="172"/>
      <c r="D562" s="174" t="s">
        <v>172</v>
      </c>
      <c r="E562" s="175" t="s">
        <v>53</v>
      </c>
      <c r="F562" s="176" t="s">
        <v>183</v>
      </c>
      <c r="H562" s="175" t="s">
        <v>53</v>
      </c>
      <c r="I562" s="177"/>
      <c r="L562" s="172"/>
      <c r="M562" s="178"/>
      <c r="T562" s="179"/>
      <c r="AT562" s="175" t="s">
        <v>172</v>
      </c>
      <c r="AU562" s="175" t="s">
        <v>112</v>
      </c>
      <c r="AV562" s="173" t="s">
        <v>8</v>
      </c>
      <c r="AW562" s="173" t="s">
        <v>65</v>
      </c>
      <c r="AX562" s="173" t="s">
        <v>103</v>
      </c>
      <c r="AY562" s="175" t="s">
        <v>160</v>
      </c>
    </row>
    <row r="563" spans="2:65" s="173" customFormat="1">
      <c r="B563" s="172"/>
      <c r="D563" s="174" t="s">
        <v>172</v>
      </c>
      <c r="E563" s="175" t="s">
        <v>53</v>
      </c>
      <c r="F563" s="176" t="s">
        <v>174</v>
      </c>
      <c r="H563" s="175" t="s">
        <v>53</v>
      </c>
      <c r="I563" s="177"/>
      <c r="L563" s="172"/>
      <c r="M563" s="178"/>
      <c r="T563" s="179"/>
      <c r="AT563" s="175" t="s">
        <v>172</v>
      </c>
      <c r="AU563" s="175" t="s">
        <v>112</v>
      </c>
      <c r="AV563" s="173" t="s">
        <v>8</v>
      </c>
      <c r="AW563" s="173" t="s">
        <v>65</v>
      </c>
      <c r="AX563" s="173" t="s">
        <v>103</v>
      </c>
      <c r="AY563" s="175" t="s">
        <v>160</v>
      </c>
    </row>
    <row r="564" spans="2:65" s="173" customFormat="1">
      <c r="B564" s="172"/>
      <c r="D564" s="174" t="s">
        <v>172</v>
      </c>
      <c r="E564" s="175" t="s">
        <v>53</v>
      </c>
      <c r="F564" s="176" t="s">
        <v>641</v>
      </c>
      <c r="H564" s="175" t="s">
        <v>53</v>
      </c>
      <c r="I564" s="177"/>
      <c r="L564" s="172"/>
      <c r="M564" s="178"/>
      <c r="T564" s="179"/>
      <c r="AT564" s="175" t="s">
        <v>172</v>
      </c>
      <c r="AU564" s="175" t="s">
        <v>112</v>
      </c>
      <c r="AV564" s="173" t="s">
        <v>8</v>
      </c>
      <c r="AW564" s="173" t="s">
        <v>65</v>
      </c>
      <c r="AX564" s="173" t="s">
        <v>103</v>
      </c>
      <c r="AY564" s="175" t="s">
        <v>160</v>
      </c>
    </row>
    <row r="565" spans="2:65" s="181" customFormat="1">
      <c r="B565" s="180"/>
      <c r="D565" s="174" t="s">
        <v>172</v>
      </c>
      <c r="E565" s="182" t="s">
        <v>53</v>
      </c>
      <c r="F565" s="183" t="s">
        <v>635</v>
      </c>
      <c r="H565" s="184">
        <v>14.75</v>
      </c>
      <c r="I565" s="185"/>
      <c r="L565" s="180"/>
      <c r="M565" s="186"/>
      <c r="T565" s="187"/>
      <c r="AT565" s="182" t="s">
        <v>172</v>
      </c>
      <c r="AU565" s="182" t="s">
        <v>112</v>
      </c>
      <c r="AV565" s="181" t="s">
        <v>112</v>
      </c>
      <c r="AW565" s="181" t="s">
        <v>65</v>
      </c>
      <c r="AX565" s="181" t="s">
        <v>8</v>
      </c>
      <c r="AY565" s="182" t="s">
        <v>160</v>
      </c>
    </row>
    <row r="566" spans="2:65" s="50" customFormat="1" ht="24.4" customHeight="1">
      <c r="B566" s="49"/>
      <c r="C566" s="155" t="s">
        <v>642</v>
      </c>
      <c r="D566" s="155" t="s">
        <v>163</v>
      </c>
      <c r="E566" s="156" t="s">
        <v>643</v>
      </c>
      <c r="F566" s="157" t="s">
        <v>644</v>
      </c>
      <c r="G566" s="158" t="s">
        <v>166</v>
      </c>
      <c r="H566" s="159">
        <v>14.85</v>
      </c>
      <c r="I566" s="160"/>
      <c r="J566" s="161">
        <f>ROUND(I566*H566,2)</f>
        <v>0</v>
      </c>
      <c r="K566" s="157" t="s">
        <v>167</v>
      </c>
      <c r="L566" s="49"/>
      <c r="M566" s="162" t="s">
        <v>53</v>
      </c>
      <c r="N566" s="163" t="s">
        <v>74</v>
      </c>
      <c r="P566" s="164">
        <f>O566*H566</f>
        <v>0</v>
      </c>
      <c r="Q566" s="164">
        <v>4.0000000000000002E-4</v>
      </c>
      <c r="R566" s="164">
        <f>Q566*H566</f>
        <v>5.94E-3</v>
      </c>
      <c r="S566" s="164">
        <v>0</v>
      </c>
      <c r="T566" s="165">
        <f>S566*H566</f>
        <v>0</v>
      </c>
      <c r="AR566" s="166" t="s">
        <v>280</v>
      </c>
      <c r="AT566" s="166" t="s">
        <v>163</v>
      </c>
      <c r="AU566" s="166" t="s">
        <v>112</v>
      </c>
      <c r="AY566" s="34" t="s">
        <v>160</v>
      </c>
      <c r="BE566" s="167">
        <f>IF(N566="základní",J566,0)</f>
        <v>0</v>
      </c>
      <c r="BF566" s="167">
        <f>IF(N566="snížená",J566,0)</f>
        <v>0</v>
      </c>
      <c r="BG566" s="167">
        <f>IF(N566="zákl. přenesená",J566,0)</f>
        <v>0</v>
      </c>
      <c r="BH566" s="167">
        <f>IF(N566="sníž. přenesená",J566,0)</f>
        <v>0</v>
      </c>
      <c r="BI566" s="167">
        <f>IF(N566="nulová",J566,0)</f>
        <v>0</v>
      </c>
      <c r="BJ566" s="34" t="s">
        <v>8</v>
      </c>
      <c r="BK566" s="167">
        <f>ROUND(I566*H566,2)</f>
        <v>0</v>
      </c>
      <c r="BL566" s="34" t="s">
        <v>280</v>
      </c>
      <c r="BM566" s="166" t="s">
        <v>645</v>
      </c>
    </row>
    <row r="567" spans="2:65" s="50" customFormat="1" ht="19.149999999999999">
      <c r="B567" s="49"/>
      <c r="D567" s="168" t="s">
        <v>170</v>
      </c>
      <c r="F567" s="169" t="s">
        <v>646</v>
      </c>
      <c r="I567" s="170"/>
      <c r="L567" s="49"/>
      <c r="M567" s="171"/>
      <c r="T567" s="74"/>
      <c r="AT567" s="34" t="s">
        <v>170</v>
      </c>
      <c r="AU567" s="34" t="s">
        <v>112</v>
      </c>
    </row>
    <row r="568" spans="2:65" s="173" customFormat="1">
      <c r="B568" s="172"/>
      <c r="D568" s="174" t="s">
        <v>172</v>
      </c>
      <c r="E568" s="175" t="s">
        <v>53</v>
      </c>
      <c r="F568" s="176" t="s">
        <v>173</v>
      </c>
      <c r="H568" s="175" t="s">
        <v>53</v>
      </c>
      <c r="I568" s="177"/>
      <c r="L568" s="172"/>
      <c r="M568" s="178"/>
      <c r="T568" s="179"/>
      <c r="AT568" s="175" t="s">
        <v>172</v>
      </c>
      <c r="AU568" s="175" t="s">
        <v>112</v>
      </c>
      <c r="AV568" s="173" t="s">
        <v>8</v>
      </c>
      <c r="AW568" s="173" t="s">
        <v>65</v>
      </c>
      <c r="AX568" s="173" t="s">
        <v>103</v>
      </c>
      <c r="AY568" s="175" t="s">
        <v>160</v>
      </c>
    </row>
    <row r="569" spans="2:65" s="173" customFormat="1">
      <c r="B569" s="172"/>
      <c r="D569" s="174" t="s">
        <v>172</v>
      </c>
      <c r="E569" s="175" t="s">
        <v>53</v>
      </c>
      <c r="F569" s="176" t="s">
        <v>174</v>
      </c>
      <c r="H569" s="175" t="s">
        <v>53</v>
      </c>
      <c r="I569" s="177"/>
      <c r="L569" s="172"/>
      <c r="M569" s="178"/>
      <c r="T569" s="179"/>
      <c r="AT569" s="175" t="s">
        <v>172</v>
      </c>
      <c r="AU569" s="175" t="s">
        <v>112</v>
      </c>
      <c r="AV569" s="173" t="s">
        <v>8</v>
      </c>
      <c r="AW569" s="173" t="s">
        <v>65</v>
      </c>
      <c r="AX569" s="173" t="s">
        <v>103</v>
      </c>
      <c r="AY569" s="175" t="s">
        <v>160</v>
      </c>
    </row>
    <row r="570" spans="2:65" s="181" customFormat="1">
      <c r="B570" s="180"/>
      <c r="D570" s="174" t="s">
        <v>172</v>
      </c>
      <c r="E570" s="182" t="s">
        <v>53</v>
      </c>
      <c r="F570" s="183" t="s">
        <v>244</v>
      </c>
      <c r="H570" s="184">
        <v>14.85</v>
      </c>
      <c r="I570" s="185"/>
      <c r="L570" s="180"/>
      <c r="M570" s="186"/>
      <c r="T570" s="187"/>
      <c r="AT570" s="182" t="s">
        <v>172</v>
      </c>
      <c r="AU570" s="182" t="s">
        <v>112</v>
      </c>
      <c r="AV570" s="181" t="s">
        <v>112</v>
      </c>
      <c r="AW570" s="181" t="s">
        <v>65</v>
      </c>
      <c r="AX570" s="181" t="s">
        <v>8</v>
      </c>
      <c r="AY570" s="182" t="s">
        <v>160</v>
      </c>
    </row>
    <row r="571" spans="2:65" s="50" customFormat="1" ht="62.65" customHeight="1">
      <c r="B571" s="49"/>
      <c r="C571" s="188" t="s">
        <v>647</v>
      </c>
      <c r="D571" s="188" t="s">
        <v>187</v>
      </c>
      <c r="E571" s="189" t="s">
        <v>648</v>
      </c>
      <c r="F571" s="190" t="s">
        <v>649</v>
      </c>
      <c r="G571" s="191" t="s">
        <v>166</v>
      </c>
      <c r="H571" s="192">
        <v>16.335000000000001</v>
      </c>
      <c r="I571" s="193"/>
      <c r="J571" s="194">
        <f>ROUND(I571*H571,2)</f>
        <v>0</v>
      </c>
      <c r="K571" s="190" t="s">
        <v>167</v>
      </c>
      <c r="L571" s="195"/>
      <c r="M571" s="196" t="s">
        <v>53</v>
      </c>
      <c r="N571" s="197" t="s">
        <v>74</v>
      </c>
      <c r="P571" s="164">
        <f>O571*H571</f>
        <v>0</v>
      </c>
      <c r="Q571" s="164">
        <v>2.5999999999999999E-3</v>
      </c>
      <c r="R571" s="164">
        <f>Q571*H571</f>
        <v>4.2471000000000002E-2</v>
      </c>
      <c r="S571" s="164">
        <v>0</v>
      </c>
      <c r="T571" s="165">
        <f>S571*H571</f>
        <v>0</v>
      </c>
      <c r="AR571" s="166" t="s">
        <v>380</v>
      </c>
      <c r="AT571" s="166" t="s">
        <v>187</v>
      </c>
      <c r="AU571" s="166" t="s">
        <v>112</v>
      </c>
      <c r="AY571" s="34" t="s">
        <v>160</v>
      </c>
      <c r="BE571" s="167">
        <f>IF(N571="základní",J571,0)</f>
        <v>0</v>
      </c>
      <c r="BF571" s="167">
        <f>IF(N571="snížená",J571,0)</f>
        <v>0</v>
      </c>
      <c r="BG571" s="167">
        <f>IF(N571="zákl. přenesená",J571,0)</f>
        <v>0</v>
      </c>
      <c r="BH571" s="167">
        <f>IF(N571="sníž. přenesená",J571,0)</f>
        <v>0</v>
      </c>
      <c r="BI571" s="167">
        <f>IF(N571="nulová",J571,0)</f>
        <v>0</v>
      </c>
      <c r="BJ571" s="34" t="s">
        <v>8</v>
      </c>
      <c r="BK571" s="167">
        <f>ROUND(I571*H571,2)</f>
        <v>0</v>
      </c>
      <c r="BL571" s="34" t="s">
        <v>280</v>
      </c>
      <c r="BM571" s="166" t="s">
        <v>650</v>
      </c>
    </row>
    <row r="572" spans="2:65" s="181" customFormat="1">
      <c r="B572" s="180"/>
      <c r="D572" s="174" t="s">
        <v>172</v>
      </c>
      <c r="F572" s="183" t="s">
        <v>651</v>
      </c>
      <c r="H572" s="184">
        <v>16.335000000000001</v>
      </c>
      <c r="I572" s="185"/>
      <c r="L572" s="180"/>
      <c r="M572" s="186"/>
      <c r="T572" s="187"/>
      <c r="AT572" s="182" t="s">
        <v>172</v>
      </c>
      <c r="AU572" s="182" t="s">
        <v>112</v>
      </c>
      <c r="AV572" s="181" t="s">
        <v>112</v>
      </c>
      <c r="AW572" s="181" t="s">
        <v>38</v>
      </c>
      <c r="AX572" s="181" t="s">
        <v>8</v>
      </c>
      <c r="AY572" s="182" t="s">
        <v>160</v>
      </c>
    </row>
    <row r="573" spans="2:65" s="50" customFormat="1" ht="24.4" customHeight="1">
      <c r="B573" s="49"/>
      <c r="C573" s="155" t="s">
        <v>652</v>
      </c>
      <c r="D573" s="155" t="s">
        <v>163</v>
      </c>
      <c r="E573" s="156" t="s">
        <v>653</v>
      </c>
      <c r="F573" s="157" t="s">
        <v>654</v>
      </c>
      <c r="G573" s="158" t="s">
        <v>215</v>
      </c>
      <c r="H573" s="159">
        <v>4.53</v>
      </c>
      <c r="I573" s="160"/>
      <c r="J573" s="161">
        <f>ROUND(I573*H573,2)</f>
        <v>0</v>
      </c>
      <c r="K573" s="157" t="s">
        <v>167</v>
      </c>
      <c r="L573" s="49"/>
      <c r="M573" s="162" t="s">
        <v>53</v>
      </c>
      <c r="N573" s="163" t="s">
        <v>74</v>
      </c>
      <c r="P573" s="164">
        <f>O573*H573</f>
        <v>0</v>
      </c>
      <c r="Q573" s="164">
        <v>0</v>
      </c>
      <c r="R573" s="164">
        <f>Q573*H573</f>
        <v>0</v>
      </c>
      <c r="S573" s="164">
        <v>0</v>
      </c>
      <c r="T573" s="165">
        <f>S573*H573</f>
        <v>0</v>
      </c>
      <c r="AR573" s="166" t="s">
        <v>280</v>
      </c>
      <c r="AT573" s="166" t="s">
        <v>163</v>
      </c>
      <c r="AU573" s="166" t="s">
        <v>112</v>
      </c>
      <c r="AY573" s="34" t="s">
        <v>160</v>
      </c>
      <c r="BE573" s="167">
        <f>IF(N573="základní",J573,0)</f>
        <v>0</v>
      </c>
      <c r="BF573" s="167">
        <f>IF(N573="snížená",J573,0)</f>
        <v>0</v>
      </c>
      <c r="BG573" s="167">
        <f>IF(N573="zákl. přenesená",J573,0)</f>
        <v>0</v>
      </c>
      <c r="BH573" s="167">
        <f>IF(N573="sníž. přenesená",J573,0)</f>
        <v>0</v>
      </c>
      <c r="BI573" s="167">
        <f>IF(N573="nulová",J573,0)</f>
        <v>0</v>
      </c>
      <c r="BJ573" s="34" t="s">
        <v>8</v>
      </c>
      <c r="BK573" s="167">
        <f>ROUND(I573*H573,2)</f>
        <v>0</v>
      </c>
      <c r="BL573" s="34" t="s">
        <v>280</v>
      </c>
      <c r="BM573" s="166" t="s">
        <v>655</v>
      </c>
    </row>
    <row r="574" spans="2:65" s="50" customFormat="1" ht="19.149999999999999">
      <c r="B574" s="49"/>
      <c r="D574" s="168" t="s">
        <v>170</v>
      </c>
      <c r="F574" s="169" t="s">
        <v>656</v>
      </c>
      <c r="I574" s="170"/>
      <c r="L574" s="49"/>
      <c r="M574" s="171"/>
      <c r="T574" s="74"/>
      <c r="AT574" s="34" t="s">
        <v>170</v>
      </c>
      <c r="AU574" s="34" t="s">
        <v>112</v>
      </c>
    </row>
    <row r="575" spans="2:65" s="173" customFormat="1">
      <c r="B575" s="172"/>
      <c r="D575" s="174" t="s">
        <v>172</v>
      </c>
      <c r="E575" s="175" t="s">
        <v>53</v>
      </c>
      <c r="F575" s="176" t="s">
        <v>173</v>
      </c>
      <c r="H575" s="175" t="s">
        <v>53</v>
      </c>
      <c r="I575" s="177"/>
      <c r="L575" s="172"/>
      <c r="M575" s="178"/>
      <c r="T575" s="179"/>
      <c r="AT575" s="175" t="s">
        <v>172</v>
      </c>
      <c r="AU575" s="175" t="s">
        <v>112</v>
      </c>
      <c r="AV575" s="173" t="s">
        <v>8</v>
      </c>
      <c r="AW575" s="173" t="s">
        <v>65</v>
      </c>
      <c r="AX575" s="173" t="s">
        <v>103</v>
      </c>
      <c r="AY575" s="175" t="s">
        <v>160</v>
      </c>
    </row>
    <row r="576" spans="2:65" s="173" customFormat="1">
      <c r="B576" s="172"/>
      <c r="D576" s="174" t="s">
        <v>172</v>
      </c>
      <c r="E576" s="175" t="s">
        <v>53</v>
      </c>
      <c r="F576" s="176" t="s">
        <v>174</v>
      </c>
      <c r="H576" s="175" t="s">
        <v>53</v>
      </c>
      <c r="I576" s="177"/>
      <c r="L576" s="172"/>
      <c r="M576" s="178"/>
      <c r="T576" s="179"/>
      <c r="AT576" s="175" t="s">
        <v>172</v>
      </c>
      <c r="AU576" s="175" t="s">
        <v>112</v>
      </c>
      <c r="AV576" s="173" t="s">
        <v>8</v>
      </c>
      <c r="AW576" s="173" t="s">
        <v>65</v>
      </c>
      <c r="AX576" s="173" t="s">
        <v>103</v>
      </c>
      <c r="AY576" s="175" t="s">
        <v>160</v>
      </c>
    </row>
    <row r="577" spans="2:65" s="181" customFormat="1">
      <c r="B577" s="180"/>
      <c r="D577" s="174" t="s">
        <v>172</v>
      </c>
      <c r="E577" s="182" t="s">
        <v>53</v>
      </c>
      <c r="F577" s="183" t="s">
        <v>657</v>
      </c>
      <c r="H577" s="184">
        <v>4.53</v>
      </c>
      <c r="I577" s="185"/>
      <c r="L577" s="180"/>
      <c r="M577" s="186"/>
      <c r="T577" s="187"/>
      <c r="AT577" s="182" t="s">
        <v>172</v>
      </c>
      <c r="AU577" s="182" t="s">
        <v>112</v>
      </c>
      <c r="AV577" s="181" t="s">
        <v>112</v>
      </c>
      <c r="AW577" s="181" t="s">
        <v>65</v>
      </c>
      <c r="AX577" s="181" t="s">
        <v>8</v>
      </c>
      <c r="AY577" s="182" t="s">
        <v>160</v>
      </c>
    </row>
    <row r="578" spans="2:65" s="50" customFormat="1" ht="21.75" customHeight="1">
      <c r="B578" s="49"/>
      <c r="C578" s="155" t="s">
        <v>658</v>
      </c>
      <c r="D578" s="155" t="s">
        <v>163</v>
      </c>
      <c r="E578" s="156" t="s">
        <v>659</v>
      </c>
      <c r="F578" s="157" t="s">
        <v>660</v>
      </c>
      <c r="G578" s="158" t="s">
        <v>215</v>
      </c>
      <c r="H578" s="159">
        <v>16.920000000000002</v>
      </c>
      <c r="I578" s="160"/>
      <c r="J578" s="161">
        <f>ROUND(I578*H578,2)</f>
        <v>0</v>
      </c>
      <c r="K578" s="157" t="s">
        <v>167</v>
      </c>
      <c r="L578" s="49"/>
      <c r="M578" s="162" t="s">
        <v>53</v>
      </c>
      <c r="N578" s="163" t="s">
        <v>74</v>
      </c>
      <c r="P578" s="164">
        <f>O578*H578</f>
        <v>0</v>
      </c>
      <c r="Q578" s="164">
        <v>0</v>
      </c>
      <c r="R578" s="164">
        <f>Q578*H578</f>
        <v>0</v>
      </c>
      <c r="S578" s="164">
        <v>2.9999999999999997E-4</v>
      </c>
      <c r="T578" s="165">
        <f>S578*H578</f>
        <v>5.0759999999999998E-3</v>
      </c>
      <c r="AR578" s="166" t="s">
        <v>280</v>
      </c>
      <c r="AT578" s="166" t="s">
        <v>163</v>
      </c>
      <c r="AU578" s="166" t="s">
        <v>112</v>
      </c>
      <c r="AY578" s="34" t="s">
        <v>160</v>
      </c>
      <c r="BE578" s="167">
        <f>IF(N578="základní",J578,0)</f>
        <v>0</v>
      </c>
      <c r="BF578" s="167">
        <f>IF(N578="snížená",J578,0)</f>
        <v>0</v>
      </c>
      <c r="BG578" s="167">
        <f>IF(N578="zákl. přenesená",J578,0)</f>
        <v>0</v>
      </c>
      <c r="BH578" s="167">
        <f>IF(N578="sníž. přenesená",J578,0)</f>
        <v>0</v>
      </c>
      <c r="BI578" s="167">
        <f>IF(N578="nulová",J578,0)</f>
        <v>0</v>
      </c>
      <c r="BJ578" s="34" t="s">
        <v>8</v>
      </c>
      <c r="BK578" s="167">
        <f>ROUND(I578*H578,2)</f>
        <v>0</v>
      </c>
      <c r="BL578" s="34" t="s">
        <v>280</v>
      </c>
      <c r="BM578" s="166" t="s">
        <v>661</v>
      </c>
    </row>
    <row r="579" spans="2:65" s="50" customFormat="1" ht="19.149999999999999">
      <c r="B579" s="49"/>
      <c r="D579" s="168" t="s">
        <v>170</v>
      </c>
      <c r="F579" s="169" t="s">
        <v>662</v>
      </c>
      <c r="I579" s="170"/>
      <c r="L579" s="49"/>
      <c r="M579" s="171"/>
      <c r="T579" s="74"/>
      <c r="AT579" s="34" t="s">
        <v>170</v>
      </c>
      <c r="AU579" s="34" t="s">
        <v>112</v>
      </c>
    </row>
    <row r="580" spans="2:65" s="173" customFormat="1" ht="20.45">
      <c r="B580" s="172"/>
      <c r="D580" s="174" t="s">
        <v>172</v>
      </c>
      <c r="E580" s="175" t="s">
        <v>53</v>
      </c>
      <c r="F580" s="176" t="s">
        <v>183</v>
      </c>
      <c r="H580" s="175" t="s">
        <v>53</v>
      </c>
      <c r="I580" s="177"/>
      <c r="L580" s="172"/>
      <c r="M580" s="178"/>
      <c r="T580" s="179"/>
      <c r="AT580" s="175" t="s">
        <v>172</v>
      </c>
      <c r="AU580" s="175" t="s">
        <v>112</v>
      </c>
      <c r="AV580" s="173" t="s">
        <v>8</v>
      </c>
      <c r="AW580" s="173" t="s">
        <v>65</v>
      </c>
      <c r="AX580" s="173" t="s">
        <v>103</v>
      </c>
      <c r="AY580" s="175" t="s">
        <v>160</v>
      </c>
    </row>
    <row r="581" spans="2:65" s="173" customFormat="1">
      <c r="B581" s="172"/>
      <c r="D581" s="174" t="s">
        <v>172</v>
      </c>
      <c r="E581" s="175" t="s">
        <v>53</v>
      </c>
      <c r="F581" s="176" t="s">
        <v>174</v>
      </c>
      <c r="H581" s="175" t="s">
        <v>53</v>
      </c>
      <c r="I581" s="177"/>
      <c r="L581" s="172"/>
      <c r="M581" s="178"/>
      <c r="T581" s="179"/>
      <c r="AT581" s="175" t="s">
        <v>172</v>
      </c>
      <c r="AU581" s="175" t="s">
        <v>112</v>
      </c>
      <c r="AV581" s="173" t="s">
        <v>8</v>
      </c>
      <c r="AW581" s="173" t="s">
        <v>65</v>
      </c>
      <c r="AX581" s="173" t="s">
        <v>103</v>
      </c>
      <c r="AY581" s="175" t="s">
        <v>160</v>
      </c>
    </row>
    <row r="582" spans="2:65" s="181" customFormat="1" ht="20.45">
      <c r="B582" s="180"/>
      <c r="D582" s="174" t="s">
        <v>172</v>
      </c>
      <c r="E582" s="182" t="s">
        <v>53</v>
      </c>
      <c r="F582" s="183" t="s">
        <v>663</v>
      </c>
      <c r="H582" s="184">
        <v>16.920000000000002</v>
      </c>
      <c r="I582" s="185"/>
      <c r="L582" s="180"/>
      <c r="M582" s="186"/>
      <c r="T582" s="187"/>
      <c r="AT582" s="182" t="s">
        <v>172</v>
      </c>
      <c r="AU582" s="182" t="s">
        <v>112</v>
      </c>
      <c r="AV582" s="181" t="s">
        <v>112</v>
      </c>
      <c r="AW582" s="181" t="s">
        <v>65</v>
      </c>
      <c r="AX582" s="181" t="s">
        <v>8</v>
      </c>
      <c r="AY582" s="182" t="s">
        <v>160</v>
      </c>
    </row>
    <row r="583" spans="2:65" s="50" customFormat="1" ht="16.5" customHeight="1">
      <c r="B583" s="49"/>
      <c r="C583" s="155" t="s">
        <v>664</v>
      </c>
      <c r="D583" s="155" t="s">
        <v>163</v>
      </c>
      <c r="E583" s="156" t="s">
        <v>665</v>
      </c>
      <c r="F583" s="157" t="s">
        <v>666</v>
      </c>
      <c r="G583" s="158" t="s">
        <v>215</v>
      </c>
      <c r="H583" s="159">
        <v>14.72</v>
      </c>
      <c r="I583" s="160"/>
      <c r="J583" s="161">
        <f>ROUND(I583*H583,2)</f>
        <v>0</v>
      </c>
      <c r="K583" s="157" t="s">
        <v>167</v>
      </c>
      <c r="L583" s="49"/>
      <c r="M583" s="162" t="s">
        <v>53</v>
      </c>
      <c r="N583" s="163" t="s">
        <v>74</v>
      </c>
      <c r="P583" s="164">
        <f>O583*H583</f>
        <v>0</v>
      </c>
      <c r="Q583" s="164">
        <v>1.0000000000000001E-5</v>
      </c>
      <c r="R583" s="164">
        <f>Q583*H583</f>
        <v>1.4720000000000003E-4</v>
      </c>
      <c r="S583" s="164">
        <v>0</v>
      </c>
      <c r="T583" s="165">
        <f>S583*H583</f>
        <v>0</v>
      </c>
      <c r="AR583" s="166" t="s">
        <v>280</v>
      </c>
      <c r="AT583" s="166" t="s">
        <v>163</v>
      </c>
      <c r="AU583" s="166" t="s">
        <v>112</v>
      </c>
      <c r="AY583" s="34" t="s">
        <v>160</v>
      </c>
      <c r="BE583" s="167">
        <f>IF(N583="základní",J583,0)</f>
        <v>0</v>
      </c>
      <c r="BF583" s="167">
        <f>IF(N583="snížená",J583,0)</f>
        <v>0</v>
      </c>
      <c r="BG583" s="167">
        <f>IF(N583="zákl. přenesená",J583,0)</f>
        <v>0</v>
      </c>
      <c r="BH583" s="167">
        <f>IF(N583="sníž. přenesená",J583,0)</f>
        <v>0</v>
      </c>
      <c r="BI583" s="167">
        <f>IF(N583="nulová",J583,0)</f>
        <v>0</v>
      </c>
      <c r="BJ583" s="34" t="s">
        <v>8</v>
      </c>
      <c r="BK583" s="167">
        <f>ROUND(I583*H583,2)</f>
        <v>0</v>
      </c>
      <c r="BL583" s="34" t="s">
        <v>280</v>
      </c>
      <c r="BM583" s="166" t="s">
        <v>667</v>
      </c>
    </row>
    <row r="584" spans="2:65" s="50" customFormat="1" ht="19.149999999999999">
      <c r="B584" s="49"/>
      <c r="D584" s="168" t="s">
        <v>170</v>
      </c>
      <c r="F584" s="169" t="s">
        <v>668</v>
      </c>
      <c r="I584" s="170"/>
      <c r="L584" s="49"/>
      <c r="M584" s="171"/>
      <c r="T584" s="74"/>
      <c r="AT584" s="34" t="s">
        <v>170</v>
      </c>
      <c r="AU584" s="34" t="s">
        <v>112</v>
      </c>
    </row>
    <row r="585" spans="2:65" s="173" customFormat="1">
      <c r="B585" s="172"/>
      <c r="D585" s="174" t="s">
        <v>172</v>
      </c>
      <c r="E585" s="175" t="s">
        <v>53</v>
      </c>
      <c r="F585" s="176" t="s">
        <v>173</v>
      </c>
      <c r="H585" s="175" t="s">
        <v>53</v>
      </c>
      <c r="I585" s="177"/>
      <c r="L585" s="172"/>
      <c r="M585" s="178"/>
      <c r="T585" s="179"/>
      <c r="AT585" s="175" t="s">
        <v>172</v>
      </c>
      <c r="AU585" s="175" t="s">
        <v>112</v>
      </c>
      <c r="AV585" s="173" t="s">
        <v>8</v>
      </c>
      <c r="AW585" s="173" t="s">
        <v>65</v>
      </c>
      <c r="AX585" s="173" t="s">
        <v>103</v>
      </c>
      <c r="AY585" s="175" t="s">
        <v>160</v>
      </c>
    </row>
    <row r="586" spans="2:65" s="173" customFormat="1">
      <c r="B586" s="172"/>
      <c r="D586" s="174" t="s">
        <v>172</v>
      </c>
      <c r="E586" s="175" t="s">
        <v>53</v>
      </c>
      <c r="F586" s="176" t="s">
        <v>174</v>
      </c>
      <c r="H586" s="175" t="s">
        <v>53</v>
      </c>
      <c r="I586" s="177"/>
      <c r="L586" s="172"/>
      <c r="M586" s="178"/>
      <c r="T586" s="179"/>
      <c r="AT586" s="175" t="s">
        <v>172</v>
      </c>
      <c r="AU586" s="175" t="s">
        <v>112</v>
      </c>
      <c r="AV586" s="173" t="s">
        <v>8</v>
      </c>
      <c r="AW586" s="173" t="s">
        <v>65</v>
      </c>
      <c r="AX586" s="173" t="s">
        <v>103</v>
      </c>
      <c r="AY586" s="175" t="s">
        <v>160</v>
      </c>
    </row>
    <row r="587" spans="2:65" s="181" customFormat="1">
      <c r="B587" s="180"/>
      <c r="D587" s="174" t="s">
        <v>172</v>
      </c>
      <c r="E587" s="182" t="s">
        <v>53</v>
      </c>
      <c r="F587" s="183" t="s">
        <v>669</v>
      </c>
      <c r="H587" s="184">
        <v>14.72</v>
      </c>
      <c r="I587" s="185"/>
      <c r="L587" s="180"/>
      <c r="M587" s="186"/>
      <c r="T587" s="187"/>
      <c r="AT587" s="182" t="s">
        <v>172</v>
      </c>
      <c r="AU587" s="182" t="s">
        <v>112</v>
      </c>
      <c r="AV587" s="181" t="s">
        <v>112</v>
      </c>
      <c r="AW587" s="181" t="s">
        <v>65</v>
      </c>
      <c r="AX587" s="181" t="s">
        <v>8</v>
      </c>
      <c r="AY587" s="182" t="s">
        <v>160</v>
      </c>
    </row>
    <row r="588" spans="2:65" s="50" customFormat="1" ht="16.5" customHeight="1">
      <c r="B588" s="49"/>
      <c r="C588" s="188" t="s">
        <v>670</v>
      </c>
      <c r="D588" s="188" t="s">
        <v>187</v>
      </c>
      <c r="E588" s="189" t="s">
        <v>671</v>
      </c>
      <c r="F588" s="190" t="s">
        <v>672</v>
      </c>
      <c r="G588" s="191" t="s">
        <v>215</v>
      </c>
      <c r="H588" s="192">
        <v>15.013999999999999</v>
      </c>
      <c r="I588" s="193"/>
      <c r="J588" s="194">
        <f>ROUND(I588*H588,2)</f>
        <v>0</v>
      </c>
      <c r="K588" s="190" t="s">
        <v>167</v>
      </c>
      <c r="L588" s="195"/>
      <c r="M588" s="196" t="s">
        <v>53</v>
      </c>
      <c r="N588" s="197" t="s">
        <v>74</v>
      </c>
      <c r="P588" s="164">
        <f>O588*H588</f>
        <v>0</v>
      </c>
      <c r="Q588" s="164">
        <v>2.7E-4</v>
      </c>
      <c r="R588" s="164">
        <f>Q588*H588</f>
        <v>4.0537799999999999E-3</v>
      </c>
      <c r="S588" s="164">
        <v>0</v>
      </c>
      <c r="T588" s="165">
        <f>S588*H588</f>
        <v>0</v>
      </c>
      <c r="AR588" s="166" t="s">
        <v>380</v>
      </c>
      <c r="AT588" s="166" t="s">
        <v>187</v>
      </c>
      <c r="AU588" s="166" t="s">
        <v>112</v>
      </c>
      <c r="AY588" s="34" t="s">
        <v>160</v>
      </c>
      <c r="BE588" s="167">
        <f>IF(N588="základní",J588,0)</f>
        <v>0</v>
      </c>
      <c r="BF588" s="167">
        <f>IF(N588="snížená",J588,0)</f>
        <v>0</v>
      </c>
      <c r="BG588" s="167">
        <f>IF(N588="zákl. přenesená",J588,0)</f>
        <v>0</v>
      </c>
      <c r="BH588" s="167">
        <f>IF(N588="sníž. přenesená",J588,0)</f>
        <v>0</v>
      </c>
      <c r="BI588" s="167">
        <f>IF(N588="nulová",J588,0)</f>
        <v>0</v>
      </c>
      <c r="BJ588" s="34" t="s">
        <v>8</v>
      </c>
      <c r="BK588" s="167">
        <f>ROUND(I588*H588,2)</f>
        <v>0</v>
      </c>
      <c r="BL588" s="34" t="s">
        <v>280</v>
      </c>
      <c r="BM588" s="166" t="s">
        <v>673</v>
      </c>
    </row>
    <row r="589" spans="2:65" s="181" customFormat="1">
      <c r="B589" s="180"/>
      <c r="D589" s="174" t="s">
        <v>172</v>
      </c>
      <c r="F589" s="183" t="s">
        <v>674</v>
      </c>
      <c r="H589" s="184">
        <v>15.013999999999999</v>
      </c>
      <c r="I589" s="185"/>
      <c r="L589" s="180"/>
      <c r="M589" s="186"/>
      <c r="T589" s="187"/>
      <c r="AT589" s="182" t="s">
        <v>172</v>
      </c>
      <c r="AU589" s="182" t="s">
        <v>112</v>
      </c>
      <c r="AV589" s="181" t="s">
        <v>112</v>
      </c>
      <c r="AW589" s="181" t="s">
        <v>38</v>
      </c>
      <c r="AX589" s="181" t="s">
        <v>8</v>
      </c>
      <c r="AY589" s="182" t="s">
        <v>160</v>
      </c>
    </row>
    <row r="590" spans="2:65" s="50" customFormat="1" ht="24.4" customHeight="1">
      <c r="B590" s="49"/>
      <c r="C590" s="155" t="s">
        <v>675</v>
      </c>
      <c r="D590" s="155" t="s">
        <v>163</v>
      </c>
      <c r="E590" s="156" t="s">
        <v>676</v>
      </c>
      <c r="F590" s="157" t="s">
        <v>677</v>
      </c>
      <c r="G590" s="158" t="s">
        <v>215</v>
      </c>
      <c r="H590" s="159">
        <v>14.72</v>
      </c>
      <c r="I590" s="160"/>
      <c r="J590" s="161">
        <f>ROUND(I590*H590,2)</f>
        <v>0</v>
      </c>
      <c r="K590" s="157" t="s">
        <v>167</v>
      </c>
      <c r="L590" s="49"/>
      <c r="M590" s="162" t="s">
        <v>53</v>
      </c>
      <c r="N590" s="163" t="s">
        <v>74</v>
      </c>
      <c r="P590" s="164">
        <f>O590*H590</f>
        <v>0</v>
      </c>
      <c r="Q590" s="164">
        <v>0</v>
      </c>
      <c r="R590" s="164">
        <f>Q590*H590</f>
        <v>0</v>
      </c>
      <c r="S590" s="164">
        <v>0</v>
      </c>
      <c r="T590" s="165">
        <f>S590*H590</f>
        <v>0</v>
      </c>
      <c r="AR590" s="166" t="s">
        <v>280</v>
      </c>
      <c r="AT590" s="166" t="s">
        <v>163</v>
      </c>
      <c r="AU590" s="166" t="s">
        <v>112</v>
      </c>
      <c r="AY590" s="34" t="s">
        <v>160</v>
      </c>
      <c r="BE590" s="167">
        <f>IF(N590="základní",J590,0)</f>
        <v>0</v>
      </c>
      <c r="BF590" s="167">
        <f>IF(N590="snížená",J590,0)</f>
        <v>0</v>
      </c>
      <c r="BG590" s="167">
        <f>IF(N590="zákl. přenesená",J590,0)</f>
        <v>0</v>
      </c>
      <c r="BH590" s="167">
        <f>IF(N590="sníž. přenesená",J590,0)</f>
        <v>0</v>
      </c>
      <c r="BI590" s="167">
        <f>IF(N590="nulová",J590,0)</f>
        <v>0</v>
      </c>
      <c r="BJ590" s="34" t="s">
        <v>8</v>
      </c>
      <c r="BK590" s="167">
        <f>ROUND(I590*H590,2)</f>
        <v>0</v>
      </c>
      <c r="BL590" s="34" t="s">
        <v>280</v>
      </c>
      <c r="BM590" s="166" t="s">
        <v>678</v>
      </c>
    </row>
    <row r="591" spans="2:65" s="50" customFormat="1" ht="19.149999999999999">
      <c r="B591" s="49"/>
      <c r="D591" s="168" t="s">
        <v>170</v>
      </c>
      <c r="F591" s="169" t="s">
        <v>679</v>
      </c>
      <c r="I591" s="170"/>
      <c r="L591" s="49"/>
      <c r="M591" s="171"/>
      <c r="T591" s="74"/>
      <c r="AT591" s="34" t="s">
        <v>170</v>
      </c>
      <c r="AU591" s="34" t="s">
        <v>112</v>
      </c>
    </row>
    <row r="592" spans="2:65" s="173" customFormat="1">
      <c r="B592" s="172"/>
      <c r="D592" s="174" t="s">
        <v>172</v>
      </c>
      <c r="E592" s="175" t="s">
        <v>53</v>
      </c>
      <c r="F592" s="176" t="s">
        <v>173</v>
      </c>
      <c r="H592" s="175" t="s">
        <v>53</v>
      </c>
      <c r="I592" s="177"/>
      <c r="L592" s="172"/>
      <c r="M592" s="178"/>
      <c r="T592" s="179"/>
      <c r="AT592" s="175" t="s">
        <v>172</v>
      </c>
      <c r="AU592" s="175" t="s">
        <v>112</v>
      </c>
      <c r="AV592" s="173" t="s">
        <v>8</v>
      </c>
      <c r="AW592" s="173" t="s">
        <v>65</v>
      </c>
      <c r="AX592" s="173" t="s">
        <v>103</v>
      </c>
      <c r="AY592" s="175" t="s">
        <v>160</v>
      </c>
    </row>
    <row r="593" spans="2:65" s="173" customFormat="1">
      <c r="B593" s="172"/>
      <c r="D593" s="174" t="s">
        <v>172</v>
      </c>
      <c r="E593" s="175" t="s">
        <v>53</v>
      </c>
      <c r="F593" s="176" t="s">
        <v>174</v>
      </c>
      <c r="H593" s="175" t="s">
        <v>53</v>
      </c>
      <c r="I593" s="177"/>
      <c r="L593" s="172"/>
      <c r="M593" s="178"/>
      <c r="T593" s="179"/>
      <c r="AT593" s="175" t="s">
        <v>172</v>
      </c>
      <c r="AU593" s="175" t="s">
        <v>112</v>
      </c>
      <c r="AV593" s="173" t="s">
        <v>8</v>
      </c>
      <c r="AW593" s="173" t="s">
        <v>65</v>
      </c>
      <c r="AX593" s="173" t="s">
        <v>103</v>
      </c>
      <c r="AY593" s="175" t="s">
        <v>160</v>
      </c>
    </row>
    <row r="594" spans="2:65" s="181" customFormat="1">
      <c r="B594" s="180"/>
      <c r="D594" s="174" t="s">
        <v>172</v>
      </c>
      <c r="E594" s="182" t="s">
        <v>53</v>
      </c>
      <c r="F594" s="183" t="s">
        <v>669</v>
      </c>
      <c r="H594" s="184">
        <v>14.72</v>
      </c>
      <c r="I594" s="185"/>
      <c r="L594" s="180"/>
      <c r="M594" s="186"/>
      <c r="T594" s="187"/>
      <c r="AT594" s="182" t="s">
        <v>172</v>
      </c>
      <c r="AU594" s="182" t="s">
        <v>112</v>
      </c>
      <c r="AV594" s="181" t="s">
        <v>112</v>
      </c>
      <c r="AW594" s="181" t="s">
        <v>65</v>
      </c>
      <c r="AX594" s="181" t="s">
        <v>8</v>
      </c>
      <c r="AY594" s="182" t="s">
        <v>160</v>
      </c>
    </row>
    <row r="595" spans="2:65" s="50" customFormat="1" ht="62.65" customHeight="1">
      <c r="B595" s="49"/>
      <c r="C595" s="188" t="s">
        <v>680</v>
      </c>
      <c r="D595" s="188" t="s">
        <v>187</v>
      </c>
      <c r="E595" s="189" t="s">
        <v>648</v>
      </c>
      <c r="F595" s="190" t="s">
        <v>649</v>
      </c>
      <c r="G595" s="191" t="s">
        <v>166</v>
      </c>
      <c r="H595" s="192">
        <v>1.619</v>
      </c>
      <c r="I595" s="193"/>
      <c r="J595" s="194">
        <f>ROUND(I595*H595,2)</f>
        <v>0</v>
      </c>
      <c r="K595" s="190" t="s">
        <v>167</v>
      </c>
      <c r="L595" s="195"/>
      <c r="M595" s="196" t="s">
        <v>53</v>
      </c>
      <c r="N595" s="197" t="s">
        <v>74</v>
      </c>
      <c r="P595" s="164">
        <f>O595*H595</f>
        <v>0</v>
      </c>
      <c r="Q595" s="164">
        <v>2.5999999999999999E-3</v>
      </c>
      <c r="R595" s="164">
        <f>Q595*H595</f>
        <v>4.2093999999999994E-3</v>
      </c>
      <c r="S595" s="164">
        <v>0</v>
      </c>
      <c r="T595" s="165">
        <f>S595*H595</f>
        <v>0</v>
      </c>
      <c r="AR595" s="166" t="s">
        <v>380</v>
      </c>
      <c r="AT595" s="166" t="s">
        <v>187</v>
      </c>
      <c r="AU595" s="166" t="s">
        <v>112</v>
      </c>
      <c r="AY595" s="34" t="s">
        <v>160</v>
      </c>
      <c r="BE595" s="167">
        <f>IF(N595="základní",J595,0)</f>
        <v>0</v>
      </c>
      <c r="BF595" s="167">
        <f>IF(N595="snížená",J595,0)</f>
        <v>0</v>
      </c>
      <c r="BG595" s="167">
        <f>IF(N595="zákl. přenesená",J595,0)</f>
        <v>0</v>
      </c>
      <c r="BH595" s="167">
        <f>IF(N595="sníž. přenesená",J595,0)</f>
        <v>0</v>
      </c>
      <c r="BI595" s="167">
        <f>IF(N595="nulová",J595,0)</f>
        <v>0</v>
      </c>
      <c r="BJ595" s="34" t="s">
        <v>8</v>
      </c>
      <c r="BK595" s="167">
        <f>ROUND(I595*H595,2)</f>
        <v>0</v>
      </c>
      <c r="BL595" s="34" t="s">
        <v>280</v>
      </c>
      <c r="BM595" s="166" t="s">
        <v>681</v>
      </c>
    </row>
    <row r="596" spans="2:65" s="181" customFormat="1">
      <c r="B596" s="180"/>
      <c r="D596" s="174" t="s">
        <v>172</v>
      </c>
      <c r="F596" s="183" t="s">
        <v>682</v>
      </c>
      <c r="H596" s="184">
        <v>1.619</v>
      </c>
      <c r="I596" s="185"/>
      <c r="L596" s="180"/>
      <c r="M596" s="186"/>
      <c r="T596" s="187"/>
      <c r="AT596" s="182" t="s">
        <v>172</v>
      </c>
      <c r="AU596" s="182" t="s">
        <v>112</v>
      </c>
      <c r="AV596" s="181" t="s">
        <v>112</v>
      </c>
      <c r="AW596" s="181" t="s">
        <v>38</v>
      </c>
      <c r="AX596" s="181" t="s">
        <v>8</v>
      </c>
      <c r="AY596" s="182" t="s">
        <v>160</v>
      </c>
    </row>
    <row r="597" spans="2:65" s="50" customFormat="1" ht="16.5" customHeight="1">
      <c r="B597" s="49"/>
      <c r="C597" s="155" t="s">
        <v>683</v>
      </c>
      <c r="D597" s="155" t="s">
        <v>163</v>
      </c>
      <c r="E597" s="156" t="s">
        <v>684</v>
      </c>
      <c r="F597" s="157" t="s">
        <v>685</v>
      </c>
      <c r="G597" s="158" t="s">
        <v>215</v>
      </c>
      <c r="H597" s="159">
        <v>14.72</v>
      </c>
      <c r="I597" s="160"/>
      <c r="J597" s="161">
        <f>ROUND(I597*H597,2)</f>
        <v>0</v>
      </c>
      <c r="K597" s="157" t="s">
        <v>167</v>
      </c>
      <c r="L597" s="49"/>
      <c r="M597" s="162" t="s">
        <v>53</v>
      </c>
      <c r="N597" s="163" t="s">
        <v>74</v>
      </c>
      <c r="P597" s="164">
        <f>O597*H597</f>
        <v>0</v>
      </c>
      <c r="Q597" s="164">
        <v>9.0000000000000006E-5</v>
      </c>
      <c r="R597" s="164">
        <f>Q597*H597</f>
        <v>1.3248000000000001E-3</v>
      </c>
      <c r="S597" s="164">
        <v>0</v>
      </c>
      <c r="T597" s="165">
        <f>S597*H597</f>
        <v>0</v>
      </c>
      <c r="AR597" s="166" t="s">
        <v>280</v>
      </c>
      <c r="AT597" s="166" t="s">
        <v>163</v>
      </c>
      <c r="AU597" s="166" t="s">
        <v>112</v>
      </c>
      <c r="AY597" s="34" t="s">
        <v>160</v>
      </c>
      <c r="BE597" s="167">
        <f>IF(N597="základní",J597,0)</f>
        <v>0</v>
      </c>
      <c r="BF597" s="167">
        <f>IF(N597="snížená",J597,0)</f>
        <v>0</v>
      </c>
      <c r="BG597" s="167">
        <f>IF(N597="zákl. přenesená",J597,0)</f>
        <v>0</v>
      </c>
      <c r="BH597" s="167">
        <f>IF(N597="sníž. přenesená",J597,0)</f>
        <v>0</v>
      </c>
      <c r="BI597" s="167">
        <f>IF(N597="nulová",J597,0)</f>
        <v>0</v>
      </c>
      <c r="BJ597" s="34" t="s">
        <v>8</v>
      </c>
      <c r="BK597" s="167">
        <f>ROUND(I597*H597,2)</f>
        <v>0</v>
      </c>
      <c r="BL597" s="34" t="s">
        <v>280</v>
      </c>
      <c r="BM597" s="166" t="s">
        <v>686</v>
      </c>
    </row>
    <row r="598" spans="2:65" s="50" customFormat="1" ht="19.149999999999999">
      <c r="B598" s="49"/>
      <c r="D598" s="168" t="s">
        <v>170</v>
      </c>
      <c r="F598" s="169" t="s">
        <v>687</v>
      </c>
      <c r="I598" s="170"/>
      <c r="L598" s="49"/>
      <c r="M598" s="171"/>
      <c r="T598" s="74"/>
      <c r="AT598" s="34" t="s">
        <v>170</v>
      </c>
      <c r="AU598" s="34" t="s">
        <v>112</v>
      </c>
    </row>
    <row r="599" spans="2:65" s="173" customFormat="1">
      <c r="B599" s="172"/>
      <c r="D599" s="174" t="s">
        <v>172</v>
      </c>
      <c r="E599" s="175" t="s">
        <v>53</v>
      </c>
      <c r="F599" s="176" t="s">
        <v>173</v>
      </c>
      <c r="H599" s="175" t="s">
        <v>53</v>
      </c>
      <c r="I599" s="177"/>
      <c r="L599" s="172"/>
      <c r="M599" s="178"/>
      <c r="T599" s="179"/>
      <c r="AT599" s="175" t="s">
        <v>172</v>
      </c>
      <c r="AU599" s="175" t="s">
        <v>112</v>
      </c>
      <c r="AV599" s="173" t="s">
        <v>8</v>
      </c>
      <c r="AW599" s="173" t="s">
        <v>65</v>
      </c>
      <c r="AX599" s="173" t="s">
        <v>103</v>
      </c>
      <c r="AY599" s="175" t="s">
        <v>160</v>
      </c>
    </row>
    <row r="600" spans="2:65" s="173" customFormat="1">
      <c r="B600" s="172"/>
      <c r="D600" s="174" t="s">
        <v>172</v>
      </c>
      <c r="E600" s="175" t="s">
        <v>53</v>
      </c>
      <c r="F600" s="176" t="s">
        <v>174</v>
      </c>
      <c r="H600" s="175" t="s">
        <v>53</v>
      </c>
      <c r="I600" s="177"/>
      <c r="L600" s="172"/>
      <c r="M600" s="178"/>
      <c r="T600" s="179"/>
      <c r="AT600" s="175" t="s">
        <v>172</v>
      </c>
      <c r="AU600" s="175" t="s">
        <v>112</v>
      </c>
      <c r="AV600" s="173" t="s">
        <v>8</v>
      </c>
      <c r="AW600" s="173" t="s">
        <v>65</v>
      </c>
      <c r="AX600" s="173" t="s">
        <v>103</v>
      </c>
      <c r="AY600" s="175" t="s">
        <v>160</v>
      </c>
    </row>
    <row r="601" spans="2:65" s="181" customFormat="1">
      <c r="B601" s="180"/>
      <c r="D601" s="174" t="s">
        <v>172</v>
      </c>
      <c r="E601" s="182" t="s">
        <v>53</v>
      </c>
      <c r="F601" s="183" t="s">
        <v>669</v>
      </c>
      <c r="H601" s="184">
        <v>14.72</v>
      </c>
      <c r="I601" s="185"/>
      <c r="L601" s="180"/>
      <c r="M601" s="186"/>
      <c r="T601" s="187"/>
      <c r="AT601" s="182" t="s">
        <v>172</v>
      </c>
      <c r="AU601" s="182" t="s">
        <v>112</v>
      </c>
      <c r="AV601" s="181" t="s">
        <v>112</v>
      </c>
      <c r="AW601" s="181" t="s">
        <v>65</v>
      </c>
      <c r="AX601" s="181" t="s">
        <v>8</v>
      </c>
      <c r="AY601" s="182" t="s">
        <v>160</v>
      </c>
    </row>
    <row r="602" spans="2:65" s="50" customFormat="1" ht="24.4" customHeight="1">
      <c r="B602" s="49"/>
      <c r="C602" s="155" t="s">
        <v>688</v>
      </c>
      <c r="D602" s="155" t="s">
        <v>163</v>
      </c>
      <c r="E602" s="156" t="s">
        <v>689</v>
      </c>
      <c r="F602" s="157" t="s">
        <v>690</v>
      </c>
      <c r="G602" s="158" t="s">
        <v>166</v>
      </c>
      <c r="H602" s="159">
        <v>14.85</v>
      </c>
      <c r="I602" s="160"/>
      <c r="J602" s="161">
        <f>ROUND(I602*H602,2)</f>
        <v>0</v>
      </c>
      <c r="K602" s="157" t="s">
        <v>167</v>
      </c>
      <c r="L602" s="49"/>
      <c r="M602" s="162" t="s">
        <v>53</v>
      </c>
      <c r="N602" s="163" t="s">
        <v>74</v>
      </c>
      <c r="P602" s="164">
        <f>O602*H602</f>
        <v>0</v>
      </c>
      <c r="Q602" s="164">
        <v>0</v>
      </c>
      <c r="R602" s="164">
        <f>Q602*H602</f>
        <v>0</v>
      </c>
      <c r="S602" s="164">
        <v>0</v>
      </c>
      <c r="T602" s="165">
        <f>S602*H602</f>
        <v>0</v>
      </c>
      <c r="AR602" s="166" t="s">
        <v>280</v>
      </c>
      <c r="AT602" s="166" t="s">
        <v>163</v>
      </c>
      <c r="AU602" s="166" t="s">
        <v>112</v>
      </c>
      <c r="AY602" s="34" t="s">
        <v>160</v>
      </c>
      <c r="BE602" s="167">
        <f>IF(N602="základní",J602,0)</f>
        <v>0</v>
      </c>
      <c r="BF602" s="167">
        <f>IF(N602="snížená",J602,0)</f>
        <v>0</v>
      </c>
      <c r="BG602" s="167">
        <f>IF(N602="zákl. přenesená",J602,0)</f>
        <v>0</v>
      </c>
      <c r="BH602" s="167">
        <f>IF(N602="sníž. přenesená",J602,0)</f>
        <v>0</v>
      </c>
      <c r="BI602" s="167">
        <f>IF(N602="nulová",J602,0)</f>
        <v>0</v>
      </c>
      <c r="BJ602" s="34" t="s">
        <v>8</v>
      </c>
      <c r="BK602" s="167">
        <f>ROUND(I602*H602,2)</f>
        <v>0</v>
      </c>
      <c r="BL602" s="34" t="s">
        <v>280</v>
      </c>
      <c r="BM602" s="166" t="s">
        <v>691</v>
      </c>
    </row>
    <row r="603" spans="2:65" s="50" customFormat="1" ht="19.149999999999999">
      <c r="B603" s="49"/>
      <c r="D603" s="168" t="s">
        <v>170</v>
      </c>
      <c r="F603" s="169" t="s">
        <v>692</v>
      </c>
      <c r="I603" s="170"/>
      <c r="L603" s="49"/>
      <c r="M603" s="171"/>
      <c r="T603" s="74"/>
      <c r="AT603" s="34" t="s">
        <v>170</v>
      </c>
      <c r="AU603" s="34" t="s">
        <v>112</v>
      </c>
    </row>
    <row r="604" spans="2:65" s="173" customFormat="1">
      <c r="B604" s="172"/>
      <c r="D604" s="174" t="s">
        <v>172</v>
      </c>
      <c r="E604" s="175" t="s">
        <v>53</v>
      </c>
      <c r="F604" s="176" t="s">
        <v>173</v>
      </c>
      <c r="H604" s="175" t="s">
        <v>53</v>
      </c>
      <c r="I604" s="177"/>
      <c r="L604" s="172"/>
      <c r="M604" s="178"/>
      <c r="T604" s="179"/>
      <c r="AT604" s="175" t="s">
        <v>172</v>
      </c>
      <c r="AU604" s="175" t="s">
        <v>112</v>
      </c>
      <c r="AV604" s="173" t="s">
        <v>8</v>
      </c>
      <c r="AW604" s="173" t="s">
        <v>65</v>
      </c>
      <c r="AX604" s="173" t="s">
        <v>103</v>
      </c>
      <c r="AY604" s="175" t="s">
        <v>160</v>
      </c>
    </row>
    <row r="605" spans="2:65" s="173" customFormat="1">
      <c r="B605" s="172"/>
      <c r="D605" s="174" t="s">
        <v>172</v>
      </c>
      <c r="E605" s="175" t="s">
        <v>53</v>
      </c>
      <c r="F605" s="176" t="s">
        <v>174</v>
      </c>
      <c r="H605" s="175" t="s">
        <v>53</v>
      </c>
      <c r="I605" s="177"/>
      <c r="L605" s="172"/>
      <c r="M605" s="178"/>
      <c r="T605" s="179"/>
      <c r="AT605" s="175" t="s">
        <v>172</v>
      </c>
      <c r="AU605" s="175" t="s">
        <v>112</v>
      </c>
      <c r="AV605" s="173" t="s">
        <v>8</v>
      </c>
      <c r="AW605" s="173" t="s">
        <v>65</v>
      </c>
      <c r="AX605" s="173" t="s">
        <v>103</v>
      </c>
      <c r="AY605" s="175" t="s">
        <v>160</v>
      </c>
    </row>
    <row r="606" spans="2:65" s="181" customFormat="1">
      <c r="B606" s="180"/>
      <c r="D606" s="174" t="s">
        <v>172</v>
      </c>
      <c r="E606" s="182" t="s">
        <v>53</v>
      </c>
      <c r="F606" s="183" t="s">
        <v>244</v>
      </c>
      <c r="H606" s="184">
        <v>14.85</v>
      </c>
      <c r="I606" s="185"/>
      <c r="L606" s="180"/>
      <c r="M606" s="186"/>
      <c r="T606" s="187"/>
      <c r="AT606" s="182" t="s">
        <v>172</v>
      </c>
      <c r="AU606" s="182" t="s">
        <v>112</v>
      </c>
      <c r="AV606" s="181" t="s">
        <v>112</v>
      </c>
      <c r="AW606" s="181" t="s">
        <v>65</v>
      </c>
      <c r="AX606" s="181" t="s">
        <v>8</v>
      </c>
      <c r="AY606" s="182" t="s">
        <v>160</v>
      </c>
    </row>
    <row r="607" spans="2:65" s="50" customFormat="1" ht="16.5" customHeight="1">
      <c r="B607" s="49"/>
      <c r="C607" s="155" t="s">
        <v>693</v>
      </c>
      <c r="D607" s="155" t="s">
        <v>163</v>
      </c>
      <c r="E607" s="156" t="s">
        <v>694</v>
      </c>
      <c r="F607" s="157" t="s">
        <v>695</v>
      </c>
      <c r="G607" s="158" t="s">
        <v>166</v>
      </c>
      <c r="H607" s="159">
        <v>14.85</v>
      </c>
      <c r="I607" s="160"/>
      <c r="J607" s="161">
        <f>ROUND(I607*H607,2)</f>
        <v>0</v>
      </c>
      <c r="K607" s="157" t="s">
        <v>167</v>
      </c>
      <c r="L607" s="49"/>
      <c r="M607" s="162" t="s">
        <v>53</v>
      </c>
      <c r="N607" s="163" t="s">
        <v>74</v>
      </c>
      <c r="P607" s="164">
        <f>O607*H607</f>
        <v>0</v>
      </c>
      <c r="Q607" s="164">
        <v>0</v>
      </c>
      <c r="R607" s="164">
        <f>Q607*H607</f>
        <v>0</v>
      </c>
      <c r="S607" s="164">
        <v>0</v>
      </c>
      <c r="T607" s="165">
        <f>S607*H607</f>
        <v>0</v>
      </c>
      <c r="AR607" s="166" t="s">
        <v>280</v>
      </c>
      <c r="AT607" s="166" t="s">
        <v>163</v>
      </c>
      <c r="AU607" s="166" t="s">
        <v>112</v>
      </c>
      <c r="AY607" s="34" t="s">
        <v>160</v>
      </c>
      <c r="BE607" s="167">
        <f>IF(N607="základní",J607,0)</f>
        <v>0</v>
      </c>
      <c r="BF607" s="167">
        <f>IF(N607="snížená",J607,0)</f>
        <v>0</v>
      </c>
      <c r="BG607" s="167">
        <f>IF(N607="zákl. přenesená",J607,0)</f>
        <v>0</v>
      </c>
      <c r="BH607" s="167">
        <f>IF(N607="sníž. přenesená",J607,0)</f>
        <v>0</v>
      </c>
      <c r="BI607" s="167">
        <f>IF(N607="nulová",J607,0)</f>
        <v>0</v>
      </c>
      <c r="BJ607" s="34" t="s">
        <v>8</v>
      </c>
      <c r="BK607" s="167">
        <f>ROUND(I607*H607,2)</f>
        <v>0</v>
      </c>
      <c r="BL607" s="34" t="s">
        <v>280</v>
      </c>
      <c r="BM607" s="166" t="s">
        <v>696</v>
      </c>
    </row>
    <row r="608" spans="2:65" s="50" customFormat="1" ht="19.149999999999999">
      <c r="B608" s="49"/>
      <c r="D608" s="168" t="s">
        <v>170</v>
      </c>
      <c r="F608" s="169" t="s">
        <v>697</v>
      </c>
      <c r="I608" s="170"/>
      <c r="L608" s="49"/>
      <c r="M608" s="171"/>
      <c r="T608" s="74"/>
      <c r="AT608" s="34" t="s">
        <v>170</v>
      </c>
      <c r="AU608" s="34" t="s">
        <v>112</v>
      </c>
    </row>
    <row r="609" spans="2:65" s="173" customFormat="1">
      <c r="B609" s="172"/>
      <c r="D609" s="174" t="s">
        <v>172</v>
      </c>
      <c r="E609" s="175" t="s">
        <v>53</v>
      </c>
      <c r="F609" s="176" t="s">
        <v>173</v>
      </c>
      <c r="H609" s="175" t="s">
        <v>53</v>
      </c>
      <c r="I609" s="177"/>
      <c r="L609" s="172"/>
      <c r="M609" s="178"/>
      <c r="T609" s="179"/>
      <c r="AT609" s="175" t="s">
        <v>172</v>
      </c>
      <c r="AU609" s="175" t="s">
        <v>112</v>
      </c>
      <c r="AV609" s="173" t="s">
        <v>8</v>
      </c>
      <c r="AW609" s="173" t="s">
        <v>65</v>
      </c>
      <c r="AX609" s="173" t="s">
        <v>103</v>
      </c>
      <c r="AY609" s="175" t="s">
        <v>160</v>
      </c>
    </row>
    <row r="610" spans="2:65" s="173" customFormat="1">
      <c r="B610" s="172"/>
      <c r="D610" s="174" t="s">
        <v>172</v>
      </c>
      <c r="E610" s="175" t="s">
        <v>53</v>
      </c>
      <c r="F610" s="176" t="s">
        <v>174</v>
      </c>
      <c r="H610" s="175" t="s">
        <v>53</v>
      </c>
      <c r="I610" s="177"/>
      <c r="L610" s="172"/>
      <c r="M610" s="178"/>
      <c r="T610" s="179"/>
      <c r="AT610" s="175" t="s">
        <v>172</v>
      </c>
      <c r="AU610" s="175" t="s">
        <v>112</v>
      </c>
      <c r="AV610" s="173" t="s">
        <v>8</v>
      </c>
      <c r="AW610" s="173" t="s">
        <v>65</v>
      </c>
      <c r="AX610" s="173" t="s">
        <v>103</v>
      </c>
      <c r="AY610" s="175" t="s">
        <v>160</v>
      </c>
    </row>
    <row r="611" spans="2:65" s="181" customFormat="1">
      <c r="B611" s="180"/>
      <c r="D611" s="174" t="s">
        <v>172</v>
      </c>
      <c r="E611" s="182" t="s">
        <v>53</v>
      </c>
      <c r="F611" s="183" t="s">
        <v>244</v>
      </c>
      <c r="H611" s="184">
        <v>14.85</v>
      </c>
      <c r="I611" s="185"/>
      <c r="L611" s="180"/>
      <c r="M611" s="186"/>
      <c r="T611" s="187"/>
      <c r="AT611" s="182" t="s">
        <v>172</v>
      </c>
      <c r="AU611" s="182" t="s">
        <v>112</v>
      </c>
      <c r="AV611" s="181" t="s">
        <v>112</v>
      </c>
      <c r="AW611" s="181" t="s">
        <v>65</v>
      </c>
      <c r="AX611" s="181" t="s">
        <v>8</v>
      </c>
      <c r="AY611" s="182" t="s">
        <v>160</v>
      </c>
    </row>
    <row r="612" spans="2:65" s="50" customFormat="1" ht="16.5" customHeight="1">
      <c r="B612" s="49"/>
      <c r="C612" s="155" t="s">
        <v>698</v>
      </c>
      <c r="D612" s="155" t="s">
        <v>163</v>
      </c>
      <c r="E612" s="156" t="s">
        <v>699</v>
      </c>
      <c r="F612" s="157" t="s">
        <v>700</v>
      </c>
      <c r="G612" s="158" t="s">
        <v>215</v>
      </c>
      <c r="H612" s="159">
        <v>47.85</v>
      </c>
      <c r="I612" s="160"/>
      <c r="J612" s="161">
        <f>ROUND(I612*H612,2)</f>
        <v>0</v>
      </c>
      <c r="K612" s="157" t="s">
        <v>167</v>
      </c>
      <c r="L612" s="49"/>
      <c r="M612" s="162" t="s">
        <v>53</v>
      </c>
      <c r="N612" s="163" t="s">
        <v>74</v>
      </c>
      <c r="P612" s="164">
        <f>O612*H612</f>
        <v>0</v>
      </c>
      <c r="Q612" s="164">
        <v>0</v>
      </c>
      <c r="R612" s="164">
        <f>Q612*H612</f>
        <v>0</v>
      </c>
      <c r="S612" s="164">
        <v>0</v>
      </c>
      <c r="T612" s="165">
        <f>S612*H612</f>
        <v>0</v>
      </c>
      <c r="AR612" s="166" t="s">
        <v>280</v>
      </c>
      <c r="AT612" s="166" t="s">
        <v>163</v>
      </c>
      <c r="AU612" s="166" t="s">
        <v>112</v>
      </c>
      <c r="AY612" s="34" t="s">
        <v>160</v>
      </c>
      <c r="BE612" s="167">
        <f>IF(N612="základní",J612,0)</f>
        <v>0</v>
      </c>
      <c r="BF612" s="167">
        <f>IF(N612="snížená",J612,0)</f>
        <v>0</v>
      </c>
      <c r="BG612" s="167">
        <f>IF(N612="zákl. přenesená",J612,0)</f>
        <v>0</v>
      </c>
      <c r="BH612" s="167">
        <f>IF(N612="sníž. přenesená",J612,0)</f>
        <v>0</v>
      </c>
      <c r="BI612" s="167">
        <f>IF(N612="nulová",J612,0)</f>
        <v>0</v>
      </c>
      <c r="BJ612" s="34" t="s">
        <v>8</v>
      </c>
      <c r="BK612" s="167">
        <f>ROUND(I612*H612,2)</f>
        <v>0</v>
      </c>
      <c r="BL612" s="34" t="s">
        <v>280</v>
      </c>
      <c r="BM612" s="166" t="s">
        <v>701</v>
      </c>
    </row>
    <row r="613" spans="2:65" s="50" customFormat="1" ht="19.149999999999999">
      <c r="B613" s="49"/>
      <c r="D613" s="168" t="s">
        <v>170</v>
      </c>
      <c r="F613" s="169" t="s">
        <v>702</v>
      </c>
      <c r="I613" s="170"/>
      <c r="L613" s="49"/>
      <c r="M613" s="171"/>
      <c r="T613" s="74"/>
      <c r="AT613" s="34" t="s">
        <v>170</v>
      </c>
      <c r="AU613" s="34" t="s">
        <v>112</v>
      </c>
    </row>
    <row r="614" spans="2:65" s="173" customFormat="1">
      <c r="B614" s="172"/>
      <c r="D614" s="174" t="s">
        <v>172</v>
      </c>
      <c r="E614" s="175" t="s">
        <v>53</v>
      </c>
      <c r="F614" s="176" t="s">
        <v>173</v>
      </c>
      <c r="H614" s="175" t="s">
        <v>53</v>
      </c>
      <c r="I614" s="177"/>
      <c r="L614" s="172"/>
      <c r="M614" s="178"/>
      <c r="T614" s="179"/>
      <c r="AT614" s="175" t="s">
        <v>172</v>
      </c>
      <c r="AU614" s="175" t="s">
        <v>112</v>
      </c>
      <c r="AV614" s="173" t="s">
        <v>8</v>
      </c>
      <c r="AW614" s="173" t="s">
        <v>65</v>
      </c>
      <c r="AX614" s="173" t="s">
        <v>103</v>
      </c>
      <c r="AY614" s="175" t="s">
        <v>160</v>
      </c>
    </row>
    <row r="615" spans="2:65" s="173" customFormat="1">
      <c r="B615" s="172"/>
      <c r="D615" s="174" t="s">
        <v>172</v>
      </c>
      <c r="E615" s="175" t="s">
        <v>53</v>
      </c>
      <c r="F615" s="176" t="s">
        <v>174</v>
      </c>
      <c r="H615" s="175" t="s">
        <v>53</v>
      </c>
      <c r="I615" s="177"/>
      <c r="L615" s="172"/>
      <c r="M615" s="178"/>
      <c r="T615" s="179"/>
      <c r="AT615" s="175" t="s">
        <v>172</v>
      </c>
      <c r="AU615" s="175" t="s">
        <v>112</v>
      </c>
      <c r="AV615" s="173" t="s">
        <v>8</v>
      </c>
      <c r="AW615" s="173" t="s">
        <v>65</v>
      </c>
      <c r="AX615" s="173" t="s">
        <v>103</v>
      </c>
      <c r="AY615" s="175" t="s">
        <v>160</v>
      </c>
    </row>
    <row r="616" spans="2:65" s="173" customFormat="1">
      <c r="B616" s="172"/>
      <c r="D616" s="174" t="s">
        <v>172</v>
      </c>
      <c r="E616" s="175" t="s">
        <v>53</v>
      </c>
      <c r="F616" s="176" t="s">
        <v>703</v>
      </c>
      <c r="H616" s="175" t="s">
        <v>53</v>
      </c>
      <c r="I616" s="177"/>
      <c r="L616" s="172"/>
      <c r="M616" s="178"/>
      <c r="T616" s="179"/>
      <c r="AT616" s="175" t="s">
        <v>172</v>
      </c>
      <c r="AU616" s="175" t="s">
        <v>112</v>
      </c>
      <c r="AV616" s="173" t="s">
        <v>8</v>
      </c>
      <c r="AW616" s="173" t="s">
        <v>65</v>
      </c>
      <c r="AX616" s="173" t="s">
        <v>103</v>
      </c>
      <c r="AY616" s="175" t="s">
        <v>160</v>
      </c>
    </row>
    <row r="617" spans="2:65" s="181" customFormat="1">
      <c r="B617" s="180"/>
      <c r="D617" s="174" t="s">
        <v>172</v>
      </c>
      <c r="E617" s="182" t="s">
        <v>53</v>
      </c>
      <c r="F617" s="183" t="s">
        <v>704</v>
      </c>
      <c r="H617" s="184">
        <v>47.85</v>
      </c>
      <c r="I617" s="185"/>
      <c r="L617" s="180"/>
      <c r="M617" s="186"/>
      <c r="T617" s="187"/>
      <c r="AT617" s="182" t="s">
        <v>172</v>
      </c>
      <c r="AU617" s="182" t="s">
        <v>112</v>
      </c>
      <c r="AV617" s="181" t="s">
        <v>112</v>
      </c>
      <c r="AW617" s="181" t="s">
        <v>65</v>
      </c>
      <c r="AX617" s="181" t="s">
        <v>8</v>
      </c>
      <c r="AY617" s="182" t="s">
        <v>160</v>
      </c>
    </row>
    <row r="618" spans="2:65" s="50" customFormat="1" ht="21.75" customHeight="1">
      <c r="B618" s="49"/>
      <c r="C618" s="188" t="s">
        <v>705</v>
      </c>
      <c r="D618" s="188" t="s">
        <v>187</v>
      </c>
      <c r="E618" s="189" t="s">
        <v>706</v>
      </c>
      <c r="F618" s="190" t="s">
        <v>707</v>
      </c>
      <c r="G618" s="191" t="s">
        <v>215</v>
      </c>
      <c r="H618" s="192">
        <v>48.807000000000002</v>
      </c>
      <c r="I618" s="193"/>
      <c r="J618" s="194">
        <f>ROUND(I618*H618,2)</f>
        <v>0</v>
      </c>
      <c r="K618" s="190" t="s">
        <v>167</v>
      </c>
      <c r="L618" s="195"/>
      <c r="M618" s="196" t="s">
        <v>53</v>
      </c>
      <c r="N618" s="197" t="s">
        <v>74</v>
      </c>
      <c r="P618" s="164">
        <f>O618*H618</f>
        <v>0</v>
      </c>
      <c r="Q618" s="164">
        <v>5.0000000000000002E-5</v>
      </c>
      <c r="R618" s="164">
        <f>Q618*H618</f>
        <v>2.4403500000000004E-3</v>
      </c>
      <c r="S618" s="164">
        <v>0</v>
      </c>
      <c r="T618" s="165">
        <f>S618*H618</f>
        <v>0</v>
      </c>
      <c r="AR618" s="166" t="s">
        <v>380</v>
      </c>
      <c r="AT618" s="166" t="s">
        <v>187</v>
      </c>
      <c r="AU618" s="166" t="s">
        <v>112</v>
      </c>
      <c r="AY618" s="34" t="s">
        <v>160</v>
      </c>
      <c r="BE618" s="167">
        <f>IF(N618="základní",J618,0)</f>
        <v>0</v>
      </c>
      <c r="BF618" s="167">
        <f>IF(N618="snížená",J618,0)</f>
        <v>0</v>
      </c>
      <c r="BG618" s="167">
        <f>IF(N618="zákl. přenesená",J618,0)</f>
        <v>0</v>
      </c>
      <c r="BH618" s="167">
        <f>IF(N618="sníž. přenesená",J618,0)</f>
        <v>0</v>
      </c>
      <c r="BI618" s="167">
        <f>IF(N618="nulová",J618,0)</f>
        <v>0</v>
      </c>
      <c r="BJ618" s="34" t="s">
        <v>8</v>
      </c>
      <c r="BK618" s="167">
        <f>ROUND(I618*H618,2)</f>
        <v>0</v>
      </c>
      <c r="BL618" s="34" t="s">
        <v>280</v>
      </c>
      <c r="BM618" s="166" t="s">
        <v>708</v>
      </c>
    </row>
    <row r="619" spans="2:65" s="181" customFormat="1">
      <c r="B619" s="180"/>
      <c r="D619" s="174" t="s">
        <v>172</v>
      </c>
      <c r="F619" s="183" t="s">
        <v>709</v>
      </c>
      <c r="H619" s="184">
        <v>48.807000000000002</v>
      </c>
      <c r="I619" s="185"/>
      <c r="L619" s="180"/>
      <c r="M619" s="186"/>
      <c r="T619" s="187"/>
      <c r="AT619" s="182" t="s">
        <v>172</v>
      </c>
      <c r="AU619" s="182" t="s">
        <v>112</v>
      </c>
      <c r="AV619" s="181" t="s">
        <v>112</v>
      </c>
      <c r="AW619" s="181" t="s">
        <v>38</v>
      </c>
      <c r="AX619" s="181" t="s">
        <v>8</v>
      </c>
      <c r="AY619" s="182" t="s">
        <v>160</v>
      </c>
    </row>
    <row r="620" spans="2:65" s="50" customFormat="1" ht="49.15" customHeight="1">
      <c r="B620" s="49"/>
      <c r="C620" s="155" t="s">
        <v>710</v>
      </c>
      <c r="D620" s="155" t="s">
        <v>163</v>
      </c>
      <c r="E620" s="156" t="s">
        <v>711</v>
      </c>
      <c r="F620" s="157" t="s">
        <v>712</v>
      </c>
      <c r="G620" s="158" t="s">
        <v>409</v>
      </c>
      <c r="H620" s="159">
        <v>0.17499999999999999</v>
      </c>
      <c r="I620" s="160"/>
      <c r="J620" s="161">
        <f>ROUND(I620*H620,2)</f>
        <v>0</v>
      </c>
      <c r="K620" s="157" t="s">
        <v>167</v>
      </c>
      <c r="L620" s="49"/>
      <c r="M620" s="162" t="s">
        <v>53</v>
      </c>
      <c r="N620" s="163" t="s">
        <v>74</v>
      </c>
      <c r="P620" s="164">
        <f>O620*H620</f>
        <v>0</v>
      </c>
      <c r="Q620" s="164">
        <v>0</v>
      </c>
      <c r="R620" s="164">
        <f>Q620*H620</f>
        <v>0</v>
      </c>
      <c r="S620" s="164">
        <v>0</v>
      </c>
      <c r="T620" s="165">
        <f>S620*H620</f>
        <v>0</v>
      </c>
      <c r="AR620" s="166" t="s">
        <v>280</v>
      </c>
      <c r="AT620" s="166" t="s">
        <v>163</v>
      </c>
      <c r="AU620" s="166" t="s">
        <v>112</v>
      </c>
      <c r="AY620" s="34" t="s">
        <v>160</v>
      </c>
      <c r="BE620" s="167">
        <f>IF(N620="základní",J620,0)</f>
        <v>0</v>
      </c>
      <c r="BF620" s="167">
        <f>IF(N620="snížená",J620,0)</f>
        <v>0</v>
      </c>
      <c r="BG620" s="167">
        <f>IF(N620="zákl. přenesená",J620,0)</f>
        <v>0</v>
      </c>
      <c r="BH620" s="167">
        <f>IF(N620="sníž. přenesená",J620,0)</f>
        <v>0</v>
      </c>
      <c r="BI620" s="167">
        <f>IF(N620="nulová",J620,0)</f>
        <v>0</v>
      </c>
      <c r="BJ620" s="34" t="s">
        <v>8</v>
      </c>
      <c r="BK620" s="167">
        <f>ROUND(I620*H620,2)</f>
        <v>0</v>
      </c>
      <c r="BL620" s="34" t="s">
        <v>280</v>
      </c>
      <c r="BM620" s="166" t="s">
        <v>713</v>
      </c>
    </row>
    <row r="621" spans="2:65" s="50" customFormat="1" ht="19.149999999999999">
      <c r="B621" s="49"/>
      <c r="D621" s="168" t="s">
        <v>170</v>
      </c>
      <c r="F621" s="169" t="s">
        <v>714</v>
      </c>
      <c r="I621" s="170"/>
      <c r="L621" s="49"/>
      <c r="M621" s="171"/>
      <c r="T621" s="74"/>
      <c r="AT621" s="34" t="s">
        <v>170</v>
      </c>
      <c r="AU621" s="34" t="s">
        <v>112</v>
      </c>
    </row>
    <row r="622" spans="2:65" s="143" customFormat="1" ht="22.9" customHeight="1">
      <c r="B622" s="142"/>
      <c r="D622" s="144" t="s">
        <v>102</v>
      </c>
      <c r="E622" s="153" t="s">
        <v>715</v>
      </c>
      <c r="F622" s="153" t="s">
        <v>716</v>
      </c>
      <c r="I622" s="146"/>
      <c r="J622" s="154">
        <f>BK622</f>
        <v>0</v>
      </c>
      <c r="L622" s="142"/>
      <c r="M622" s="148"/>
      <c r="P622" s="149">
        <f>SUM(P623:P654)</f>
        <v>0</v>
      </c>
      <c r="R622" s="149">
        <f>SUM(R623:R654)</f>
        <v>3.0007999999999999E-4</v>
      </c>
      <c r="T622" s="150">
        <f>SUM(T623:T654)</f>
        <v>3.388E-3</v>
      </c>
      <c r="AR622" s="144" t="s">
        <v>112</v>
      </c>
      <c r="AT622" s="151" t="s">
        <v>102</v>
      </c>
      <c r="AU622" s="151" t="s">
        <v>8</v>
      </c>
      <c r="AY622" s="144" t="s">
        <v>160</v>
      </c>
      <c r="BK622" s="152">
        <f>SUM(BK623:BK654)</f>
        <v>0</v>
      </c>
    </row>
    <row r="623" spans="2:65" s="50" customFormat="1" ht="33" customHeight="1">
      <c r="B623" s="49"/>
      <c r="C623" s="155" t="s">
        <v>717</v>
      </c>
      <c r="D623" s="155" t="s">
        <v>163</v>
      </c>
      <c r="E623" s="156" t="s">
        <v>718</v>
      </c>
      <c r="F623" s="157" t="s">
        <v>719</v>
      </c>
      <c r="G623" s="158" t="s">
        <v>215</v>
      </c>
      <c r="H623" s="159">
        <v>9.68</v>
      </c>
      <c r="I623" s="160"/>
      <c r="J623" s="161">
        <f>ROUND(I623*H623,2)</f>
        <v>0</v>
      </c>
      <c r="K623" s="157" t="s">
        <v>167</v>
      </c>
      <c r="L623" s="49"/>
      <c r="M623" s="162" t="s">
        <v>53</v>
      </c>
      <c r="N623" s="163" t="s">
        <v>74</v>
      </c>
      <c r="P623" s="164">
        <f>O623*H623</f>
        <v>0</v>
      </c>
      <c r="Q623" s="164">
        <v>0</v>
      </c>
      <c r="R623" s="164">
        <f>Q623*H623</f>
        <v>0</v>
      </c>
      <c r="S623" s="164">
        <v>3.5E-4</v>
      </c>
      <c r="T623" s="165">
        <f>S623*H623</f>
        <v>3.388E-3</v>
      </c>
      <c r="AR623" s="166" t="s">
        <v>280</v>
      </c>
      <c r="AT623" s="166" t="s">
        <v>163</v>
      </c>
      <c r="AU623" s="166" t="s">
        <v>112</v>
      </c>
      <c r="AY623" s="34" t="s">
        <v>160</v>
      </c>
      <c r="BE623" s="167">
        <f>IF(N623="základní",J623,0)</f>
        <v>0</v>
      </c>
      <c r="BF623" s="167">
        <f>IF(N623="snížená",J623,0)</f>
        <v>0</v>
      </c>
      <c r="BG623" s="167">
        <f>IF(N623="zákl. přenesená",J623,0)</f>
        <v>0</v>
      </c>
      <c r="BH623" s="167">
        <f>IF(N623="sníž. přenesená",J623,0)</f>
        <v>0</v>
      </c>
      <c r="BI623" s="167">
        <f>IF(N623="nulová",J623,0)</f>
        <v>0</v>
      </c>
      <c r="BJ623" s="34" t="s">
        <v>8</v>
      </c>
      <c r="BK623" s="167">
        <f>ROUND(I623*H623,2)</f>
        <v>0</v>
      </c>
      <c r="BL623" s="34" t="s">
        <v>280</v>
      </c>
      <c r="BM623" s="166" t="s">
        <v>720</v>
      </c>
    </row>
    <row r="624" spans="2:65" s="50" customFormat="1" ht="19.149999999999999">
      <c r="B624" s="49"/>
      <c r="D624" s="168" t="s">
        <v>170</v>
      </c>
      <c r="F624" s="169" t="s">
        <v>721</v>
      </c>
      <c r="I624" s="170"/>
      <c r="L624" s="49"/>
      <c r="M624" s="171"/>
      <c r="T624" s="74"/>
      <c r="AT624" s="34" t="s">
        <v>170</v>
      </c>
      <c r="AU624" s="34" t="s">
        <v>112</v>
      </c>
    </row>
    <row r="625" spans="2:65" s="173" customFormat="1">
      <c r="B625" s="172"/>
      <c r="D625" s="174" t="s">
        <v>172</v>
      </c>
      <c r="E625" s="175" t="s">
        <v>53</v>
      </c>
      <c r="F625" s="176" t="s">
        <v>173</v>
      </c>
      <c r="H625" s="175" t="s">
        <v>53</v>
      </c>
      <c r="I625" s="177"/>
      <c r="L625" s="172"/>
      <c r="M625" s="178"/>
      <c r="T625" s="179"/>
      <c r="AT625" s="175" t="s">
        <v>172</v>
      </c>
      <c r="AU625" s="175" t="s">
        <v>112</v>
      </c>
      <c r="AV625" s="173" t="s">
        <v>8</v>
      </c>
      <c r="AW625" s="173" t="s">
        <v>65</v>
      </c>
      <c r="AX625" s="173" t="s">
        <v>103</v>
      </c>
      <c r="AY625" s="175" t="s">
        <v>160</v>
      </c>
    </row>
    <row r="626" spans="2:65" s="173" customFormat="1">
      <c r="B626" s="172"/>
      <c r="D626" s="174" t="s">
        <v>172</v>
      </c>
      <c r="E626" s="175" t="s">
        <v>53</v>
      </c>
      <c r="F626" s="176" t="s">
        <v>722</v>
      </c>
      <c r="H626" s="175" t="s">
        <v>53</v>
      </c>
      <c r="I626" s="177"/>
      <c r="L626" s="172"/>
      <c r="M626" s="178"/>
      <c r="T626" s="179"/>
      <c r="AT626" s="175" t="s">
        <v>172</v>
      </c>
      <c r="AU626" s="175" t="s">
        <v>112</v>
      </c>
      <c r="AV626" s="173" t="s">
        <v>8</v>
      </c>
      <c r="AW626" s="173" t="s">
        <v>65</v>
      </c>
      <c r="AX626" s="173" t="s">
        <v>103</v>
      </c>
      <c r="AY626" s="175" t="s">
        <v>160</v>
      </c>
    </row>
    <row r="627" spans="2:65" s="173" customFormat="1">
      <c r="B627" s="172"/>
      <c r="D627" s="174" t="s">
        <v>172</v>
      </c>
      <c r="E627" s="175" t="s">
        <v>53</v>
      </c>
      <c r="F627" s="176" t="s">
        <v>723</v>
      </c>
      <c r="H627" s="175" t="s">
        <v>53</v>
      </c>
      <c r="I627" s="177"/>
      <c r="L627" s="172"/>
      <c r="M627" s="178"/>
      <c r="T627" s="179"/>
      <c r="AT627" s="175" t="s">
        <v>172</v>
      </c>
      <c r="AU627" s="175" t="s">
        <v>112</v>
      </c>
      <c r="AV627" s="173" t="s">
        <v>8</v>
      </c>
      <c r="AW627" s="173" t="s">
        <v>65</v>
      </c>
      <c r="AX627" s="173" t="s">
        <v>103</v>
      </c>
      <c r="AY627" s="175" t="s">
        <v>160</v>
      </c>
    </row>
    <row r="628" spans="2:65" s="181" customFormat="1">
      <c r="B628" s="180"/>
      <c r="D628" s="174" t="s">
        <v>172</v>
      </c>
      <c r="E628" s="182" t="s">
        <v>53</v>
      </c>
      <c r="F628" s="183" t="s">
        <v>724</v>
      </c>
      <c r="H628" s="184">
        <v>9.68</v>
      </c>
      <c r="I628" s="185"/>
      <c r="L628" s="180"/>
      <c r="M628" s="186"/>
      <c r="T628" s="187"/>
      <c r="AT628" s="182" t="s">
        <v>172</v>
      </c>
      <c r="AU628" s="182" t="s">
        <v>112</v>
      </c>
      <c r="AV628" s="181" t="s">
        <v>112</v>
      </c>
      <c r="AW628" s="181" t="s">
        <v>65</v>
      </c>
      <c r="AX628" s="181" t="s">
        <v>8</v>
      </c>
      <c r="AY628" s="182" t="s">
        <v>160</v>
      </c>
    </row>
    <row r="629" spans="2:65" s="50" customFormat="1" ht="24.4" customHeight="1">
      <c r="B629" s="49"/>
      <c r="C629" s="188" t="s">
        <v>725</v>
      </c>
      <c r="D629" s="188" t="s">
        <v>187</v>
      </c>
      <c r="E629" s="189" t="s">
        <v>726</v>
      </c>
      <c r="F629" s="190" t="s">
        <v>727</v>
      </c>
      <c r="G629" s="191" t="s">
        <v>215</v>
      </c>
      <c r="H629" s="192">
        <v>10.164</v>
      </c>
      <c r="I629" s="193"/>
      <c r="J629" s="194">
        <f>ROUND(I629*H629,2)</f>
        <v>0</v>
      </c>
      <c r="K629" s="190" t="s">
        <v>167</v>
      </c>
      <c r="L629" s="195"/>
      <c r="M629" s="196" t="s">
        <v>53</v>
      </c>
      <c r="N629" s="197" t="s">
        <v>74</v>
      </c>
      <c r="P629" s="164">
        <f>O629*H629</f>
        <v>0</v>
      </c>
      <c r="Q629" s="164">
        <v>0</v>
      </c>
      <c r="R629" s="164">
        <f>Q629*H629</f>
        <v>0</v>
      </c>
      <c r="S629" s="164">
        <v>0</v>
      </c>
      <c r="T629" s="165">
        <f>S629*H629</f>
        <v>0</v>
      </c>
      <c r="AR629" s="166" t="s">
        <v>380</v>
      </c>
      <c r="AT629" s="166" t="s">
        <v>187</v>
      </c>
      <c r="AU629" s="166" t="s">
        <v>112</v>
      </c>
      <c r="AY629" s="34" t="s">
        <v>160</v>
      </c>
      <c r="BE629" s="167">
        <f>IF(N629="základní",J629,0)</f>
        <v>0</v>
      </c>
      <c r="BF629" s="167">
        <f>IF(N629="snížená",J629,0)</f>
        <v>0</v>
      </c>
      <c r="BG629" s="167">
        <f>IF(N629="zákl. přenesená",J629,0)</f>
        <v>0</v>
      </c>
      <c r="BH629" s="167">
        <f>IF(N629="sníž. přenesená",J629,0)</f>
        <v>0</v>
      </c>
      <c r="BI629" s="167">
        <f>IF(N629="nulová",J629,0)</f>
        <v>0</v>
      </c>
      <c r="BJ629" s="34" t="s">
        <v>8</v>
      </c>
      <c r="BK629" s="167">
        <f>ROUND(I629*H629,2)</f>
        <v>0</v>
      </c>
      <c r="BL629" s="34" t="s">
        <v>280</v>
      </c>
      <c r="BM629" s="166" t="s">
        <v>728</v>
      </c>
    </row>
    <row r="630" spans="2:65" s="181" customFormat="1">
      <c r="B630" s="180"/>
      <c r="D630" s="174" t="s">
        <v>172</v>
      </c>
      <c r="F630" s="183" t="s">
        <v>729</v>
      </c>
      <c r="H630" s="184">
        <v>10.164</v>
      </c>
      <c r="I630" s="185"/>
      <c r="L630" s="180"/>
      <c r="M630" s="186"/>
      <c r="T630" s="187"/>
      <c r="AT630" s="182" t="s">
        <v>172</v>
      </c>
      <c r="AU630" s="182" t="s">
        <v>112</v>
      </c>
      <c r="AV630" s="181" t="s">
        <v>112</v>
      </c>
      <c r="AW630" s="181" t="s">
        <v>38</v>
      </c>
      <c r="AX630" s="181" t="s">
        <v>8</v>
      </c>
      <c r="AY630" s="182" t="s">
        <v>160</v>
      </c>
    </row>
    <row r="631" spans="2:65" s="50" customFormat="1" ht="37.9" customHeight="1">
      <c r="B631" s="49"/>
      <c r="C631" s="155" t="s">
        <v>730</v>
      </c>
      <c r="D631" s="155" t="s">
        <v>163</v>
      </c>
      <c r="E631" s="156" t="s">
        <v>731</v>
      </c>
      <c r="F631" s="157" t="s">
        <v>732</v>
      </c>
      <c r="G631" s="158" t="s">
        <v>166</v>
      </c>
      <c r="H631" s="159">
        <v>0.96799999999999997</v>
      </c>
      <c r="I631" s="160"/>
      <c r="J631" s="161">
        <f>ROUND(I631*H631,2)</f>
        <v>0</v>
      </c>
      <c r="K631" s="157" t="s">
        <v>167</v>
      </c>
      <c r="L631" s="49"/>
      <c r="M631" s="162" t="s">
        <v>53</v>
      </c>
      <c r="N631" s="163" t="s">
        <v>74</v>
      </c>
      <c r="P631" s="164">
        <f>O631*H631</f>
        <v>0</v>
      </c>
      <c r="Q631" s="164">
        <v>6.9999999999999994E-5</v>
      </c>
      <c r="R631" s="164">
        <f>Q631*H631</f>
        <v>6.7759999999999988E-5</v>
      </c>
      <c r="S631" s="164">
        <v>0</v>
      </c>
      <c r="T631" s="165">
        <f>S631*H631</f>
        <v>0</v>
      </c>
      <c r="AR631" s="166" t="s">
        <v>280</v>
      </c>
      <c r="AT631" s="166" t="s">
        <v>163</v>
      </c>
      <c r="AU631" s="166" t="s">
        <v>112</v>
      </c>
      <c r="AY631" s="34" t="s">
        <v>160</v>
      </c>
      <c r="BE631" s="167">
        <f>IF(N631="základní",J631,0)</f>
        <v>0</v>
      </c>
      <c r="BF631" s="167">
        <f>IF(N631="snížená",J631,0)</f>
        <v>0</v>
      </c>
      <c r="BG631" s="167">
        <f>IF(N631="zákl. přenesená",J631,0)</f>
        <v>0</v>
      </c>
      <c r="BH631" s="167">
        <f>IF(N631="sníž. přenesená",J631,0)</f>
        <v>0</v>
      </c>
      <c r="BI631" s="167">
        <f>IF(N631="nulová",J631,0)</f>
        <v>0</v>
      </c>
      <c r="BJ631" s="34" t="s">
        <v>8</v>
      </c>
      <c r="BK631" s="167">
        <f>ROUND(I631*H631,2)</f>
        <v>0</v>
      </c>
      <c r="BL631" s="34" t="s">
        <v>280</v>
      </c>
      <c r="BM631" s="166" t="s">
        <v>733</v>
      </c>
    </row>
    <row r="632" spans="2:65" s="50" customFormat="1" ht="19.149999999999999">
      <c r="B632" s="49"/>
      <c r="D632" s="168" t="s">
        <v>170</v>
      </c>
      <c r="F632" s="169" t="s">
        <v>734</v>
      </c>
      <c r="I632" s="170"/>
      <c r="L632" s="49"/>
      <c r="M632" s="171"/>
      <c r="T632" s="74"/>
      <c r="AT632" s="34" t="s">
        <v>170</v>
      </c>
      <c r="AU632" s="34" t="s">
        <v>112</v>
      </c>
    </row>
    <row r="633" spans="2:65" s="173" customFormat="1">
      <c r="B633" s="172"/>
      <c r="D633" s="174" t="s">
        <v>172</v>
      </c>
      <c r="E633" s="175" t="s">
        <v>53</v>
      </c>
      <c r="F633" s="176" t="s">
        <v>173</v>
      </c>
      <c r="H633" s="175" t="s">
        <v>53</v>
      </c>
      <c r="I633" s="177"/>
      <c r="L633" s="172"/>
      <c r="M633" s="178"/>
      <c r="T633" s="179"/>
      <c r="AT633" s="175" t="s">
        <v>172</v>
      </c>
      <c r="AU633" s="175" t="s">
        <v>112</v>
      </c>
      <c r="AV633" s="173" t="s">
        <v>8</v>
      </c>
      <c r="AW633" s="173" t="s">
        <v>65</v>
      </c>
      <c r="AX633" s="173" t="s">
        <v>103</v>
      </c>
      <c r="AY633" s="175" t="s">
        <v>160</v>
      </c>
    </row>
    <row r="634" spans="2:65" s="173" customFormat="1">
      <c r="B634" s="172"/>
      <c r="D634" s="174" t="s">
        <v>172</v>
      </c>
      <c r="E634" s="175" t="s">
        <v>53</v>
      </c>
      <c r="F634" s="176" t="s">
        <v>722</v>
      </c>
      <c r="H634" s="175" t="s">
        <v>53</v>
      </c>
      <c r="I634" s="177"/>
      <c r="L634" s="172"/>
      <c r="M634" s="178"/>
      <c r="T634" s="179"/>
      <c r="AT634" s="175" t="s">
        <v>172</v>
      </c>
      <c r="AU634" s="175" t="s">
        <v>112</v>
      </c>
      <c r="AV634" s="173" t="s">
        <v>8</v>
      </c>
      <c r="AW634" s="173" t="s">
        <v>65</v>
      </c>
      <c r="AX634" s="173" t="s">
        <v>103</v>
      </c>
      <c r="AY634" s="175" t="s">
        <v>160</v>
      </c>
    </row>
    <row r="635" spans="2:65" s="173" customFormat="1">
      <c r="B635" s="172"/>
      <c r="D635" s="174" t="s">
        <v>172</v>
      </c>
      <c r="E635" s="175" t="s">
        <v>53</v>
      </c>
      <c r="F635" s="176" t="s">
        <v>735</v>
      </c>
      <c r="H635" s="175" t="s">
        <v>53</v>
      </c>
      <c r="I635" s="177"/>
      <c r="L635" s="172"/>
      <c r="M635" s="178"/>
      <c r="T635" s="179"/>
      <c r="AT635" s="175" t="s">
        <v>172</v>
      </c>
      <c r="AU635" s="175" t="s">
        <v>112</v>
      </c>
      <c r="AV635" s="173" t="s">
        <v>8</v>
      </c>
      <c r="AW635" s="173" t="s">
        <v>65</v>
      </c>
      <c r="AX635" s="173" t="s">
        <v>103</v>
      </c>
      <c r="AY635" s="175" t="s">
        <v>160</v>
      </c>
    </row>
    <row r="636" spans="2:65" s="181" customFormat="1">
      <c r="B636" s="180"/>
      <c r="D636" s="174" t="s">
        <v>172</v>
      </c>
      <c r="E636" s="182" t="s">
        <v>53</v>
      </c>
      <c r="F636" s="183" t="s">
        <v>736</v>
      </c>
      <c r="H636" s="184">
        <v>0.96799999999999997</v>
      </c>
      <c r="I636" s="185"/>
      <c r="L636" s="180"/>
      <c r="M636" s="186"/>
      <c r="T636" s="187"/>
      <c r="AT636" s="182" t="s">
        <v>172</v>
      </c>
      <c r="AU636" s="182" t="s">
        <v>112</v>
      </c>
      <c r="AV636" s="181" t="s">
        <v>112</v>
      </c>
      <c r="AW636" s="181" t="s">
        <v>65</v>
      </c>
      <c r="AX636" s="181" t="s">
        <v>8</v>
      </c>
      <c r="AY636" s="182" t="s">
        <v>160</v>
      </c>
    </row>
    <row r="637" spans="2:65" s="50" customFormat="1" ht="24.4" customHeight="1">
      <c r="B637" s="49"/>
      <c r="C637" s="155" t="s">
        <v>737</v>
      </c>
      <c r="D637" s="155" t="s">
        <v>163</v>
      </c>
      <c r="E637" s="156" t="s">
        <v>738</v>
      </c>
      <c r="F637" s="157" t="s">
        <v>739</v>
      </c>
      <c r="G637" s="158" t="s">
        <v>166</v>
      </c>
      <c r="H637" s="159">
        <v>0.96799999999999997</v>
      </c>
      <c r="I637" s="160"/>
      <c r="J637" s="161">
        <f>ROUND(I637*H637,2)</f>
        <v>0</v>
      </c>
      <c r="K637" s="157" t="s">
        <v>167</v>
      </c>
      <c r="L637" s="49"/>
      <c r="M637" s="162" t="s">
        <v>53</v>
      </c>
      <c r="N637" s="163" t="s">
        <v>74</v>
      </c>
      <c r="P637" s="164">
        <f>O637*H637</f>
        <v>0</v>
      </c>
      <c r="Q637" s="164">
        <v>0</v>
      </c>
      <c r="R637" s="164">
        <f>Q637*H637</f>
        <v>0</v>
      </c>
      <c r="S637" s="164">
        <v>0</v>
      </c>
      <c r="T637" s="165">
        <f>S637*H637</f>
        <v>0</v>
      </c>
      <c r="AR637" s="166" t="s">
        <v>280</v>
      </c>
      <c r="AT637" s="166" t="s">
        <v>163</v>
      </c>
      <c r="AU637" s="166" t="s">
        <v>112</v>
      </c>
      <c r="AY637" s="34" t="s">
        <v>160</v>
      </c>
      <c r="BE637" s="167">
        <f>IF(N637="základní",J637,0)</f>
        <v>0</v>
      </c>
      <c r="BF637" s="167">
        <f>IF(N637="snížená",J637,0)</f>
        <v>0</v>
      </c>
      <c r="BG637" s="167">
        <f>IF(N637="zákl. přenesená",J637,0)</f>
        <v>0</v>
      </c>
      <c r="BH637" s="167">
        <f>IF(N637="sníž. přenesená",J637,0)</f>
        <v>0</v>
      </c>
      <c r="BI637" s="167">
        <f>IF(N637="nulová",J637,0)</f>
        <v>0</v>
      </c>
      <c r="BJ637" s="34" t="s">
        <v>8</v>
      </c>
      <c r="BK637" s="167">
        <f>ROUND(I637*H637,2)</f>
        <v>0</v>
      </c>
      <c r="BL637" s="34" t="s">
        <v>280</v>
      </c>
      <c r="BM637" s="166" t="s">
        <v>740</v>
      </c>
    </row>
    <row r="638" spans="2:65" s="50" customFormat="1" ht="19.149999999999999">
      <c r="B638" s="49"/>
      <c r="D638" s="168" t="s">
        <v>170</v>
      </c>
      <c r="F638" s="169" t="s">
        <v>741</v>
      </c>
      <c r="I638" s="170"/>
      <c r="L638" s="49"/>
      <c r="M638" s="171"/>
      <c r="T638" s="74"/>
      <c r="AT638" s="34" t="s">
        <v>170</v>
      </c>
      <c r="AU638" s="34" t="s">
        <v>112</v>
      </c>
    </row>
    <row r="639" spans="2:65" s="173" customFormat="1">
      <c r="B639" s="172"/>
      <c r="D639" s="174" t="s">
        <v>172</v>
      </c>
      <c r="E639" s="175" t="s">
        <v>53</v>
      </c>
      <c r="F639" s="176" t="s">
        <v>173</v>
      </c>
      <c r="H639" s="175" t="s">
        <v>53</v>
      </c>
      <c r="I639" s="177"/>
      <c r="L639" s="172"/>
      <c r="M639" s="178"/>
      <c r="T639" s="179"/>
      <c r="AT639" s="175" t="s">
        <v>172</v>
      </c>
      <c r="AU639" s="175" t="s">
        <v>112</v>
      </c>
      <c r="AV639" s="173" t="s">
        <v>8</v>
      </c>
      <c r="AW639" s="173" t="s">
        <v>65</v>
      </c>
      <c r="AX639" s="173" t="s">
        <v>103</v>
      </c>
      <c r="AY639" s="175" t="s">
        <v>160</v>
      </c>
    </row>
    <row r="640" spans="2:65" s="173" customFormat="1">
      <c r="B640" s="172"/>
      <c r="D640" s="174" t="s">
        <v>172</v>
      </c>
      <c r="E640" s="175" t="s">
        <v>53</v>
      </c>
      <c r="F640" s="176" t="s">
        <v>722</v>
      </c>
      <c r="H640" s="175" t="s">
        <v>53</v>
      </c>
      <c r="I640" s="177"/>
      <c r="L640" s="172"/>
      <c r="M640" s="178"/>
      <c r="T640" s="179"/>
      <c r="AT640" s="175" t="s">
        <v>172</v>
      </c>
      <c r="AU640" s="175" t="s">
        <v>112</v>
      </c>
      <c r="AV640" s="173" t="s">
        <v>8</v>
      </c>
      <c r="AW640" s="173" t="s">
        <v>65</v>
      </c>
      <c r="AX640" s="173" t="s">
        <v>103</v>
      </c>
      <c r="AY640" s="175" t="s">
        <v>160</v>
      </c>
    </row>
    <row r="641" spans="2:65" s="173" customFormat="1">
      <c r="B641" s="172"/>
      <c r="D641" s="174" t="s">
        <v>172</v>
      </c>
      <c r="E641" s="175" t="s">
        <v>53</v>
      </c>
      <c r="F641" s="176" t="s">
        <v>735</v>
      </c>
      <c r="H641" s="175" t="s">
        <v>53</v>
      </c>
      <c r="I641" s="177"/>
      <c r="L641" s="172"/>
      <c r="M641" s="178"/>
      <c r="T641" s="179"/>
      <c r="AT641" s="175" t="s">
        <v>172</v>
      </c>
      <c r="AU641" s="175" t="s">
        <v>112</v>
      </c>
      <c r="AV641" s="173" t="s">
        <v>8</v>
      </c>
      <c r="AW641" s="173" t="s">
        <v>65</v>
      </c>
      <c r="AX641" s="173" t="s">
        <v>103</v>
      </c>
      <c r="AY641" s="175" t="s">
        <v>160</v>
      </c>
    </row>
    <row r="642" spans="2:65" s="181" customFormat="1">
      <c r="B642" s="180"/>
      <c r="D642" s="174" t="s">
        <v>172</v>
      </c>
      <c r="E642" s="182" t="s">
        <v>53</v>
      </c>
      <c r="F642" s="183" t="s">
        <v>736</v>
      </c>
      <c r="H642" s="184">
        <v>0.96799999999999997</v>
      </c>
      <c r="I642" s="185"/>
      <c r="L642" s="180"/>
      <c r="M642" s="186"/>
      <c r="T642" s="187"/>
      <c r="AT642" s="182" t="s">
        <v>172</v>
      </c>
      <c r="AU642" s="182" t="s">
        <v>112</v>
      </c>
      <c r="AV642" s="181" t="s">
        <v>112</v>
      </c>
      <c r="AW642" s="181" t="s">
        <v>65</v>
      </c>
      <c r="AX642" s="181" t="s">
        <v>8</v>
      </c>
      <c r="AY642" s="182" t="s">
        <v>160</v>
      </c>
    </row>
    <row r="643" spans="2:65" s="50" customFormat="1" ht="24.4" customHeight="1">
      <c r="B643" s="49"/>
      <c r="C643" s="155" t="s">
        <v>742</v>
      </c>
      <c r="D643" s="155" t="s">
        <v>163</v>
      </c>
      <c r="E643" s="156" t="s">
        <v>743</v>
      </c>
      <c r="F643" s="157" t="s">
        <v>744</v>
      </c>
      <c r="G643" s="158" t="s">
        <v>166</v>
      </c>
      <c r="H643" s="159">
        <v>0.96799999999999997</v>
      </c>
      <c r="I643" s="160"/>
      <c r="J643" s="161">
        <f>ROUND(I643*H643,2)</f>
        <v>0</v>
      </c>
      <c r="K643" s="157" t="s">
        <v>167</v>
      </c>
      <c r="L643" s="49"/>
      <c r="M643" s="162" t="s">
        <v>53</v>
      </c>
      <c r="N643" s="163" t="s">
        <v>74</v>
      </c>
      <c r="P643" s="164">
        <f>O643*H643</f>
        <v>0</v>
      </c>
      <c r="Q643" s="164">
        <v>1.2E-4</v>
      </c>
      <c r="R643" s="164">
        <f>Q643*H643</f>
        <v>1.1616E-4</v>
      </c>
      <c r="S643" s="164">
        <v>0</v>
      </c>
      <c r="T643" s="165">
        <f>S643*H643</f>
        <v>0</v>
      </c>
      <c r="AR643" s="166" t="s">
        <v>280</v>
      </c>
      <c r="AT643" s="166" t="s">
        <v>163</v>
      </c>
      <c r="AU643" s="166" t="s">
        <v>112</v>
      </c>
      <c r="AY643" s="34" t="s">
        <v>160</v>
      </c>
      <c r="BE643" s="167">
        <f>IF(N643="základní",J643,0)</f>
        <v>0</v>
      </c>
      <c r="BF643" s="167">
        <f>IF(N643="snížená",J643,0)</f>
        <v>0</v>
      </c>
      <c r="BG643" s="167">
        <f>IF(N643="zákl. přenesená",J643,0)</f>
        <v>0</v>
      </c>
      <c r="BH643" s="167">
        <f>IF(N643="sníž. přenesená",J643,0)</f>
        <v>0</v>
      </c>
      <c r="BI643" s="167">
        <f>IF(N643="nulová",J643,0)</f>
        <v>0</v>
      </c>
      <c r="BJ643" s="34" t="s">
        <v>8</v>
      </c>
      <c r="BK643" s="167">
        <f>ROUND(I643*H643,2)</f>
        <v>0</v>
      </c>
      <c r="BL643" s="34" t="s">
        <v>280</v>
      </c>
      <c r="BM643" s="166" t="s">
        <v>745</v>
      </c>
    </row>
    <row r="644" spans="2:65" s="50" customFormat="1" ht="19.149999999999999">
      <c r="B644" s="49"/>
      <c r="D644" s="168" t="s">
        <v>170</v>
      </c>
      <c r="F644" s="169" t="s">
        <v>746</v>
      </c>
      <c r="I644" s="170"/>
      <c r="L644" s="49"/>
      <c r="M644" s="171"/>
      <c r="T644" s="74"/>
      <c r="AT644" s="34" t="s">
        <v>170</v>
      </c>
      <c r="AU644" s="34" t="s">
        <v>112</v>
      </c>
    </row>
    <row r="645" spans="2:65" s="173" customFormat="1">
      <c r="B645" s="172"/>
      <c r="D645" s="174" t="s">
        <v>172</v>
      </c>
      <c r="E645" s="175" t="s">
        <v>53</v>
      </c>
      <c r="F645" s="176" t="s">
        <v>173</v>
      </c>
      <c r="H645" s="175" t="s">
        <v>53</v>
      </c>
      <c r="I645" s="177"/>
      <c r="L645" s="172"/>
      <c r="M645" s="178"/>
      <c r="T645" s="179"/>
      <c r="AT645" s="175" t="s">
        <v>172</v>
      </c>
      <c r="AU645" s="175" t="s">
        <v>112</v>
      </c>
      <c r="AV645" s="173" t="s">
        <v>8</v>
      </c>
      <c r="AW645" s="173" t="s">
        <v>65</v>
      </c>
      <c r="AX645" s="173" t="s">
        <v>103</v>
      </c>
      <c r="AY645" s="175" t="s">
        <v>160</v>
      </c>
    </row>
    <row r="646" spans="2:65" s="173" customFormat="1">
      <c r="B646" s="172"/>
      <c r="D646" s="174" t="s">
        <v>172</v>
      </c>
      <c r="E646" s="175" t="s">
        <v>53</v>
      </c>
      <c r="F646" s="176" t="s">
        <v>722</v>
      </c>
      <c r="H646" s="175" t="s">
        <v>53</v>
      </c>
      <c r="I646" s="177"/>
      <c r="L646" s="172"/>
      <c r="M646" s="178"/>
      <c r="T646" s="179"/>
      <c r="AT646" s="175" t="s">
        <v>172</v>
      </c>
      <c r="AU646" s="175" t="s">
        <v>112</v>
      </c>
      <c r="AV646" s="173" t="s">
        <v>8</v>
      </c>
      <c r="AW646" s="173" t="s">
        <v>65</v>
      </c>
      <c r="AX646" s="173" t="s">
        <v>103</v>
      </c>
      <c r="AY646" s="175" t="s">
        <v>160</v>
      </c>
    </row>
    <row r="647" spans="2:65" s="173" customFormat="1">
      <c r="B647" s="172"/>
      <c r="D647" s="174" t="s">
        <v>172</v>
      </c>
      <c r="E647" s="175" t="s">
        <v>53</v>
      </c>
      <c r="F647" s="176" t="s">
        <v>735</v>
      </c>
      <c r="H647" s="175" t="s">
        <v>53</v>
      </c>
      <c r="I647" s="177"/>
      <c r="L647" s="172"/>
      <c r="M647" s="178"/>
      <c r="T647" s="179"/>
      <c r="AT647" s="175" t="s">
        <v>172</v>
      </c>
      <c r="AU647" s="175" t="s">
        <v>112</v>
      </c>
      <c r="AV647" s="173" t="s">
        <v>8</v>
      </c>
      <c r="AW647" s="173" t="s">
        <v>65</v>
      </c>
      <c r="AX647" s="173" t="s">
        <v>103</v>
      </c>
      <c r="AY647" s="175" t="s">
        <v>160</v>
      </c>
    </row>
    <row r="648" spans="2:65" s="181" customFormat="1">
      <c r="B648" s="180"/>
      <c r="D648" s="174" t="s">
        <v>172</v>
      </c>
      <c r="E648" s="182" t="s">
        <v>53</v>
      </c>
      <c r="F648" s="183" t="s">
        <v>736</v>
      </c>
      <c r="H648" s="184">
        <v>0.96799999999999997</v>
      </c>
      <c r="I648" s="185"/>
      <c r="L648" s="180"/>
      <c r="M648" s="186"/>
      <c r="T648" s="187"/>
      <c r="AT648" s="182" t="s">
        <v>172</v>
      </c>
      <c r="AU648" s="182" t="s">
        <v>112</v>
      </c>
      <c r="AV648" s="181" t="s">
        <v>112</v>
      </c>
      <c r="AW648" s="181" t="s">
        <v>65</v>
      </c>
      <c r="AX648" s="181" t="s">
        <v>8</v>
      </c>
      <c r="AY648" s="182" t="s">
        <v>160</v>
      </c>
    </row>
    <row r="649" spans="2:65" s="50" customFormat="1" ht="24.4" customHeight="1">
      <c r="B649" s="49"/>
      <c r="C649" s="155" t="s">
        <v>747</v>
      </c>
      <c r="D649" s="155" t="s">
        <v>163</v>
      </c>
      <c r="E649" s="156" t="s">
        <v>748</v>
      </c>
      <c r="F649" s="157" t="s">
        <v>749</v>
      </c>
      <c r="G649" s="158" t="s">
        <v>166</v>
      </c>
      <c r="H649" s="159">
        <v>0.96799999999999997</v>
      </c>
      <c r="I649" s="160"/>
      <c r="J649" s="161">
        <f>ROUND(I649*H649,2)</f>
        <v>0</v>
      </c>
      <c r="K649" s="157" t="s">
        <v>167</v>
      </c>
      <c r="L649" s="49"/>
      <c r="M649" s="162" t="s">
        <v>53</v>
      </c>
      <c r="N649" s="163" t="s">
        <v>74</v>
      </c>
      <c r="P649" s="164">
        <f>O649*H649</f>
        <v>0</v>
      </c>
      <c r="Q649" s="164">
        <v>1.2E-4</v>
      </c>
      <c r="R649" s="164">
        <f>Q649*H649</f>
        <v>1.1616E-4</v>
      </c>
      <c r="S649" s="164">
        <v>0</v>
      </c>
      <c r="T649" s="165">
        <f>S649*H649</f>
        <v>0</v>
      </c>
      <c r="AR649" s="166" t="s">
        <v>280</v>
      </c>
      <c r="AT649" s="166" t="s">
        <v>163</v>
      </c>
      <c r="AU649" s="166" t="s">
        <v>112</v>
      </c>
      <c r="AY649" s="34" t="s">
        <v>160</v>
      </c>
      <c r="BE649" s="167">
        <f>IF(N649="základní",J649,0)</f>
        <v>0</v>
      </c>
      <c r="BF649" s="167">
        <f>IF(N649="snížená",J649,0)</f>
        <v>0</v>
      </c>
      <c r="BG649" s="167">
        <f>IF(N649="zákl. přenesená",J649,0)</f>
        <v>0</v>
      </c>
      <c r="BH649" s="167">
        <f>IF(N649="sníž. přenesená",J649,0)</f>
        <v>0</v>
      </c>
      <c r="BI649" s="167">
        <f>IF(N649="nulová",J649,0)</f>
        <v>0</v>
      </c>
      <c r="BJ649" s="34" t="s">
        <v>8</v>
      </c>
      <c r="BK649" s="167">
        <f>ROUND(I649*H649,2)</f>
        <v>0</v>
      </c>
      <c r="BL649" s="34" t="s">
        <v>280</v>
      </c>
      <c r="BM649" s="166" t="s">
        <v>750</v>
      </c>
    </row>
    <row r="650" spans="2:65" s="50" customFormat="1" ht="19.149999999999999">
      <c r="B650" s="49"/>
      <c r="D650" s="168" t="s">
        <v>170</v>
      </c>
      <c r="F650" s="169" t="s">
        <v>751</v>
      </c>
      <c r="I650" s="170"/>
      <c r="L650" s="49"/>
      <c r="M650" s="171"/>
      <c r="T650" s="74"/>
      <c r="AT650" s="34" t="s">
        <v>170</v>
      </c>
      <c r="AU650" s="34" t="s">
        <v>112</v>
      </c>
    </row>
    <row r="651" spans="2:65" s="173" customFormat="1">
      <c r="B651" s="172"/>
      <c r="D651" s="174" t="s">
        <v>172</v>
      </c>
      <c r="E651" s="175" t="s">
        <v>53</v>
      </c>
      <c r="F651" s="176" t="s">
        <v>173</v>
      </c>
      <c r="H651" s="175" t="s">
        <v>53</v>
      </c>
      <c r="I651" s="177"/>
      <c r="L651" s="172"/>
      <c r="M651" s="178"/>
      <c r="T651" s="179"/>
      <c r="AT651" s="175" t="s">
        <v>172</v>
      </c>
      <c r="AU651" s="175" t="s">
        <v>112</v>
      </c>
      <c r="AV651" s="173" t="s">
        <v>8</v>
      </c>
      <c r="AW651" s="173" t="s">
        <v>65</v>
      </c>
      <c r="AX651" s="173" t="s">
        <v>103</v>
      </c>
      <c r="AY651" s="175" t="s">
        <v>160</v>
      </c>
    </row>
    <row r="652" spans="2:65" s="173" customFormat="1">
      <c r="B652" s="172"/>
      <c r="D652" s="174" t="s">
        <v>172</v>
      </c>
      <c r="E652" s="175" t="s">
        <v>53</v>
      </c>
      <c r="F652" s="176" t="s">
        <v>722</v>
      </c>
      <c r="H652" s="175" t="s">
        <v>53</v>
      </c>
      <c r="I652" s="177"/>
      <c r="L652" s="172"/>
      <c r="M652" s="178"/>
      <c r="T652" s="179"/>
      <c r="AT652" s="175" t="s">
        <v>172</v>
      </c>
      <c r="AU652" s="175" t="s">
        <v>112</v>
      </c>
      <c r="AV652" s="173" t="s">
        <v>8</v>
      </c>
      <c r="AW652" s="173" t="s">
        <v>65</v>
      </c>
      <c r="AX652" s="173" t="s">
        <v>103</v>
      </c>
      <c r="AY652" s="175" t="s">
        <v>160</v>
      </c>
    </row>
    <row r="653" spans="2:65" s="173" customFormat="1">
      <c r="B653" s="172"/>
      <c r="D653" s="174" t="s">
        <v>172</v>
      </c>
      <c r="E653" s="175" t="s">
        <v>53</v>
      </c>
      <c r="F653" s="176" t="s">
        <v>735</v>
      </c>
      <c r="H653" s="175" t="s">
        <v>53</v>
      </c>
      <c r="I653" s="177"/>
      <c r="L653" s="172"/>
      <c r="M653" s="178"/>
      <c r="T653" s="179"/>
      <c r="AT653" s="175" t="s">
        <v>172</v>
      </c>
      <c r="AU653" s="175" t="s">
        <v>112</v>
      </c>
      <c r="AV653" s="173" t="s">
        <v>8</v>
      </c>
      <c r="AW653" s="173" t="s">
        <v>65</v>
      </c>
      <c r="AX653" s="173" t="s">
        <v>103</v>
      </c>
      <c r="AY653" s="175" t="s">
        <v>160</v>
      </c>
    </row>
    <row r="654" spans="2:65" s="181" customFormat="1">
      <c r="B654" s="180"/>
      <c r="D654" s="174" t="s">
        <v>172</v>
      </c>
      <c r="E654" s="182" t="s">
        <v>53</v>
      </c>
      <c r="F654" s="183" t="s">
        <v>736</v>
      </c>
      <c r="H654" s="184">
        <v>0.96799999999999997</v>
      </c>
      <c r="I654" s="185"/>
      <c r="L654" s="180"/>
      <c r="M654" s="186"/>
      <c r="T654" s="187"/>
      <c r="AT654" s="182" t="s">
        <v>172</v>
      </c>
      <c r="AU654" s="182" t="s">
        <v>112</v>
      </c>
      <c r="AV654" s="181" t="s">
        <v>112</v>
      </c>
      <c r="AW654" s="181" t="s">
        <v>65</v>
      </c>
      <c r="AX654" s="181" t="s">
        <v>8</v>
      </c>
      <c r="AY654" s="182" t="s">
        <v>160</v>
      </c>
    </row>
    <row r="655" spans="2:65" s="143" customFormat="1" ht="22.9" customHeight="1">
      <c r="B655" s="142"/>
      <c r="D655" s="144" t="s">
        <v>102</v>
      </c>
      <c r="E655" s="153" t="s">
        <v>752</v>
      </c>
      <c r="F655" s="153" t="s">
        <v>753</v>
      </c>
      <c r="I655" s="146"/>
      <c r="J655" s="154">
        <f>BK655</f>
        <v>0</v>
      </c>
      <c r="L655" s="142"/>
      <c r="M655" s="148"/>
      <c r="P655" s="149">
        <f>SUM(P656:P733)</f>
        <v>0</v>
      </c>
      <c r="R655" s="149">
        <f>SUM(R656:R733)</f>
        <v>0.15146001000000001</v>
      </c>
      <c r="T655" s="150">
        <f>SUM(T656:T733)</f>
        <v>2.7197010000000004E-2</v>
      </c>
      <c r="AR655" s="144" t="s">
        <v>112</v>
      </c>
      <c r="AT655" s="151" t="s">
        <v>102</v>
      </c>
      <c r="AU655" s="151" t="s">
        <v>8</v>
      </c>
      <c r="AY655" s="144" t="s">
        <v>160</v>
      </c>
      <c r="BK655" s="152">
        <f>SUM(BK656:BK733)</f>
        <v>0</v>
      </c>
    </row>
    <row r="656" spans="2:65" s="50" customFormat="1" ht="24.4" customHeight="1">
      <c r="B656" s="49"/>
      <c r="C656" s="155" t="s">
        <v>754</v>
      </c>
      <c r="D656" s="155" t="s">
        <v>163</v>
      </c>
      <c r="E656" s="156" t="s">
        <v>755</v>
      </c>
      <c r="F656" s="157" t="s">
        <v>756</v>
      </c>
      <c r="G656" s="158" t="s">
        <v>166</v>
      </c>
      <c r="H656" s="159">
        <v>85.257000000000005</v>
      </c>
      <c r="I656" s="160"/>
      <c r="J656" s="161">
        <f>ROUND(I656*H656,2)</f>
        <v>0</v>
      </c>
      <c r="K656" s="157" t="s">
        <v>167</v>
      </c>
      <c r="L656" s="49"/>
      <c r="M656" s="162" t="s">
        <v>53</v>
      </c>
      <c r="N656" s="163" t="s">
        <v>74</v>
      </c>
      <c r="P656" s="164">
        <f>O656*H656</f>
        <v>0</v>
      </c>
      <c r="Q656" s="164">
        <v>0</v>
      </c>
      <c r="R656" s="164">
        <f>Q656*H656</f>
        <v>0</v>
      </c>
      <c r="S656" s="164">
        <v>0</v>
      </c>
      <c r="T656" s="165">
        <f>S656*H656</f>
        <v>0</v>
      </c>
      <c r="AR656" s="166" t="s">
        <v>280</v>
      </c>
      <c r="AT656" s="166" t="s">
        <v>163</v>
      </c>
      <c r="AU656" s="166" t="s">
        <v>112</v>
      </c>
      <c r="AY656" s="34" t="s">
        <v>160</v>
      </c>
      <c r="BE656" s="167">
        <f>IF(N656="základní",J656,0)</f>
        <v>0</v>
      </c>
      <c r="BF656" s="167">
        <f>IF(N656="snížená",J656,0)</f>
        <v>0</v>
      </c>
      <c r="BG656" s="167">
        <f>IF(N656="zákl. přenesená",J656,0)</f>
        <v>0</v>
      </c>
      <c r="BH656" s="167">
        <f>IF(N656="sníž. přenesená",J656,0)</f>
        <v>0</v>
      </c>
      <c r="BI656" s="167">
        <f>IF(N656="nulová",J656,0)</f>
        <v>0</v>
      </c>
      <c r="BJ656" s="34" t="s">
        <v>8</v>
      </c>
      <c r="BK656" s="167">
        <f>ROUND(I656*H656,2)</f>
        <v>0</v>
      </c>
      <c r="BL656" s="34" t="s">
        <v>280</v>
      </c>
      <c r="BM656" s="166" t="s">
        <v>757</v>
      </c>
    </row>
    <row r="657" spans="2:65" s="50" customFormat="1" ht="19.149999999999999">
      <c r="B657" s="49"/>
      <c r="D657" s="168" t="s">
        <v>170</v>
      </c>
      <c r="F657" s="169" t="s">
        <v>758</v>
      </c>
      <c r="I657" s="170"/>
      <c r="L657" s="49"/>
      <c r="M657" s="171"/>
      <c r="T657" s="74"/>
      <c r="AT657" s="34" t="s">
        <v>170</v>
      </c>
      <c r="AU657" s="34" t="s">
        <v>112</v>
      </c>
    </row>
    <row r="658" spans="2:65" s="173" customFormat="1">
      <c r="B658" s="172"/>
      <c r="D658" s="174" t="s">
        <v>172</v>
      </c>
      <c r="E658" s="175" t="s">
        <v>53</v>
      </c>
      <c r="F658" s="176" t="s">
        <v>173</v>
      </c>
      <c r="H658" s="175" t="s">
        <v>53</v>
      </c>
      <c r="I658" s="177"/>
      <c r="L658" s="172"/>
      <c r="M658" s="178"/>
      <c r="T658" s="179"/>
      <c r="AT658" s="175" t="s">
        <v>172</v>
      </c>
      <c r="AU658" s="175" t="s">
        <v>112</v>
      </c>
      <c r="AV658" s="173" t="s">
        <v>8</v>
      </c>
      <c r="AW658" s="173" t="s">
        <v>65</v>
      </c>
      <c r="AX658" s="173" t="s">
        <v>103</v>
      </c>
      <c r="AY658" s="175" t="s">
        <v>160</v>
      </c>
    </row>
    <row r="659" spans="2:65" s="173" customFormat="1">
      <c r="B659" s="172"/>
      <c r="D659" s="174" t="s">
        <v>172</v>
      </c>
      <c r="E659" s="175" t="s">
        <v>53</v>
      </c>
      <c r="F659" s="176" t="s">
        <v>174</v>
      </c>
      <c r="H659" s="175" t="s">
        <v>53</v>
      </c>
      <c r="I659" s="177"/>
      <c r="L659" s="172"/>
      <c r="M659" s="178"/>
      <c r="T659" s="179"/>
      <c r="AT659" s="175" t="s">
        <v>172</v>
      </c>
      <c r="AU659" s="175" t="s">
        <v>112</v>
      </c>
      <c r="AV659" s="173" t="s">
        <v>8</v>
      </c>
      <c r="AW659" s="173" t="s">
        <v>65</v>
      </c>
      <c r="AX659" s="173" t="s">
        <v>103</v>
      </c>
      <c r="AY659" s="175" t="s">
        <v>160</v>
      </c>
    </row>
    <row r="660" spans="2:65" s="181" customFormat="1">
      <c r="B660" s="180"/>
      <c r="D660" s="174" t="s">
        <v>172</v>
      </c>
      <c r="E660" s="182" t="s">
        <v>53</v>
      </c>
      <c r="F660" s="183" t="s">
        <v>759</v>
      </c>
      <c r="H660" s="184">
        <v>59.505000000000003</v>
      </c>
      <c r="I660" s="185"/>
      <c r="L660" s="180"/>
      <c r="M660" s="186"/>
      <c r="T660" s="187"/>
      <c r="AT660" s="182" t="s">
        <v>172</v>
      </c>
      <c r="AU660" s="182" t="s">
        <v>112</v>
      </c>
      <c r="AV660" s="181" t="s">
        <v>112</v>
      </c>
      <c r="AW660" s="181" t="s">
        <v>65</v>
      </c>
      <c r="AX660" s="181" t="s">
        <v>103</v>
      </c>
      <c r="AY660" s="182" t="s">
        <v>160</v>
      </c>
    </row>
    <row r="661" spans="2:65" s="173" customFormat="1">
      <c r="B661" s="172"/>
      <c r="D661" s="174" t="s">
        <v>172</v>
      </c>
      <c r="E661" s="175" t="s">
        <v>53</v>
      </c>
      <c r="F661" s="176" t="s">
        <v>760</v>
      </c>
      <c r="H661" s="175" t="s">
        <v>53</v>
      </c>
      <c r="I661" s="177"/>
      <c r="L661" s="172"/>
      <c r="M661" s="178"/>
      <c r="T661" s="179"/>
      <c r="AT661" s="175" t="s">
        <v>172</v>
      </c>
      <c r="AU661" s="175" t="s">
        <v>112</v>
      </c>
      <c r="AV661" s="173" t="s">
        <v>8</v>
      </c>
      <c r="AW661" s="173" t="s">
        <v>65</v>
      </c>
      <c r="AX661" s="173" t="s">
        <v>103</v>
      </c>
      <c r="AY661" s="175" t="s">
        <v>160</v>
      </c>
    </row>
    <row r="662" spans="2:65" s="181" customFormat="1">
      <c r="B662" s="180"/>
      <c r="D662" s="174" t="s">
        <v>172</v>
      </c>
      <c r="E662" s="182" t="s">
        <v>53</v>
      </c>
      <c r="F662" s="183" t="s">
        <v>761</v>
      </c>
      <c r="H662" s="184">
        <v>25.751999999999999</v>
      </c>
      <c r="I662" s="185"/>
      <c r="L662" s="180"/>
      <c r="M662" s="186"/>
      <c r="T662" s="187"/>
      <c r="AT662" s="182" t="s">
        <v>172</v>
      </c>
      <c r="AU662" s="182" t="s">
        <v>112</v>
      </c>
      <c r="AV662" s="181" t="s">
        <v>112</v>
      </c>
      <c r="AW662" s="181" t="s">
        <v>65</v>
      </c>
      <c r="AX662" s="181" t="s">
        <v>103</v>
      </c>
      <c r="AY662" s="182" t="s">
        <v>160</v>
      </c>
    </row>
    <row r="663" spans="2:65" s="199" customFormat="1">
      <c r="B663" s="198"/>
      <c r="D663" s="174" t="s">
        <v>172</v>
      </c>
      <c r="E663" s="200" t="s">
        <v>53</v>
      </c>
      <c r="F663" s="201" t="s">
        <v>211</v>
      </c>
      <c r="H663" s="202">
        <v>85.257000000000005</v>
      </c>
      <c r="I663" s="203"/>
      <c r="L663" s="198"/>
      <c r="M663" s="204"/>
      <c r="T663" s="205"/>
      <c r="AT663" s="200" t="s">
        <v>172</v>
      </c>
      <c r="AU663" s="200" t="s">
        <v>112</v>
      </c>
      <c r="AV663" s="199" t="s">
        <v>168</v>
      </c>
      <c r="AW663" s="199" t="s">
        <v>65</v>
      </c>
      <c r="AX663" s="199" t="s">
        <v>8</v>
      </c>
      <c r="AY663" s="200" t="s">
        <v>160</v>
      </c>
    </row>
    <row r="664" spans="2:65" s="50" customFormat="1" ht="21.75" customHeight="1">
      <c r="B664" s="49"/>
      <c r="C664" s="155" t="s">
        <v>762</v>
      </c>
      <c r="D664" s="155" t="s">
        <v>163</v>
      </c>
      <c r="E664" s="156" t="s">
        <v>763</v>
      </c>
      <c r="F664" s="157" t="s">
        <v>764</v>
      </c>
      <c r="G664" s="158" t="s">
        <v>166</v>
      </c>
      <c r="H664" s="159">
        <v>85.257000000000005</v>
      </c>
      <c r="I664" s="160"/>
      <c r="J664" s="161">
        <f>ROUND(I664*H664,2)</f>
        <v>0</v>
      </c>
      <c r="K664" s="157" t="s">
        <v>167</v>
      </c>
      <c r="L664" s="49"/>
      <c r="M664" s="162" t="s">
        <v>53</v>
      </c>
      <c r="N664" s="163" t="s">
        <v>74</v>
      </c>
      <c r="P664" s="164">
        <f>O664*H664</f>
        <v>0</v>
      </c>
      <c r="Q664" s="164">
        <v>0</v>
      </c>
      <c r="R664" s="164">
        <f>Q664*H664</f>
        <v>0</v>
      </c>
      <c r="S664" s="164">
        <v>0</v>
      </c>
      <c r="T664" s="165">
        <f>S664*H664</f>
        <v>0</v>
      </c>
      <c r="AR664" s="166" t="s">
        <v>280</v>
      </c>
      <c r="AT664" s="166" t="s">
        <v>163</v>
      </c>
      <c r="AU664" s="166" t="s">
        <v>112</v>
      </c>
      <c r="AY664" s="34" t="s">
        <v>160</v>
      </c>
      <c r="BE664" s="167">
        <f>IF(N664="základní",J664,0)</f>
        <v>0</v>
      </c>
      <c r="BF664" s="167">
        <f>IF(N664="snížená",J664,0)</f>
        <v>0</v>
      </c>
      <c r="BG664" s="167">
        <f>IF(N664="zákl. přenesená",J664,0)</f>
        <v>0</v>
      </c>
      <c r="BH664" s="167">
        <f>IF(N664="sníž. přenesená",J664,0)</f>
        <v>0</v>
      </c>
      <c r="BI664" s="167">
        <f>IF(N664="nulová",J664,0)</f>
        <v>0</v>
      </c>
      <c r="BJ664" s="34" t="s">
        <v>8</v>
      </c>
      <c r="BK664" s="167">
        <f>ROUND(I664*H664,2)</f>
        <v>0</v>
      </c>
      <c r="BL664" s="34" t="s">
        <v>280</v>
      </c>
      <c r="BM664" s="166" t="s">
        <v>765</v>
      </c>
    </row>
    <row r="665" spans="2:65" s="50" customFormat="1" ht="19.149999999999999">
      <c r="B665" s="49"/>
      <c r="D665" s="168" t="s">
        <v>170</v>
      </c>
      <c r="F665" s="169" t="s">
        <v>766</v>
      </c>
      <c r="I665" s="170"/>
      <c r="L665" s="49"/>
      <c r="M665" s="171"/>
      <c r="T665" s="74"/>
      <c r="AT665" s="34" t="s">
        <v>170</v>
      </c>
      <c r="AU665" s="34" t="s">
        <v>112</v>
      </c>
    </row>
    <row r="666" spans="2:65" s="173" customFormat="1">
      <c r="B666" s="172"/>
      <c r="D666" s="174" t="s">
        <v>172</v>
      </c>
      <c r="E666" s="175" t="s">
        <v>53</v>
      </c>
      <c r="F666" s="176" t="s">
        <v>173</v>
      </c>
      <c r="H666" s="175" t="s">
        <v>53</v>
      </c>
      <c r="I666" s="177"/>
      <c r="L666" s="172"/>
      <c r="M666" s="178"/>
      <c r="T666" s="179"/>
      <c r="AT666" s="175" t="s">
        <v>172</v>
      </c>
      <c r="AU666" s="175" t="s">
        <v>112</v>
      </c>
      <c r="AV666" s="173" t="s">
        <v>8</v>
      </c>
      <c r="AW666" s="173" t="s">
        <v>65</v>
      </c>
      <c r="AX666" s="173" t="s">
        <v>103</v>
      </c>
      <c r="AY666" s="175" t="s">
        <v>160</v>
      </c>
    </row>
    <row r="667" spans="2:65" s="173" customFormat="1">
      <c r="B667" s="172"/>
      <c r="D667" s="174" t="s">
        <v>172</v>
      </c>
      <c r="E667" s="175" t="s">
        <v>53</v>
      </c>
      <c r="F667" s="176" t="s">
        <v>174</v>
      </c>
      <c r="H667" s="175" t="s">
        <v>53</v>
      </c>
      <c r="I667" s="177"/>
      <c r="L667" s="172"/>
      <c r="M667" s="178"/>
      <c r="T667" s="179"/>
      <c r="AT667" s="175" t="s">
        <v>172</v>
      </c>
      <c r="AU667" s="175" t="s">
        <v>112</v>
      </c>
      <c r="AV667" s="173" t="s">
        <v>8</v>
      </c>
      <c r="AW667" s="173" t="s">
        <v>65</v>
      </c>
      <c r="AX667" s="173" t="s">
        <v>103</v>
      </c>
      <c r="AY667" s="175" t="s">
        <v>160</v>
      </c>
    </row>
    <row r="668" spans="2:65" s="181" customFormat="1">
      <c r="B668" s="180"/>
      <c r="D668" s="174" t="s">
        <v>172</v>
      </c>
      <c r="E668" s="182" t="s">
        <v>53</v>
      </c>
      <c r="F668" s="183" t="s">
        <v>759</v>
      </c>
      <c r="H668" s="184">
        <v>59.505000000000003</v>
      </c>
      <c r="I668" s="185"/>
      <c r="L668" s="180"/>
      <c r="M668" s="186"/>
      <c r="T668" s="187"/>
      <c r="AT668" s="182" t="s">
        <v>172</v>
      </c>
      <c r="AU668" s="182" t="s">
        <v>112</v>
      </c>
      <c r="AV668" s="181" t="s">
        <v>112</v>
      </c>
      <c r="AW668" s="181" t="s">
        <v>65</v>
      </c>
      <c r="AX668" s="181" t="s">
        <v>103</v>
      </c>
      <c r="AY668" s="182" t="s">
        <v>160</v>
      </c>
    </row>
    <row r="669" spans="2:65" s="173" customFormat="1">
      <c r="B669" s="172"/>
      <c r="D669" s="174" t="s">
        <v>172</v>
      </c>
      <c r="E669" s="175" t="s">
        <v>53</v>
      </c>
      <c r="F669" s="176" t="s">
        <v>760</v>
      </c>
      <c r="H669" s="175" t="s">
        <v>53</v>
      </c>
      <c r="I669" s="177"/>
      <c r="L669" s="172"/>
      <c r="M669" s="178"/>
      <c r="T669" s="179"/>
      <c r="AT669" s="175" t="s">
        <v>172</v>
      </c>
      <c r="AU669" s="175" t="s">
        <v>112</v>
      </c>
      <c r="AV669" s="173" t="s">
        <v>8</v>
      </c>
      <c r="AW669" s="173" t="s">
        <v>65</v>
      </c>
      <c r="AX669" s="173" t="s">
        <v>103</v>
      </c>
      <c r="AY669" s="175" t="s">
        <v>160</v>
      </c>
    </row>
    <row r="670" spans="2:65" s="181" customFormat="1">
      <c r="B670" s="180"/>
      <c r="D670" s="174" t="s">
        <v>172</v>
      </c>
      <c r="E670" s="182" t="s">
        <v>53</v>
      </c>
      <c r="F670" s="183" t="s">
        <v>761</v>
      </c>
      <c r="H670" s="184">
        <v>25.751999999999999</v>
      </c>
      <c r="I670" s="185"/>
      <c r="L670" s="180"/>
      <c r="M670" s="186"/>
      <c r="T670" s="187"/>
      <c r="AT670" s="182" t="s">
        <v>172</v>
      </c>
      <c r="AU670" s="182" t="s">
        <v>112</v>
      </c>
      <c r="AV670" s="181" t="s">
        <v>112</v>
      </c>
      <c r="AW670" s="181" t="s">
        <v>65</v>
      </c>
      <c r="AX670" s="181" t="s">
        <v>103</v>
      </c>
      <c r="AY670" s="182" t="s">
        <v>160</v>
      </c>
    </row>
    <row r="671" spans="2:65" s="199" customFormat="1">
      <c r="B671" s="198"/>
      <c r="D671" s="174" t="s">
        <v>172</v>
      </c>
      <c r="E671" s="200" t="s">
        <v>53</v>
      </c>
      <c r="F671" s="201" t="s">
        <v>211</v>
      </c>
      <c r="H671" s="202">
        <v>85.257000000000005</v>
      </c>
      <c r="I671" s="203"/>
      <c r="L671" s="198"/>
      <c r="M671" s="204"/>
      <c r="T671" s="205"/>
      <c r="AT671" s="200" t="s">
        <v>172</v>
      </c>
      <c r="AU671" s="200" t="s">
        <v>112</v>
      </c>
      <c r="AV671" s="199" t="s">
        <v>168</v>
      </c>
      <c r="AW671" s="199" t="s">
        <v>65</v>
      </c>
      <c r="AX671" s="199" t="s">
        <v>8</v>
      </c>
      <c r="AY671" s="200" t="s">
        <v>160</v>
      </c>
    </row>
    <row r="672" spans="2:65" s="50" customFormat="1" ht="16.5" customHeight="1">
      <c r="B672" s="49"/>
      <c r="C672" s="155" t="s">
        <v>767</v>
      </c>
      <c r="D672" s="155" t="s">
        <v>163</v>
      </c>
      <c r="E672" s="156" t="s">
        <v>768</v>
      </c>
      <c r="F672" s="157" t="s">
        <v>769</v>
      </c>
      <c r="G672" s="158" t="s">
        <v>166</v>
      </c>
      <c r="H672" s="159">
        <v>85.257000000000005</v>
      </c>
      <c r="I672" s="160"/>
      <c r="J672" s="161">
        <f>ROUND(I672*H672,2)</f>
        <v>0</v>
      </c>
      <c r="K672" s="157" t="s">
        <v>167</v>
      </c>
      <c r="L672" s="49"/>
      <c r="M672" s="162" t="s">
        <v>53</v>
      </c>
      <c r="N672" s="163" t="s">
        <v>74</v>
      </c>
      <c r="P672" s="164">
        <f>O672*H672</f>
        <v>0</v>
      </c>
      <c r="Q672" s="164">
        <v>1E-3</v>
      </c>
      <c r="R672" s="164">
        <f>Q672*H672</f>
        <v>8.5257000000000013E-2</v>
      </c>
      <c r="S672" s="164">
        <v>3.1E-4</v>
      </c>
      <c r="T672" s="165">
        <f>S672*H672</f>
        <v>2.6429670000000002E-2</v>
      </c>
      <c r="AR672" s="166" t="s">
        <v>280</v>
      </c>
      <c r="AT672" s="166" t="s">
        <v>163</v>
      </c>
      <c r="AU672" s="166" t="s">
        <v>112</v>
      </c>
      <c r="AY672" s="34" t="s">
        <v>160</v>
      </c>
      <c r="BE672" s="167">
        <f>IF(N672="základní",J672,0)</f>
        <v>0</v>
      </c>
      <c r="BF672" s="167">
        <f>IF(N672="snížená",J672,0)</f>
        <v>0</v>
      </c>
      <c r="BG672" s="167">
        <f>IF(N672="zákl. přenesená",J672,0)</f>
        <v>0</v>
      </c>
      <c r="BH672" s="167">
        <f>IF(N672="sníž. přenesená",J672,0)</f>
        <v>0</v>
      </c>
      <c r="BI672" s="167">
        <f>IF(N672="nulová",J672,0)</f>
        <v>0</v>
      </c>
      <c r="BJ672" s="34" t="s">
        <v>8</v>
      </c>
      <c r="BK672" s="167">
        <f>ROUND(I672*H672,2)</f>
        <v>0</v>
      </c>
      <c r="BL672" s="34" t="s">
        <v>280</v>
      </c>
      <c r="BM672" s="166" t="s">
        <v>770</v>
      </c>
    </row>
    <row r="673" spans="2:65" s="50" customFormat="1" ht="19.149999999999999">
      <c r="B673" s="49"/>
      <c r="D673" s="168" t="s">
        <v>170</v>
      </c>
      <c r="F673" s="169" t="s">
        <v>771</v>
      </c>
      <c r="I673" s="170"/>
      <c r="L673" s="49"/>
      <c r="M673" s="171"/>
      <c r="T673" s="74"/>
      <c r="AT673" s="34" t="s">
        <v>170</v>
      </c>
      <c r="AU673" s="34" t="s">
        <v>112</v>
      </c>
    </row>
    <row r="674" spans="2:65" s="173" customFormat="1">
      <c r="B674" s="172"/>
      <c r="D674" s="174" t="s">
        <v>172</v>
      </c>
      <c r="E674" s="175" t="s">
        <v>53</v>
      </c>
      <c r="F674" s="176" t="s">
        <v>173</v>
      </c>
      <c r="H674" s="175" t="s">
        <v>53</v>
      </c>
      <c r="I674" s="177"/>
      <c r="L674" s="172"/>
      <c r="M674" s="178"/>
      <c r="T674" s="179"/>
      <c r="AT674" s="175" t="s">
        <v>172</v>
      </c>
      <c r="AU674" s="175" t="s">
        <v>112</v>
      </c>
      <c r="AV674" s="173" t="s">
        <v>8</v>
      </c>
      <c r="AW674" s="173" t="s">
        <v>65</v>
      </c>
      <c r="AX674" s="173" t="s">
        <v>103</v>
      </c>
      <c r="AY674" s="175" t="s">
        <v>160</v>
      </c>
    </row>
    <row r="675" spans="2:65" s="173" customFormat="1">
      <c r="B675" s="172"/>
      <c r="D675" s="174" t="s">
        <v>172</v>
      </c>
      <c r="E675" s="175" t="s">
        <v>53</v>
      </c>
      <c r="F675" s="176" t="s">
        <v>174</v>
      </c>
      <c r="H675" s="175" t="s">
        <v>53</v>
      </c>
      <c r="I675" s="177"/>
      <c r="L675" s="172"/>
      <c r="M675" s="178"/>
      <c r="T675" s="179"/>
      <c r="AT675" s="175" t="s">
        <v>172</v>
      </c>
      <c r="AU675" s="175" t="s">
        <v>112</v>
      </c>
      <c r="AV675" s="173" t="s">
        <v>8</v>
      </c>
      <c r="AW675" s="173" t="s">
        <v>65</v>
      </c>
      <c r="AX675" s="173" t="s">
        <v>103</v>
      </c>
      <c r="AY675" s="175" t="s">
        <v>160</v>
      </c>
    </row>
    <row r="676" spans="2:65" s="181" customFormat="1">
      <c r="B676" s="180"/>
      <c r="D676" s="174" t="s">
        <v>172</v>
      </c>
      <c r="E676" s="182" t="s">
        <v>53</v>
      </c>
      <c r="F676" s="183" t="s">
        <v>759</v>
      </c>
      <c r="H676" s="184">
        <v>59.505000000000003</v>
      </c>
      <c r="I676" s="185"/>
      <c r="L676" s="180"/>
      <c r="M676" s="186"/>
      <c r="T676" s="187"/>
      <c r="AT676" s="182" t="s">
        <v>172</v>
      </c>
      <c r="AU676" s="182" t="s">
        <v>112</v>
      </c>
      <c r="AV676" s="181" t="s">
        <v>112</v>
      </c>
      <c r="AW676" s="181" t="s">
        <v>65</v>
      </c>
      <c r="AX676" s="181" t="s">
        <v>103</v>
      </c>
      <c r="AY676" s="182" t="s">
        <v>160</v>
      </c>
    </row>
    <row r="677" spans="2:65" s="173" customFormat="1">
      <c r="B677" s="172"/>
      <c r="D677" s="174" t="s">
        <v>172</v>
      </c>
      <c r="E677" s="175" t="s">
        <v>53</v>
      </c>
      <c r="F677" s="176" t="s">
        <v>760</v>
      </c>
      <c r="H677" s="175" t="s">
        <v>53</v>
      </c>
      <c r="I677" s="177"/>
      <c r="L677" s="172"/>
      <c r="M677" s="178"/>
      <c r="T677" s="179"/>
      <c r="AT677" s="175" t="s">
        <v>172</v>
      </c>
      <c r="AU677" s="175" t="s">
        <v>112</v>
      </c>
      <c r="AV677" s="173" t="s">
        <v>8</v>
      </c>
      <c r="AW677" s="173" t="s">
        <v>65</v>
      </c>
      <c r="AX677" s="173" t="s">
        <v>103</v>
      </c>
      <c r="AY677" s="175" t="s">
        <v>160</v>
      </c>
    </row>
    <row r="678" spans="2:65" s="181" customFormat="1">
      <c r="B678" s="180"/>
      <c r="D678" s="174" t="s">
        <v>172</v>
      </c>
      <c r="E678" s="182" t="s">
        <v>53</v>
      </c>
      <c r="F678" s="183" t="s">
        <v>761</v>
      </c>
      <c r="H678" s="184">
        <v>25.751999999999999</v>
      </c>
      <c r="I678" s="185"/>
      <c r="L678" s="180"/>
      <c r="M678" s="186"/>
      <c r="T678" s="187"/>
      <c r="AT678" s="182" t="s">
        <v>172</v>
      </c>
      <c r="AU678" s="182" t="s">
        <v>112</v>
      </c>
      <c r="AV678" s="181" t="s">
        <v>112</v>
      </c>
      <c r="AW678" s="181" t="s">
        <v>65</v>
      </c>
      <c r="AX678" s="181" t="s">
        <v>103</v>
      </c>
      <c r="AY678" s="182" t="s">
        <v>160</v>
      </c>
    </row>
    <row r="679" spans="2:65" s="199" customFormat="1">
      <c r="B679" s="198"/>
      <c r="D679" s="174" t="s">
        <v>172</v>
      </c>
      <c r="E679" s="200" t="s">
        <v>53</v>
      </c>
      <c r="F679" s="201" t="s">
        <v>211</v>
      </c>
      <c r="H679" s="202">
        <v>85.257000000000005</v>
      </c>
      <c r="I679" s="203"/>
      <c r="L679" s="198"/>
      <c r="M679" s="204"/>
      <c r="T679" s="205"/>
      <c r="AT679" s="200" t="s">
        <v>172</v>
      </c>
      <c r="AU679" s="200" t="s">
        <v>112</v>
      </c>
      <c r="AV679" s="199" t="s">
        <v>168</v>
      </c>
      <c r="AW679" s="199" t="s">
        <v>65</v>
      </c>
      <c r="AX679" s="199" t="s">
        <v>8</v>
      </c>
      <c r="AY679" s="200" t="s">
        <v>160</v>
      </c>
    </row>
    <row r="680" spans="2:65" s="50" customFormat="1" ht="24.4" customHeight="1">
      <c r="B680" s="49"/>
      <c r="C680" s="155" t="s">
        <v>772</v>
      </c>
      <c r="D680" s="155" t="s">
        <v>163</v>
      </c>
      <c r="E680" s="156" t="s">
        <v>773</v>
      </c>
      <c r="F680" s="157" t="s">
        <v>774</v>
      </c>
      <c r="G680" s="158" t="s">
        <v>166</v>
      </c>
      <c r="H680" s="159">
        <v>22.41</v>
      </c>
      <c r="I680" s="160"/>
      <c r="J680" s="161">
        <f>ROUND(I680*H680,2)</f>
        <v>0</v>
      </c>
      <c r="K680" s="157" t="s">
        <v>167</v>
      </c>
      <c r="L680" s="49"/>
      <c r="M680" s="162" t="s">
        <v>53</v>
      </c>
      <c r="N680" s="163" t="s">
        <v>74</v>
      </c>
      <c r="P680" s="164">
        <f>O680*H680</f>
        <v>0</v>
      </c>
      <c r="Q680" s="164">
        <v>0</v>
      </c>
      <c r="R680" s="164">
        <f>Q680*H680</f>
        <v>0</v>
      </c>
      <c r="S680" s="164">
        <v>3.0000000000000001E-5</v>
      </c>
      <c r="T680" s="165">
        <f>S680*H680</f>
        <v>6.7230000000000002E-4</v>
      </c>
      <c r="AR680" s="166" t="s">
        <v>280</v>
      </c>
      <c r="AT680" s="166" t="s">
        <v>163</v>
      </c>
      <c r="AU680" s="166" t="s">
        <v>112</v>
      </c>
      <c r="AY680" s="34" t="s">
        <v>160</v>
      </c>
      <c r="BE680" s="167">
        <f>IF(N680="základní",J680,0)</f>
        <v>0</v>
      </c>
      <c r="BF680" s="167">
        <f>IF(N680="snížená",J680,0)</f>
        <v>0</v>
      </c>
      <c r="BG680" s="167">
        <f>IF(N680="zákl. přenesená",J680,0)</f>
        <v>0</v>
      </c>
      <c r="BH680" s="167">
        <f>IF(N680="sníž. přenesená",J680,0)</f>
        <v>0</v>
      </c>
      <c r="BI680" s="167">
        <f>IF(N680="nulová",J680,0)</f>
        <v>0</v>
      </c>
      <c r="BJ680" s="34" t="s">
        <v>8</v>
      </c>
      <c r="BK680" s="167">
        <f>ROUND(I680*H680,2)</f>
        <v>0</v>
      </c>
      <c r="BL680" s="34" t="s">
        <v>280</v>
      </c>
      <c r="BM680" s="166" t="s">
        <v>775</v>
      </c>
    </row>
    <row r="681" spans="2:65" s="50" customFormat="1" ht="19.149999999999999">
      <c r="B681" s="49"/>
      <c r="D681" s="168" t="s">
        <v>170</v>
      </c>
      <c r="F681" s="169" t="s">
        <v>776</v>
      </c>
      <c r="I681" s="170"/>
      <c r="L681" s="49"/>
      <c r="M681" s="171"/>
      <c r="T681" s="74"/>
      <c r="AT681" s="34" t="s">
        <v>170</v>
      </c>
      <c r="AU681" s="34" t="s">
        <v>112</v>
      </c>
    </row>
    <row r="682" spans="2:65" s="173" customFormat="1">
      <c r="B682" s="172"/>
      <c r="D682" s="174" t="s">
        <v>172</v>
      </c>
      <c r="E682" s="175" t="s">
        <v>53</v>
      </c>
      <c r="F682" s="176" t="s">
        <v>173</v>
      </c>
      <c r="H682" s="175" t="s">
        <v>53</v>
      </c>
      <c r="I682" s="177"/>
      <c r="L682" s="172"/>
      <c r="M682" s="178"/>
      <c r="T682" s="179"/>
      <c r="AT682" s="175" t="s">
        <v>172</v>
      </c>
      <c r="AU682" s="175" t="s">
        <v>112</v>
      </c>
      <c r="AV682" s="173" t="s">
        <v>8</v>
      </c>
      <c r="AW682" s="173" t="s">
        <v>65</v>
      </c>
      <c r="AX682" s="173" t="s">
        <v>103</v>
      </c>
      <c r="AY682" s="175" t="s">
        <v>160</v>
      </c>
    </row>
    <row r="683" spans="2:65" s="173" customFormat="1">
      <c r="B683" s="172"/>
      <c r="D683" s="174" t="s">
        <v>172</v>
      </c>
      <c r="E683" s="175" t="s">
        <v>53</v>
      </c>
      <c r="F683" s="176" t="s">
        <v>174</v>
      </c>
      <c r="H683" s="175" t="s">
        <v>53</v>
      </c>
      <c r="I683" s="177"/>
      <c r="L683" s="172"/>
      <c r="M683" s="178"/>
      <c r="T683" s="179"/>
      <c r="AT683" s="175" t="s">
        <v>172</v>
      </c>
      <c r="AU683" s="175" t="s">
        <v>112</v>
      </c>
      <c r="AV683" s="173" t="s">
        <v>8</v>
      </c>
      <c r="AW683" s="173" t="s">
        <v>65</v>
      </c>
      <c r="AX683" s="173" t="s">
        <v>103</v>
      </c>
      <c r="AY683" s="175" t="s">
        <v>160</v>
      </c>
    </row>
    <row r="684" spans="2:65" s="181" customFormat="1">
      <c r="B684" s="180"/>
      <c r="D684" s="174" t="s">
        <v>172</v>
      </c>
      <c r="E684" s="182" t="s">
        <v>53</v>
      </c>
      <c r="F684" s="183" t="s">
        <v>244</v>
      </c>
      <c r="H684" s="184">
        <v>14.85</v>
      </c>
      <c r="I684" s="185"/>
      <c r="L684" s="180"/>
      <c r="M684" s="186"/>
      <c r="T684" s="187"/>
      <c r="AT684" s="182" t="s">
        <v>172</v>
      </c>
      <c r="AU684" s="182" t="s">
        <v>112</v>
      </c>
      <c r="AV684" s="181" t="s">
        <v>112</v>
      </c>
      <c r="AW684" s="181" t="s">
        <v>65</v>
      </c>
      <c r="AX684" s="181" t="s">
        <v>103</v>
      </c>
      <c r="AY684" s="182" t="s">
        <v>160</v>
      </c>
    </row>
    <row r="685" spans="2:65" s="173" customFormat="1">
      <c r="B685" s="172"/>
      <c r="D685" s="174" t="s">
        <v>172</v>
      </c>
      <c r="E685" s="175" t="s">
        <v>53</v>
      </c>
      <c r="F685" s="176" t="s">
        <v>760</v>
      </c>
      <c r="H685" s="175" t="s">
        <v>53</v>
      </c>
      <c r="I685" s="177"/>
      <c r="L685" s="172"/>
      <c r="M685" s="178"/>
      <c r="T685" s="179"/>
      <c r="AT685" s="175" t="s">
        <v>172</v>
      </c>
      <c r="AU685" s="175" t="s">
        <v>112</v>
      </c>
      <c r="AV685" s="173" t="s">
        <v>8</v>
      </c>
      <c r="AW685" s="173" t="s">
        <v>65</v>
      </c>
      <c r="AX685" s="173" t="s">
        <v>103</v>
      </c>
      <c r="AY685" s="175" t="s">
        <v>160</v>
      </c>
    </row>
    <row r="686" spans="2:65" s="181" customFormat="1">
      <c r="B686" s="180"/>
      <c r="D686" s="174" t="s">
        <v>172</v>
      </c>
      <c r="E686" s="182" t="s">
        <v>53</v>
      </c>
      <c r="F686" s="183" t="s">
        <v>777</v>
      </c>
      <c r="H686" s="184">
        <v>7.56</v>
      </c>
      <c r="I686" s="185"/>
      <c r="L686" s="180"/>
      <c r="M686" s="186"/>
      <c r="T686" s="187"/>
      <c r="AT686" s="182" t="s">
        <v>172</v>
      </c>
      <c r="AU686" s="182" t="s">
        <v>112</v>
      </c>
      <c r="AV686" s="181" t="s">
        <v>112</v>
      </c>
      <c r="AW686" s="181" t="s">
        <v>65</v>
      </c>
      <c r="AX686" s="181" t="s">
        <v>103</v>
      </c>
      <c r="AY686" s="182" t="s">
        <v>160</v>
      </c>
    </row>
    <row r="687" spans="2:65" s="199" customFormat="1">
      <c r="B687" s="198"/>
      <c r="D687" s="174" t="s">
        <v>172</v>
      </c>
      <c r="E687" s="200" t="s">
        <v>53</v>
      </c>
      <c r="F687" s="201" t="s">
        <v>211</v>
      </c>
      <c r="H687" s="202">
        <v>22.41</v>
      </c>
      <c r="I687" s="203"/>
      <c r="L687" s="198"/>
      <c r="M687" s="204"/>
      <c r="T687" s="205"/>
      <c r="AT687" s="200" t="s">
        <v>172</v>
      </c>
      <c r="AU687" s="200" t="s">
        <v>112</v>
      </c>
      <c r="AV687" s="199" t="s">
        <v>168</v>
      </c>
      <c r="AW687" s="199" t="s">
        <v>65</v>
      </c>
      <c r="AX687" s="199" t="s">
        <v>8</v>
      </c>
      <c r="AY687" s="200" t="s">
        <v>160</v>
      </c>
    </row>
    <row r="688" spans="2:65" s="50" customFormat="1" ht="16.5" customHeight="1">
      <c r="B688" s="49"/>
      <c r="C688" s="188" t="s">
        <v>778</v>
      </c>
      <c r="D688" s="188" t="s">
        <v>187</v>
      </c>
      <c r="E688" s="189" t="s">
        <v>779</v>
      </c>
      <c r="F688" s="190" t="s">
        <v>780</v>
      </c>
      <c r="G688" s="191" t="s">
        <v>166</v>
      </c>
      <c r="H688" s="192">
        <v>23.530999999999999</v>
      </c>
      <c r="I688" s="193"/>
      <c r="J688" s="194">
        <f>ROUND(I688*H688,2)</f>
        <v>0</v>
      </c>
      <c r="K688" s="190" t="s">
        <v>167</v>
      </c>
      <c r="L688" s="195"/>
      <c r="M688" s="196" t="s">
        <v>53</v>
      </c>
      <c r="N688" s="197" t="s">
        <v>74</v>
      </c>
      <c r="P688" s="164">
        <f>O688*H688</f>
        <v>0</v>
      </c>
      <c r="Q688" s="164">
        <v>8.9999999999999998E-4</v>
      </c>
      <c r="R688" s="164">
        <f>Q688*H688</f>
        <v>2.11779E-2</v>
      </c>
      <c r="S688" s="164">
        <v>0</v>
      </c>
      <c r="T688" s="165">
        <f>S688*H688</f>
        <v>0</v>
      </c>
      <c r="AR688" s="166" t="s">
        <v>380</v>
      </c>
      <c r="AT688" s="166" t="s">
        <v>187</v>
      </c>
      <c r="AU688" s="166" t="s">
        <v>112</v>
      </c>
      <c r="AY688" s="34" t="s">
        <v>160</v>
      </c>
      <c r="BE688" s="167">
        <f>IF(N688="základní",J688,0)</f>
        <v>0</v>
      </c>
      <c r="BF688" s="167">
        <f>IF(N688="snížená",J688,0)</f>
        <v>0</v>
      </c>
      <c r="BG688" s="167">
        <f>IF(N688="zákl. přenesená",J688,0)</f>
        <v>0</v>
      </c>
      <c r="BH688" s="167">
        <f>IF(N688="sníž. přenesená",J688,0)</f>
        <v>0</v>
      </c>
      <c r="BI688" s="167">
        <f>IF(N688="nulová",J688,0)</f>
        <v>0</v>
      </c>
      <c r="BJ688" s="34" t="s">
        <v>8</v>
      </c>
      <c r="BK688" s="167">
        <f>ROUND(I688*H688,2)</f>
        <v>0</v>
      </c>
      <c r="BL688" s="34" t="s">
        <v>280</v>
      </c>
      <c r="BM688" s="166" t="s">
        <v>781</v>
      </c>
    </row>
    <row r="689" spans="2:65" s="181" customFormat="1">
      <c r="B689" s="180"/>
      <c r="D689" s="174" t="s">
        <v>172</v>
      </c>
      <c r="F689" s="183" t="s">
        <v>782</v>
      </c>
      <c r="H689" s="184">
        <v>23.530999999999999</v>
      </c>
      <c r="I689" s="185"/>
      <c r="L689" s="180"/>
      <c r="M689" s="186"/>
      <c r="T689" s="187"/>
      <c r="AT689" s="182" t="s">
        <v>172</v>
      </c>
      <c r="AU689" s="182" t="s">
        <v>112</v>
      </c>
      <c r="AV689" s="181" t="s">
        <v>112</v>
      </c>
      <c r="AW689" s="181" t="s">
        <v>38</v>
      </c>
      <c r="AX689" s="181" t="s">
        <v>8</v>
      </c>
      <c r="AY689" s="182" t="s">
        <v>160</v>
      </c>
    </row>
    <row r="690" spans="2:65" s="50" customFormat="1" ht="44.25" customHeight="1">
      <c r="B690" s="49"/>
      <c r="C690" s="155" t="s">
        <v>783</v>
      </c>
      <c r="D690" s="155" t="s">
        <v>163</v>
      </c>
      <c r="E690" s="156" t="s">
        <v>784</v>
      </c>
      <c r="F690" s="157" t="s">
        <v>785</v>
      </c>
      <c r="G690" s="158" t="s">
        <v>166</v>
      </c>
      <c r="H690" s="159">
        <v>3.1680000000000001</v>
      </c>
      <c r="I690" s="160"/>
      <c r="J690" s="161">
        <f>ROUND(I690*H690,2)</f>
        <v>0</v>
      </c>
      <c r="K690" s="157" t="s">
        <v>167</v>
      </c>
      <c r="L690" s="49"/>
      <c r="M690" s="162" t="s">
        <v>53</v>
      </c>
      <c r="N690" s="163" t="s">
        <v>74</v>
      </c>
      <c r="P690" s="164">
        <f>O690*H690</f>
        <v>0</v>
      </c>
      <c r="Q690" s="164">
        <v>0</v>
      </c>
      <c r="R690" s="164">
        <f>Q690*H690</f>
        <v>0</v>
      </c>
      <c r="S690" s="164">
        <v>3.0000000000000001E-5</v>
      </c>
      <c r="T690" s="165">
        <f>S690*H690</f>
        <v>9.5040000000000012E-5</v>
      </c>
      <c r="AR690" s="166" t="s">
        <v>280</v>
      </c>
      <c r="AT690" s="166" t="s">
        <v>163</v>
      </c>
      <c r="AU690" s="166" t="s">
        <v>112</v>
      </c>
      <c r="AY690" s="34" t="s">
        <v>160</v>
      </c>
      <c r="BE690" s="167">
        <f>IF(N690="základní",J690,0)</f>
        <v>0</v>
      </c>
      <c r="BF690" s="167">
        <f>IF(N690="snížená",J690,0)</f>
        <v>0</v>
      </c>
      <c r="BG690" s="167">
        <f>IF(N690="zákl. přenesená",J690,0)</f>
        <v>0</v>
      </c>
      <c r="BH690" s="167">
        <f>IF(N690="sníž. přenesená",J690,0)</f>
        <v>0</v>
      </c>
      <c r="BI690" s="167">
        <f>IF(N690="nulová",J690,0)</f>
        <v>0</v>
      </c>
      <c r="BJ690" s="34" t="s">
        <v>8</v>
      </c>
      <c r="BK690" s="167">
        <f>ROUND(I690*H690,2)</f>
        <v>0</v>
      </c>
      <c r="BL690" s="34" t="s">
        <v>280</v>
      </c>
      <c r="BM690" s="166" t="s">
        <v>786</v>
      </c>
    </row>
    <row r="691" spans="2:65" s="50" customFormat="1" ht="19.149999999999999">
      <c r="B691" s="49"/>
      <c r="D691" s="168" t="s">
        <v>170</v>
      </c>
      <c r="F691" s="169" t="s">
        <v>787</v>
      </c>
      <c r="I691" s="170"/>
      <c r="L691" s="49"/>
      <c r="M691" s="171"/>
      <c r="T691" s="74"/>
      <c r="AT691" s="34" t="s">
        <v>170</v>
      </c>
      <c r="AU691" s="34" t="s">
        <v>112</v>
      </c>
    </row>
    <row r="692" spans="2:65" s="173" customFormat="1">
      <c r="B692" s="172"/>
      <c r="D692" s="174" t="s">
        <v>172</v>
      </c>
      <c r="E692" s="175" t="s">
        <v>53</v>
      </c>
      <c r="F692" s="176" t="s">
        <v>173</v>
      </c>
      <c r="H692" s="175" t="s">
        <v>53</v>
      </c>
      <c r="I692" s="177"/>
      <c r="L692" s="172"/>
      <c r="M692" s="178"/>
      <c r="T692" s="179"/>
      <c r="AT692" s="175" t="s">
        <v>172</v>
      </c>
      <c r="AU692" s="175" t="s">
        <v>112</v>
      </c>
      <c r="AV692" s="173" t="s">
        <v>8</v>
      </c>
      <c r="AW692" s="173" t="s">
        <v>65</v>
      </c>
      <c r="AX692" s="173" t="s">
        <v>103</v>
      </c>
      <c r="AY692" s="175" t="s">
        <v>160</v>
      </c>
    </row>
    <row r="693" spans="2:65" s="173" customFormat="1">
      <c r="B693" s="172"/>
      <c r="D693" s="174" t="s">
        <v>172</v>
      </c>
      <c r="E693" s="175" t="s">
        <v>53</v>
      </c>
      <c r="F693" s="176" t="s">
        <v>307</v>
      </c>
      <c r="H693" s="175" t="s">
        <v>53</v>
      </c>
      <c r="I693" s="177"/>
      <c r="L693" s="172"/>
      <c r="M693" s="178"/>
      <c r="T693" s="179"/>
      <c r="AT693" s="175" t="s">
        <v>172</v>
      </c>
      <c r="AU693" s="175" t="s">
        <v>112</v>
      </c>
      <c r="AV693" s="173" t="s">
        <v>8</v>
      </c>
      <c r="AW693" s="173" t="s">
        <v>65</v>
      </c>
      <c r="AX693" s="173" t="s">
        <v>103</v>
      </c>
      <c r="AY693" s="175" t="s">
        <v>160</v>
      </c>
    </row>
    <row r="694" spans="2:65" s="181" customFormat="1">
      <c r="B694" s="180"/>
      <c r="D694" s="174" t="s">
        <v>172</v>
      </c>
      <c r="E694" s="182" t="s">
        <v>53</v>
      </c>
      <c r="F694" s="183" t="s">
        <v>308</v>
      </c>
      <c r="H694" s="184">
        <v>1.395</v>
      </c>
      <c r="I694" s="185"/>
      <c r="L694" s="180"/>
      <c r="M694" s="186"/>
      <c r="T694" s="187"/>
      <c r="AT694" s="182" t="s">
        <v>172</v>
      </c>
      <c r="AU694" s="182" t="s">
        <v>112</v>
      </c>
      <c r="AV694" s="181" t="s">
        <v>112</v>
      </c>
      <c r="AW694" s="181" t="s">
        <v>65</v>
      </c>
      <c r="AX694" s="181" t="s">
        <v>103</v>
      </c>
      <c r="AY694" s="182" t="s">
        <v>160</v>
      </c>
    </row>
    <row r="695" spans="2:65" s="173" customFormat="1">
      <c r="B695" s="172"/>
      <c r="D695" s="174" t="s">
        <v>172</v>
      </c>
      <c r="E695" s="175" t="s">
        <v>53</v>
      </c>
      <c r="F695" s="176" t="s">
        <v>722</v>
      </c>
      <c r="H695" s="175" t="s">
        <v>53</v>
      </c>
      <c r="I695" s="177"/>
      <c r="L695" s="172"/>
      <c r="M695" s="178"/>
      <c r="T695" s="179"/>
      <c r="AT695" s="175" t="s">
        <v>172</v>
      </c>
      <c r="AU695" s="175" t="s">
        <v>112</v>
      </c>
      <c r="AV695" s="173" t="s">
        <v>8</v>
      </c>
      <c r="AW695" s="173" t="s">
        <v>65</v>
      </c>
      <c r="AX695" s="173" t="s">
        <v>103</v>
      </c>
      <c r="AY695" s="175" t="s">
        <v>160</v>
      </c>
    </row>
    <row r="696" spans="2:65" s="181" customFormat="1">
      <c r="B696" s="180"/>
      <c r="D696" s="174" t="s">
        <v>172</v>
      </c>
      <c r="E696" s="182" t="s">
        <v>53</v>
      </c>
      <c r="F696" s="183" t="s">
        <v>788</v>
      </c>
      <c r="H696" s="184">
        <v>1.7729999999999999</v>
      </c>
      <c r="I696" s="185"/>
      <c r="L696" s="180"/>
      <c r="M696" s="186"/>
      <c r="T696" s="187"/>
      <c r="AT696" s="182" t="s">
        <v>172</v>
      </c>
      <c r="AU696" s="182" t="s">
        <v>112</v>
      </c>
      <c r="AV696" s="181" t="s">
        <v>112</v>
      </c>
      <c r="AW696" s="181" t="s">
        <v>65</v>
      </c>
      <c r="AX696" s="181" t="s">
        <v>103</v>
      </c>
      <c r="AY696" s="182" t="s">
        <v>160</v>
      </c>
    </row>
    <row r="697" spans="2:65" s="199" customFormat="1">
      <c r="B697" s="198"/>
      <c r="D697" s="174" t="s">
        <v>172</v>
      </c>
      <c r="E697" s="200" t="s">
        <v>53</v>
      </c>
      <c r="F697" s="201" t="s">
        <v>211</v>
      </c>
      <c r="H697" s="202">
        <v>3.1680000000000001</v>
      </c>
      <c r="I697" s="203"/>
      <c r="L697" s="198"/>
      <c r="M697" s="204"/>
      <c r="T697" s="205"/>
      <c r="AT697" s="200" t="s">
        <v>172</v>
      </c>
      <c r="AU697" s="200" t="s">
        <v>112</v>
      </c>
      <c r="AV697" s="199" t="s">
        <v>168</v>
      </c>
      <c r="AW697" s="199" t="s">
        <v>65</v>
      </c>
      <c r="AX697" s="199" t="s">
        <v>8</v>
      </c>
      <c r="AY697" s="200" t="s">
        <v>160</v>
      </c>
    </row>
    <row r="698" spans="2:65" s="50" customFormat="1" ht="16.5" customHeight="1">
      <c r="B698" s="49"/>
      <c r="C698" s="188" t="s">
        <v>789</v>
      </c>
      <c r="D698" s="188" t="s">
        <v>187</v>
      </c>
      <c r="E698" s="189" t="s">
        <v>779</v>
      </c>
      <c r="F698" s="190" t="s">
        <v>780</v>
      </c>
      <c r="G698" s="191" t="s">
        <v>166</v>
      </c>
      <c r="H698" s="192">
        <v>3.3260000000000001</v>
      </c>
      <c r="I698" s="193"/>
      <c r="J698" s="194">
        <f>ROUND(I698*H698,2)</f>
        <v>0</v>
      </c>
      <c r="K698" s="190" t="s">
        <v>167</v>
      </c>
      <c r="L698" s="195"/>
      <c r="M698" s="196" t="s">
        <v>53</v>
      </c>
      <c r="N698" s="197" t="s">
        <v>74</v>
      </c>
      <c r="P698" s="164">
        <f>O698*H698</f>
        <v>0</v>
      </c>
      <c r="Q698" s="164">
        <v>8.9999999999999998E-4</v>
      </c>
      <c r="R698" s="164">
        <f>Q698*H698</f>
        <v>2.9933999999999998E-3</v>
      </c>
      <c r="S698" s="164">
        <v>0</v>
      </c>
      <c r="T698" s="165">
        <f>S698*H698</f>
        <v>0</v>
      </c>
      <c r="AR698" s="166" t="s">
        <v>380</v>
      </c>
      <c r="AT698" s="166" t="s">
        <v>187</v>
      </c>
      <c r="AU698" s="166" t="s">
        <v>112</v>
      </c>
      <c r="AY698" s="34" t="s">
        <v>160</v>
      </c>
      <c r="BE698" s="167">
        <f>IF(N698="základní",J698,0)</f>
        <v>0</v>
      </c>
      <c r="BF698" s="167">
        <f>IF(N698="snížená",J698,0)</f>
        <v>0</v>
      </c>
      <c r="BG698" s="167">
        <f>IF(N698="zákl. přenesená",J698,0)</f>
        <v>0</v>
      </c>
      <c r="BH698" s="167">
        <f>IF(N698="sníž. přenesená",J698,0)</f>
        <v>0</v>
      </c>
      <c r="BI698" s="167">
        <f>IF(N698="nulová",J698,0)</f>
        <v>0</v>
      </c>
      <c r="BJ698" s="34" t="s">
        <v>8</v>
      </c>
      <c r="BK698" s="167">
        <f>ROUND(I698*H698,2)</f>
        <v>0</v>
      </c>
      <c r="BL698" s="34" t="s">
        <v>280</v>
      </c>
      <c r="BM698" s="166" t="s">
        <v>790</v>
      </c>
    </row>
    <row r="699" spans="2:65" s="181" customFormat="1">
      <c r="B699" s="180"/>
      <c r="D699" s="174" t="s">
        <v>172</v>
      </c>
      <c r="F699" s="183" t="s">
        <v>791</v>
      </c>
      <c r="H699" s="184">
        <v>3.3260000000000001</v>
      </c>
      <c r="I699" s="185"/>
      <c r="L699" s="180"/>
      <c r="M699" s="186"/>
      <c r="T699" s="187"/>
      <c r="AT699" s="182" t="s">
        <v>172</v>
      </c>
      <c r="AU699" s="182" t="s">
        <v>112</v>
      </c>
      <c r="AV699" s="181" t="s">
        <v>112</v>
      </c>
      <c r="AW699" s="181" t="s">
        <v>38</v>
      </c>
      <c r="AX699" s="181" t="s">
        <v>8</v>
      </c>
      <c r="AY699" s="182" t="s">
        <v>160</v>
      </c>
    </row>
    <row r="700" spans="2:65" s="50" customFormat="1" ht="33" customHeight="1">
      <c r="B700" s="49"/>
      <c r="C700" s="155" t="s">
        <v>792</v>
      </c>
      <c r="D700" s="155" t="s">
        <v>163</v>
      </c>
      <c r="E700" s="156" t="s">
        <v>793</v>
      </c>
      <c r="F700" s="157" t="s">
        <v>794</v>
      </c>
      <c r="G700" s="158" t="s">
        <v>166</v>
      </c>
      <c r="H700" s="159">
        <v>85.257000000000005</v>
      </c>
      <c r="I700" s="160"/>
      <c r="J700" s="161">
        <f>ROUND(I700*H700,2)</f>
        <v>0</v>
      </c>
      <c r="K700" s="157" t="s">
        <v>167</v>
      </c>
      <c r="L700" s="49"/>
      <c r="M700" s="162" t="s">
        <v>53</v>
      </c>
      <c r="N700" s="163" t="s">
        <v>74</v>
      </c>
      <c r="P700" s="164">
        <f>O700*H700</f>
        <v>0</v>
      </c>
      <c r="Q700" s="164">
        <v>2.0000000000000001E-4</v>
      </c>
      <c r="R700" s="164">
        <f>Q700*H700</f>
        <v>1.7051400000000001E-2</v>
      </c>
      <c r="S700" s="164">
        <v>0</v>
      </c>
      <c r="T700" s="165">
        <f>S700*H700</f>
        <v>0</v>
      </c>
      <c r="AR700" s="166" t="s">
        <v>280</v>
      </c>
      <c r="AT700" s="166" t="s">
        <v>163</v>
      </c>
      <c r="AU700" s="166" t="s">
        <v>112</v>
      </c>
      <c r="AY700" s="34" t="s">
        <v>160</v>
      </c>
      <c r="BE700" s="167">
        <f>IF(N700="základní",J700,0)</f>
        <v>0</v>
      </c>
      <c r="BF700" s="167">
        <f>IF(N700="snížená",J700,0)</f>
        <v>0</v>
      </c>
      <c r="BG700" s="167">
        <f>IF(N700="zákl. přenesená",J700,0)</f>
        <v>0</v>
      </c>
      <c r="BH700" s="167">
        <f>IF(N700="sníž. přenesená",J700,0)</f>
        <v>0</v>
      </c>
      <c r="BI700" s="167">
        <f>IF(N700="nulová",J700,0)</f>
        <v>0</v>
      </c>
      <c r="BJ700" s="34" t="s">
        <v>8</v>
      </c>
      <c r="BK700" s="167">
        <f>ROUND(I700*H700,2)</f>
        <v>0</v>
      </c>
      <c r="BL700" s="34" t="s">
        <v>280</v>
      </c>
      <c r="BM700" s="166" t="s">
        <v>795</v>
      </c>
    </row>
    <row r="701" spans="2:65" s="50" customFormat="1" ht="19.149999999999999">
      <c r="B701" s="49"/>
      <c r="D701" s="168" t="s">
        <v>170</v>
      </c>
      <c r="F701" s="169" t="s">
        <v>796</v>
      </c>
      <c r="I701" s="170"/>
      <c r="L701" s="49"/>
      <c r="M701" s="171"/>
      <c r="T701" s="74"/>
      <c r="AT701" s="34" t="s">
        <v>170</v>
      </c>
      <c r="AU701" s="34" t="s">
        <v>112</v>
      </c>
    </row>
    <row r="702" spans="2:65" s="173" customFormat="1">
      <c r="B702" s="172"/>
      <c r="D702" s="174" t="s">
        <v>172</v>
      </c>
      <c r="E702" s="175" t="s">
        <v>53</v>
      </c>
      <c r="F702" s="176" t="s">
        <v>173</v>
      </c>
      <c r="H702" s="175" t="s">
        <v>53</v>
      </c>
      <c r="I702" s="177"/>
      <c r="L702" s="172"/>
      <c r="M702" s="178"/>
      <c r="T702" s="179"/>
      <c r="AT702" s="175" t="s">
        <v>172</v>
      </c>
      <c r="AU702" s="175" t="s">
        <v>112</v>
      </c>
      <c r="AV702" s="173" t="s">
        <v>8</v>
      </c>
      <c r="AW702" s="173" t="s">
        <v>65</v>
      </c>
      <c r="AX702" s="173" t="s">
        <v>103</v>
      </c>
      <c r="AY702" s="175" t="s">
        <v>160</v>
      </c>
    </row>
    <row r="703" spans="2:65" s="173" customFormat="1">
      <c r="B703" s="172"/>
      <c r="D703" s="174" t="s">
        <v>172</v>
      </c>
      <c r="E703" s="175" t="s">
        <v>53</v>
      </c>
      <c r="F703" s="176" t="s">
        <v>174</v>
      </c>
      <c r="H703" s="175" t="s">
        <v>53</v>
      </c>
      <c r="I703" s="177"/>
      <c r="L703" s="172"/>
      <c r="M703" s="178"/>
      <c r="T703" s="179"/>
      <c r="AT703" s="175" t="s">
        <v>172</v>
      </c>
      <c r="AU703" s="175" t="s">
        <v>112</v>
      </c>
      <c r="AV703" s="173" t="s">
        <v>8</v>
      </c>
      <c r="AW703" s="173" t="s">
        <v>65</v>
      </c>
      <c r="AX703" s="173" t="s">
        <v>103</v>
      </c>
      <c r="AY703" s="175" t="s">
        <v>160</v>
      </c>
    </row>
    <row r="704" spans="2:65" s="181" customFormat="1">
      <c r="B704" s="180"/>
      <c r="D704" s="174" t="s">
        <v>172</v>
      </c>
      <c r="E704" s="182" t="s">
        <v>53</v>
      </c>
      <c r="F704" s="183" t="s">
        <v>759</v>
      </c>
      <c r="H704" s="184">
        <v>59.505000000000003</v>
      </c>
      <c r="I704" s="185"/>
      <c r="L704" s="180"/>
      <c r="M704" s="186"/>
      <c r="T704" s="187"/>
      <c r="AT704" s="182" t="s">
        <v>172</v>
      </c>
      <c r="AU704" s="182" t="s">
        <v>112</v>
      </c>
      <c r="AV704" s="181" t="s">
        <v>112</v>
      </c>
      <c r="AW704" s="181" t="s">
        <v>65</v>
      </c>
      <c r="AX704" s="181" t="s">
        <v>103</v>
      </c>
      <c r="AY704" s="182" t="s">
        <v>160</v>
      </c>
    </row>
    <row r="705" spans="2:65" s="173" customFormat="1">
      <c r="B705" s="172"/>
      <c r="D705" s="174" t="s">
        <v>172</v>
      </c>
      <c r="E705" s="175" t="s">
        <v>53</v>
      </c>
      <c r="F705" s="176" t="s">
        <v>760</v>
      </c>
      <c r="H705" s="175" t="s">
        <v>53</v>
      </c>
      <c r="I705" s="177"/>
      <c r="L705" s="172"/>
      <c r="M705" s="178"/>
      <c r="T705" s="179"/>
      <c r="AT705" s="175" t="s">
        <v>172</v>
      </c>
      <c r="AU705" s="175" t="s">
        <v>112</v>
      </c>
      <c r="AV705" s="173" t="s">
        <v>8</v>
      </c>
      <c r="AW705" s="173" t="s">
        <v>65</v>
      </c>
      <c r="AX705" s="173" t="s">
        <v>103</v>
      </c>
      <c r="AY705" s="175" t="s">
        <v>160</v>
      </c>
    </row>
    <row r="706" spans="2:65" s="181" customFormat="1">
      <c r="B706" s="180"/>
      <c r="D706" s="174" t="s">
        <v>172</v>
      </c>
      <c r="E706" s="182" t="s">
        <v>53</v>
      </c>
      <c r="F706" s="183" t="s">
        <v>761</v>
      </c>
      <c r="H706" s="184">
        <v>25.751999999999999</v>
      </c>
      <c r="I706" s="185"/>
      <c r="L706" s="180"/>
      <c r="M706" s="186"/>
      <c r="T706" s="187"/>
      <c r="AT706" s="182" t="s">
        <v>172</v>
      </c>
      <c r="AU706" s="182" t="s">
        <v>112</v>
      </c>
      <c r="AV706" s="181" t="s">
        <v>112</v>
      </c>
      <c r="AW706" s="181" t="s">
        <v>65</v>
      </c>
      <c r="AX706" s="181" t="s">
        <v>103</v>
      </c>
      <c r="AY706" s="182" t="s">
        <v>160</v>
      </c>
    </row>
    <row r="707" spans="2:65" s="199" customFormat="1">
      <c r="B707" s="198"/>
      <c r="D707" s="174" t="s">
        <v>172</v>
      </c>
      <c r="E707" s="200" t="s">
        <v>53</v>
      </c>
      <c r="F707" s="201" t="s">
        <v>211</v>
      </c>
      <c r="H707" s="202">
        <v>85.257000000000005</v>
      </c>
      <c r="I707" s="203"/>
      <c r="L707" s="198"/>
      <c r="M707" s="204"/>
      <c r="T707" s="205"/>
      <c r="AT707" s="200" t="s">
        <v>172</v>
      </c>
      <c r="AU707" s="200" t="s">
        <v>112</v>
      </c>
      <c r="AV707" s="199" t="s">
        <v>168</v>
      </c>
      <c r="AW707" s="199" t="s">
        <v>65</v>
      </c>
      <c r="AX707" s="199" t="s">
        <v>8</v>
      </c>
      <c r="AY707" s="200" t="s">
        <v>160</v>
      </c>
    </row>
    <row r="708" spans="2:65" s="50" customFormat="1" ht="37.9" customHeight="1">
      <c r="B708" s="49"/>
      <c r="C708" s="155" t="s">
        <v>797</v>
      </c>
      <c r="D708" s="155" t="s">
        <v>163</v>
      </c>
      <c r="E708" s="156" t="s">
        <v>798</v>
      </c>
      <c r="F708" s="157" t="s">
        <v>799</v>
      </c>
      <c r="G708" s="158" t="s">
        <v>166</v>
      </c>
      <c r="H708" s="159">
        <v>1.395</v>
      </c>
      <c r="I708" s="160"/>
      <c r="J708" s="161">
        <f>ROUND(I708*H708,2)</f>
        <v>0</v>
      </c>
      <c r="K708" s="157" t="s">
        <v>167</v>
      </c>
      <c r="L708" s="49"/>
      <c r="M708" s="162" t="s">
        <v>53</v>
      </c>
      <c r="N708" s="163" t="s">
        <v>74</v>
      </c>
      <c r="P708" s="164">
        <f>O708*H708</f>
        <v>0</v>
      </c>
      <c r="Q708" s="164">
        <v>1.0000000000000001E-5</v>
      </c>
      <c r="R708" s="164">
        <f>Q708*H708</f>
        <v>1.3950000000000002E-5</v>
      </c>
      <c r="S708" s="164">
        <v>0</v>
      </c>
      <c r="T708" s="165">
        <f>S708*H708</f>
        <v>0</v>
      </c>
      <c r="AR708" s="166" t="s">
        <v>280</v>
      </c>
      <c r="AT708" s="166" t="s">
        <v>163</v>
      </c>
      <c r="AU708" s="166" t="s">
        <v>112</v>
      </c>
      <c r="AY708" s="34" t="s">
        <v>160</v>
      </c>
      <c r="BE708" s="167">
        <f>IF(N708="základní",J708,0)</f>
        <v>0</v>
      </c>
      <c r="BF708" s="167">
        <f>IF(N708="snížená",J708,0)</f>
        <v>0</v>
      </c>
      <c r="BG708" s="167">
        <f>IF(N708="zákl. přenesená",J708,0)</f>
        <v>0</v>
      </c>
      <c r="BH708" s="167">
        <f>IF(N708="sníž. přenesená",J708,0)</f>
        <v>0</v>
      </c>
      <c r="BI708" s="167">
        <f>IF(N708="nulová",J708,0)</f>
        <v>0</v>
      </c>
      <c r="BJ708" s="34" t="s">
        <v>8</v>
      </c>
      <c r="BK708" s="167">
        <f>ROUND(I708*H708,2)</f>
        <v>0</v>
      </c>
      <c r="BL708" s="34" t="s">
        <v>280</v>
      </c>
      <c r="BM708" s="166" t="s">
        <v>800</v>
      </c>
    </row>
    <row r="709" spans="2:65" s="50" customFormat="1" ht="19.149999999999999">
      <c r="B709" s="49"/>
      <c r="D709" s="168" t="s">
        <v>170</v>
      </c>
      <c r="F709" s="169" t="s">
        <v>801</v>
      </c>
      <c r="I709" s="170"/>
      <c r="L709" s="49"/>
      <c r="M709" s="171"/>
      <c r="T709" s="74"/>
      <c r="AT709" s="34" t="s">
        <v>170</v>
      </c>
      <c r="AU709" s="34" t="s">
        <v>112</v>
      </c>
    </row>
    <row r="710" spans="2:65" s="173" customFormat="1">
      <c r="B710" s="172"/>
      <c r="D710" s="174" t="s">
        <v>172</v>
      </c>
      <c r="E710" s="175" t="s">
        <v>53</v>
      </c>
      <c r="F710" s="176" t="s">
        <v>173</v>
      </c>
      <c r="H710" s="175" t="s">
        <v>53</v>
      </c>
      <c r="I710" s="177"/>
      <c r="L710" s="172"/>
      <c r="M710" s="178"/>
      <c r="T710" s="179"/>
      <c r="AT710" s="175" t="s">
        <v>172</v>
      </c>
      <c r="AU710" s="175" t="s">
        <v>112</v>
      </c>
      <c r="AV710" s="173" t="s">
        <v>8</v>
      </c>
      <c r="AW710" s="173" t="s">
        <v>65</v>
      </c>
      <c r="AX710" s="173" t="s">
        <v>103</v>
      </c>
      <c r="AY710" s="175" t="s">
        <v>160</v>
      </c>
    </row>
    <row r="711" spans="2:65" s="173" customFormat="1">
      <c r="B711" s="172"/>
      <c r="D711" s="174" t="s">
        <v>172</v>
      </c>
      <c r="E711" s="175" t="s">
        <v>53</v>
      </c>
      <c r="F711" s="176" t="s">
        <v>307</v>
      </c>
      <c r="H711" s="175" t="s">
        <v>53</v>
      </c>
      <c r="I711" s="177"/>
      <c r="L711" s="172"/>
      <c r="M711" s="178"/>
      <c r="T711" s="179"/>
      <c r="AT711" s="175" t="s">
        <v>172</v>
      </c>
      <c r="AU711" s="175" t="s">
        <v>112</v>
      </c>
      <c r="AV711" s="173" t="s">
        <v>8</v>
      </c>
      <c r="AW711" s="173" t="s">
        <v>65</v>
      </c>
      <c r="AX711" s="173" t="s">
        <v>103</v>
      </c>
      <c r="AY711" s="175" t="s">
        <v>160</v>
      </c>
    </row>
    <row r="712" spans="2:65" s="181" customFormat="1">
      <c r="B712" s="180"/>
      <c r="D712" s="174" t="s">
        <v>172</v>
      </c>
      <c r="E712" s="182" t="s">
        <v>53</v>
      </c>
      <c r="F712" s="183" t="s">
        <v>308</v>
      </c>
      <c r="H712" s="184">
        <v>1.395</v>
      </c>
      <c r="I712" s="185"/>
      <c r="L712" s="180"/>
      <c r="M712" s="186"/>
      <c r="T712" s="187"/>
      <c r="AT712" s="182" t="s">
        <v>172</v>
      </c>
      <c r="AU712" s="182" t="s">
        <v>112</v>
      </c>
      <c r="AV712" s="181" t="s">
        <v>112</v>
      </c>
      <c r="AW712" s="181" t="s">
        <v>65</v>
      </c>
      <c r="AX712" s="181" t="s">
        <v>8</v>
      </c>
      <c r="AY712" s="182" t="s">
        <v>160</v>
      </c>
    </row>
    <row r="713" spans="2:65" s="50" customFormat="1" ht="24.4" customHeight="1">
      <c r="B713" s="49"/>
      <c r="C713" s="155" t="s">
        <v>802</v>
      </c>
      <c r="D713" s="155" t="s">
        <v>163</v>
      </c>
      <c r="E713" s="156" t="s">
        <v>803</v>
      </c>
      <c r="F713" s="157" t="s">
        <v>804</v>
      </c>
      <c r="G713" s="158" t="s">
        <v>166</v>
      </c>
      <c r="H713" s="159">
        <v>1.7729999999999999</v>
      </c>
      <c r="I713" s="160"/>
      <c r="J713" s="161">
        <f>ROUND(I713*H713,2)</f>
        <v>0</v>
      </c>
      <c r="K713" s="157" t="s">
        <v>167</v>
      </c>
      <c r="L713" s="49"/>
      <c r="M713" s="162" t="s">
        <v>53</v>
      </c>
      <c r="N713" s="163" t="s">
        <v>74</v>
      </c>
      <c r="P713" s="164">
        <f>O713*H713</f>
        <v>0</v>
      </c>
      <c r="Q713" s="164">
        <v>1.0000000000000001E-5</v>
      </c>
      <c r="R713" s="164">
        <f>Q713*H713</f>
        <v>1.7730000000000001E-5</v>
      </c>
      <c r="S713" s="164">
        <v>0</v>
      </c>
      <c r="T713" s="165">
        <f>S713*H713</f>
        <v>0</v>
      </c>
      <c r="AR713" s="166" t="s">
        <v>280</v>
      </c>
      <c r="AT713" s="166" t="s">
        <v>163</v>
      </c>
      <c r="AU713" s="166" t="s">
        <v>112</v>
      </c>
      <c r="AY713" s="34" t="s">
        <v>160</v>
      </c>
      <c r="BE713" s="167">
        <f>IF(N713="základní",J713,0)</f>
        <v>0</v>
      </c>
      <c r="BF713" s="167">
        <f>IF(N713="snížená",J713,0)</f>
        <v>0</v>
      </c>
      <c r="BG713" s="167">
        <f>IF(N713="zákl. přenesená",J713,0)</f>
        <v>0</v>
      </c>
      <c r="BH713" s="167">
        <f>IF(N713="sníž. přenesená",J713,0)</f>
        <v>0</v>
      </c>
      <c r="BI713" s="167">
        <f>IF(N713="nulová",J713,0)</f>
        <v>0</v>
      </c>
      <c r="BJ713" s="34" t="s">
        <v>8</v>
      </c>
      <c r="BK713" s="167">
        <f>ROUND(I713*H713,2)</f>
        <v>0</v>
      </c>
      <c r="BL713" s="34" t="s">
        <v>280</v>
      </c>
      <c r="BM713" s="166" t="s">
        <v>805</v>
      </c>
    </row>
    <row r="714" spans="2:65" s="50" customFormat="1" ht="19.149999999999999">
      <c r="B714" s="49"/>
      <c r="D714" s="168" t="s">
        <v>170</v>
      </c>
      <c r="F714" s="169" t="s">
        <v>806</v>
      </c>
      <c r="I714" s="170"/>
      <c r="L714" s="49"/>
      <c r="M714" s="171"/>
      <c r="T714" s="74"/>
      <c r="AT714" s="34" t="s">
        <v>170</v>
      </c>
      <c r="AU714" s="34" t="s">
        <v>112</v>
      </c>
    </row>
    <row r="715" spans="2:65" s="173" customFormat="1">
      <c r="B715" s="172"/>
      <c r="D715" s="174" t="s">
        <v>172</v>
      </c>
      <c r="E715" s="175" t="s">
        <v>53</v>
      </c>
      <c r="F715" s="176" t="s">
        <v>173</v>
      </c>
      <c r="H715" s="175" t="s">
        <v>53</v>
      </c>
      <c r="I715" s="177"/>
      <c r="L715" s="172"/>
      <c r="M715" s="178"/>
      <c r="T715" s="179"/>
      <c r="AT715" s="175" t="s">
        <v>172</v>
      </c>
      <c r="AU715" s="175" t="s">
        <v>112</v>
      </c>
      <c r="AV715" s="173" t="s">
        <v>8</v>
      </c>
      <c r="AW715" s="173" t="s">
        <v>65</v>
      </c>
      <c r="AX715" s="173" t="s">
        <v>103</v>
      </c>
      <c r="AY715" s="175" t="s">
        <v>160</v>
      </c>
    </row>
    <row r="716" spans="2:65" s="173" customFormat="1">
      <c r="B716" s="172"/>
      <c r="D716" s="174" t="s">
        <v>172</v>
      </c>
      <c r="E716" s="175" t="s">
        <v>53</v>
      </c>
      <c r="F716" s="176" t="s">
        <v>722</v>
      </c>
      <c r="H716" s="175" t="s">
        <v>53</v>
      </c>
      <c r="I716" s="177"/>
      <c r="L716" s="172"/>
      <c r="M716" s="178"/>
      <c r="T716" s="179"/>
      <c r="AT716" s="175" t="s">
        <v>172</v>
      </c>
      <c r="AU716" s="175" t="s">
        <v>112</v>
      </c>
      <c r="AV716" s="173" t="s">
        <v>8</v>
      </c>
      <c r="AW716" s="173" t="s">
        <v>65</v>
      </c>
      <c r="AX716" s="173" t="s">
        <v>103</v>
      </c>
      <c r="AY716" s="175" t="s">
        <v>160</v>
      </c>
    </row>
    <row r="717" spans="2:65" s="181" customFormat="1">
      <c r="B717" s="180"/>
      <c r="D717" s="174" t="s">
        <v>172</v>
      </c>
      <c r="E717" s="182" t="s">
        <v>53</v>
      </c>
      <c r="F717" s="183" t="s">
        <v>788</v>
      </c>
      <c r="H717" s="184">
        <v>1.7729999999999999</v>
      </c>
      <c r="I717" s="185"/>
      <c r="L717" s="180"/>
      <c r="M717" s="186"/>
      <c r="T717" s="187"/>
      <c r="AT717" s="182" t="s">
        <v>172</v>
      </c>
      <c r="AU717" s="182" t="s">
        <v>112</v>
      </c>
      <c r="AV717" s="181" t="s">
        <v>112</v>
      </c>
      <c r="AW717" s="181" t="s">
        <v>65</v>
      </c>
      <c r="AX717" s="181" t="s">
        <v>8</v>
      </c>
      <c r="AY717" s="182" t="s">
        <v>160</v>
      </c>
    </row>
    <row r="718" spans="2:65" s="50" customFormat="1" ht="24.4" customHeight="1">
      <c r="B718" s="49"/>
      <c r="C718" s="155" t="s">
        <v>807</v>
      </c>
      <c r="D718" s="155" t="s">
        <v>163</v>
      </c>
      <c r="E718" s="156" t="s">
        <v>808</v>
      </c>
      <c r="F718" s="157" t="s">
        <v>809</v>
      </c>
      <c r="G718" s="158" t="s">
        <v>166</v>
      </c>
      <c r="H718" s="159">
        <v>22.41</v>
      </c>
      <c r="I718" s="160"/>
      <c r="J718" s="161">
        <f>ROUND(I718*H718,2)</f>
        <v>0</v>
      </c>
      <c r="K718" s="157" t="s">
        <v>167</v>
      </c>
      <c r="L718" s="49"/>
      <c r="M718" s="162" t="s">
        <v>53</v>
      </c>
      <c r="N718" s="163" t="s">
        <v>74</v>
      </c>
      <c r="P718" s="164">
        <f>O718*H718</f>
        <v>0</v>
      </c>
      <c r="Q718" s="164">
        <v>1.0000000000000001E-5</v>
      </c>
      <c r="R718" s="164">
        <f>Q718*H718</f>
        <v>2.2410000000000003E-4</v>
      </c>
      <c r="S718" s="164">
        <v>0</v>
      </c>
      <c r="T718" s="165">
        <f>S718*H718</f>
        <v>0</v>
      </c>
      <c r="AR718" s="166" t="s">
        <v>280</v>
      </c>
      <c r="AT718" s="166" t="s">
        <v>163</v>
      </c>
      <c r="AU718" s="166" t="s">
        <v>112</v>
      </c>
      <c r="AY718" s="34" t="s">
        <v>160</v>
      </c>
      <c r="BE718" s="167">
        <f>IF(N718="základní",J718,0)</f>
        <v>0</v>
      </c>
      <c r="BF718" s="167">
        <f>IF(N718="snížená",J718,0)</f>
        <v>0</v>
      </c>
      <c r="BG718" s="167">
        <f>IF(N718="zákl. přenesená",J718,0)</f>
        <v>0</v>
      </c>
      <c r="BH718" s="167">
        <f>IF(N718="sníž. přenesená",J718,0)</f>
        <v>0</v>
      </c>
      <c r="BI718" s="167">
        <f>IF(N718="nulová",J718,0)</f>
        <v>0</v>
      </c>
      <c r="BJ718" s="34" t="s">
        <v>8</v>
      </c>
      <c r="BK718" s="167">
        <f>ROUND(I718*H718,2)</f>
        <v>0</v>
      </c>
      <c r="BL718" s="34" t="s">
        <v>280</v>
      </c>
      <c r="BM718" s="166" t="s">
        <v>810</v>
      </c>
    </row>
    <row r="719" spans="2:65" s="50" customFormat="1" ht="19.149999999999999">
      <c r="B719" s="49"/>
      <c r="D719" s="168" t="s">
        <v>170</v>
      </c>
      <c r="F719" s="169" t="s">
        <v>811</v>
      </c>
      <c r="I719" s="170"/>
      <c r="L719" s="49"/>
      <c r="M719" s="171"/>
      <c r="T719" s="74"/>
      <c r="AT719" s="34" t="s">
        <v>170</v>
      </c>
      <c r="AU719" s="34" t="s">
        <v>112</v>
      </c>
    </row>
    <row r="720" spans="2:65" s="173" customFormat="1">
      <c r="B720" s="172"/>
      <c r="D720" s="174" t="s">
        <v>172</v>
      </c>
      <c r="E720" s="175" t="s">
        <v>53</v>
      </c>
      <c r="F720" s="176" t="s">
        <v>173</v>
      </c>
      <c r="H720" s="175" t="s">
        <v>53</v>
      </c>
      <c r="I720" s="177"/>
      <c r="L720" s="172"/>
      <c r="M720" s="178"/>
      <c r="T720" s="179"/>
      <c r="AT720" s="175" t="s">
        <v>172</v>
      </c>
      <c r="AU720" s="175" t="s">
        <v>112</v>
      </c>
      <c r="AV720" s="173" t="s">
        <v>8</v>
      </c>
      <c r="AW720" s="173" t="s">
        <v>65</v>
      </c>
      <c r="AX720" s="173" t="s">
        <v>103</v>
      </c>
      <c r="AY720" s="175" t="s">
        <v>160</v>
      </c>
    </row>
    <row r="721" spans="2:65" s="173" customFormat="1">
      <c r="B721" s="172"/>
      <c r="D721" s="174" t="s">
        <v>172</v>
      </c>
      <c r="E721" s="175" t="s">
        <v>53</v>
      </c>
      <c r="F721" s="176" t="s">
        <v>174</v>
      </c>
      <c r="H721" s="175" t="s">
        <v>53</v>
      </c>
      <c r="I721" s="177"/>
      <c r="L721" s="172"/>
      <c r="M721" s="178"/>
      <c r="T721" s="179"/>
      <c r="AT721" s="175" t="s">
        <v>172</v>
      </c>
      <c r="AU721" s="175" t="s">
        <v>112</v>
      </c>
      <c r="AV721" s="173" t="s">
        <v>8</v>
      </c>
      <c r="AW721" s="173" t="s">
        <v>65</v>
      </c>
      <c r="AX721" s="173" t="s">
        <v>103</v>
      </c>
      <c r="AY721" s="175" t="s">
        <v>160</v>
      </c>
    </row>
    <row r="722" spans="2:65" s="181" customFormat="1">
      <c r="B722" s="180"/>
      <c r="D722" s="174" t="s">
        <v>172</v>
      </c>
      <c r="E722" s="182" t="s">
        <v>53</v>
      </c>
      <c r="F722" s="183" t="s">
        <v>244</v>
      </c>
      <c r="H722" s="184">
        <v>14.85</v>
      </c>
      <c r="I722" s="185"/>
      <c r="L722" s="180"/>
      <c r="M722" s="186"/>
      <c r="T722" s="187"/>
      <c r="AT722" s="182" t="s">
        <v>172</v>
      </c>
      <c r="AU722" s="182" t="s">
        <v>112</v>
      </c>
      <c r="AV722" s="181" t="s">
        <v>112</v>
      </c>
      <c r="AW722" s="181" t="s">
        <v>65</v>
      </c>
      <c r="AX722" s="181" t="s">
        <v>103</v>
      </c>
      <c r="AY722" s="182" t="s">
        <v>160</v>
      </c>
    </row>
    <row r="723" spans="2:65" s="173" customFormat="1">
      <c r="B723" s="172"/>
      <c r="D723" s="174" t="s">
        <v>172</v>
      </c>
      <c r="E723" s="175" t="s">
        <v>53</v>
      </c>
      <c r="F723" s="176" t="s">
        <v>760</v>
      </c>
      <c r="H723" s="175" t="s">
        <v>53</v>
      </c>
      <c r="I723" s="177"/>
      <c r="L723" s="172"/>
      <c r="M723" s="178"/>
      <c r="T723" s="179"/>
      <c r="AT723" s="175" t="s">
        <v>172</v>
      </c>
      <c r="AU723" s="175" t="s">
        <v>112</v>
      </c>
      <c r="AV723" s="173" t="s">
        <v>8</v>
      </c>
      <c r="AW723" s="173" t="s">
        <v>65</v>
      </c>
      <c r="AX723" s="173" t="s">
        <v>103</v>
      </c>
      <c r="AY723" s="175" t="s">
        <v>160</v>
      </c>
    </row>
    <row r="724" spans="2:65" s="181" customFormat="1">
      <c r="B724" s="180"/>
      <c r="D724" s="174" t="s">
        <v>172</v>
      </c>
      <c r="E724" s="182" t="s">
        <v>53</v>
      </c>
      <c r="F724" s="183" t="s">
        <v>777</v>
      </c>
      <c r="H724" s="184">
        <v>7.56</v>
      </c>
      <c r="I724" s="185"/>
      <c r="L724" s="180"/>
      <c r="M724" s="186"/>
      <c r="T724" s="187"/>
      <c r="AT724" s="182" t="s">
        <v>172</v>
      </c>
      <c r="AU724" s="182" t="s">
        <v>112</v>
      </c>
      <c r="AV724" s="181" t="s">
        <v>112</v>
      </c>
      <c r="AW724" s="181" t="s">
        <v>65</v>
      </c>
      <c r="AX724" s="181" t="s">
        <v>103</v>
      </c>
      <c r="AY724" s="182" t="s">
        <v>160</v>
      </c>
    </row>
    <row r="725" spans="2:65" s="199" customFormat="1">
      <c r="B725" s="198"/>
      <c r="D725" s="174" t="s">
        <v>172</v>
      </c>
      <c r="E725" s="200" t="s">
        <v>53</v>
      </c>
      <c r="F725" s="201" t="s">
        <v>211</v>
      </c>
      <c r="H725" s="202">
        <v>22.41</v>
      </c>
      <c r="I725" s="203"/>
      <c r="L725" s="198"/>
      <c r="M725" s="204"/>
      <c r="T725" s="205"/>
      <c r="AT725" s="200" t="s">
        <v>172</v>
      </c>
      <c r="AU725" s="200" t="s">
        <v>112</v>
      </c>
      <c r="AV725" s="199" t="s">
        <v>168</v>
      </c>
      <c r="AW725" s="199" t="s">
        <v>65</v>
      </c>
      <c r="AX725" s="199" t="s">
        <v>8</v>
      </c>
      <c r="AY725" s="200" t="s">
        <v>160</v>
      </c>
    </row>
    <row r="726" spans="2:65" s="50" customFormat="1" ht="37.9" customHeight="1">
      <c r="B726" s="49"/>
      <c r="C726" s="155" t="s">
        <v>812</v>
      </c>
      <c r="D726" s="155" t="s">
        <v>163</v>
      </c>
      <c r="E726" s="156" t="s">
        <v>813</v>
      </c>
      <c r="F726" s="157" t="s">
        <v>814</v>
      </c>
      <c r="G726" s="158" t="s">
        <v>166</v>
      </c>
      <c r="H726" s="159">
        <v>85.257000000000005</v>
      </c>
      <c r="I726" s="160"/>
      <c r="J726" s="161">
        <f>ROUND(I726*H726,2)</f>
        <v>0</v>
      </c>
      <c r="K726" s="157" t="s">
        <v>167</v>
      </c>
      <c r="L726" s="49"/>
      <c r="M726" s="162" t="s">
        <v>53</v>
      </c>
      <c r="N726" s="163" t="s">
        <v>74</v>
      </c>
      <c r="P726" s="164">
        <f>O726*H726</f>
        <v>0</v>
      </c>
      <c r="Q726" s="164">
        <v>2.9E-4</v>
      </c>
      <c r="R726" s="164">
        <f>Q726*H726</f>
        <v>2.4724530000000002E-2</v>
      </c>
      <c r="S726" s="164">
        <v>0</v>
      </c>
      <c r="T726" s="165">
        <f>S726*H726</f>
        <v>0</v>
      </c>
      <c r="AR726" s="166" t="s">
        <v>280</v>
      </c>
      <c r="AT726" s="166" t="s">
        <v>163</v>
      </c>
      <c r="AU726" s="166" t="s">
        <v>112</v>
      </c>
      <c r="AY726" s="34" t="s">
        <v>160</v>
      </c>
      <c r="BE726" s="167">
        <f>IF(N726="základní",J726,0)</f>
        <v>0</v>
      </c>
      <c r="BF726" s="167">
        <f>IF(N726="snížená",J726,0)</f>
        <v>0</v>
      </c>
      <c r="BG726" s="167">
        <f>IF(N726="zákl. přenesená",J726,0)</f>
        <v>0</v>
      </c>
      <c r="BH726" s="167">
        <f>IF(N726="sníž. přenesená",J726,0)</f>
        <v>0</v>
      </c>
      <c r="BI726" s="167">
        <f>IF(N726="nulová",J726,0)</f>
        <v>0</v>
      </c>
      <c r="BJ726" s="34" t="s">
        <v>8</v>
      </c>
      <c r="BK726" s="167">
        <f>ROUND(I726*H726,2)</f>
        <v>0</v>
      </c>
      <c r="BL726" s="34" t="s">
        <v>280</v>
      </c>
      <c r="BM726" s="166" t="s">
        <v>815</v>
      </c>
    </row>
    <row r="727" spans="2:65" s="50" customFormat="1" ht="19.149999999999999">
      <c r="B727" s="49"/>
      <c r="D727" s="168" t="s">
        <v>170</v>
      </c>
      <c r="F727" s="169" t="s">
        <v>816</v>
      </c>
      <c r="I727" s="170"/>
      <c r="L727" s="49"/>
      <c r="M727" s="171"/>
      <c r="T727" s="74"/>
      <c r="AT727" s="34" t="s">
        <v>170</v>
      </c>
      <c r="AU727" s="34" t="s">
        <v>112</v>
      </c>
    </row>
    <row r="728" spans="2:65" s="173" customFormat="1">
      <c r="B728" s="172"/>
      <c r="D728" s="174" t="s">
        <v>172</v>
      </c>
      <c r="E728" s="175" t="s">
        <v>53</v>
      </c>
      <c r="F728" s="176" t="s">
        <v>173</v>
      </c>
      <c r="H728" s="175" t="s">
        <v>53</v>
      </c>
      <c r="I728" s="177"/>
      <c r="L728" s="172"/>
      <c r="M728" s="178"/>
      <c r="T728" s="179"/>
      <c r="AT728" s="175" t="s">
        <v>172</v>
      </c>
      <c r="AU728" s="175" t="s">
        <v>112</v>
      </c>
      <c r="AV728" s="173" t="s">
        <v>8</v>
      </c>
      <c r="AW728" s="173" t="s">
        <v>65</v>
      </c>
      <c r="AX728" s="173" t="s">
        <v>103</v>
      </c>
      <c r="AY728" s="175" t="s">
        <v>160</v>
      </c>
    </row>
    <row r="729" spans="2:65" s="173" customFormat="1">
      <c r="B729" s="172"/>
      <c r="D729" s="174" t="s">
        <v>172</v>
      </c>
      <c r="E729" s="175" t="s">
        <v>53</v>
      </c>
      <c r="F729" s="176" t="s">
        <v>174</v>
      </c>
      <c r="H729" s="175" t="s">
        <v>53</v>
      </c>
      <c r="I729" s="177"/>
      <c r="L729" s="172"/>
      <c r="M729" s="178"/>
      <c r="T729" s="179"/>
      <c r="AT729" s="175" t="s">
        <v>172</v>
      </c>
      <c r="AU729" s="175" t="s">
        <v>112</v>
      </c>
      <c r="AV729" s="173" t="s">
        <v>8</v>
      </c>
      <c r="AW729" s="173" t="s">
        <v>65</v>
      </c>
      <c r="AX729" s="173" t="s">
        <v>103</v>
      </c>
      <c r="AY729" s="175" t="s">
        <v>160</v>
      </c>
    </row>
    <row r="730" spans="2:65" s="181" customFormat="1">
      <c r="B730" s="180"/>
      <c r="D730" s="174" t="s">
        <v>172</v>
      </c>
      <c r="E730" s="182" t="s">
        <v>53</v>
      </c>
      <c r="F730" s="183" t="s">
        <v>759</v>
      </c>
      <c r="H730" s="184">
        <v>59.505000000000003</v>
      </c>
      <c r="I730" s="185"/>
      <c r="L730" s="180"/>
      <c r="M730" s="186"/>
      <c r="T730" s="187"/>
      <c r="AT730" s="182" t="s">
        <v>172</v>
      </c>
      <c r="AU730" s="182" t="s">
        <v>112</v>
      </c>
      <c r="AV730" s="181" t="s">
        <v>112</v>
      </c>
      <c r="AW730" s="181" t="s">
        <v>65</v>
      </c>
      <c r="AX730" s="181" t="s">
        <v>103</v>
      </c>
      <c r="AY730" s="182" t="s">
        <v>160</v>
      </c>
    </row>
    <row r="731" spans="2:65" s="173" customFormat="1">
      <c r="B731" s="172"/>
      <c r="D731" s="174" t="s">
        <v>172</v>
      </c>
      <c r="E731" s="175" t="s">
        <v>53</v>
      </c>
      <c r="F731" s="176" t="s">
        <v>760</v>
      </c>
      <c r="H731" s="175" t="s">
        <v>53</v>
      </c>
      <c r="I731" s="177"/>
      <c r="L731" s="172"/>
      <c r="M731" s="178"/>
      <c r="T731" s="179"/>
      <c r="AT731" s="175" t="s">
        <v>172</v>
      </c>
      <c r="AU731" s="175" t="s">
        <v>112</v>
      </c>
      <c r="AV731" s="173" t="s">
        <v>8</v>
      </c>
      <c r="AW731" s="173" t="s">
        <v>65</v>
      </c>
      <c r="AX731" s="173" t="s">
        <v>103</v>
      </c>
      <c r="AY731" s="175" t="s">
        <v>160</v>
      </c>
    </row>
    <row r="732" spans="2:65" s="181" customFormat="1">
      <c r="B732" s="180"/>
      <c r="D732" s="174" t="s">
        <v>172</v>
      </c>
      <c r="E732" s="182" t="s">
        <v>53</v>
      </c>
      <c r="F732" s="183" t="s">
        <v>761</v>
      </c>
      <c r="H732" s="184">
        <v>25.751999999999999</v>
      </c>
      <c r="I732" s="185"/>
      <c r="L732" s="180"/>
      <c r="M732" s="186"/>
      <c r="T732" s="187"/>
      <c r="AT732" s="182" t="s">
        <v>172</v>
      </c>
      <c r="AU732" s="182" t="s">
        <v>112</v>
      </c>
      <c r="AV732" s="181" t="s">
        <v>112</v>
      </c>
      <c r="AW732" s="181" t="s">
        <v>65</v>
      </c>
      <c r="AX732" s="181" t="s">
        <v>103</v>
      </c>
      <c r="AY732" s="182" t="s">
        <v>160</v>
      </c>
    </row>
    <row r="733" spans="2:65" s="199" customFormat="1">
      <c r="B733" s="198"/>
      <c r="D733" s="174" t="s">
        <v>172</v>
      </c>
      <c r="E733" s="200" t="s">
        <v>53</v>
      </c>
      <c r="F733" s="201" t="s">
        <v>211</v>
      </c>
      <c r="H733" s="202">
        <v>85.257000000000005</v>
      </c>
      <c r="I733" s="203"/>
      <c r="L733" s="198"/>
      <c r="M733" s="204"/>
      <c r="T733" s="205"/>
      <c r="AT733" s="200" t="s">
        <v>172</v>
      </c>
      <c r="AU733" s="200" t="s">
        <v>112</v>
      </c>
      <c r="AV733" s="199" t="s">
        <v>168</v>
      </c>
      <c r="AW733" s="199" t="s">
        <v>65</v>
      </c>
      <c r="AX733" s="199" t="s">
        <v>8</v>
      </c>
      <c r="AY733" s="200" t="s">
        <v>160</v>
      </c>
    </row>
    <row r="734" spans="2:65" s="143" customFormat="1" ht="25.9" customHeight="1">
      <c r="B734" s="142"/>
      <c r="D734" s="144" t="s">
        <v>102</v>
      </c>
      <c r="E734" s="145" t="s">
        <v>817</v>
      </c>
      <c r="F734" s="145" t="s">
        <v>818</v>
      </c>
      <c r="I734" s="146"/>
      <c r="J734" s="147">
        <f>BK734</f>
        <v>0</v>
      </c>
      <c r="L734" s="142"/>
      <c r="M734" s="148"/>
      <c r="P734" s="149">
        <f>SUM(P735:P740)</f>
        <v>0</v>
      </c>
      <c r="R734" s="149">
        <f>SUM(R735:R740)</f>
        <v>0</v>
      </c>
      <c r="T734" s="150">
        <f>SUM(T735:T740)</f>
        <v>0</v>
      </c>
      <c r="AR734" s="144" t="s">
        <v>168</v>
      </c>
      <c r="AT734" s="151" t="s">
        <v>102</v>
      </c>
      <c r="AU734" s="151" t="s">
        <v>103</v>
      </c>
      <c r="AY734" s="144" t="s">
        <v>160</v>
      </c>
      <c r="BK734" s="152">
        <f>SUM(BK735:BK740)</f>
        <v>0</v>
      </c>
    </row>
    <row r="735" spans="2:65" s="50" customFormat="1" ht="24.4" customHeight="1">
      <c r="B735" s="49"/>
      <c r="C735" s="155" t="s">
        <v>819</v>
      </c>
      <c r="D735" s="155" t="s">
        <v>163</v>
      </c>
      <c r="E735" s="156" t="s">
        <v>820</v>
      </c>
      <c r="F735" s="157" t="s">
        <v>821</v>
      </c>
      <c r="G735" s="158" t="s">
        <v>822</v>
      </c>
      <c r="H735" s="159">
        <v>16</v>
      </c>
      <c r="I735" s="160"/>
      <c r="J735" s="161">
        <f>ROUND(I735*H735,2)</f>
        <v>0</v>
      </c>
      <c r="K735" s="157" t="s">
        <v>167</v>
      </c>
      <c r="L735" s="49"/>
      <c r="M735" s="162" t="s">
        <v>53</v>
      </c>
      <c r="N735" s="163" t="s">
        <v>74</v>
      </c>
      <c r="P735" s="164">
        <f>O735*H735</f>
        <v>0</v>
      </c>
      <c r="Q735" s="164">
        <v>0</v>
      </c>
      <c r="R735" s="164">
        <f>Q735*H735</f>
        <v>0</v>
      </c>
      <c r="S735" s="164">
        <v>0</v>
      </c>
      <c r="T735" s="165">
        <f>S735*H735</f>
        <v>0</v>
      </c>
      <c r="AR735" s="166" t="s">
        <v>823</v>
      </c>
      <c r="AT735" s="166" t="s">
        <v>163</v>
      </c>
      <c r="AU735" s="166" t="s">
        <v>8</v>
      </c>
      <c r="AY735" s="34" t="s">
        <v>160</v>
      </c>
      <c r="BE735" s="167">
        <f>IF(N735="základní",J735,0)</f>
        <v>0</v>
      </c>
      <c r="BF735" s="167">
        <f>IF(N735="snížená",J735,0)</f>
        <v>0</v>
      </c>
      <c r="BG735" s="167">
        <f>IF(N735="zákl. přenesená",J735,0)</f>
        <v>0</v>
      </c>
      <c r="BH735" s="167">
        <f>IF(N735="sníž. přenesená",J735,0)</f>
        <v>0</v>
      </c>
      <c r="BI735" s="167">
        <f>IF(N735="nulová",J735,0)</f>
        <v>0</v>
      </c>
      <c r="BJ735" s="34" t="s">
        <v>8</v>
      </c>
      <c r="BK735" s="167">
        <f>ROUND(I735*H735,2)</f>
        <v>0</v>
      </c>
      <c r="BL735" s="34" t="s">
        <v>823</v>
      </c>
      <c r="BM735" s="166" t="s">
        <v>824</v>
      </c>
    </row>
    <row r="736" spans="2:65" s="50" customFormat="1">
      <c r="B736" s="49"/>
      <c r="D736" s="168" t="s">
        <v>170</v>
      </c>
      <c r="F736" s="169" t="s">
        <v>825</v>
      </c>
      <c r="I736" s="170"/>
      <c r="L736" s="49"/>
      <c r="M736" s="171"/>
      <c r="T736" s="74"/>
      <c r="AT736" s="34" t="s">
        <v>170</v>
      </c>
      <c r="AU736" s="34" t="s">
        <v>8</v>
      </c>
    </row>
    <row r="737" spans="2:51" s="173" customFormat="1" ht="20.45">
      <c r="B737" s="172"/>
      <c r="D737" s="174" t="s">
        <v>172</v>
      </c>
      <c r="E737" s="175" t="s">
        <v>53</v>
      </c>
      <c r="F737" s="176" t="s">
        <v>183</v>
      </c>
      <c r="H737" s="175" t="s">
        <v>53</v>
      </c>
      <c r="I737" s="177"/>
      <c r="L737" s="172"/>
      <c r="M737" s="178"/>
      <c r="T737" s="179"/>
      <c r="AT737" s="175" t="s">
        <v>172</v>
      </c>
      <c r="AU737" s="175" t="s">
        <v>8</v>
      </c>
      <c r="AV737" s="173" t="s">
        <v>8</v>
      </c>
      <c r="AW737" s="173" t="s">
        <v>65</v>
      </c>
      <c r="AX737" s="173" t="s">
        <v>103</v>
      </c>
      <c r="AY737" s="175" t="s">
        <v>160</v>
      </c>
    </row>
    <row r="738" spans="2:51" s="173" customFormat="1" ht="20.45">
      <c r="B738" s="172"/>
      <c r="D738" s="174" t="s">
        <v>172</v>
      </c>
      <c r="E738" s="175" t="s">
        <v>53</v>
      </c>
      <c r="F738" s="176" t="s">
        <v>826</v>
      </c>
      <c r="H738" s="175" t="s">
        <v>53</v>
      </c>
      <c r="I738" s="177"/>
      <c r="L738" s="172"/>
      <c r="M738" s="178"/>
      <c r="T738" s="179"/>
      <c r="AT738" s="175" t="s">
        <v>172</v>
      </c>
      <c r="AU738" s="175" t="s">
        <v>8</v>
      </c>
      <c r="AV738" s="173" t="s">
        <v>8</v>
      </c>
      <c r="AW738" s="173" t="s">
        <v>65</v>
      </c>
      <c r="AX738" s="173" t="s">
        <v>103</v>
      </c>
      <c r="AY738" s="175" t="s">
        <v>160</v>
      </c>
    </row>
    <row r="739" spans="2:51" s="173" customFormat="1" ht="30.6">
      <c r="B739" s="172"/>
      <c r="D739" s="174" t="s">
        <v>172</v>
      </c>
      <c r="E739" s="175" t="s">
        <v>53</v>
      </c>
      <c r="F739" s="176" t="s">
        <v>827</v>
      </c>
      <c r="H739" s="175" t="s">
        <v>53</v>
      </c>
      <c r="I739" s="177"/>
      <c r="L739" s="172"/>
      <c r="M739" s="178"/>
      <c r="T739" s="179"/>
      <c r="AT739" s="175" t="s">
        <v>172</v>
      </c>
      <c r="AU739" s="175" t="s">
        <v>8</v>
      </c>
      <c r="AV739" s="173" t="s">
        <v>8</v>
      </c>
      <c r="AW739" s="173" t="s">
        <v>65</v>
      </c>
      <c r="AX739" s="173" t="s">
        <v>103</v>
      </c>
      <c r="AY739" s="175" t="s">
        <v>160</v>
      </c>
    </row>
    <row r="740" spans="2:51" s="181" customFormat="1">
      <c r="B740" s="180"/>
      <c r="D740" s="174" t="s">
        <v>172</v>
      </c>
      <c r="E740" s="182" t="s">
        <v>53</v>
      </c>
      <c r="F740" s="183" t="s">
        <v>828</v>
      </c>
      <c r="H740" s="184">
        <v>16</v>
      </c>
      <c r="I740" s="185"/>
      <c r="L740" s="180"/>
      <c r="M740" s="206"/>
      <c r="N740" s="207"/>
      <c r="O740" s="207"/>
      <c r="P740" s="207"/>
      <c r="Q740" s="207"/>
      <c r="R740" s="207"/>
      <c r="S740" s="207"/>
      <c r="T740" s="208"/>
      <c r="AT740" s="182" t="s">
        <v>172</v>
      </c>
      <c r="AU740" s="182" t="s">
        <v>8</v>
      </c>
      <c r="AV740" s="181" t="s">
        <v>112</v>
      </c>
      <c r="AW740" s="181" t="s">
        <v>65</v>
      </c>
      <c r="AX740" s="181" t="s">
        <v>8</v>
      </c>
      <c r="AY740" s="182" t="s">
        <v>160</v>
      </c>
    </row>
    <row r="741" spans="2:51" s="50" customFormat="1" ht="7.15" customHeight="1">
      <c r="B741" s="60"/>
      <c r="C741" s="61"/>
      <c r="D741" s="61"/>
      <c r="E741" s="61"/>
      <c r="F741" s="61"/>
      <c r="G741" s="61"/>
      <c r="H741" s="61"/>
      <c r="I741" s="61"/>
      <c r="J741" s="61"/>
      <c r="K741" s="61"/>
      <c r="L741" s="49"/>
    </row>
  </sheetData>
  <sheetProtection algorithmName="SHA-512" hashValue="WuiyukhkFZeo672NZ2CMmCVH1XiEc6qxosDbZRAxSrlPqVfupGTPyW4aD2euc6ya4SmMSbARmofgqb93lWyC3A==" saltValue="x21plkHRzi4Mt3er6uyoqlx1gw0VR6gMy4u44vd3AhqCyj5pWHMOd3BgbiGzrHWUeyyoq0VLc8JNBsS3HHazxg==" spinCount="100000" sheet="1" objects="1" scenarios="1" formatColumns="0" formatRows="0" autoFilter="0"/>
  <autoFilter ref="C97:K740" xr:uid="{00000000-0009-0000-0000-000001000000}"/>
  <mergeCells count="9">
    <mergeCell ref="E50:H50"/>
    <mergeCell ref="E88:H88"/>
    <mergeCell ref="E90:H90"/>
    <mergeCell ref="L2:V2"/>
    <mergeCell ref="E7:H7"/>
    <mergeCell ref="E9:H9"/>
    <mergeCell ref="E18:H18"/>
    <mergeCell ref="E27:H27"/>
    <mergeCell ref="E48:H48"/>
  </mergeCells>
  <hyperlinks>
    <hyperlink ref="F102" r:id="rId1" xr:uid="{C217B771-903D-A845-A0FC-CC633E75A415}"/>
    <hyperlink ref="F109" r:id="rId2" xr:uid="{E5BE026D-F9A6-9845-9C54-3B041A43E3D8}"/>
    <hyperlink ref="F118" r:id="rId3" xr:uid="{7000E19D-2E63-FF42-AC01-4F1696DBEACA}"/>
    <hyperlink ref="F125" r:id="rId4" xr:uid="{7768F98D-4398-F44F-8360-96DD8B4E1812}"/>
    <hyperlink ref="F133" r:id="rId5" xr:uid="{F8589D80-717A-EA42-9C4B-90F3021E0279}"/>
    <hyperlink ref="F141" r:id="rId6" xr:uid="{D22C6D61-799E-9D46-91FF-2FBDFCD7264D}"/>
    <hyperlink ref="F148" r:id="rId7" xr:uid="{FD90ACA2-084B-D346-A675-0866DF19ED09}"/>
    <hyperlink ref="F157" r:id="rId8" xr:uid="{5AE27B09-DEB6-E64C-9D4A-381B4553EC23}"/>
    <hyperlink ref="F163" r:id="rId9" xr:uid="{F75CB460-7711-114F-ABB0-534750DBE100}"/>
    <hyperlink ref="F168" r:id="rId10" xr:uid="{3B45ED8C-EBE3-8C4D-BBD9-024BA6BD7C25}"/>
    <hyperlink ref="F173" r:id="rId11" xr:uid="{95C8DD7C-AE5A-7F43-9EA7-CCB52E3959C8}"/>
    <hyperlink ref="F178" r:id="rId12" xr:uid="{68FD04D9-FE13-7043-A85D-594B410113D5}"/>
    <hyperlink ref="F195" r:id="rId13" xr:uid="{A44076CB-F015-7F47-841C-C038AE911A86}"/>
    <hyperlink ref="F211" r:id="rId14" xr:uid="{229F7A7A-633A-374F-9263-5F91B03F9673}"/>
    <hyperlink ref="F227" r:id="rId15" xr:uid="{17EBCB8D-41F8-854A-93CC-1DA57927FC83}"/>
    <hyperlink ref="F234" r:id="rId16" xr:uid="{5C0E5815-4B84-6147-8F37-1F3173E771B1}"/>
    <hyperlink ref="F250" r:id="rId17" xr:uid="{D07CD989-8B0A-B642-B1A5-56F99BC583D8}"/>
    <hyperlink ref="F255" r:id="rId18" xr:uid="{F45B198B-7049-B84C-AD08-C6646FDC4519}"/>
    <hyperlink ref="F261" r:id="rId19" xr:uid="{1E5C5EB0-EB7A-AA47-9C34-E7837ED28CB6}"/>
    <hyperlink ref="F269" r:id="rId20" xr:uid="{19DCCAC5-9971-694E-A7E6-28045D2BC548}"/>
    <hyperlink ref="F277" r:id="rId21" xr:uid="{3D6154EF-CB38-1B47-97FE-AFFDBDC114BF}"/>
    <hyperlink ref="F282" r:id="rId22" xr:uid="{2029B81B-C03C-8148-9D4F-E225C9621B41}"/>
    <hyperlink ref="F289" r:id="rId23" xr:uid="{47FB9914-AEAC-8B46-AA38-5EDFBDD117DD}"/>
    <hyperlink ref="F296" r:id="rId24" xr:uid="{F8CB6DA2-E9BA-ED4C-98A2-F50388CBB82B}"/>
    <hyperlink ref="F303" r:id="rId25" xr:uid="{84E6093B-F8ED-7746-BC09-34FDA00C5C5A}"/>
    <hyperlink ref="F309" r:id="rId26" xr:uid="{7B9101C9-2DCD-B040-A297-6EF43A5C9503}"/>
    <hyperlink ref="F316" r:id="rId27" xr:uid="{29B5729B-D3DC-7946-804E-38239775F9EE}"/>
    <hyperlink ref="F323" r:id="rId28" xr:uid="{4E237B31-8615-CD4A-B4E6-10F83C5F9B60}"/>
    <hyperlink ref="F330" r:id="rId29" xr:uid="{1BE4B1F7-821A-4B45-8040-8C98C4A50707}"/>
    <hyperlink ref="F337" r:id="rId30" xr:uid="{5DBEA074-9378-424B-80DF-C73547F379CF}"/>
    <hyperlink ref="F342" r:id="rId31" xr:uid="{825FDE79-CE09-3D40-AE84-FFAB10931788}"/>
    <hyperlink ref="F358" r:id="rId32" xr:uid="{3AE153C7-CB96-5947-AF0B-D6A276388DD1}"/>
    <hyperlink ref="F368" r:id="rId33" xr:uid="{313B24AF-441C-DA42-9200-3C97ED3BDC2E}"/>
    <hyperlink ref="F370" r:id="rId34" xr:uid="{77E14831-A9E5-4141-A79A-2442B09D0D7E}"/>
    <hyperlink ref="F372" r:id="rId35" xr:uid="{5A5CAF0E-AC14-F340-8C05-F77166D419E2}"/>
    <hyperlink ref="F375" r:id="rId36" xr:uid="{85290D05-3AAE-824C-818A-9D5C3093B7A6}"/>
    <hyperlink ref="F379" r:id="rId37" xr:uid="{B1DA3F56-62FA-0145-8434-7C15D83E7902}"/>
    <hyperlink ref="F383" r:id="rId38" xr:uid="{641E72E2-BF5C-8B46-867E-DB95FA693F11}"/>
    <hyperlink ref="F387" r:id="rId39" xr:uid="{36C1104E-EC01-1445-947A-FF59DC792308}"/>
    <hyperlink ref="F392" r:id="rId40" xr:uid="{1D3FB7D2-C272-1541-B154-D114A14AF2EB}"/>
    <hyperlink ref="F397" r:id="rId41" xr:uid="{66D27224-92AF-7D4F-84CD-17CCDC7FCD29}"/>
    <hyperlink ref="F406" r:id="rId42" xr:uid="{20ECA766-7AF8-9A40-90B5-900710DBA3C1}"/>
    <hyperlink ref="F414" r:id="rId43" xr:uid="{A9868972-654B-4B48-B878-9BE8C0EF439D}"/>
    <hyperlink ref="F420" r:id="rId44" xr:uid="{AC3039C6-9E01-CE4C-B822-1768037E2329}"/>
    <hyperlink ref="F430" r:id="rId45" xr:uid="{D6448062-8764-AD44-95F0-3E28BAAF0C41}"/>
    <hyperlink ref="F436" r:id="rId46" xr:uid="{71A9F520-5FBB-6545-BE76-7CE9E623CA24}"/>
    <hyperlink ref="F446" r:id="rId47" xr:uid="{3443ADDF-0611-114A-A2E2-0288E5135A77}"/>
    <hyperlink ref="F452" r:id="rId48" xr:uid="{B595AEDE-8877-F642-B6B5-290A89B5A0D1}"/>
    <hyperlink ref="F458" r:id="rId49" xr:uid="{F6AE9541-370F-8B4B-92DB-A75F89D217F2}"/>
    <hyperlink ref="F471" r:id="rId50" xr:uid="{8DB38CC7-05E6-6C4A-963C-A0B1BCA2B678}"/>
    <hyperlink ref="F477" r:id="rId51" xr:uid="{89CFD554-33D3-FC48-8428-7B32CC6E2211}"/>
    <hyperlink ref="F484" r:id="rId52" xr:uid="{4FA02953-1290-C34E-B1DA-0A60BA0D0AE3}"/>
    <hyperlink ref="F490" r:id="rId53" xr:uid="{20E8E368-5DD4-BB41-940D-782DF86A8743}"/>
    <hyperlink ref="F497" r:id="rId54" xr:uid="{DF09C685-5188-A542-936A-AAC093CD2B0B}"/>
    <hyperlink ref="F503" r:id="rId55" xr:uid="{8CC246A6-7E41-2945-A4AE-2EE707557F2C}"/>
    <hyperlink ref="F509" r:id="rId56" xr:uid="{3284E189-50A4-6A4C-9152-76DBE91ADBF5}"/>
    <hyperlink ref="F512" r:id="rId57" xr:uid="{E371E319-F14C-8C44-96F1-E309FF798B74}"/>
    <hyperlink ref="F519" r:id="rId58" xr:uid="{B5B37ED7-77CF-6C44-A735-A5FBE5A931B2}"/>
    <hyperlink ref="F526" r:id="rId59" xr:uid="{21FE394A-415A-C041-B0BB-E6AA71845135}"/>
    <hyperlink ref="F532" r:id="rId60" xr:uid="{34ED7B4E-1E28-734D-B059-D5E0B4D8D3C3}"/>
    <hyperlink ref="F535" r:id="rId61" xr:uid="{23D3C232-2E80-DB42-BB96-105E5F4B51A5}"/>
    <hyperlink ref="F540" r:id="rId62" xr:uid="{1EF7B290-751B-D941-B1B1-577C5292C23B}"/>
    <hyperlink ref="F545" r:id="rId63" xr:uid="{3BF044C3-C0CA-C049-907F-21C853B97BE2}"/>
    <hyperlink ref="F550" r:id="rId64" xr:uid="{C835D77E-2087-D849-B7E7-B5E5A384B3B6}"/>
    <hyperlink ref="F555" r:id="rId65" xr:uid="{006C7045-1DFD-834F-8B9F-73A18E48C06F}"/>
    <hyperlink ref="F561" r:id="rId66" xr:uid="{D2E9BB34-53F7-9948-8ADA-E95C60638209}"/>
    <hyperlink ref="F567" r:id="rId67" xr:uid="{EB06AF53-67AE-3449-9A0F-4B999A520CD4}"/>
    <hyperlink ref="F574" r:id="rId68" xr:uid="{015D12E9-9267-4E4B-BA53-824855900E52}"/>
    <hyperlink ref="F579" r:id="rId69" xr:uid="{85AE2E30-1C1A-DE4B-81FD-5719BB6DE777}"/>
    <hyperlink ref="F584" r:id="rId70" xr:uid="{6423C5D4-80B5-5E41-91EE-F3B93DBD6C2A}"/>
    <hyperlink ref="F591" r:id="rId71" xr:uid="{D79F34CA-B82C-4F4A-BB12-D22BCC8200CC}"/>
    <hyperlink ref="F598" r:id="rId72" xr:uid="{56B15745-7879-CC42-948D-9EFE911BB5E9}"/>
    <hyperlink ref="F603" r:id="rId73" xr:uid="{86E1FF38-2DB2-ED44-A357-5B9CF3745A87}"/>
    <hyperlink ref="F608" r:id="rId74" xr:uid="{23146236-3F8D-7F40-8063-5DF08FA67527}"/>
    <hyperlink ref="F613" r:id="rId75" xr:uid="{C5F28D92-8635-654A-98E2-78C6CF06CF4F}"/>
    <hyperlink ref="F621" r:id="rId76" xr:uid="{800E5461-30FD-DD44-BACC-7A6B5B53B4BD}"/>
    <hyperlink ref="F624" r:id="rId77" xr:uid="{278D8921-EEEE-E347-8A19-4A0EE3852E3C}"/>
    <hyperlink ref="F632" r:id="rId78" xr:uid="{35E73EB9-3628-A34F-9810-54C180F26C90}"/>
    <hyperlink ref="F638" r:id="rId79" xr:uid="{CD80ABC4-D557-2D4A-A0C8-4CD5369D35C1}"/>
    <hyperlink ref="F644" r:id="rId80" xr:uid="{37276CFF-734C-4145-9888-A4FC598BC52B}"/>
    <hyperlink ref="F650" r:id="rId81" xr:uid="{2CC7D075-0813-6143-A4B0-ED3FA3639FAE}"/>
    <hyperlink ref="F657" r:id="rId82" xr:uid="{DC4564B4-EFC9-234F-9EA8-212E29FE498F}"/>
    <hyperlink ref="F665" r:id="rId83" xr:uid="{F7D8053C-9360-C84F-9BB0-ECC3160717F2}"/>
    <hyperlink ref="F673" r:id="rId84" xr:uid="{83B8BD0C-59E3-124D-A3E9-2AA72D86F4C6}"/>
    <hyperlink ref="F681" r:id="rId85" xr:uid="{B7778D64-D93E-FF4A-BCAB-712AA7CA3349}"/>
    <hyperlink ref="F691" r:id="rId86" xr:uid="{830F4491-815B-684D-A8C9-144BA71BF280}"/>
    <hyperlink ref="F701" r:id="rId87" xr:uid="{D560AFF9-EF24-2445-AD3E-38F667D6214F}"/>
    <hyperlink ref="F709" r:id="rId88" xr:uid="{10D95B9A-F5D2-A14E-8B3F-83EA7A65A9B6}"/>
    <hyperlink ref="F714" r:id="rId89" xr:uid="{1CD50A71-D0F5-9548-A04C-A8594991BD01}"/>
    <hyperlink ref="F719" r:id="rId90" xr:uid="{FA114C7F-68AE-2B47-AEED-6CAAAD4A34DE}"/>
    <hyperlink ref="F727" r:id="rId91" xr:uid="{2585F49F-3925-8944-8833-14C188B8872C}"/>
    <hyperlink ref="F736" r:id="rId92" xr:uid="{A65D13F4-2A68-F944-BEC7-D0FE6BF6AB64}"/>
  </hyperlinks>
  <pageMargins left="0.39374999999999999" right="0.39374999999999999" top="0.39374999999999999" bottom="0.39374999999999999" header="0" footer="0"/>
  <pageSetup paperSize="9" fitToHeight="100" orientation="portrait" blackAndWhite="1"/>
  <headerFooter>
    <oddFooter>&amp;CStrana &amp;P z &amp;N</oddFooter>
  </headerFooter>
  <drawing r:id="rId9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00591-76C1-7048-AB9A-693F4D6633D7}">
  <sheetPr>
    <pageSetUpPr fitToPage="1"/>
  </sheetPr>
  <dimension ref="B2:BM826"/>
  <sheetViews>
    <sheetView showGridLines="0" topLeftCell="A635" workbookViewId="0"/>
  </sheetViews>
  <sheetFormatPr defaultColWidth="10.7109375" defaultRowHeight="10.15"/>
  <cols>
    <col min="1" max="1" width="5.42578125" style="33" customWidth="1"/>
    <col min="2" max="2" width="0.7109375" style="33" customWidth="1"/>
    <col min="3" max="4" width="2.7109375" style="33" customWidth="1"/>
    <col min="5" max="5" width="11.42578125" style="33" customWidth="1"/>
    <col min="6" max="6" width="33.7109375" style="33" customWidth="1"/>
    <col min="7" max="7" width="5" style="33" customWidth="1"/>
    <col min="8" max="8" width="9.28515625" style="33" customWidth="1"/>
    <col min="9" max="9" width="10.42578125" style="33" customWidth="1"/>
    <col min="10" max="11" width="14.7109375" style="33" customWidth="1"/>
    <col min="12" max="12" width="6.140625" style="33" customWidth="1"/>
    <col min="13" max="13" width="7.140625" style="33" hidden="1" customWidth="1"/>
    <col min="14" max="14" width="10.7109375" style="33"/>
    <col min="15" max="20" width="9.42578125" style="33" hidden="1" customWidth="1"/>
    <col min="21" max="21" width="10.7109375" style="33" hidden="1" customWidth="1"/>
    <col min="22" max="22" width="8.140625" style="33" customWidth="1"/>
    <col min="23" max="23" width="10.7109375" style="33" customWidth="1"/>
    <col min="24" max="24" width="8.140625" style="33" customWidth="1"/>
    <col min="25" max="25" width="10" style="33" customWidth="1"/>
    <col min="26" max="26" width="7.28515625" style="33" customWidth="1"/>
    <col min="27" max="27" width="10" style="33" customWidth="1"/>
    <col min="28" max="28" width="10.7109375" style="33" customWidth="1"/>
    <col min="29" max="29" width="7.28515625" style="33" customWidth="1"/>
    <col min="30" max="30" width="10" style="33" customWidth="1"/>
    <col min="31" max="31" width="10.7109375" style="33" customWidth="1"/>
    <col min="32" max="16384" width="10.7109375" style="33"/>
  </cols>
  <sheetData>
    <row r="2" spans="2:46" ht="37.15" customHeight="1">
      <c r="L2" s="494"/>
      <c r="M2" s="494"/>
      <c r="N2" s="494"/>
      <c r="O2" s="494"/>
      <c r="P2" s="494"/>
      <c r="Q2" s="494"/>
      <c r="R2" s="494"/>
      <c r="S2" s="494"/>
      <c r="T2" s="494"/>
      <c r="U2" s="494"/>
      <c r="V2" s="494"/>
      <c r="AT2" s="34" t="s">
        <v>115</v>
      </c>
    </row>
    <row r="3" spans="2:46" ht="7.15" customHeight="1">
      <c r="B3" s="35"/>
      <c r="C3" s="36"/>
      <c r="D3" s="36"/>
      <c r="E3" s="36"/>
      <c r="F3" s="36"/>
      <c r="G3" s="36"/>
      <c r="H3" s="36"/>
      <c r="I3" s="36"/>
      <c r="J3" s="36"/>
      <c r="K3" s="36"/>
      <c r="L3" s="37"/>
      <c r="AT3" s="34" t="s">
        <v>112</v>
      </c>
    </row>
    <row r="4" spans="2:46" ht="25.15" customHeight="1">
      <c r="B4" s="37"/>
      <c r="D4" s="38" t="s">
        <v>119</v>
      </c>
      <c r="L4" s="37"/>
      <c r="M4" s="108" t="s">
        <v>44</v>
      </c>
      <c r="AT4" s="34" t="s">
        <v>38</v>
      </c>
    </row>
    <row r="5" spans="2:46" ht="7.15" customHeight="1">
      <c r="B5" s="37"/>
      <c r="L5" s="37"/>
    </row>
    <row r="6" spans="2:46" ht="12" customHeight="1">
      <c r="B6" s="37"/>
      <c r="D6" s="44" t="s">
        <v>50</v>
      </c>
      <c r="L6" s="37"/>
    </row>
    <row r="7" spans="2:46" ht="16.5" customHeight="1">
      <c r="B7" s="37"/>
      <c r="E7" s="461" t="str">
        <f>'Rekapitulace stavby'!K6</f>
        <v>Serverovna - Objekt MÚ Žďár nad Sázavou, Žižkova 227/1</v>
      </c>
      <c r="F7" s="462"/>
      <c r="G7" s="462"/>
      <c r="H7" s="462"/>
      <c r="L7" s="37"/>
    </row>
    <row r="8" spans="2:46" s="50" customFormat="1" ht="12" customHeight="1">
      <c r="B8" s="49"/>
      <c r="D8" s="44" t="s">
        <v>120</v>
      </c>
      <c r="L8" s="49"/>
    </row>
    <row r="9" spans="2:46" s="50" customFormat="1" ht="16.5" customHeight="1">
      <c r="B9" s="49"/>
      <c r="E9" s="440" t="s">
        <v>829</v>
      </c>
      <c r="F9" s="460"/>
      <c r="G9" s="460"/>
      <c r="H9" s="460"/>
      <c r="L9" s="49"/>
    </row>
    <row r="10" spans="2:46" s="50" customFormat="1">
      <c r="B10" s="49"/>
      <c r="L10" s="49"/>
    </row>
    <row r="11" spans="2:46" s="50" customFormat="1" ht="12" customHeight="1">
      <c r="B11" s="49"/>
      <c r="D11" s="44" t="s">
        <v>52</v>
      </c>
      <c r="F11" s="42" t="s">
        <v>53</v>
      </c>
      <c r="I11" s="44" t="s">
        <v>54</v>
      </c>
      <c r="J11" s="42" t="s">
        <v>53</v>
      </c>
      <c r="L11" s="49"/>
    </row>
    <row r="12" spans="2:46" s="50" customFormat="1" ht="12" customHeight="1">
      <c r="B12" s="49"/>
      <c r="D12" s="44" t="s">
        <v>55</v>
      </c>
      <c r="F12" s="42" t="s">
        <v>56</v>
      </c>
      <c r="I12" s="44" t="s">
        <v>57</v>
      </c>
      <c r="J12" s="70" t="str">
        <f>'Rekapitulace stavby'!AN8</f>
        <v>13. 9. 2024</v>
      </c>
      <c r="L12" s="49"/>
    </row>
    <row r="13" spans="2:46" s="50" customFormat="1" ht="10.9" customHeight="1">
      <c r="B13" s="49"/>
      <c r="L13" s="49"/>
    </row>
    <row r="14" spans="2:46" s="50" customFormat="1" ht="12" customHeight="1">
      <c r="B14" s="49"/>
      <c r="D14" s="44" t="s">
        <v>59</v>
      </c>
      <c r="I14" s="44" t="s">
        <v>11</v>
      </c>
      <c r="J14" s="42" t="s">
        <v>53</v>
      </c>
      <c r="L14" s="49"/>
    </row>
    <row r="15" spans="2:46" s="50" customFormat="1" ht="18" customHeight="1">
      <c r="B15" s="49"/>
      <c r="E15" s="42" t="s">
        <v>60</v>
      </c>
      <c r="I15" s="44" t="s">
        <v>14</v>
      </c>
      <c r="J15" s="42" t="s">
        <v>53</v>
      </c>
      <c r="L15" s="49"/>
    </row>
    <row r="16" spans="2:46" s="50" customFormat="1" ht="7.15" customHeight="1">
      <c r="B16" s="49"/>
      <c r="L16" s="49"/>
    </row>
    <row r="17" spans="2:12" s="50" customFormat="1" ht="12" customHeight="1">
      <c r="B17" s="49"/>
      <c r="D17" s="44" t="s">
        <v>61</v>
      </c>
      <c r="I17" s="44" t="s">
        <v>11</v>
      </c>
      <c r="J17" s="45" t="str">
        <f>'Rekapitulace stavby'!AN13</f>
        <v>Vyplň údaj</v>
      </c>
      <c r="L17" s="49"/>
    </row>
    <row r="18" spans="2:12" s="50" customFormat="1" ht="18" customHeight="1">
      <c r="B18" s="49"/>
      <c r="E18" s="463" t="str">
        <f>'Rekapitulace stavby'!E14</f>
        <v>Vyplň údaj</v>
      </c>
      <c r="F18" s="449"/>
      <c r="G18" s="449"/>
      <c r="H18" s="449"/>
      <c r="I18" s="44" t="s">
        <v>14</v>
      </c>
      <c r="J18" s="45" t="str">
        <f>'Rekapitulace stavby'!AN14</f>
        <v>Vyplň údaj</v>
      </c>
      <c r="L18" s="49"/>
    </row>
    <row r="19" spans="2:12" s="50" customFormat="1" ht="7.15" customHeight="1">
      <c r="B19" s="49"/>
      <c r="L19" s="49"/>
    </row>
    <row r="20" spans="2:12" s="50" customFormat="1" ht="12" customHeight="1">
      <c r="B20" s="49"/>
      <c r="D20" s="44" t="s">
        <v>63</v>
      </c>
      <c r="I20" s="44" t="s">
        <v>11</v>
      </c>
      <c r="J20" s="42" t="s">
        <v>53</v>
      </c>
      <c r="L20" s="49"/>
    </row>
    <row r="21" spans="2:12" s="50" customFormat="1" ht="18" customHeight="1">
      <c r="B21" s="49"/>
      <c r="E21" s="42" t="s">
        <v>64</v>
      </c>
      <c r="I21" s="44" t="s">
        <v>14</v>
      </c>
      <c r="J21" s="42" t="s">
        <v>53</v>
      </c>
      <c r="L21" s="49"/>
    </row>
    <row r="22" spans="2:12" s="50" customFormat="1" ht="7.15" customHeight="1">
      <c r="B22" s="49"/>
      <c r="L22" s="49"/>
    </row>
    <row r="23" spans="2:12" s="50" customFormat="1" ht="12" customHeight="1">
      <c r="B23" s="49"/>
      <c r="D23" s="44" t="s">
        <v>66</v>
      </c>
      <c r="I23" s="44" t="s">
        <v>11</v>
      </c>
      <c r="J23" s="42" t="s">
        <v>53</v>
      </c>
      <c r="L23" s="49"/>
    </row>
    <row r="24" spans="2:12" s="50" customFormat="1" ht="18" customHeight="1">
      <c r="B24" s="49"/>
      <c r="E24" s="42" t="s">
        <v>67</v>
      </c>
      <c r="I24" s="44" t="s">
        <v>14</v>
      </c>
      <c r="J24" s="42" t="s">
        <v>53</v>
      </c>
      <c r="L24" s="49"/>
    </row>
    <row r="25" spans="2:12" s="50" customFormat="1" ht="7.15" customHeight="1">
      <c r="B25" s="49"/>
      <c r="L25" s="49"/>
    </row>
    <row r="26" spans="2:12" s="50" customFormat="1" ht="12" customHeight="1">
      <c r="B26" s="49"/>
      <c r="D26" s="44" t="s">
        <v>68</v>
      </c>
      <c r="L26" s="49"/>
    </row>
    <row r="27" spans="2:12" s="110" customFormat="1" ht="71.25" customHeight="1">
      <c r="B27" s="109"/>
      <c r="E27" s="456" t="s">
        <v>69</v>
      </c>
      <c r="F27" s="456"/>
      <c r="G27" s="456"/>
      <c r="H27" s="456"/>
      <c r="L27" s="109"/>
    </row>
    <row r="28" spans="2:12" s="50" customFormat="1" ht="7.15" customHeight="1">
      <c r="B28" s="49"/>
      <c r="L28" s="49"/>
    </row>
    <row r="29" spans="2:12" s="50" customFormat="1" ht="7.15" customHeight="1">
      <c r="B29" s="49"/>
      <c r="D29" s="71"/>
      <c r="E29" s="71"/>
      <c r="F29" s="71"/>
      <c r="G29" s="71"/>
      <c r="H29" s="71"/>
      <c r="I29" s="71"/>
      <c r="J29" s="71"/>
      <c r="K29" s="71"/>
      <c r="L29" s="49"/>
    </row>
    <row r="30" spans="2:12" s="50" customFormat="1" ht="25.5" customHeight="1">
      <c r="B30" s="49"/>
      <c r="D30" s="111" t="s">
        <v>70</v>
      </c>
      <c r="J30" s="85">
        <f>ROUND(J95, 2)</f>
        <v>0</v>
      </c>
      <c r="L30" s="49"/>
    </row>
    <row r="31" spans="2:12" s="50" customFormat="1" ht="7.15" customHeight="1">
      <c r="B31" s="49"/>
      <c r="D31" s="71"/>
      <c r="E31" s="71"/>
      <c r="F31" s="71"/>
      <c r="G31" s="71"/>
      <c r="H31" s="71"/>
      <c r="I31" s="71"/>
      <c r="J31" s="71"/>
      <c r="K31" s="71"/>
      <c r="L31" s="49"/>
    </row>
    <row r="32" spans="2:12" s="50" customFormat="1" ht="14.65" customHeight="1">
      <c r="B32" s="49"/>
      <c r="F32" s="53" t="s">
        <v>72</v>
      </c>
      <c r="I32" s="53" t="s">
        <v>71</v>
      </c>
      <c r="J32" s="53" t="s">
        <v>73</v>
      </c>
      <c r="L32" s="49"/>
    </row>
    <row r="33" spans="2:12" s="50" customFormat="1" ht="14.65" customHeight="1">
      <c r="B33" s="49"/>
      <c r="D33" s="73" t="s">
        <v>32</v>
      </c>
      <c r="E33" s="44" t="s">
        <v>74</v>
      </c>
      <c r="F33" s="112">
        <f>ROUND((SUM(BE95:BE825)),  2)</f>
        <v>0</v>
      </c>
      <c r="I33" s="113">
        <v>0.21</v>
      </c>
      <c r="J33" s="112">
        <f>ROUND(((SUM(BE95:BE825))*I33),  2)</f>
        <v>0</v>
      </c>
      <c r="L33" s="49"/>
    </row>
    <row r="34" spans="2:12" s="50" customFormat="1" ht="14.65" customHeight="1">
      <c r="B34" s="49"/>
      <c r="E34" s="44" t="s">
        <v>75</v>
      </c>
      <c r="F34" s="112">
        <f>ROUND((SUM(BF95:BF825)),  2)</f>
        <v>0</v>
      </c>
      <c r="I34" s="113">
        <v>0.12</v>
      </c>
      <c r="J34" s="112">
        <f>ROUND(((SUM(BF95:BF825))*I34),  2)</f>
        <v>0</v>
      </c>
      <c r="L34" s="49"/>
    </row>
    <row r="35" spans="2:12" s="50" customFormat="1" ht="14.65" hidden="1" customHeight="1">
      <c r="B35" s="49"/>
      <c r="E35" s="44" t="s">
        <v>76</v>
      </c>
      <c r="F35" s="112">
        <f>ROUND((SUM(BG95:BG825)),  2)</f>
        <v>0</v>
      </c>
      <c r="I35" s="113">
        <v>0.21</v>
      </c>
      <c r="J35" s="112">
        <f>0</f>
        <v>0</v>
      </c>
      <c r="L35" s="49"/>
    </row>
    <row r="36" spans="2:12" s="50" customFormat="1" ht="14.65" hidden="1" customHeight="1">
      <c r="B36" s="49"/>
      <c r="E36" s="44" t="s">
        <v>77</v>
      </c>
      <c r="F36" s="112">
        <f>ROUND((SUM(BH95:BH825)),  2)</f>
        <v>0</v>
      </c>
      <c r="I36" s="113">
        <v>0.12</v>
      </c>
      <c r="J36" s="112">
        <f>0</f>
        <v>0</v>
      </c>
      <c r="L36" s="49"/>
    </row>
    <row r="37" spans="2:12" s="50" customFormat="1" ht="14.65" hidden="1" customHeight="1">
      <c r="B37" s="49"/>
      <c r="E37" s="44" t="s">
        <v>78</v>
      </c>
      <c r="F37" s="112">
        <f>ROUND((SUM(BI95:BI825)),  2)</f>
        <v>0</v>
      </c>
      <c r="I37" s="113">
        <v>0</v>
      </c>
      <c r="J37" s="112">
        <f>0</f>
        <v>0</v>
      </c>
      <c r="L37" s="49"/>
    </row>
    <row r="38" spans="2:12" s="50" customFormat="1" ht="7.15" customHeight="1">
      <c r="B38" s="49"/>
      <c r="L38" s="49"/>
    </row>
    <row r="39" spans="2:12" s="50" customFormat="1" ht="25.5" customHeight="1">
      <c r="B39" s="49"/>
      <c r="C39" s="114"/>
      <c r="D39" s="115" t="s">
        <v>79</v>
      </c>
      <c r="E39" s="75"/>
      <c r="F39" s="75"/>
      <c r="G39" s="116" t="s">
        <v>80</v>
      </c>
      <c r="H39" s="117" t="s">
        <v>81</v>
      </c>
      <c r="I39" s="75"/>
      <c r="J39" s="118">
        <f>SUM(J30:J37)</f>
        <v>0</v>
      </c>
      <c r="K39" s="119"/>
      <c r="L39" s="49"/>
    </row>
    <row r="40" spans="2:12" s="50" customFormat="1" ht="14.65" customHeight="1">
      <c r="B40" s="60"/>
      <c r="C40" s="61"/>
      <c r="D40" s="61"/>
      <c r="E40" s="61"/>
      <c r="F40" s="61"/>
      <c r="G40" s="61"/>
      <c r="H40" s="61"/>
      <c r="I40" s="61"/>
      <c r="J40" s="61"/>
      <c r="K40" s="61"/>
      <c r="L40" s="49"/>
    </row>
    <row r="44" spans="2:12" s="50" customFormat="1" ht="7.15" customHeight="1">
      <c r="B44" s="62"/>
      <c r="C44" s="63"/>
      <c r="D44" s="63"/>
      <c r="E44" s="63"/>
      <c r="F44" s="63"/>
      <c r="G44" s="63"/>
      <c r="H44" s="63"/>
      <c r="I44" s="63"/>
      <c r="J44" s="63"/>
      <c r="K44" s="63"/>
      <c r="L44" s="49"/>
    </row>
    <row r="45" spans="2:12" s="50" customFormat="1" ht="25.15" customHeight="1">
      <c r="B45" s="49"/>
      <c r="C45" s="38" t="s">
        <v>122</v>
      </c>
      <c r="L45" s="49"/>
    </row>
    <row r="46" spans="2:12" s="50" customFormat="1" ht="7.15" customHeight="1">
      <c r="B46" s="49"/>
      <c r="L46" s="49"/>
    </row>
    <row r="47" spans="2:12" s="50" customFormat="1" ht="12" customHeight="1">
      <c r="B47" s="49"/>
      <c r="C47" s="44" t="s">
        <v>50</v>
      </c>
      <c r="L47" s="49"/>
    </row>
    <row r="48" spans="2:12" s="50" customFormat="1" ht="16.5" customHeight="1">
      <c r="B48" s="49"/>
      <c r="E48" s="461" t="str">
        <f>E7</f>
        <v>Serverovna - Objekt MÚ Žďár nad Sázavou, Žižkova 227/1</v>
      </c>
      <c r="F48" s="462"/>
      <c r="G48" s="462"/>
      <c r="H48" s="462"/>
      <c r="L48" s="49"/>
    </row>
    <row r="49" spans="2:47" s="50" customFormat="1" ht="12" customHeight="1">
      <c r="B49" s="49"/>
      <c r="C49" s="44" t="s">
        <v>120</v>
      </c>
      <c r="L49" s="49"/>
    </row>
    <row r="50" spans="2:47" s="50" customFormat="1" ht="16.5" customHeight="1">
      <c r="B50" s="49"/>
      <c r="E50" s="440" t="str">
        <f>E9</f>
        <v>SO 02 - Myčka aut - dieselagregát</v>
      </c>
      <c r="F50" s="460"/>
      <c r="G50" s="460"/>
      <c r="H50" s="460"/>
      <c r="L50" s="49"/>
    </row>
    <row r="51" spans="2:47" s="50" customFormat="1" ht="7.15" customHeight="1">
      <c r="B51" s="49"/>
      <c r="L51" s="49"/>
    </row>
    <row r="52" spans="2:47" s="50" customFormat="1" ht="12" customHeight="1">
      <c r="B52" s="49"/>
      <c r="C52" s="44" t="s">
        <v>55</v>
      </c>
      <c r="F52" s="42" t="str">
        <f>F12</f>
        <v>Žďár nad Sázavou</v>
      </c>
      <c r="I52" s="44" t="s">
        <v>57</v>
      </c>
      <c r="J52" s="70" t="str">
        <f>IF(J12="","",J12)</f>
        <v>13. 9. 2024</v>
      </c>
      <c r="L52" s="49"/>
    </row>
    <row r="53" spans="2:47" s="50" customFormat="1" ht="7.15" customHeight="1">
      <c r="B53" s="49"/>
      <c r="L53" s="49"/>
    </row>
    <row r="54" spans="2:47" s="50" customFormat="1" ht="25.9" customHeight="1">
      <c r="B54" s="49"/>
      <c r="C54" s="44" t="s">
        <v>59</v>
      </c>
      <c r="F54" s="42" t="str">
        <f>E15</f>
        <v>Město Žďár nad Sázavou</v>
      </c>
      <c r="I54" s="44" t="s">
        <v>63</v>
      </c>
      <c r="J54" s="47" t="str">
        <f>E21</f>
        <v>PINET projekt s.r.o. (Aidia21 s.r.o.)</v>
      </c>
      <c r="L54" s="49"/>
    </row>
    <row r="55" spans="2:47" s="50" customFormat="1" ht="15.4" customHeight="1">
      <c r="B55" s="49"/>
      <c r="C55" s="44" t="s">
        <v>61</v>
      </c>
      <c r="F55" s="42" t="str">
        <f>IF(E18="","",E18)</f>
        <v>Vyplň údaj</v>
      </c>
      <c r="I55" s="44" t="s">
        <v>66</v>
      </c>
      <c r="J55" s="47" t="str">
        <f>E24</f>
        <v>Luděk Štuller</v>
      </c>
      <c r="L55" s="49"/>
    </row>
    <row r="56" spans="2:47" s="50" customFormat="1" ht="10.15" customHeight="1">
      <c r="B56" s="49"/>
      <c r="L56" s="49"/>
    </row>
    <row r="57" spans="2:47" s="50" customFormat="1" ht="29.25" customHeight="1">
      <c r="B57" s="49"/>
      <c r="C57" s="120" t="s">
        <v>123</v>
      </c>
      <c r="D57" s="114"/>
      <c r="E57" s="114"/>
      <c r="F57" s="114"/>
      <c r="G57" s="114"/>
      <c r="H57" s="114"/>
      <c r="I57" s="114"/>
      <c r="J57" s="121" t="s">
        <v>124</v>
      </c>
      <c r="K57" s="114"/>
      <c r="L57" s="49"/>
    </row>
    <row r="58" spans="2:47" s="50" customFormat="1" ht="10.15" customHeight="1">
      <c r="B58" s="49"/>
      <c r="L58" s="49"/>
    </row>
    <row r="59" spans="2:47" s="50" customFormat="1" ht="22.9" customHeight="1">
      <c r="B59" s="49"/>
      <c r="C59" s="122" t="s">
        <v>101</v>
      </c>
      <c r="J59" s="85">
        <f>J95</f>
        <v>0</v>
      </c>
      <c r="L59" s="49"/>
      <c r="AU59" s="34" t="s">
        <v>125</v>
      </c>
    </row>
    <row r="60" spans="2:47" s="124" customFormat="1" ht="25.15" customHeight="1">
      <c r="B60" s="123"/>
      <c r="D60" s="125" t="s">
        <v>126</v>
      </c>
      <c r="E60" s="126"/>
      <c r="F60" s="126"/>
      <c r="G60" s="126"/>
      <c r="H60" s="126"/>
      <c r="I60" s="126"/>
      <c r="J60" s="127">
        <f>J96</f>
        <v>0</v>
      </c>
      <c r="L60" s="123"/>
    </row>
    <row r="61" spans="2:47" s="129" customFormat="1" ht="19.899999999999999" customHeight="1">
      <c r="B61" s="128"/>
      <c r="D61" s="130" t="s">
        <v>127</v>
      </c>
      <c r="E61" s="131"/>
      <c r="F61" s="131"/>
      <c r="G61" s="131"/>
      <c r="H61" s="131"/>
      <c r="I61" s="131"/>
      <c r="J61" s="132">
        <f>J97</f>
        <v>0</v>
      </c>
      <c r="L61" s="128"/>
    </row>
    <row r="62" spans="2:47" s="129" customFormat="1" ht="19.899999999999999" customHeight="1">
      <c r="B62" s="128"/>
      <c r="D62" s="130" t="s">
        <v>128</v>
      </c>
      <c r="E62" s="131"/>
      <c r="F62" s="131"/>
      <c r="G62" s="131"/>
      <c r="H62" s="131"/>
      <c r="I62" s="131"/>
      <c r="J62" s="132">
        <f>J106</f>
        <v>0</v>
      </c>
      <c r="L62" s="128"/>
    </row>
    <row r="63" spans="2:47" s="129" customFormat="1" ht="19.899999999999999" customHeight="1">
      <c r="B63" s="128"/>
      <c r="D63" s="130" t="s">
        <v>129</v>
      </c>
      <c r="E63" s="131"/>
      <c r="F63" s="131"/>
      <c r="G63" s="131"/>
      <c r="H63" s="131"/>
      <c r="I63" s="131"/>
      <c r="J63" s="132">
        <f>J228</f>
        <v>0</v>
      </c>
      <c r="L63" s="128"/>
    </row>
    <row r="64" spans="2:47" s="129" customFormat="1" ht="19.899999999999999" customHeight="1">
      <c r="B64" s="128"/>
      <c r="D64" s="130" t="s">
        <v>130</v>
      </c>
      <c r="E64" s="131"/>
      <c r="F64" s="131"/>
      <c r="G64" s="131"/>
      <c r="H64" s="131"/>
      <c r="I64" s="131"/>
      <c r="J64" s="132">
        <f>J341</f>
        <v>0</v>
      </c>
      <c r="L64" s="128"/>
    </row>
    <row r="65" spans="2:12" s="129" customFormat="1" ht="19.899999999999999" customHeight="1">
      <c r="B65" s="128"/>
      <c r="D65" s="130" t="s">
        <v>131</v>
      </c>
      <c r="E65" s="131"/>
      <c r="F65" s="131"/>
      <c r="G65" s="131"/>
      <c r="H65" s="131"/>
      <c r="I65" s="131"/>
      <c r="J65" s="132">
        <f>J361</f>
        <v>0</v>
      </c>
      <c r="L65" s="128"/>
    </row>
    <row r="66" spans="2:12" s="124" customFormat="1" ht="25.15" customHeight="1">
      <c r="B66" s="123"/>
      <c r="D66" s="125" t="s">
        <v>132</v>
      </c>
      <c r="E66" s="126"/>
      <c r="F66" s="126"/>
      <c r="G66" s="126"/>
      <c r="H66" s="126"/>
      <c r="I66" s="126"/>
      <c r="J66" s="127">
        <f>J364</f>
        <v>0</v>
      </c>
      <c r="L66" s="123"/>
    </row>
    <row r="67" spans="2:12" s="129" customFormat="1" ht="19.899999999999999" customHeight="1">
      <c r="B67" s="128"/>
      <c r="D67" s="130" t="s">
        <v>830</v>
      </c>
      <c r="E67" s="131"/>
      <c r="F67" s="131"/>
      <c r="G67" s="131"/>
      <c r="H67" s="131"/>
      <c r="I67" s="131"/>
      <c r="J67" s="132">
        <f>J365</f>
        <v>0</v>
      </c>
      <c r="L67" s="128"/>
    </row>
    <row r="68" spans="2:12" s="129" customFormat="1" ht="19.899999999999999" customHeight="1">
      <c r="B68" s="128"/>
      <c r="D68" s="130" t="s">
        <v>139</v>
      </c>
      <c r="E68" s="131"/>
      <c r="F68" s="131"/>
      <c r="G68" s="131"/>
      <c r="H68" s="131"/>
      <c r="I68" s="131"/>
      <c r="J68" s="132">
        <f>J375</f>
        <v>0</v>
      </c>
      <c r="L68" s="128"/>
    </row>
    <row r="69" spans="2:12" s="129" customFormat="1" ht="19.899999999999999" customHeight="1">
      <c r="B69" s="128"/>
      <c r="D69" s="130" t="s">
        <v>140</v>
      </c>
      <c r="E69" s="131"/>
      <c r="F69" s="131"/>
      <c r="G69" s="131"/>
      <c r="H69" s="131"/>
      <c r="I69" s="131"/>
      <c r="J69" s="132">
        <f>J394</f>
        <v>0</v>
      </c>
      <c r="L69" s="128"/>
    </row>
    <row r="70" spans="2:12" s="129" customFormat="1" ht="19.899999999999999" customHeight="1">
      <c r="B70" s="128"/>
      <c r="D70" s="130" t="s">
        <v>831</v>
      </c>
      <c r="E70" s="131"/>
      <c r="F70" s="131"/>
      <c r="G70" s="131"/>
      <c r="H70" s="131"/>
      <c r="I70" s="131"/>
      <c r="J70" s="132">
        <f>J414</f>
        <v>0</v>
      </c>
      <c r="L70" s="128"/>
    </row>
    <row r="71" spans="2:12" s="129" customFormat="1" ht="19.899999999999999" customHeight="1">
      <c r="B71" s="128"/>
      <c r="D71" s="130" t="s">
        <v>832</v>
      </c>
      <c r="E71" s="131"/>
      <c r="F71" s="131"/>
      <c r="G71" s="131"/>
      <c r="H71" s="131"/>
      <c r="I71" s="131"/>
      <c r="J71" s="132">
        <f>J430</f>
        <v>0</v>
      </c>
      <c r="L71" s="128"/>
    </row>
    <row r="72" spans="2:12" s="129" customFormat="1" ht="19.899999999999999" customHeight="1">
      <c r="B72" s="128"/>
      <c r="D72" s="130" t="s">
        <v>142</v>
      </c>
      <c r="E72" s="131"/>
      <c r="F72" s="131"/>
      <c r="G72" s="131"/>
      <c r="H72" s="131"/>
      <c r="I72" s="131"/>
      <c r="J72" s="132">
        <f>J493</f>
        <v>0</v>
      </c>
      <c r="L72" s="128"/>
    </row>
    <row r="73" spans="2:12" s="129" customFormat="1" ht="19.899999999999999" customHeight="1">
      <c r="B73" s="128"/>
      <c r="D73" s="130" t="s">
        <v>143</v>
      </c>
      <c r="E73" s="131"/>
      <c r="F73" s="131"/>
      <c r="G73" s="131"/>
      <c r="H73" s="131"/>
      <c r="I73" s="131"/>
      <c r="J73" s="132">
        <f>J526</f>
        <v>0</v>
      </c>
      <c r="L73" s="128"/>
    </row>
    <row r="74" spans="2:12" s="124" customFormat="1" ht="25.15" customHeight="1">
      <c r="B74" s="123"/>
      <c r="D74" s="125" t="s">
        <v>833</v>
      </c>
      <c r="E74" s="126"/>
      <c r="F74" s="126"/>
      <c r="G74" s="126"/>
      <c r="H74" s="126"/>
      <c r="I74" s="126"/>
      <c r="J74" s="127">
        <f>J623</f>
        <v>0</v>
      </c>
      <c r="L74" s="123"/>
    </row>
    <row r="75" spans="2:12" s="129" customFormat="1" ht="19.899999999999999" customHeight="1">
      <c r="B75" s="128"/>
      <c r="D75" s="130" t="s">
        <v>834</v>
      </c>
      <c r="E75" s="131"/>
      <c r="F75" s="131"/>
      <c r="G75" s="131"/>
      <c r="H75" s="131"/>
      <c r="I75" s="131"/>
      <c r="J75" s="132">
        <f>J624</f>
        <v>0</v>
      </c>
      <c r="L75" s="128"/>
    </row>
    <row r="76" spans="2:12" s="50" customFormat="1" ht="21.75" customHeight="1">
      <c r="B76" s="49"/>
      <c r="L76" s="49"/>
    </row>
    <row r="77" spans="2:12" s="50" customFormat="1" ht="7.15" customHeight="1">
      <c r="B77" s="60"/>
      <c r="C77" s="61"/>
      <c r="D77" s="61"/>
      <c r="E77" s="61"/>
      <c r="F77" s="61"/>
      <c r="G77" s="61"/>
      <c r="H77" s="61"/>
      <c r="I77" s="61"/>
      <c r="J77" s="61"/>
      <c r="K77" s="61"/>
      <c r="L77" s="49"/>
    </row>
    <row r="81" spans="2:63" s="50" customFormat="1" ht="7.15" customHeight="1">
      <c r="B81" s="62"/>
      <c r="C81" s="63"/>
      <c r="D81" s="63"/>
      <c r="E81" s="63"/>
      <c r="F81" s="63"/>
      <c r="G81" s="63"/>
      <c r="H81" s="63"/>
      <c r="I81" s="63"/>
      <c r="J81" s="63"/>
      <c r="K81" s="63"/>
      <c r="L81" s="49"/>
    </row>
    <row r="82" spans="2:63" s="50" customFormat="1" ht="25.15" customHeight="1">
      <c r="B82" s="49"/>
      <c r="C82" s="38" t="s">
        <v>145</v>
      </c>
      <c r="L82" s="49"/>
    </row>
    <row r="83" spans="2:63" s="50" customFormat="1" ht="7.15" customHeight="1">
      <c r="B83" s="49"/>
      <c r="L83" s="49"/>
    </row>
    <row r="84" spans="2:63" s="50" customFormat="1" ht="12" customHeight="1">
      <c r="B84" s="49"/>
      <c r="C84" s="44" t="s">
        <v>50</v>
      </c>
      <c r="L84" s="49"/>
    </row>
    <row r="85" spans="2:63" s="50" customFormat="1" ht="16.5" customHeight="1">
      <c r="B85" s="49"/>
      <c r="E85" s="461" t="str">
        <f>E7</f>
        <v>Serverovna - Objekt MÚ Žďár nad Sázavou, Žižkova 227/1</v>
      </c>
      <c r="F85" s="462"/>
      <c r="G85" s="462"/>
      <c r="H85" s="462"/>
      <c r="L85" s="49"/>
    </row>
    <row r="86" spans="2:63" s="50" customFormat="1" ht="12" customHeight="1">
      <c r="B86" s="49"/>
      <c r="C86" s="44" t="s">
        <v>120</v>
      </c>
      <c r="L86" s="49"/>
    </row>
    <row r="87" spans="2:63" s="50" customFormat="1" ht="16.5" customHeight="1">
      <c r="B87" s="49"/>
      <c r="E87" s="440" t="str">
        <f>E9</f>
        <v>SO 02 - Myčka aut - dieselagregát</v>
      </c>
      <c r="F87" s="460"/>
      <c r="G87" s="460"/>
      <c r="H87" s="460"/>
      <c r="L87" s="49"/>
    </row>
    <row r="88" spans="2:63" s="50" customFormat="1" ht="7.15" customHeight="1">
      <c r="B88" s="49"/>
      <c r="L88" s="49"/>
    </row>
    <row r="89" spans="2:63" s="50" customFormat="1" ht="12" customHeight="1">
      <c r="B89" s="49"/>
      <c r="C89" s="44" t="s">
        <v>55</v>
      </c>
      <c r="F89" s="42" t="str">
        <f>F12</f>
        <v>Žďár nad Sázavou</v>
      </c>
      <c r="I89" s="44" t="s">
        <v>57</v>
      </c>
      <c r="J89" s="70" t="str">
        <f>IF(J12="","",J12)</f>
        <v>13. 9. 2024</v>
      </c>
      <c r="L89" s="49"/>
    </row>
    <row r="90" spans="2:63" s="50" customFormat="1" ht="7.15" customHeight="1">
      <c r="B90" s="49"/>
      <c r="L90" s="49"/>
    </row>
    <row r="91" spans="2:63" s="50" customFormat="1" ht="25.9" customHeight="1">
      <c r="B91" s="49"/>
      <c r="C91" s="44" t="s">
        <v>59</v>
      </c>
      <c r="F91" s="42" t="str">
        <f>E15</f>
        <v>Město Žďár nad Sázavou</v>
      </c>
      <c r="I91" s="44" t="s">
        <v>63</v>
      </c>
      <c r="J91" s="47" t="str">
        <f>E21</f>
        <v>PINET projekt s.r.o. (Aidia21 s.r.o.)</v>
      </c>
      <c r="L91" s="49"/>
    </row>
    <row r="92" spans="2:63" s="50" customFormat="1" ht="15.4" customHeight="1">
      <c r="B92" s="49"/>
      <c r="C92" s="44" t="s">
        <v>61</v>
      </c>
      <c r="F92" s="42" t="str">
        <f>IF(E18="","",E18)</f>
        <v>Vyplň údaj</v>
      </c>
      <c r="I92" s="44" t="s">
        <v>66</v>
      </c>
      <c r="J92" s="47" t="str">
        <f>E24</f>
        <v>Luděk Štuller</v>
      </c>
      <c r="L92" s="49"/>
    </row>
    <row r="93" spans="2:63" s="50" customFormat="1" ht="10.15" customHeight="1">
      <c r="B93" s="49"/>
      <c r="L93" s="49"/>
    </row>
    <row r="94" spans="2:63" s="137" customFormat="1" ht="29.25" customHeight="1">
      <c r="B94" s="133"/>
      <c r="C94" s="134" t="s">
        <v>146</v>
      </c>
      <c r="D94" s="135" t="s">
        <v>88</v>
      </c>
      <c r="E94" s="135" t="s">
        <v>84</v>
      </c>
      <c r="F94" s="135" t="s">
        <v>85</v>
      </c>
      <c r="G94" s="135" t="s">
        <v>147</v>
      </c>
      <c r="H94" s="135" t="s">
        <v>148</v>
      </c>
      <c r="I94" s="135" t="s">
        <v>149</v>
      </c>
      <c r="J94" s="135" t="s">
        <v>124</v>
      </c>
      <c r="K94" s="136" t="s">
        <v>150</v>
      </c>
      <c r="L94" s="133"/>
      <c r="M94" s="77" t="s">
        <v>53</v>
      </c>
      <c r="N94" s="78" t="s">
        <v>32</v>
      </c>
      <c r="O94" s="78" t="s">
        <v>151</v>
      </c>
      <c r="P94" s="78" t="s">
        <v>152</v>
      </c>
      <c r="Q94" s="78" t="s">
        <v>153</v>
      </c>
      <c r="R94" s="78" t="s">
        <v>154</v>
      </c>
      <c r="S94" s="78" t="s">
        <v>155</v>
      </c>
      <c r="T94" s="79" t="s">
        <v>156</v>
      </c>
    </row>
    <row r="95" spans="2:63" s="50" customFormat="1" ht="22.9" customHeight="1">
      <c r="B95" s="49"/>
      <c r="C95" s="83" t="s">
        <v>157</v>
      </c>
      <c r="J95" s="138">
        <f>BK95</f>
        <v>0</v>
      </c>
      <c r="L95" s="49"/>
      <c r="M95" s="80"/>
      <c r="N95" s="71"/>
      <c r="O95" s="71"/>
      <c r="P95" s="139">
        <f>P96+P364+P623</f>
        <v>0</v>
      </c>
      <c r="Q95" s="71"/>
      <c r="R95" s="139">
        <f>R96+R364+R623</f>
        <v>4.0049902000000008</v>
      </c>
      <c r="S95" s="71"/>
      <c r="T95" s="140">
        <f>T96+T364+T623</f>
        <v>6.1579209200000005</v>
      </c>
      <c r="AT95" s="34" t="s">
        <v>102</v>
      </c>
      <c r="AU95" s="34" t="s">
        <v>125</v>
      </c>
      <c r="BK95" s="141">
        <f>BK96+BK364+BK623</f>
        <v>0</v>
      </c>
    </row>
    <row r="96" spans="2:63" s="143" customFormat="1" ht="25.9" customHeight="1">
      <c r="B96" s="142"/>
      <c r="D96" s="144" t="s">
        <v>102</v>
      </c>
      <c r="E96" s="145" t="s">
        <v>158</v>
      </c>
      <c r="F96" s="145" t="s">
        <v>159</v>
      </c>
      <c r="I96" s="146"/>
      <c r="J96" s="147">
        <f>BK96</f>
        <v>0</v>
      </c>
      <c r="L96" s="142"/>
      <c r="M96" s="148"/>
      <c r="P96" s="149">
        <f>P97+P106+P228+P341+P361</f>
        <v>0</v>
      </c>
      <c r="R96" s="149">
        <f>R97+R106+R228+R341+R361</f>
        <v>3.1392942900000005</v>
      </c>
      <c r="T96" s="150">
        <f>T97+T106+T228+T341+T361</f>
        <v>1.7736160000000001</v>
      </c>
      <c r="AR96" s="144" t="s">
        <v>8</v>
      </c>
      <c r="AT96" s="151" t="s">
        <v>102</v>
      </c>
      <c r="AU96" s="151" t="s">
        <v>103</v>
      </c>
      <c r="AY96" s="144" t="s">
        <v>160</v>
      </c>
      <c r="BK96" s="152">
        <f>BK97+BK106+BK228+BK341+BK361</f>
        <v>0</v>
      </c>
    </row>
    <row r="97" spans="2:65" s="143" customFormat="1" ht="22.9" customHeight="1">
      <c r="B97" s="142"/>
      <c r="D97" s="144" t="s">
        <v>102</v>
      </c>
      <c r="E97" s="153" t="s">
        <v>161</v>
      </c>
      <c r="F97" s="153" t="s">
        <v>162</v>
      </c>
      <c r="I97" s="146"/>
      <c r="J97" s="154">
        <f>BK97</f>
        <v>0</v>
      </c>
      <c r="L97" s="142"/>
      <c r="M97" s="148"/>
      <c r="P97" s="149">
        <f>SUM(P98:P105)</f>
        <v>0</v>
      </c>
      <c r="R97" s="149">
        <f>SUM(R98:R105)</f>
        <v>0.17776</v>
      </c>
      <c r="T97" s="150">
        <f>SUM(T98:T105)</f>
        <v>0</v>
      </c>
      <c r="AR97" s="144" t="s">
        <v>8</v>
      </c>
      <c r="AT97" s="151" t="s">
        <v>102</v>
      </c>
      <c r="AU97" s="151" t="s">
        <v>8</v>
      </c>
      <c r="AY97" s="144" t="s">
        <v>160</v>
      </c>
      <c r="BK97" s="152">
        <f>SUM(BK98:BK105)</f>
        <v>0</v>
      </c>
    </row>
    <row r="98" spans="2:65" s="50" customFormat="1" ht="37.9" customHeight="1">
      <c r="B98" s="49"/>
      <c r="C98" s="155" t="s">
        <v>8</v>
      </c>
      <c r="D98" s="155" t="s">
        <v>163</v>
      </c>
      <c r="E98" s="156" t="s">
        <v>178</v>
      </c>
      <c r="F98" s="157" t="s">
        <v>179</v>
      </c>
      <c r="G98" s="158" t="s">
        <v>180</v>
      </c>
      <c r="H98" s="159">
        <v>2</v>
      </c>
      <c r="I98" s="160"/>
      <c r="J98" s="161">
        <f>ROUND(I98*H98,2)</f>
        <v>0</v>
      </c>
      <c r="K98" s="157" t="s">
        <v>167</v>
      </c>
      <c r="L98" s="49"/>
      <c r="M98" s="162" t="s">
        <v>53</v>
      </c>
      <c r="N98" s="163" t="s">
        <v>74</v>
      </c>
      <c r="P98" s="164">
        <f>O98*H98</f>
        <v>0</v>
      </c>
      <c r="Q98" s="164">
        <v>2.588E-2</v>
      </c>
      <c r="R98" s="164">
        <f>Q98*H98</f>
        <v>5.176E-2</v>
      </c>
      <c r="S98" s="164">
        <v>0</v>
      </c>
      <c r="T98" s="165">
        <f>S98*H98</f>
        <v>0</v>
      </c>
      <c r="AR98" s="166" t="s">
        <v>168</v>
      </c>
      <c r="AT98" s="166" t="s">
        <v>163</v>
      </c>
      <c r="AU98" s="166" t="s">
        <v>112</v>
      </c>
      <c r="AY98" s="34" t="s">
        <v>160</v>
      </c>
      <c r="BE98" s="167">
        <f>IF(N98="základní",J98,0)</f>
        <v>0</v>
      </c>
      <c r="BF98" s="167">
        <f>IF(N98="snížená",J98,0)</f>
        <v>0</v>
      </c>
      <c r="BG98" s="167">
        <f>IF(N98="zákl. přenesená",J98,0)</f>
        <v>0</v>
      </c>
      <c r="BH98" s="167">
        <f>IF(N98="sníž. přenesená",J98,0)</f>
        <v>0</v>
      </c>
      <c r="BI98" s="167">
        <f>IF(N98="nulová",J98,0)</f>
        <v>0</v>
      </c>
      <c r="BJ98" s="34" t="s">
        <v>8</v>
      </c>
      <c r="BK98" s="167">
        <f>ROUND(I98*H98,2)</f>
        <v>0</v>
      </c>
      <c r="BL98" s="34" t="s">
        <v>168</v>
      </c>
      <c r="BM98" s="166" t="s">
        <v>835</v>
      </c>
    </row>
    <row r="99" spans="2:65" s="50" customFormat="1" ht="19.149999999999999">
      <c r="B99" s="49"/>
      <c r="D99" s="168" t="s">
        <v>170</v>
      </c>
      <c r="F99" s="169" t="s">
        <v>182</v>
      </c>
      <c r="I99" s="170"/>
      <c r="L99" s="49"/>
      <c r="M99" s="171"/>
      <c r="T99" s="74"/>
      <c r="AT99" s="34" t="s">
        <v>170</v>
      </c>
      <c r="AU99" s="34" t="s">
        <v>112</v>
      </c>
    </row>
    <row r="100" spans="2:65" s="173" customFormat="1">
      <c r="B100" s="172"/>
      <c r="D100" s="174" t="s">
        <v>172</v>
      </c>
      <c r="E100" s="175" t="s">
        <v>53</v>
      </c>
      <c r="F100" s="176" t="s">
        <v>836</v>
      </c>
      <c r="H100" s="175" t="s">
        <v>53</v>
      </c>
      <c r="I100" s="177"/>
      <c r="L100" s="172"/>
      <c r="M100" s="178"/>
      <c r="T100" s="179"/>
      <c r="AT100" s="175" t="s">
        <v>172</v>
      </c>
      <c r="AU100" s="175" t="s">
        <v>112</v>
      </c>
      <c r="AV100" s="173" t="s">
        <v>8</v>
      </c>
      <c r="AW100" s="173" t="s">
        <v>65</v>
      </c>
      <c r="AX100" s="173" t="s">
        <v>103</v>
      </c>
      <c r="AY100" s="175" t="s">
        <v>160</v>
      </c>
    </row>
    <row r="101" spans="2:65" s="173" customFormat="1">
      <c r="B101" s="172"/>
      <c r="D101" s="174" t="s">
        <v>172</v>
      </c>
      <c r="E101" s="175" t="s">
        <v>53</v>
      </c>
      <c r="F101" s="176" t="s">
        <v>837</v>
      </c>
      <c r="H101" s="175" t="s">
        <v>53</v>
      </c>
      <c r="I101" s="177"/>
      <c r="L101" s="172"/>
      <c r="M101" s="178"/>
      <c r="T101" s="179"/>
      <c r="AT101" s="175" t="s">
        <v>172</v>
      </c>
      <c r="AU101" s="175" t="s">
        <v>112</v>
      </c>
      <c r="AV101" s="173" t="s">
        <v>8</v>
      </c>
      <c r="AW101" s="173" t="s">
        <v>65</v>
      </c>
      <c r="AX101" s="173" t="s">
        <v>103</v>
      </c>
      <c r="AY101" s="175" t="s">
        <v>160</v>
      </c>
    </row>
    <row r="102" spans="2:65" s="173" customFormat="1">
      <c r="B102" s="172"/>
      <c r="D102" s="174" t="s">
        <v>172</v>
      </c>
      <c r="E102" s="175" t="s">
        <v>53</v>
      </c>
      <c r="F102" s="176" t="s">
        <v>838</v>
      </c>
      <c r="H102" s="175" t="s">
        <v>53</v>
      </c>
      <c r="I102" s="177"/>
      <c r="L102" s="172"/>
      <c r="M102" s="178"/>
      <c r="T102" s="179"/>
      <c r="AT102" s="175" t="s">
        <v>172</v>
      </c>
      <c r="AU102" s="175" t="s">
        <v>112</v>
      </c>
      <c r="AV102" s="173" t="s">
        <v>8</v>
      </c>
      <c r="AW102" s="173" t="s">
        <v>65</v>
      </c>
      <c r="AX102" s="173" t="s">
        <v>103</v>
      </c>
      <c r="AY102" s="175" t="s">
        <v>160</v>
      </c>
    </row>
    <row r="103" spans="2:65" s="173" customFormat="1">
      <c r="B103" s="172"/>
      <c r="D103" s="174" t="s">
        <v>172</v>
      </c>
      <c r="E103" s="175" t="s">
        <v>53</v>
      </c>
      <c r="F103" s="176" t="s">
        <v>365</v>
      </c>
      <c r="H103" s="175" t="s">
        <v>53</v>
      </c>
      <c r="I103" s="177"/>
      <c r="L103" s="172"/>
      <c r="M103" s="178"/>
      <c r="T103" s="179"/>
      <c r="AT103" s="175" t="s">
        <v>172</v>
      </c>
      <c r="AU103" s="175" t="s">
        <v>112</v>
      </c>
      <c r="AV103" s="173" t="s">
        <v>8</v>
      </c>
      <c r="AW103" s="173" t="s">
        <v>65</v>
      </c>
      <c r="AX103" s="173" t="s">
        <v>103</v>
      </c>
      <c r="AY103" s="175" t="s">
        <v>160</v>
      </c>
    </row>
    <row r="104" spans="2:65" s="181" customFormat="1">
      <c r="B104" s="180"/>
      <c r="D104" s="174" t="s">
        <v>172</v>
      </c>
      <c r="E104" s="182" t="s">
        <v>53</v>
      </c>
      <c r="F104" s="183" t="s">
        <v>186</v>
      </c>
      <c r="H104" s="184">
        <v>2</v>
      </c>
      <c r="I104" s="185"/>
      <c r="L104" s="180"/>
      <c r="M104" s="186"/>
      <c r="T104" s="187"/>
      <c r="AT104" s="182" t="s">
        <v>172</v>
      </c>
      <c r="AU104" s="182" t="s">
        <v>112</v>
      </c>
      <c r="AV104" s="181" t="s">
        <v>112</v>
      </c>
      <c r="AW104" s="181" t="s">
        <v>65</v>
      </c>
      <c r="AX104" s="181" t="s">
        <v>8</v>
      </c>
      <c r="AY104" s="182" t="s">
        <v>160</v>
      </c>
    </row>
    <row r="105" spans="2:65" s="50" customFormat="1" ht="16.5" customHeight="1">
      <c r="B105" s="49"/>
      <c r="C105" s="188" t="s">
        <v>112</v>
      </c>
      <c r="D105" s="188" t="s">
        <v>187</v>
      </c>
      <c r="E105" s="189" t="s">
        <v>839</v>
      </c>
      <c r="F105" s="190" t="s">
        <v>840</v>
      </c>
      <c r="G105" s="191" t="s">
        <v>180</v>
      </c>
      <c r="H105" s="192">
        <v>2</v>
      </c>
      <c r="I105" s="193"/>
      <c r="J105" s="194">
        <f>ROUND(I105*H105,2)</f>
        <v>0</v>
      </c>
      <c r="K105" s="190" t="s">
        <v>167</v>
      </c>
      <c r="L105" s="195"/>
      <c r="M105" s="196" t="s">
        <v>53</v>
      </c>
      <c r="N105" s="197" t="s">
        <v>74</v>
      </c>
      <c r="P105" s="164">
        <f>O105*H105</f>
        <v>0</v>
      </c>
      <c r="Q105" s="164">
        <v>6.3E-2</v>
      </c>
      <c r="R105" s="164">
        <f>Q105*H105</f>
        <v>0.126</v>
      </c>
      <c r="S105" s="164">
        <v>0</v>
      </c>
      <c r="T105" s="165">
        <f>S105*H105</f>
        <v>0</v>
      </c>
      <c r="AR105" s="166" t="s">
        <v>190</v>
      </c>
      <c r="AT105" s="166" t="s">
        <v>187</v>
      </c>
      <c r="AU105" s="166" t="s">
        <v>112</v>
      </c>
      <c r="AY105" s="34" t="s">
        <v>160</v>
      </c>
      <c r="BE105" s="167">
        <f>IF(N105="základní",J105,0)</f>
        <v>0</v>
      </c>
      <c r="BF105" s="167">
        <f>IF(N105="snížená",J105,0)</f>
        <v>0</v>
      </c>
      <c r="BG105" s="167">
        <f>IF(N105="zákl. přenesená",J105,0)</f>
        <v>0</v>
      </c>
      <c r="BH105" s="167">
        <f>IF(N105="sníž. přenesená",J105,0)</f>
        <v>0</v>
      </c>
      <c r="BI105" s="167">
        <f>IF(N105="nulová",J105,0)</f>
        <v>0</v>
      </c>
      <c r="BJ105" s="34" t="s">
        <v>8</v>
      </c>
      <c r="BK105" s="167">
        <f>ROUND(I105*H105,2)</f>
        <v>0</v>
      </c>
      <c r="BL105" s="34" t="s">
        <v>168</v>
      </c>
      <c r="BM105" s="166" t="s">
        <v>841</v>
      </c>
    </row>
    <row r="106" spans="2:65" s="143" customFormat="1" ht="22.9" customHeight="1">
      <c r="B106" s="142"/>
      <c r="D106" s="144" t="s">
        <v>102</v>
      </c>
      <c r="E106" s="153" t="s">
        <v>203</v>
      </c>
      <c r="F106" s="153" t="s">
        <v>231</v>
      </c>
      <c r="I106" s="146"/>
      <c r="J106" s="154">
        <f>BK106</f>
        <v>0</v>
      </c>
      <c r="L106" s="142"/>
      <c r="M106" s="148"/>
      <c r="P106" s="149">
        <f>SUM(P107:P227)</f>
        <v>0</v>
      </c>
      <c r="R106" s="149">
        <f>SUM(R107:R227)</f>
        <v>2.9501631900000005</v>
      </c>
      <c r="T106" s="150">
        <f>SUM(T107:T227)</f>
        <v>0</v>
      </c>
      <c r="AR106" s="144" t="s">
        <v>8</v>
      </c>
      <c r="AT106" s="151" t="s">
        <v>102</v>
      </c>
      <c r="AU106" s="151" t="s">
        <v>8</v>
      </c>
      <c r="AY106" s="144" t="s">
        <v>160</v>
      </c>
      <c r="BK106" s="152">
        <f>SUM(BK107:BK227)</f>
        <v>0</v>
      </c>
    </row>
    <row r="107" spans="2:65" s="50" customFormat="1" ht="24.4" customHeight="1">
      <c r="B107" s="49"/>
      <c r="C107" s="155" t="s">
        <v>161</v>
      </c>
      <c r="D107" s="155" t="s">
        <v>163</v>
      </c>
      <c r="E107" s="156" t="s">
        <v>233</v>
      </c>
      <c r="F107" s="157" t="s">
        <v>234</v>
      </c>
      <c r="G107" s="158" t="s">
        <v>166</v>
      </c>
      <c r="H107" s="159">
        <v>116.7</v>
      </c>
      <c r="I107" s="160"/>
      <c r="J107" s="161">
        <f>ROUND(I107*H107,2)</f>
        <v>0</v>
      </c>
      <c r="K107" s="157" t="s">
        <v>167</v>
      </c>
      <c r="L107" s="49"/>
      <c r="M107" s="162" t="s">
        <v>53</v>
      </c>
      <c r="N107" s="163" t="s">
        <v>74</v>
      </c>
      <c r="P107" s="164">
        <f>O107*H107</f>
        <v>0</v>
      </c>
      <c r="Q107" s="164">
        <v>2.5999999999999998E-4</v>
      </c>
      <c r="R107" s="164">
        <f>Q107*H107</f>
        <v>3.0341999999999997E-2</v>
      </c>
      <c r="S107" s="164">
        <v>0</v>
      </c>
      <c r="T107" s="165">
        <f>S107*H107</f>
        <v>0</v>
      </c>
      <c r="AR107" s="166" t="s">
        <v>168</v>
      </c>
      <c r="AT107" s="166" t="s">
        <v>163</v>
      </c>
      <c r="AU107" s="166" t="s">
        <v>112</v>
      </c>
      <c r="AY107" s="34" t="s">
        <v>160</v>
      </c>
      <c r="BE107" s="167">
        <f>IF(N107="základní",J107,0)</f>
        <v>0</v>
      </c>
      <c r="BF107" s="167">
        <f>IF(N107="snížená",J107,0)</f>
        <v>0</v>
      </c>
      <c r="BG107" s="167">
        <f>IF(N107="zákl. přenesená",J107,0)</f>
        <v>0</v>
      </c>
      <c r="BH107" s="167">
        <f>IF(N107="sníž. přenesená",J107,0)</f>
        <v>0</v>
      </c>
      <c r="BI107" s="167">
        <f>IF(N107="nulová",J107,0)</f>
        <v>0</v>
      </c>
      <c r="BJ107" s="34" t="s">
        <v>8</v>
      </c>
      <c r="BK107" s="167">
        <f>ROUND(I107*H107,2)</f>
        <v>0</v>
      </c>
      <c r="BL107" s="34" t="s">
        <v>168</v>
      </c>
      <c r="BM107" s="166" t="s">
        <v>842</v>
      </c>
    </row>
    <row r="108" spans="2:65" s="50" customFormat="1" ht="19.149999999999999">
      <c r="B108" s="49"/>
      <c r="D108" s="168" t="s">
        <v>170</v>
      </c>
      <c r="F108" s="169" t="s">
        <v>236</v>
      </c>
      <c r="I108" s="170"/>
      <c r="L108" s="49"/>
      <c r="M108" s="171"/>
      <c r="T108" s="74"/>
      <c r="AT108" s="34" t="s">
        <v>170</v>
      </c>
      <c r="AU108" s="34" t="s">
        <v>112</v>
      </c>
    </row>
    <row r="109" spans="2:65" s="173" customFormat="1">
      <c r="B109" s="172"/>
      <c r="D109" s="174" t="s">
        <v>172</v>
      </c>
      <c r="E109" s="175" t="s">
        <v>53</v>
      </c>
      <c r="F109" s="176" t="s">
        <v>843</v>
      </c>
      <c r="H109" s="175" t="s">
        <v>53</v>
      </c>
      <c r="I109" s="177"/>
      <c r="L109" s="172"/>
      <c r="M109" s="178"/>
      <c r="T109" s="179"/>
      <c r="AT109" s="175" t="s">
        <v>172</v>
      </c>
      <c r="AU109" s="175" t="s">
        <v>112</v>
      </c>
      <c r="AV109" s="173" t="s">
        <v>8</v>
      </c>
      <c r="AW109" s="173" t="s">
        <v>65</v>
      </c>
      <c r="AX109" s="173" t="s">
        <v>103</v>
      </c>
      <c r="AY109" s="175" t="s">
        <v>160</v>
      </c>
    </row>
    <row r="110" spans="2:65" s="173" customFormat="1">
      <c r="B110" s="172"/>
      <c r="D110" s="174" t="s">
        <v>172</v>
      </c>
      <c r="E110" s="175" t="s">
        <v>53</v>
      </c>
      <c r="F110" s="176" t="s">
        <v>844</v>
      </c>
      <c r="H110" s="175" t="s">
        <v>53</v>
      </c>
      <c r="I110" s="177"/>
      <c r="L110" s="172"/>
      <c r="M110" s="178"/>
      <c r="T110" s="179"/>
      <c r="AT110" s="175" t="s">
        <v>172</v>
      </c>
      <c r="AU110" s="175" t="s">
        <v>112</v>
      </c>
      <c r="AV110" s="173" t="s">
        <v>8</v>
      </c>
      <c r="AW110" s="173" t="s">
        <v>65</v>
      </c>
      <c r="AX110" s="173" t="s">
        <v>103</v>
      </c>
      <c r="AY110" s="175" t="s">
        <v>160</v>
      </c>
    </row>
    <row r="111" spans="2:65" s="173" customFormat="1" ht="20.45">
      <c r="B111" s="172"/>
      <c r="D111" s="174" t="s">
        <v>172</v>
      </c>
      <c r="E111" s="175" t="s">
        <v>53</v>
      </c>
      <c r="F111" s="176" t="s">
        <v>845</v>
      </c>
      <c r="H111" s="175" t="s">
        <v>53</v>
      </c>
      <c r="I111" s="177"/>
      <c r="L111" s="172"/>
      <c r="M111" s="178"/>
      <c r="T111" s="179"/>
      <c r="AT111" s="175" t="s">
        <v>172</v>
      </c>
      <c r="AU111" s="175" t="s">
        <v>112</v>
      </c>
      <c r="AV111" s="173" t="s">
        <v>8</v>
      </c>
      <c r="AW111" s="173" t="s">
        <v>65</v>
      </c>
      <c r="AX111" s="173" t="s">
        <v>103</v>
      </c>
      <c r="AY111" s="175" t="s">
        <v>160</v>
      </c>
    </row>
    <row r="112" spans="2:65" s="173" customFormat="1">
      <c r="B112" s="172"/>
      <c r="D112" s="174" t="s">
        <v>172</v>
      </c>
      <c r="E112" s="175" t="s">
        <v>53</v>
      </c>
      <c r="F112" s="176" t="s">
        <v>174</v>
      </c>
      <c r="H112" s="175" t="s">
        <v>53</v>
      </c>
      <c r="I112" s="177"/>
      <c r="L112" s="172"/>
      <c r="M112" s="178"/>
      <c r="T112" s="179"/>
      <c r="AT112" s="175" t="s">
        <v>172</v>
      </c>
      <c r="AU112" s="175" t="s">
        <v>112</v>
      </c>
      <c r="AV112" s="173" t="s">
        <v>8</v>
      </c>
      <c r="AW112" s="173" t="s">
        <v>65</v>
      </c>
      <c r="AX112" s="173" t="s">
        <v>103</v>
      </c>
      <c r="AY112" s="175" t="s">
        <v>160</v>
      </c>
    </row>
    <row r="113" spans="2:65" s="181" customFormat="1">
      <c r="B113" s="180"/>
      <c r="D113" s="174" t="s">
        <v>172</v>
      </c>
      <c r="E113" s="182" t="s">
        <v>53</v>
      </c>
      <c r="F113" s="183" t="s">
        <v>846</v>
      </c>
      <c r="H113" s="184">
        <v>34.299999999999997</v>
      </c>
      <c r="I113" s="185"/>
      <c r="L113" s="180"/>
      <c r="M113" s="186"/>
      <c r="T113" s="187"/>
      <c r="AT113" s="182" t="s">
        <v>172</v>
      </c>
      <c r="AU113" s="182" t="s">
        <v>112</v>
      </c>
      <c r="AV113" s="181" t="s">
        <v>112</v>
      </c>
      <c r="AW113" s="181" t="s">
        <v>65</v>
      </c>
      <c r="AX113" s="181" t="s">
        <v>103</v>
      </c>
      <c r="AY113" s="182" t="s">
        <v>160</v>
      </c>
    </row>
    <row r="114" spans="2:65" s="173" customFormat="1">
      <c r="B114" s="172"/>
      <c r="D114" s="174" t="s">
        <v>172</v>
      </c>
      <c r="E114" s="175" t="s">
        <v>53</v>
      </c>
      <c r="F114" s="176" t="s">
        <v>263</v>
      </c>
      <c r="H114" s="175" t="s">
        <v>53</v>
      </c>
      <c r="I114" s="177"/>
      <c r="L114" s="172"/>
      <c r="M114" s="178"/>
      <c r="T114" s="179"/>
      <c r="AT114" s="175" t="s">
        <v>172</v>
      </c>
      <c r="AU114" s="175" t="s">
        <v>112</v>
      </c>
      <c r="AV114" s="173" t="s">
        <v>8</v>
      </c>
      <c r="AW114" s="173" t="s">
        <v>65</v>
      </c>
      <c r="AX114" s="173" t="s">
        <v>103</v>
      </c>
      <c r="AY114" s="175" t="s">
        <v>160</v>
      </c>
    </row>
    <row r="115" spans="2:65" s="181" customFormat="1">
      <c r="B115" s="180"/>
      <c r="D115" s="174" t="s">
        <v>172</v>
      </c>
      <c r="E115" s="182" t="s">
        <v>53</v>
      </c>
      <c r="F115" s="183" t="s">
        <v>847</v>
      </c>
      <c r="H115" s="184">
        <v>82.4</v>
      </c>
      <c r="I115" s="185"/>
      <c r="L115" s="180"/>
      <c r="M115" s="186"/>
      <c r="T115" s="187"/>
      <c r="AT115" s="182" t="s">
        <v>172</v>
      </c>
      <c r="AU115" s="182" t="s">
        <v>112</v>
      </c>
      <c r="AV115" s="181" t="s">
        <v>112</v>
      </c>
      <c r="AW115" s="181" t="s">
        <v>65</v>
      </c>
      <c r="AX115" s="181" t="s">
        <v>103</v>
      </c>
      <c r="AY115" s="182" t="s">
        <v>160</v>
      </c>
    </row>
    <row r="116" spans="2:65" s="199" customFormat="1">
      <c r="B116" s="198"/>
      <c r="D116" s="174" t="s">
        <v>172</v>
      </c>
      <c r="E116" s="200" t="s">
        <v>53</v>
      </c>
      <c r="F116" s="201" t="s">
        <v>211</v>
      </c>
      <c r="H116" s="202">
        <v>116.7</v>
      </c>
      <c r="I116" s="203"/>
      <c r="L116" s="198"/>
      <c r="M116" s="204"/>
      <c r="T116" s="205"/>
      <c r="AT116" s="200" t="s">
        <v>172</v>
      </c>
      <c r="AU116" s="200" t="s">
        <v>112</v>
      </c>
      <c r="AV116" s="199" t="s">
        <v>168</v>
      </c>
      <c r="AW116" s="199" t="s">
        <v>65</v>
      </c>
      <c r="AX116" s="199" t="s">
        <v>8</v>
      </c>
      <c r="AY116" s="200" t="s">
        <v>160</v>
      </c>
    </row>
    <row r="117" spans="2:65" s="50" customFormat="1" ht="37.9" customHeight="1">
      <c r="B117" s="49"/>
      <c r="C117" s="155" t="s">
        <v>168</v>
      </c>
      <c r="D117" s="155" t="s">
        <v>163</v>
      </c>
      <c r="E117" s="156" t="s">
        <v>240</v>
      </c>
      <c r="F117" s="157" t="s">
        <v>241</v>
      </c>
      <c r="G117" s="158" t="s">
        <v>166</v>
      </c>
      <c r="H117" s="159">
        <v>58.35</v>
      </c>
      <c r="I117" s="160"/>
      <c r="J117" s="161">
        <f>ROUND(I117*H117,2)</f>
        <v>0</v>
      </c>
      <c r="K117" s="157" t="s">
        <v>167</v>
      </c>
      <c r="L117" s="49"/>
      <c r="M117" s="162" t="s">
        <v>53</v>
      </c>
      <c r="N117" s="163" t="s">
        <v>74</v>
      </c>
      <c r="P117" s="164">
        <f>O117*H117</f>
        <v>0</v>
      </c>
      <c r="Q117" s="164">
        <v>4.3800000000000002E-3</v>
      </c>
      <c r="R117" s="164">
        <f>Q117*H117</f>
        <v>0.25557299999999999</v>
      </c>
      <c r="S117" s="164">
        <v>0</v>
      </c>
      <c r="T117" s="165">
        <f>S117*H117</f>
        <v>0</v>
      </c>
      <c r="AR117" s="166" t="s">
        <v>168</v>
      </c>
      <c r="AT117" s="166" t="s">
        <v>163</v>
      </c>
      <c r="AU117" s="166" t="s">
        <v>112</v>
      </c>
      <c r="AY117" s="34" t="s">
        <v>160</v>
      </c>
      <c r="BE117" s="167">
        <f>IF(N117="základní",J117,0)</f>
        <v>0</v>
      </c>
      <c r="BF117" s="167">
        <f>IF(N117="snížená",J117,0)</f>
        <v>0</v>
      </c>
      <c r="BG117" s="167">
        <f>IF(N117="zákl. přenesená",J117,0)</f>
        <v>0</v>
      </c>
      <c r="BH117" s="167">
        <f>IF(N117="sníž. přenesená",J117,0)</f>
        <v>0</v>
      </c>
      <c r="BI117" s="167">
        <f>IF(N117="nulová",J117,0)</f>
        <v>0</v>
      </c>
      <c r="BJ117" s="34" t="s">
        <v>8</v>
      </c>
      <c r="BK117" s="167">
        <f>ROUND(I117*H117,2)</f>
        <v>0</v>
      </c>
      <c r="BL117" s="34" t="s">
        <v>168</v>
      </c>
      <c r="BM117" s="166" t="s">
        <v>848</v>
      </c>
    </row>
    <row r="118" spans="2:65" s="50" customFormat="1" ht="19.149999999999999">
      <c r="B118" s="49"/>
      <c r="D118" s="168" t="s">
        <v>170</v>
      </c>
      <c r="F118" s="169" t="s">
        <v>243</v>
      </c>
      <c r="I118" s="170"/>
      <c r="L118" s="49"/>
      <c r="M118" s="171"/>
      <c r="T118" s="74"/>
      <c r="AT118" s="34" t="s">
        <v>170</v>
      </c>
      <c r="AU118" s="34" t="s">
        <v>112</v>
      </c>
    </row>
    <row r="119" spans="2:65" s="173" customFormat="1">
      <c r="B119" s="172"/>
      <c r="D119" s="174" t="s">
        <v>172</v>
      </c>
      <c r="E119" s="175" t="s">
        <v>53</v>
      </c>
      <c r="F119" s="176" t="s">
        <v>843</v>
      </c>
      <c r="H119" s="175" t="s">
        <v>53</v>
      </c>
      <c r="I119" s="177"/>
      <c r="L119" s="172"/>
      <c r="M119" s="178"/>
      <c r="T119" s="179"/>
      <c r="AT119" s="175" t="s">
        <v>172</v>
      </c>
      <c r="AU119" s="175" t="s">
        <v>112</v>
      </c>
      <c r="AV119" s="173" t="s">
        <v>8</v>
      </c>
      <c r="AW119" s="173" t="s">
        <v>65</v>
      </c>
      <c r="AX119" s="173" t="s">
        <v>103</v>
      </c>
      <c r="AY119" s="175" t="s">
        <v>160</v>
      </c>
    </row>
    <row r="120" spans="2:65" s="173" customFormat="1">
      <c r="B120" s="172"/>
      <c r="D120" s="174" t="s">
        <v>172</v>
      </c>
      <c r="E120" s="175" t="s">
        <v>53</v>
      </c>
      <c r="F120" s="176" t="s">
        <v>844</v>
      </c>
      <c r="H120" s="175" t="s">
        <v>53</v>
      </c>
      <c r="I120" s="177"/>
      <c r="L120" s="172"/>
      <c r="M120" s="178"/>
      <c r="T120" s="179"/>
      <c r="AT120" s="175" t="s">
        <v>172</v>
      </c>
      <c r="AU120" s="175" t="s">
        <v>112</v>
      </c>
      <c r="AV120" s="173" t="s">
        <v>8</v>
      </c>
      <c r="AW120" s="173" t="s">
        <v>65</v>
      </c>
      <c r="AX120" s="173" t="s">
        <v>103</v>
      </c>
      <c r="AY120" s="175" t="s">
        <v>160</v>
      </c>
    </row>
    <row r="121" spans="2:65" s="173" customFormat="1">
      <c r="B121" s="172"/>
      <c r="D121" s="174" t="s">
        <v>172</v>
      </c>
      <c r="E121" s="175" t="s">
        <v>53</v>
      </c>
      <c r="F121" s="176" t="s">
        <v>174</v>
      </c>
      <c r="H121" s="175" t="s">
        <v>53</v>
      </c>
      <c r="I121" s="177"/>
      <c r="L121" s="172"/>
      <c r="M121" s="178"/>
      <c r="T121" s="179"/>
      <c r="AT121" s="175" t="s">
        <v>172</v>
      </c>
      <c r="AU121" s="175" t="s">
        <v>112</v>
      </c>
      <c r="AV121" s="173" t="s">
        <v>8</v>
      </c>
      <c r="AW121" s="173" t="s">
        <v>65</v>
      </c>
      <c r="AX121" s="173" t="s">
        <v>103</v>
      </c>
      <c r="AY121" s="175" t="s">
        <v>160</v>
      </c>
    </row>
    <row r="122" spans="2:65" s="181" customFormat="1">
      <c r="B122" s="180"/>
      <c r="D122" s="174" t="s">
        <v>172</v>
      </c>
      <c r="E122" s="182" t="s">
        <v>53</v>
      </c>
      <c r="F122" s="183" t="s">
        <v>849</v>
      </c>
      <c r="H122" s="184">
        <v>17.149999999999999</v>
      </c>
      <c r="I122" s="185"/>
      <c r="L122" s="180"/>
      <c r="M122" s="186"/>
      <c r="T122" s="187"/>
      <c r="AT122" s="182" t="s">
        <v>172</v>
      </c>
      <c r="AU122" s="182" t="s">
        <v>112</v>
      </c>
      <c r="AV122" s="181" t="s">
        <v>112</v>
      </c>
      <c r="AW122" s="181" t="s">
        <v>65</v>
      </c>
      <c r="AX122" s="181" t="s">
        <v>103</v>
      </c>
      <c r="AY122" s="182" t="s">
        <v>160</v>
      </c>
    </row>
    <row r="123" spans="2:65" s="173" customFormat="1">
      <c r="B123" s="172"/>
      <c r="D123" s="174" t="s">
        <v>172</v>
      </c>
      <c r="E123" s="175" t="s">
        <v>53</v>
      </c>
      <c r="F123" s="176" t="s">
        <v>263</v>
      </c>
      <c r="H123" s="175" t="s">
        <v>53</v>
      </c>
      <c r="I123" s="177"/>
      <c r="L123" s="172"/>
      <c r="M123" s="178"/>
      <c r="T123" s="179"/>
      <c r="AT123" s="175" t="s">
        <v>172</v>
      </c>
      <c r="AU123" s="175" t="s">
        <v>112</v>
      </c>
      <c r="AV123" s="173" t="s">
        <v>8</v>
      </c>
      <c r="AW123" s="173" t="s">
        <v>65</v>
      </c>
      <c r="AX123" s="173" t="s">
        <v>103</v>
      </c>
      <c r="AY123" s="175" t="s">
        <v>160</v>
      </c>
    </row>
    <row r="124" spans="2:65" s="181" customFormat="1">
      <c r="B124" s="180"/>
      <c r="D124" s="174" t="s">
        <v>172</v>
      </c>
      <c r="E124" s="182" t="s">
        <v>53</v>
      </c>
      <c r="F124" s="183" t="s">
        <v>850</v>
      </c>
      <c r="H124" s="184">
        <v>41.2</v>
      </c>
      <c r="I124" s="185"/>
      <c r="L124" s="180"/>
      <c r="M124" s="186"/>
      <c r="T124" s="187"/>
      <c r="AT124" s="182" t="s">
        <v>172</v>
      </c>
      <c r="AU124" s="182" t="s">
        <v>112</v>
      </c>
      <c r="AV124" s="181" t="s">
        <v>112</v>
      </c>
      <c r="AW124" s="181" t="s">
        <v>65</v>
      </c>
      <c r="AX124" s="181" t="s">
        <v>103</v>
      </c>
      <c r="AY124" s="182" t="s">
        <v>160</v>
      </c>
    </row>
    <row r="125" spans="2:65" s="199" customFormat="1">
      <c r="B125" s="198"/>
      <c r="D125" s="174" t="s">
        <v>172</v>
      </c>
      <c r="E125" s="200" t="s">
        <v>53</v>
      </c>
      <c r="F125" s="201" t="s">
        <v>211</v>
      </c>
      <c r="H125" s="202">
        <v>58.35</v>
      </c>
      <c r="I125" s="203"/>
      <c r="L125" s="198"/>
      <c r="M125" s="204"/>
      <c r="T125" s="205"/>
      <c r="AT125" s="200" t="s">
        <v>172</v>
      </c>
      <c r="AU125" s="200" t="s">
        <v>112</v>
      </c>
      <c r="AV125" s="199" t="s">
        <v>168</v>
      </c>
      <c r="AW125" s="199" t="s">
        <v>65</v>
      </c>
      <c r="AX125" s="199" t="s">
        <v>8</v>
      </c>
      <c r="AY125" s="200" t="s">
        <v>160</v>
      </c>
    </row>
    <row r="126" spans="2:65" s="50" customFormat="1" ht="24.4" customHeight="1">
      <c r="B126" s="49"/>
      <c r="C126" s="155" t="s">
        <v>195</v>
      </c>
      <c r="D126" s="155" t="s">
        <v>163</v>
      </c>
      <c r="E126" s="156" t="s">
        <v>245</v>
      </c>
      <c r="F126" s="157" t="s">
        <v>246</v>
      </c>
      <c r="G126" s="158" t="s">
        <v>166</v>
      </c>
      <c r="H126" s="159">
        <v>58.35</v>
      </c>
      <c r="I126" s="160"/>
      <c r="J126" s="161">
        <f>ROUND(I126*H126,2)</f>
        <v>0</v>
      </c>
      <c r="K126" s="157" t="s">
        <v>167</v>
      </c>
      <c r="L126" s="49"/>
      <c r="M126" s="162" t="s">
        <v>53</v>
      </c>
      <c r="N126" s="163" t="s">
        <v>74</v>
      </c>
      <c r="P126" s="164">
        <f>O126*H126</f>
        <v>0</v>
      </c>
      <c r="Q126" s="164">
        <v>3.0000000000000001E-3</v>
      </c>
      <c r="R126" s="164">
        <f>Q126*H126</f>
        <v>0.17505000000000001</v>
      </c>
      <c r="S126" s="164">
        <v>0</v>
      </c>
      <c r="T126" s="165">
        <f>S126*H126</f>
        <v>0</v>
      </c>
      <c r="AR126" s="166" t="s">
        <v>168</v>
      </c>
      <c r="AT126" s="166" t="s">
        <v>163</v>
      </c>
      <c r="AU126" s="166" t="s">
        <v>112</v>
      </c>
      <c r="AY126" s="34" t="s">
        <v>160</v>
      </c>
      <c r="BE126" s="167">
        <f>IF(N126="základní",J126,0)</f>
        <v>0</v>
      </c>
      <c r="BF126" s="167">
        <f>IF(N126="snížená",J126,0)</f>
        <v>0</v>
      </c>
      <c r="BG126" s="167">
        <f>IF(N126="zákl. přenesená",J126,0)</f>
        <v>0</v>
      </c>
      <c r="BH126" s="167">
        <f>IF(N126="sníž. přenesená",J126,0)</f>
        <v>0</v>
      </c>
      <c r="BI126" s="167">
        <f>IF(N126="nulová",J126,0)</f>
        <v>0</v>
      </c>
      <c r="BJ126" s="34" t="s">
        <v>8</v>
      </c>
      <c r="BK126" s="167">
        <f>ROUND(I126*H126,2)</f>
        <v>0</v>
      </c>
      <c r="BL126" s="34" t="s">
        <v>168</v>
      </c>
      <c r="BM126" s="166" t="s">
        <v>851</v>
      </c>
    </row>
    <row r="127" spans="2:65" s="50" customFormat="1" ht="19.149999999999999">
      <c r="B127" s="49"/>
      <c r="D127" s="168" t="s">
        <v>170</v>
      </c>
      <c r="F127" s="169" t="s">
        <v>248</v>
      </c>
      <c r="I127" s="170"/>
      <c r="L127" s="49"/>
      <c r="M127" s="171"/>
      <c r="T127" s="74"/>
      <c r="AT127" s="34" t="s">
        <v>170</v>
      </c>
      <c r="AU127" s="34" t="s">
        <v>112</v>
      </c>
    </row>
    <row r="128" spans="2:65" s="173" customFormat="1">
      <c r="B128" s="172"/>
      <c r="D128" s="174" t="s">
        <v>172</v>
      </c>
      <c r="E128" s="175" t="s">
        <v>53</v>
      </c>
      <c r="F128" s="176" t="s">
        <v>843</v>
      </c>
      <c r="H128" s="175" t="s">
        <v>53</v>
      </c>
      <c r="I128" s="177"/>
      <c r="L128" s="172"/>
      <c r="M128" s="178"/>
      <c r="T128" s="179"/>
      <c r="AT128" s="175" t="s">
        <v>172</v>
      </c>
      <c r="AU128" s="175" t="s">
        <v>112</v>
      </c>
      <c r="AV128" s="173" t="s">
        <v>8</v>
      </c>
      <c r="AW128" s="173" t="s">
        <v>65</v>
      </c>
      <c r="AX128" s="173" t="s">
        <v>103</v>
      </c>
      <c r="AY128" s="175" t="s">
        <v>160</v>
      </c>
    </row>
    <row r="129" spans="2:65" s="173" customFormat="1">
      <c r="B129" s="172"/>
      <c r="D129" s="174" t="s">
        <v>172</v>
      </c>
      <c r="E129" s="175" t="s">
        <v>53</v>
      </c>
      <c r="F129" s="176" t="s">
        <v>844</v>
      </c>
      <c r="H129" s="175" t="s">
        <v>53</v>
      </c>
      <c r="I129" s="177"/>
      <c r="L129" s="172"/>
      <c r="M129" s="178"/>
      <c r="T129" s="179"/>
      <c r="AT129" s="175" t="s">
        <v>172</v>
      </c>
      <c r="AU129" s="175" t="s">
        <v>112</v>
      </c>
      <c r="AV129" s="173" t="s">
        <v>8</v>
      </c>
      <c r="AW129" s="173" t="s">
        <v>65</v>
      </c>
      <c r="AX129" s="173" t="s">
        <v>103</v>
      </c>
      <c r="AY129" s="175" t="s">
        <v>160</v>
      </c>
    </row>
    <row r="130" spans="2:65" s="173" customFormat="1">
      <c r="B130" s="172"/>
      <c r="D130" s="174" t="s">
        <v>172</v>
      </c>
      <c r="E130" s="175" t="s">
        <v>53</v>
      </c>
      <c r="F130" s="176" t="s">
        <v>174</v>
      </c>
      <c r="H130" s="175" t="s">
        <v>53</v>
      </c>
      <c r="I130" s="177"/>
      <c r="L130" s="172"/>
      <c r="M130" s="178"/>
      <c r="T130" s="179"/>
      <c r="AT130" s="175" t="s">
        <v>172</v>
      </c>
      <c r="AU130" s="175" t="s">
        <v>112</v>
      </c>
      <c r="AV130" s="173" t="s">
        <v>8</v>
      </c>
      <c r="AW130" s="173" t="s">
        <v>65</v>
      </c>
      <c r="AX130" s="173" t="s">
        <v>103</v>
      </c>
      <c r="AY130" s="175" t="s">
        <v>160</v>
      </c>
    </row>
    <row r="131" spans="2:65" s="181" customFormat="1">
      <c r="B131" s="180"/>
      <c r="D131" s="174" t="s">
        <v>172</v>
      </c>
      <c r="E131" s="182" t="s">
        <v>53</v>
      </c>
      <c r="F131" s="183" t="s">
        <v>849</v>
      </c>
      <c r="H131" s="184">
        <v>17.149999999999999</v>
      </c>
      <c r="I131" s="185"/>
      <c r="L131" s="180"/>
      <c r="M131" s="186"/>
      <c r="T131" s="187"/>
      <c r="AT131" s="182" t="s">
        <v>172</v>
      </c>
      <c r="AU131" s="182" t="s">
        <v>112</v>
      </c>
      <c r="AV131" s="181" t="s">
        <v>112</v>
      </c>
      <c r="AW131" s="181" t="s">
        <v>65</v>
      </c>
      <c r="AX131" s="181" t="s">
        <v>103</v>
      </c>
      <c r="AY131" s="182" t="s">
        <v>160</v>
      </c>
    </row>
    <row r="132" spans="2:65" s="173" customFormat="1">
      <c r="B132" s="172"/>
      <c r="D132" s="174" t="s">
        <v>172</v>
      </c>
      <c r="E132" s="175" t="s">
        <v>53</v>
      </c>
      <c r="F132" s="176" t="s">
        <v>263</v>
      </c>
      <c r="H132" s="175" t="s">
        <v>53</v>
      </c>
      <c r="I132" s="177"/>
      <c r="L132" s="172"/>
      <c r="M132" s="178"/>
      <c r="T132" s="179"/>
      <c r="AT132" s="175" t="s">
        <v>172</v>
      </c>
      <c r="AU132" s="175" t="s">
        <v>112</v>
      </c>
      <c r="AV132" s="173" t="s">
        <v>8</v>
      </c>
      <c r="AW132" s="173" t="s">
        <v>65</v>
      </c>
      <c r="AX132" s="173" t="s">
        <v>103</v>
      </c>
      <c r="AY132" s="175" t="s">
        <v>160</v>
      </c>
    </row>
    <row r="133" spans="2:65" s="181" customFormat="1">
      <c r="B133" s="180"/>
      <c r="D133" s="174" t="s">
        <v>172</v>
      </c>
      <c r="E133" s="182" t="s">
        <v>53</v>
      </c>
      <c r="F133" s="183" t="s">
        <v>850</v>
      </c>
      <c r="H133" s="184">
        <v>41.2</v>
      </c>
      <c r="I133" s="185"/>
      <c r="L133" s="180"/>
      <c r="M133" s="186"/>
      <c r="T133" s="187"/>
      <c r="AT133" s="182" t="s">
        <v>172</v>
      </c>
      <c r="AU133" s="182" t="s">
        <v>112</v>
      </c>
      <c r="AV133" s="181" t="s">
        <v>112</v>
      </c>
      <c r="AW133" s="181" t="s">
        <v>65</v>
      </c>
      <c r="AX133" s="181" t="s">
        <v>103</v>
      </c>
      <c r="AY133" s="182" t="s">
        <v>160</v>
      </c>
    </row>
    <row r="134" spans="2:65" s="199" customFormat="1">
      <c r="B134" s="198"/>
      <c r="D134" s="174" t="s">
        <v>172</v>
      </c>
      <c r="E134" s="200" t="s">
        <v>53</v>
      </c>
      <c r="F134" s="201" t="s">
        <v>211</v>
      </c>
      <c r="H134" s="202">
        <v>58.35</v>
      </c>
      <c r="I134" s="203"/>
      <c r="L134" s="198"/>
      <c r="M134" s="204"/>
      <c r="T134" s="205"/>
      <c r="AT134" s="200" t="s">
        <v>172</v>
      </c>
      <c r="AU134" s="200" t="s">
        <v>112</v>
      </c>
      <c r="AV134" s="199" t="s">
        <v>168</v>
      </c>
      <c r="AW134" s="199" t="s">
        <v>65</v>
      </c>
      <c r="AX134" s="199" t="s">
        <v>8</v>
      </c>
      <c r="AY134" s="200" t="s">
        <v>160</v>
      </c>
    </row>
    <row r="135" spans="2:65" s="50" customFormat="1" ht="37.9" customHeight="1">
      <c r="B135" s="49"/>
      <c r="C135" s="155" t="s">
        <v>203</v>
      </c>
      <c r="D135" s="155" t="s">
        <v>163</v>
      </c>
      <c r="E135" s="156" t="s">
        <v>250</v>
      </c>
      <c r="F135" s="157" t="s">
        <v>251</v>
      </c>
      <c r="G135" s="158" t="s">
        <v>166</v>
      </c>
      <c r="H135" s="159">
        <v>58.35</v>
      </c>
      <c r="I135" s="160"/>
      <c r="J135" s="161">
        <f>ROUND(I135*H135,2)</f>
        <v>0</v>
      </c>
      <c r="K135" s="157" t="s">
        <v>167</v>
      </c>
      <c r="L135" s="49"/>
      <c r="M135" s="162" t="s">
        <v>53</v>
      </c>
      <c r="N135" s="163" t="s">
        <v>74</v>
      </c>
      <c r="P135" s="164">
        <f>O135*H135</f>
        <v>0</v>
      </c>
      <c r="Q135" s="164">
        <v>5.3099999999999996E-3</v>
      </c>
      <c r="R135" s="164">
        <f>Q135*H135</f>
        <v>0.30983849999999996</v>
      </c>
      <c r="S135" s="164">
        <v>0</v>
      </c>
      <c r="T135" s="165">
        <f>S135*H135</f>
        <v>0</v>
      </c>
      <c r="AR135" s="166" t="s">
        <v>168</v>
      </c>
      <c r="AT135" s="166" t="s">
        <v>163</v>
      </c>
      <c r="AU135" s="166" t="s">
        <v>112</v>
      </c>
      <c r="AY135" s="34" t="s">
        <v>160</v>
      </c>
      <c r="BE135" s="167">
        <f>IF(N135="základní",J135,0)</f>
        <v>0</v>
      </c>
      <c r="BF135" s="167">
        <f>IF(N135="snížená",J135,0)</f>
        <v>0</v>
      </c>
      <c r="BG135" s="167">
        <f>IF(N135="zákl. přenesená",J135,0)</f>
        <v>0</v>
      </c>
      <c r="BH135" s="167">
        <f>IF(N135="sníž. přenesená",J135,0)</f>
        <v>0</v>
      </c>
      <c r="BI135" s="167">
        <f>IF(N135="nulová",J135,0)</f>
        <v>0</v>
      </c>
      <c r="BJ135" s="34" t="s">
        <v>8</v>
      </c>
      <c r="BK135" s="167">
        <f>ROUND(I135*H135,2)</f>
        <v>0</v>
      </c>
      <c r="BL135" s="34" t="s">
        <v>168</v>
      </c>
      <c r="BM135" s="166" t="s">
        <v>852</v>
      </c>
    </row>
    <row r="136" spans="2:65" s="50" customFormat="1" ht="19.149999999999999">
      <c r="B136" s="49"/>
      <c r="D136" s="168" t="s">
        <v>170</v>
      </c>
      <c r="F136" s="169" t="s">
        <v>253</v>
      </c>
      <c r="I136" s="170"/>
      <c r="L136" s="49"/>
      <c r="M136" s="171"/>
      <c r="T136" s="74"/>
      <c r="AT136" s="34" t="s">
        <v>170</v>
      </c>
      <c r="AU136" s="34" t="s">
        <v>112</v>
      </c>
    </row>
    <row r="137" spans="2:65" s="173" customFormat="1">
      <c r="B137" s="172"/>
      <c r="D137" s="174" t="s">
        <v>172</v>
      </c>
      <c r="E137" s="175" t="s">
        <v>53</v>
      </c>
      <c r="F137" s="176" t="s">
        <v>843</v>
      </c>
      <c r="H137" s="175" t="s">
        <v>53</v>
      </c>
      <c r="I137" s="177"/>
      <c r="L137" s="172"/>
      <c r="M137" s="178"/>
      <c r="T137" s="179"/>
      <c r="AT137" s="175" t="s">
        <v>172</v>
      </c>
      <c r="AU137" s="175" t="s">
        <v>112</v>
      </c>
      <c r="AV137" s="173" t="s">
        <v>8</v>
      </c>
      <c r="AW137" s="173" t="s">
        <v>65</v>
      </c>
      <c r="AX137" s="173" t="s">
        <v>103</v>
      </c>
      <c r="AY137" s="175" t="s">
        <v>160</v>
      </c>
    </row>
    <row r="138" spans="2:65" s="173" customFormat="1">
      <c r="B138" s="172"/>
      <c r="D138" s="174" t="s">
        <v>172</v>
      </c>
      <c r="E138" s="175" t="s">
        <v>53</v>
      </c>
      <c r="F138" s="176" t="s">
        <v>844</v>
      </c>
      <c r="H138" s="175" t="s">
        <v>53</v>
      </c>
      <c r="I138" s="177"/>
      <c r="L138" s="172"/>
      <c r="M138" s="178"/>
      <c r="T138" s="179"/>
      <c r="AT138" s="175" t="s">
        <v>172</v>
      </c>
      <c r="AU138" s="175" t="s">
        <v>112</v>
      </c>
      <c r="AV138" s="173" t="s">
        <v>8</v>
      </c>
      <c r="AW138" s="173" t="s">
        <v>65</v>
      </c>
      <c r="AX138" s="173" t="s">
        <v>103</v>
      </c>
      <c r="AY138" s="175" t="s">
        <v>160</v>
      </c>
    </row>
    <row r="139" spans="2:65" s="173" customFormat="1">
      <c r="B139" s="172"/>
      <c r="D139" s="174" t="s">
        <v>172</v>
      </c>
      <c r="E139" s="175" t="s">
        <v>53</v>
      </c>
      <c r="F139" s="176" t="s">
        <v>174</v>
      </c>
      <c r="H139" s="175" t="s">
        <v>53</v>
      </c>
      <c r="I139" s="177"/>
      <c r="L139" s="172"/>
      <c r="M139" s="178"/>
      <c r="T139" s="179"/>
      <c r="AT139" s="175" t="s">
        <v>172</v>
      </c>
      <c r="AU139" s="175" t="s">
        <v>112</v>
      </c>
      <c r="AV139" s="173" t="s">
        <v>8</v>
      </c>
      <c r="AW139" s="173" t="s">
        <v>65</v>
      </c>
      <c r="AX139" s="173" t="s">
        <v>103</v>
      </c>
      <c r="AY139" s="175" t="s">
        <v>160</v>
      </c>
    </row>
    <row r="140" spans="2:65" s="181" customFormat="1">
      <c r="B140" s="180"/>
      <c r="D140" s="174" t="s">
        <v>172</v>
      </c>
      <c r="E140" s="182" t="s">
        <v>53</v>
      </c>
      <c r="F140" s="183" t="s">
        <v>849</v>
      </c>
      <c r="H140" s="184">
        <v>17.149999999999999</v>
      </c>
      <c r="I140" s="185"/>
      <c r="L140" s="180"/>
      <c r="M140" s="186"/>
      <c r="T140" s="187"/>
      <c r="AT140" s="182" t="s">
        <v>172</v>
      </c>
      <c r="AU140" s="182" t="s">
        <v>112</v>
      </c>
      <c r="AV140" s="181" t="s">
        <v>112</v>
      </c>
      <c r="AW140" s="181" t="s">
        <v>65</v>
      </c>
      <c r="AX140" s="181" t="s">
        <v>103</v>
      </c>
      <c r="AY140" s="182" t="s">
        <v>160</v>
      </c>
    </row>
    <row r="141" spans="2:65" s="173" customFormat="1">
      <c r="B141" s="172"/>
      <c r="D141" s="174" t="s">
        <v>172</v>
      </c>
      <c r="E141" s="175" t="s">
        <v>53</v>
      </c>
      <c r="F141" s="176" t="s">
        <v>263</v>
      </c>
      <c r="H141" s="175" t="s">
        <v>53</v>
      </c>
      <c r="I141" s="177"/>
      <c r="L141" s="172"/>
      <c r="M141" s="178"/>
      <c r="T141" s="179"/>
      <c r="AT141" s="175" t="s">
        <v>172</v>
      </c>
      <c r="AU141" s="175" t="s">
        <v>112</v>
      </c>
      <c r="AV141" s="173" t="s">
        <v>8</v>
      </c>
      <c r="AW141" s="173" t="s">
        <v>65</v>
      </c>
      <c r="AX141" s="173" t="s">
        <v>103</v>
      </c>
      <c r="AY141" s="175" t="s">
        <v>160</v>
      </c>
    </row>
    <row r="142" spans="2:65" s="181" customFormat="1">
      <c r="B142" s="180"/>
      <c r="D142" s="174" t="s">
        <v>172</v>
      </c>
      <c r="E142" s="182" t="s">
        <v>53</v>
      </c>
      <c r="F142" s="183" t="s">
        <v>850</v>
      </c>
      <c r="H142" s="184">
        <v>41.2</v>
      </c>
      <c r="I142" s="185"/>
      <c r="L142" s="180"/>
      <c r="M142" s="186"/>
      <c r="T142" s="187"/>
      <c r="AT142" s="182" t="s">
        <v>172</v>
      </c>
      <c r="AU142" s="182" t="s">
        <v>112</v>
      </c>
      <c r="AV142" s="181" t="s">
        <v>112</v>
      </c>
      <c r="AW142" s="181" t="s">
        <v>65</v>
      </c>
      <c r="AX142" s="181" t="s">
        <v>103</v>
      </c>
      <c r="AY142" s="182" t="s">
        <v>160</v>
      </c>
    </row>
    <row r="143" spans="2:65" s="199" customFormat="1">
      <c r="B143" s="198"/>
      <c r="D143" s="174" t="s">
        <v>172</v>
      </c>
      <c r="E143" s="200" t="s">
        <v>53</v>
      </c>
      <c r="F143" s="201" t="s">
        <v>211</v>
      </c>
      <c r="H143" s="202">
        <v>58.35</v>
      </c>
      <c r="I143" s="203"/>
      <c r="L143" s="198"/>
      <c r="M143" s="204"/>
      <c r="T143" s="205"/>
      <c r="AT143" s="200" t="s">
        <v>172</v>
      </c>
      <c r="AU143" s="200" t="s">
        <v>112</v>
      </c>
      <c r="AV143" s="199" t="s">
        <v>168</v>
      </c>
      <c r="AW143" s="199" t="s">
        <v>65</v>
      </c>
      <c r="AX143" s="199" t="s">
        <v>8</v>
      </c>
      <c r="AY143" s="200" t="s">
        <v>160</v>
      </c>
    </row>
    <row r="144" spans="2:65" s="50" customFormat="1" ht="24.4" customHeight="1">
      <c r="B144" s="49"/>
      <c r="C144" s="155" t="s">
        <v>212</v>
      </c>
      <c r="D144" s="155" t="s">
        <v>163</v>
      </c>
      <c r="E144" s="156" t="s">
        <v>255</v>
      </c>
      <c r="F144" s="157" t="s">
        <v>256</v>
      </c>
      <c r="G144" s="158" t="s">
        <v>166</v>
      </c>
      <c r="H144" s="159">
        <v>250.97800000000001</v>
      </c>
      <c r="I144" s="160"/>
      <c r="J144" s="161">
        <f>ROUND(I144*H144,2)</f>
        <v>0</v>
      </c>
      <c r="K144" s="157" t="s">
        <v>167</v>
      </c>
      <c r="L144" s="49"/>
      <c r="M144" s="162" t="s">
        <v>53</v>
      </c>
      <c r="N144" s="163" t="s">
        <v>74</v>
      </c>
      <c r="P144" s="164">
        <f>O144*H144</f>
        <v>0</v>
      </c>
      <c r="Q144" s="164">
        <v>2.5999999999999998E-4</v>
      </c>
      <c r="R144" s="164">
        <f>Q144*H144</f>
        <v>6.5254279999999998E-2</v>
      </c>
      <c r="S144" s="164">
        <v>0</v>
      </c>
      <c r="T144" s="165">
        <f>S144*H144</f>
        <v>0</v>
      </c>
      <c r="AR144" s="166" t="s">
        <v>168</v>
      </c>
      <c r="AT144" s="166" t="s">
        <v>163</v>
      </c>
      <c r="AU144" s="166" t="s">
        <v>112</v>
      </c>
      <c r="AY144" s="34" t="s">
        <v>160</v>
      </c>
      <c r="BE144" s="167">
        <f>IF(N144="základní",J144,0)</f>
        <v>0</v>
      </c>
      <c r="BF144" s="167">
        <f>IF(N144="snížená",J144,0)</f>
        <v>0</v>
      </c>
      <c r="BG144" s="167">
        <f>IF(N144="zákl. přenesená",J144,0)</f>
        <v>0</v>
      </c>
      <c r="BH144" s="167">
        <f>IF(N144="sníž. přenesená",J144,0)</f>
        <v>0</v>
      </c>
      <c r="BI144" s="167">
        <f>IF(N144="nulová",J144,0)</f>
        <v>0</v>
      </c>
      <c r="BJ144" s="34" t="s">
        <v>8</v>
      </c>
      <c r="BK144" s="167">
        <f>ROUND(I144*H144,2)</f>
        <v>0</v>
      </c>
      <c r="BL144" s="34" t="s">
        <v>168</v>
      </c>
      <c r="BM144" s="166" t="s">
        <v>853</v>
      </c>
    </row>
    <row r="145" spans="2:51" s="50" customFormat="1" ht="19.149999999999999">
      <c r="B145" s="49"/>
      <c r="D145" s="168" t="s">
        <v>170</v>
      </c>
      <c r="F145" s="169" t="s">
        <v>258</v>
      </c>
      <c r="I145" s="170"/>
      <c r="L145" s="49"/>
      <c r="M145" s="171"/>
      <c r="T145" s="74"/>
      <c r="AT145" s="34" t="s">
        <v>170</v>
      </c>
      <c r="AU145" s="34" t="s">
        <v>112</v>
      </c>
    </row>
    <row r="146" spans="2:51" s="173" customFormat="1">
      <c r="B146" s="172"/>
      <c r="D146" s="174" t="s">
        <v>172</v>
      </c>
      <c r="E146" s="175" t="s">
        <v>53</v>
      </c>
      <c r="F146" s="176" t="s">
        <v>843</v>
      </c>
      <c r="H146" s="175" t="s">
        <v>53</v>
      </c>
      <c r="I146" s="177"/>
      <c r="L146" s="172"/>
      <c r="M146" s="178"/>
      <c r="T146" s="179"/>
      <c r="AT146" s="175" t="s">
        <v>172</v>
      </c>
      <c r="AU146" s="175" t="s">
        <v>112</v>
      </c>
      <c r="AV146" s="173" t="s">
        <v>8</v>
      </c>
      <c r="AW146" s="173" t="s">
        <v>65</v>
      </c>
      <c r="AX146" s="173" t="s">
        <v>103</v>
      </c>
      <c r="AY146" s="175" t="s">
        <v>160</v>
      </c>
    </row>
    <row r="147" spans="2:51" s="173" customFormat="1">
      <c r="B147" s="172"/>
      <c r="D147" s="174" t="s">
        <v>172</v>
      </c>
      <c r="E147" s="175" t="s">
        <v>53</v>
      </c>
      <c r="F147" s="176" t="s">
        <v>844</v>
      </c>
      <c r="H147" s="175" t="s">
        <v>53</v>
      </c>
      <c r="I147" s="177"/>
      <c r="L147" s="172"/>
      <c r="M147" s="178"/>
      <c r="T147" s="179"/>
      <c r="AT147" s="175" t="s">
        <v>172</v>
      </c>
      <c r="AU147" s="175" t="s">
        <v>112</v>
      </c>
      <c r="AV147" s="173" t="s">
        <v>8</v>
      </c>
      <c r="AW147" s="173" t="s">
        <v>65</v>
      </c>
      <c r="AX147" s="173" t="s">
        <v>103</v>
      </c>
      <c r="AY147" s="175" t="s">
        <v>160</v>
      </c>
    </row>
    <row r="148" spans="2:51" s="173" customFormat="1" ht="20.45">
      <c r="B148" s="172"/>
      <c r="D148" s="174" t="s">
        <v>172</v>
      </c>
      <c r="E148" s="175" t="s">
        <v>53</v>
      </c>
      <c r="F148" s="176" t="s">
        <v>845</v>
      </c>
      <c r="H148" s="175" t="s">
        <v>53</v>
      </c>
      <c r="I148" s="177"/>
      <c r="L148" s="172"/>
      <c r="M148" s="178"/>
      <c r="T148" s="179"/>
      <c r="AT148" s="175" t="s">
        <v>172</v>
      </c>
      <c r="AU148" s="175" t="s">
        <v>112</v>
      </c>
      <c r="AV148" s="173" t="s">
        <v>8</v>
      </c>
      <c r="AW148" s="173" t="s">
        <v>65</v>
      </c>
      <c r="AX148" s="173" t="s">
        <v>103</v>
      </c>
      <c r="AY148" s="175" t="s">
        <v>160</v>
      </c>
    </row>
    <row r="149" spans="2:51" s="173" customFormat="1">
      <c r="B149" s="172"/>
      <c r="D149" s="174" t="s">
        <v>172</v>
      </c>
      <c r="E149" s="175" t="s">
        <v>53</v>
      </c>
      <c r="F149" s="176" t="s">
        <v>174</v>
      </c>
      <c r="H149" s="175" t="s">
        <v>53</v>
      </c>
      <c r="I149" s="177"/>
      <c r="L149" s="172"/>
      <c r="M149" s="178"/>
      <c r="T149" s="179"/>
      <c r="AT149" s="175" t="s">
        <v>172</v>
      </c>
      <c r="AU149" s="175" t="s">
        <v>112</v>
      </c>
      <c r="AV149" s="173" t="s">
        <v>8</v>
      </c>
      <c r="AW149" s="173" t="s">
        <v>65</v>
      </c>
      <c r="AX149" s="173" t="s">
        <v>103</v>
      </c>
      <c r="AY149" s="175" t="s">
        <v>160</v>
      </c>
    </row>
    <row r="150" spans="2:51" s="181" customFormat="1">
      <c r="B150" s="180"/>
      <c r="D150" s="174" t="s">
        <v>172</v>
      </c>
      <c r="E150" s="182" t="s">
        <v>53</v>
      </c>
      <c r="F150" s="183" t="s">
        <v>854</v>
      </c>
      <c r="H150" s="184">
        <v>115.962</v>
      </c>
      <c r="I150" s="185"/>
      <c r="L150" s="180"/>
      <c r="M150" s="186"/>
      <c r="T150" s="187"/>
      <c r="AT150" s="182" t="s">
        <v>172</v>
      </c>
      <c r="AU150" s="182" t="s">
        <v>112</v>
      </c>
      <c r="AV150" s="181" t="s">
        <v>112</v>
      </c>
      <c r="AW150" s="181" t="s">
        <v>65</v>
      </c>
      <c r="AX150" s="181" t="s">
        <v>103</v>
      </c>
      <c r="AY150" s="182" t="s">
        <v>160</v>
      </c>
    </row>
    <row r="151" spans="2:51" s="173" customFormat="1">
      <c r="B151" s="172"/>
      <c r="D151" s="174" t="s">
        <v>172</v>
      </c>
      <c r="E151" s="175" t="s">
        <v>53</v>
      </c>
      <c r="F151" s="176" t="s">
        <v>263</v>
      </c>
      <c r="H151" s="175" t="s">
        <v>53</v>
      </c>
      <c r="I151" s="177"/>
      <c r="L151" s="172"/>
      <c r="M151" s="178"/>
      <c r="T151" s="179"/>
      <c r="AT151" s="175" t="s">
        <v>172</v>
      </c>
      <c r="AU151" s="175" t="s">
        <v>112</v>
      </c>
      <c r="AV151" s="173" t="s">
        <v>8</v>
      </c>
      <c r="AW151" s="173" t="s">
        <v>65</v>
      </c>
      <c r="AX151" s="173" t="s">
        <v>103</v>
      </c>
      <c r="AY151" s="175" t="s">
        <v>160</v>
      </c>
    </row>
    <row r="152" spans="2:51" s="181" customFormat="1">
      <c r="B152" s="180"/>
      <c r="D152" s="174" t="s">
        <v>172</v>
      </c>
      <c r="E152" s="182" t="s">
        <v>53</v>
      </c>
      <c r="F152" s="183" t="s">
        <v>855</v>
      </c>
      <c r="H152" s="184">
        <v>170.346</v>
      </c>
      <c r="I152" s="185"/>
      <c r="L152" s="180"/>
      <c r="M152" s="186"/>
      <c r="T152" s="187"/>
      <c r="AT152" s="182" t="s">
        <v>172</v>
      </c>
      <c r="AU152" s="182" t="s">
        <v>112</v>
      </c>
      <c r="AV152" s="181" t="s">
        <v>112</v>
      </c>
      <c r="AW152" s="181" t="s">
        <v>65</v>
      </c>
      <c r="AX152" s="181" t="s">
        <v>103</v>
      </c>
      <c r="AY152" s="182" t="s">
        <v>160</v>
      </c>
    </row>
    <row r="153" spans="2:51" s="173" customFormat="1">
      <c r="B153" s="172"/>
      <c r="D153" s="174" t="s">
        <v>172</v>
      </c>
      <c r="E153" s="175" t="s">
        <v>53</v>
      </c>
      <c r="F153" s="176" t="s">
        <v>856</v>
      </c>
      <c r="H153" s="175" t="s">
        <v>53</v>
      </c>
      <c r="I153" s="177"/>
      <c r="L153" s="172"/>
      <c r="M153" s="178"/>
      <c r="T153" s="179"/>
      <c r="AT153" s="175" t="s">
        <v>172</v>
      </c>
      <c r="AU153" s="175" t="s">
        <v>112</v>
      </c>
      <c r="AV153" s="173" t="s">
        <v>8</v>
      </c>
      <c r="AW153" s="173" t="s">
        <v>65</v>
      </c>
      <c r="AX153" s="173" t="s">
        <v>103</v>
      </c>
      <c r="AY153" s="175" t="s">
        <v>160</v>
      </c>
    </row>
    <row r="154" spans="2:51" s="181" customFormat="1">
      <c r="B154" s="180"/>
      <c r="D154" s="174" t="s">
        <v>172</v>
      </c>
      <c r="E154" s="182" t="s">
        <v>53</v>
      </c>
      <c r="F154" s="183" t="s">
        <v>857</v>
      </c>
      <c r="H154" s="184">
        <v>-13.423999999999999</v>
      </c>
      <c r="I154" s="185"/>
      <c r="L154" s="180"/>
      <c r="M154" s="186"/>
      <c r="T154" s="187"/>
      <c r="AT154" s="182" t="s">
        <v>172</v>
      </c>
      <c r="AU154" s="182" t="s">
        <v>112</v>
      </c>
      <c r="AV154" s="181" t="s">
        <v>112</v>
      </c>
      <c r="AW154" s="181" t="s">
        <v>65</v>
      </c>
      <c r="AX154" s="181" t="s">
        <v>103</v>
      </c>
      <c r="AY154" s="182" t="s">
        <v>160</v>
      </c>
    </row>
    <row r="155" spans="2:51" s="181" customFormat="1">
      <c r="B155" s="180"/>
      <c r="D155" s="174" t="s">
        <v>172</v>
      </c>
      <c r="E155" s="182" t="s">
        <v>53</v>
      </c>
      <c r="F155" s="183" t="s">
        <v>858</v>
      </c>
      <c r="H155" s="184">
        <v>-9.4559999999999995</v>
      </c>
      <c r="I155" s="185"/>
      <c r="L155" s="180"/>
      <c r="M155" s="186"/>
      <c r="T155" s="187"/>
      <c r="AT155" s="182" t="s">
        <v>172</v>
      </c>
      <c r="AU155" s="182" t="s">
        <v>112</v>
      </c>
      <c r="AV155" s="181" t="s">
        <v>112</v>
      </c>
      <c r="AW155" s="181" t="s">
        <v>65</v>
      </c>
      <c r="AX155" s="181" t="s">
        <v>103</v>
      </c>
      <c r="AY155" s="182" t="s">
        <v>160</v>
      </c>
    </row>
    <row r="156" spans="2:51" s="181" customFormat="1">
      <c r="B156" s="180"/>
      <c r="D156" s="174" t="s">
        <v>172</v>
      </c>
      <c r="E156" s="182" t="s">
        <v>53</v>
      </c>
      <c r="F156" s="183" t="s">
        <v>859</v>
      </c>
      <c r="H156" s="184">
        <v>-9.36</v>
      </c>
      <c r="I156" s="185"/>
      <c r="L156" s="180"/>
      <c r="M156" s="186"/>
      <c r="T156" s="187"/>
      <c r="AT156" s="182" t="s">
        <v>172</v>
      </c>
      <c r="AU156" s="182" t="s">
        <v>112</v>
      </c>
      <c r="AV156" s="181" t="s">
        <v>112</v>
      </c>
      <c r="AW156" s="181" t="s">
        <v>65</v>
      </c>
      <c r="AX156" s="181" t="s">
        <v>103</v>
      </c>
      <c r="AY156" s="182" t="s">
        <v>160</v>
      </c>
    </row>
    <row r="157" spans="2:51" s="181" customFormat="1">
      <c r="B157" s="180"/>
      <c r="D157" s="174" t="s">
        <v>172</v>
      </c>
      <c r="E157" s="182" t="s">
        <v>53</v>
      </c>
      <c r="F157" s="183" t="s">
        <v>860</v>
      </c>
      <c r="H157" s="184">
        <v>-7</v>
      </c>
      <c r="I157" s="185"/>
      <c r="L157" s="180"/>
      <c r="M157" s="186"/>
      <c r="T157" s="187"/>
      <c r="AT157" s="182" t="s">
        <v>172</v>
      </c>
      <c r="AU157" s="182" t="s">
        <v>112</v>
      </c>
      <c r="AV157" s="181" t="s">
        <v>112</v>
      </c>
      <c r="AW157" s="181" t="s">
        <v>65</v>
      </c>
      <c r="AX157" s="181" t="s">
        <v>103</v>
      </c>
      <c r="AY157" s="182" t="s">
        <v>160</v>
      </c>
    </row>
    <row r="158" spans="2:51" s="173" customFormat="1">
      <c r="B158" s="172"/>
      <c r="D158" s="174" t="s">
        <v>172</v>
      </c>
      <c r="E158" s="175" t="s">
        <v>53</v>
      </c>
      <c r="F158" s="176" t="s">
        <v>861</v>
      </c>
      <c r="H158" s="175" t="s">
        <v>53</v>
      </c>
      <c r="I158" s="177"/>
      <c r="L158" s="172"/>
      <c r="M158" s="178"/>
      <c r="T158" s="179"/>
      <c r="AT158" s="175" t="s">
        <v>172</v>
      </c>
      <c r="AU158" s="175" t="s">
        <v>112</v>
      </c>
      <c r="AV158" s="173" t="s">
        <v>8</v>
      </c>
      <c r="AW158" s="173" t="s">
        <v>65</v>
      </c>
      <c r="AX158" s="173" t="s">
        <v>103</v>
      </c>
      <c r="AY158" s="175" t="s">
        <v>160</v>
      </c>
    </row>
    <row r="159" spans="2:51" s="181" customFormat="1">
      <c r="B159" s="180"/>
      <c r="D159" s="174" t="s">
        <v>172</v>
      </c>
      <c r="E159" s="182" t="s">
        <v>53</v>
      </c>
      <c r="F159" s="183" t="s">
        <v>862</v>
      </c>
      <c r="H159" s="184">
        <v>2.1080000000000001</v>
      </c>
      <c r="I159" s="185"/>
      <c r="L159" s="180"/>
      <c r="M159" s="186"/>
      <c r="T159" s="187"/>
      <c r="AT159" s="182" t="s">
        <v>172</v>
      </c>
      <c r="AU159" s="182" t="s">
        <v>112</v>
      </c>
      <c r="AV159" s="181" t="s">
        <v>112</v>
      </c>
      <c r="AW159" s="181" t="s">
        <v>65</v>
      </c>
      <c r="AX159" s="181" t="s">
        <v>103</v>
      </c>
      <c r="AY159" s="182" t="s">
        <v>160</v>
      </c>
    </row>
    <row r="160" spans="2:51" s="181" customFormat="1">
      <c r="B160" s="180"/>
      <c r="D160" s="174" t="s">
        <v>172</v>
      </c>
      <c r="E160" s="182" t="s">
        <v>53</v>
      </c>
      <c r="F160" s="183" t="s">
        <v>863</v>
      </c>
      <c r="H160" s="184">
        <v>1.802</v>
      </c>
      <c r="I160" s="185"/>
      <c r="L160" s="180"/>
      <c r="M160" s="186"/>
      <c r="T160" s="187"/>
      <c r="AT160" s="182" t="s">
        <v>172</v>
      </c>
      <c r="AU160" s="182" t="s">
        <v>112</v>
      </c>
      <c r="AV160" s="181" t="s">
        <v>112</v>
      </c>
      <c r="AW160" s="181" t="s">
        <v>65</v>
      </c>
      <c r="AX160" s="181" t="s">
        <v>103</v>
      </c>
      <c r="AY160" s="182" t="s">
        <v>160</v>
      </c>
    </row>
    <row r="161" spans="2:65" s="199" customFormat="1">
      <c r="B161" s="198"/>
      <c r="D161" s="174" t="s">
        <v>172</v>
      </c>
      <c r="E161" s="200" t="s">
        <v>53</v>
      </c>
      <c r="F161" s="201" t="s">
        <v>211</v>
      </c>
      <c r="H161" s="202">
        <v>250.97800000000001</v>
      </c>
      <c r="I161" s="203"/>
      <c r="L161" s="198"/>
      <c r="M161" s="204"/>
      <c r="T161" s="205"/>
      <c r="AT161" s="200" t="s">
        <v>172</v>
      </c>
      <c r="AU161" s="200" t="s">
        <v>112</v>
      </c>
      <c r="AV161" s="199" t="s">
        <v>168</v>
      </c>
      <c r="AW161" s="199" t="s">
        <v>65</v>
      </c>
      <c r="AX161" s="199" t="s">
        <v>8</v>
      </c>
      <c r="AY161" s="200" t="s">
        <v>160</v>
      </c>
    </row>
    <row r="162" spans="2:65" s="50" customFormat="1" ht="37.9" customHeight="1">
      <c r="B162" s="49"/>
      <c r="C162" s="155" t="s">
        <v>190</v>
      </c>
      <c r="D162" s="155" t="s">
        <v>163</v>
      </c>
      <c r="E162" s="156" t="s">
        <v>270</v>
      </c>
      <c r="F162" s="157" t="s">
        <v>271</v>
      </c>
      <c r="G162" s="158" t="s">
        <v>166</v>
      </c>
      <c r="H162" s="159">
        <v>125.489</v>
      </c>
      <c r="I162" s="160"/>
      <c r="J162" s="161">
        <f>ROUND(I162*H162,2)</f>
        <v>0</v>
      </c>
      <c r="K162" s="157" t="s">
        <v>167</v>
      </c>
      <c r="L162" s="49"/>
      <c r="M162" s="162" t="s">
        <v>53</v>
      </c>
      <c r="N162" s="163" t="s">
        <v>74</v>
      </c>
      <c r="P162" s="164">
        <f>O162*H162</f>
        <v>0</v>
      </c>
      <c r="Q162" s="164">
        <v>4.3800000000000002E-3</v>
      </c>
      <c r="R162" s="164">
        <f>Q162*H162</f>
        <v>0.54964182000000006</v>
      </c>
      <c r="S162" s="164">
        <v>0</v>
      </c>
      <c r="T162" s="165">
        <f>S162*H162</f>
        <v>0</v>
      </c>
      <c r="AR162" s="166" t="s">
        <v>168</v>
      </c>
      <c r="AT162" s="166" t="s">
        <v>163</v>
      </c>
      <c r="AU162" s="166" t="s">
        <v>112</v>
      </c>
      <c r="AY162" s="34" t="s">
        <v>160</v>
      </c>
      <c r="BE162" s="167">
        <f>IF(N162="základní",J162,0)</f>
        <v>0</v>
      </c>
      <c r="BF162" s="167">
        <f>IF(N162="snížená",J162,0)</f>
        <v>0</v>
      </c>
      <c r="BG162" s="167">
        <f>IF(N162="zákl. přenesená",J162,0)</f>
        <v>0</v>
      </c>
      <c r="BH162" s="167">
        <f>IF(N162="sníž. přenesená",J162,0)</f>
        <v>0</v>
      </c>
      <c r="BI162" s="167">
        <f>IF(N162="nulová",J162,0)</f>
        <v>0</v>
      </c>
      <c r="BJ162" s="34" t="s">
        <v>8</v>
      </c>
      <c r="BK162" s="167">
        <f>ROUND(I162*H162,2)</f>
        <v>0</v>
      </c>
      <c r="BL162" s="34" t="s">
        <v>168</v>
      </c>
      <c r="BM162" s="166" t="s">
        <v>864</v>
      </c>
    </row>
    <row r="163" spans="2:65" s="50" customFormat="1" ht="19.149999999999999">
      <c r="B163" s="49"/>
      <c r="D163" s="168" t="s">
        <v>170</v>
      </c>
      <c r="F163" s="169" t="s">
        <v>273</v>
      </c>
      <c r="I163" s="170"/>
      <c r="L163" s="49"/>
      <c r="M163" s="171"/>
      <c r="T163" s="74"/>
      <c r="AT163" s="34" t="s">
        <v>170</v>
      </c>
      <c r="AU163" s="34" t="s">
        <v>112</v>
      </c>
    </row>
    <row r="164" spans="2:65" s="173" customFormat="1">
      <c r="B164" s="172"/>
      <c r="D164" s="174" t="s">
        <v>172</v>
      </c>
      <c r="E164" s="175" t="s">
        <v>53</v>
      </c>
      <c r="F164" s="176" t="s">
        <v>843</v>
      </c>
      <c r="H164" s="175" t="s">
        <v>53</v>
      </c>
      <c r="I164" s="177"/>
      <c r="L164" s="172"/>
      <c r="M164" s="178"/>
      <c r="T164" s="179"/>
      <c r="AT164" s="175" t="s">
        <v>172</v>
      </c>
      <c r="AU164" s="175" t="s">
        <v>112</v>
      </c>
      <c r="AV164" s="173" t="s">
        <v>8</v>
      </c>
      <c r="AW164" s="173" t="s">
        <v>65</v>
      </c>
      <c r="AX164" s="173" t="s">
        <v>103</v>
      </c>
      <c r="AY164" s="175" t="s">
        <v>160</v>
      </c>
    </row>
    <row r="165" spans="2:65" s="173" customFormat="1">
      <c r="B165" s="172"/>
      <c r="D165" s="174" t="s">
        <v>172</v>
      </c>
      <c r="E165" s="175" t="s">
        <v>53</v>
      </c>
      <c r="F165" s="176" t="s">
        <v>844</v>
      </c>
      <c r="H165" s="175" t="s">
        <v>53</v>
      </c>
      <c r="I165" s="177"/>
      <c r="L165" s="172"/>
      <c r="M165" s="178"/>
      <c r="T165" s="179"/>
      <c r="AT165" s="175" t="s">
        <v>172</v>
      </c>
      <c r="AU165" s="175" t="s">
        <v>112</v>
      </c>
      <c r="AV165" s="173" t="s">
        <v>8</v>
      </c>
      <c r="AW165" s="173" t="s">
        <v>65</v>
      </c>
      <c r="AX165" s="173" t="s">
        <v>103</v>
      </c>
      <c r="AY165" s="175" t="s">
        <v>160</v>
      </c>
    </row>
    <row r="166" spans="2:65" s="173" customFormat="1" ht="20.45">
      <c r="B166" s="172"/>
      <c r="D166" s="174" t="s">
        <v>172</v>
      </c>
      <c r="E166" s="175" t="s">
        <v>53</v>
      </c>
      <c r="F166" s="176" t="s">
        <v>845</v>
      </c>
      <c r="H166" s="175" t="s">
        <v>53</v>
      </c>
      <c r="I166" s="177"/>
      <c r="L166" s="172"/>
      <c r="M166" s="178"/>
      <c r="T166" s="179"/>
      <c r="AT166" s="175" t="s">
        <v>172</v>
      </c>
      <c r="AU166" s="175" t="s">
        <v>112</v>
      </c>
      <c r="AV166" s="173" t="s">
        <v>8</v>
      </c>
      <c r="AW166" s="173" t="s">
        <v>65</v>
      </c>
      <c r="AX166" s="173" t="s">
        <v>103</v>
      </c>
      <c r="AY166" s="175" t="s">
        <v>160</v>
      </c>
    </row>
    <row r="167" spans="2:65" s="173" customFormat="1">
      <c r="B167" s="172"/>
      <c r="D167" s="174" t="s">
        <v>172</v>
      </c>
      <c r="E167" s="175" t="s">
        <v>53</v>
      </c>
      <c r="F167" s="176" t="s">
        <v>174</v>
      </c>
      <c r="H167" s="175" t="s">
        <v>53</v>
      </c>
      <c r="I167" s="177"/>
      <c r="L167" s="172"/>
      <c r="M167" s="178"/>
      <c r="T167" s="179"/>
      <c r="AT167" s="175" t="s">
        <v>172</v>
      </c>
      <c r="AU167" s="175" t="s">
        <v>112</v>
      </c>
      <c r="AV167" s="173" t="s">
        <v>8</v>
      </c>
      <c r="AW167" s="173" t="s">
        <v>65</v>
      </c>
      <c r="AX167" s="173" t="s">
        <v>103</v>
      </c>
      <c r="AY167" s="175" t="s">
        <v>160</v>
      </c>
    </row>
    <row r="168" spans="2:65" s="181" customFormat="1">
      <c r="B168" s="180"/>
      <c r="D168" s="174" t="s">
        <v>172</v>
      </c>
      <c r="E168" s="182" t="s">
        <v>53</v>
      </c>
      <c r="F168" s="183" t="s">
        <v>865</v>
      </c>
      <c r="H168" s="184">
        <v>57.981000000000002</v>
      </c>
      <c r="I168" s="185"/>
      <c r="L168" s="180"/>
      <c r="M168" s="186"/>
      <c r="T168" s="187"/>
      <c r="AT168" s="182" t="s">
        <v>172</v>
      </c>
      <c r="AU168" s="182" t="s">
        <v>112</v>
      </c>
      <c r="AV168" s="181" t="s">
        <v>112</v>
      </c>
      <c r="AW168" s="181" t="s">
        <v>65</v>
      </c>
      <c r="AX168" s="181" t="s">
        <v>103</v>
      </c>
      <c r="AY168" s="182" t="s">
        <v>160</v>
      </c>
    </row>
    <row r="169" spans="2:65" s="173" customFormat="1">
      <c r="B169" s="172"/>
      <c r="D169" s="174" t="s">
        <v>172</v>
      </c>
      <c r="E169" s="175" t="s">
        <v>53</v>
      </c>
      <c r="F169" s="176" t="s">
        <v>263</v>
      </c>
      <c r="H169" s="175" t="s">
        <v>53</v>
      </c>
      <c r="I169" s="177"/>
      <c r="L169" s="172"/>
      <c r="M169" s="178"/>
      <c r="T169" s="179"/>
      <c r="AT169" s="175" t="s">
        <v>172</v>
      </c>
      <c r="AU169" s="175" t="s">
        <v>112</v>
      </c>
      <c r="AV169" s="173" t="s">
        <v>8</v>
      </c>
      <c r="AW169" s="173" t="s">
        <v>65</v>
      </c>
      <c r="AX169" s="173" t="s">
        <v>103</v>
      </c>
      <c r="AY169" s="175" t="s">
        <v>160</v>
      </c>
    </row>
    <row r="170" spans="2:65" s="181" customFormat="1">
      <c r="B170" s="180"/>
      <c r="D170" s="174" t="s">
        <v>172</v>
      </c>
      <c r="E170" s="182" t="s">
        <v>53</v>
      </c>
      <c r="F170" s="183" t="s">
        <v>866</v>
      </c>
      <c r="H170" s="184">
        <v>85.173000000000002</v>
      </c>
      <c r="I170" s="185"/>
      <c r="L170" s="180"/>
      <c r="M170" s="186"/>
      <c r="T170" s="187"/>
      <c r="AT170" s="182" t="s">
        <v>172</v>
      </c>
      <c r="AU170" s="182" t="s">
        <v>112</v>
      </c>
      <c r="AV170" s="181" t="s">
        <v>112</v>
      </c>
      <c r="AW170" s="181" t="s">
        <v>65</v>
      </c>
      <c r="AX170" s="181" t="s">
        <v>103</v>
      </c>
      <c r="AY170" s="182" t="s">
        <v>160</v>
      </c>
    </row>
    <row r="171" spans="2:65" s="173" customFormat="1">
      <c r="B171" s="172"/>
      <c r="D171" s="174" t="s">
        <v>172</v>
      </c>
      <c r="E171" s="175" t="s">
        <v>53</v>
      </c>
      <c r="F171" s="176" t="s">
        <v>856</v>
      </c>
      <c r="H171" s="175" t="s">
        <v>53</v>
      </c>
      <c r="I171" s="177"/>
      <c r="L171" s="172"/>
      <c r="M171" s="178"/>
      <c r="T171" s="179"/>
      <c r="AT171" s="175" t="s">
        <v>172</v>
      </c>
      <c r="AU171" s="175" t="s">
        <v>112</v>
      </c>
      <c r="AV171" s="173" t="s">
        <v>8</v>
      </c>
      <c r="AW171" s="173" t="s">
        <v>65</v>
      </c>
      <c r="AX171" s="173" t="s">
        <v>103</v>
      </c>
      <c r="AY171" s="175" t="s">
        <v>160</v>
      </c>
    </row>
    <row r="172" spans="2:65" s="181" customFormat="1">
      <c r="B172" s="180"/>
      <c r="D172" s="174" t="s">
        <v>172</v>
      </c>
      <c r="E172" s="182" t="s">
        <v>53</v>
      </c>
      <c r="F172" s="183" t="s">
        <v>867</v>
      </c>
      <c r="H172" s="184">
        <v>-6.7119999999999997</v>
      </c>
      <c r="I172" s="185"/>
      <c r="L172" s="180"/>
      <c r="M172" s="186"/>
      <c r="T172" s="187"/>
      <c r="AT172" s="182" t="s">
        <v>172</v>
      </c>
      <c r="AU172" s="182" t="s">
        <v>112</v>
      </c>
      <c r="AV172" s="181" t="s">
        <v>112</v>
      </c>
      <c r="AW172" s="181" t="s">
        <v>65</v>
      </c>
      <c r="AX172" s="181" t="s">
        <v>103</v>
      </c>
      <c r="AY172" s="182" t="s">
        <v>160</v>
      </c>
    </row>
    <row r="173" spans="2:65" s="181" customFormat="1">
      <c r="B173" s="180"/>
      <c r="D173" s="174" t="s">
        <v>172</v>
      </c>
      <c r="E173" s="182" t="s">
        <v>53</v>
      </c>
      <c r="F173" s="183" t="s">
        <v>868</v>
      </c>
      <c r="H173" s="184">
        <v>-4.7279999999999998</v>
      </c>
      <c r="I173" s="185"/>
      <c r="L173" s="180"/>
      <c r="M173" s="186"/>
      <c r="T173" s="187"/>
      <c r="AT173" s="182" t="s">
        <v>172</v>
      </c>
      <c r="AU173" s="182" t="s">
        <v>112</v>
      </c>
      <c r="AV173" s="181" t="s">
        <v>112</v>
      </c>
      <c r="AW173" s="181" t="s">
        <v>65</v>
      </c>
      <c r="AX173" s="181" t="s">
        <v>103</v>
      </c>
      <c r="AY173" s="182" t="s">
        <v>160</v>
      </c>
    </row>
    <row r="174" spans="2:65" s="181" customFormat="1">
      <c r="B174" s="180"/>
      <c r="D174" s="174" t="s">
        <v>172</v>
      </c>
      <c r="E174" s="182" t="s">
        <v>53</v>
      </c>
      <c r="F174" s="183" t="s">
        <v>869</v>
      </c>
      <c r="H174" s="184">
        <v>-4.68</v>
      </c>
      <c r="I174" s="185"/>
      <c r="L174" s="180"/>
      <c r="M174" s="186"/>
      <c r="T174" s="187"/>
      <c r="AT174" s="182" t="s">
        <v>172</v>
      </c>
      <c r="AU174" s="182" t="s">
        <v>112</v>
      </c>
      <c r="AV174" s="181" t="s">
        <v>112</v>
      </c>
      <c r="AW174" s="181" t="s">
        <v>65</v>
      </c>
      <c r="AX174" s="181" t="s">
        <v>103</v>
      </c>
      <c r="AY174" s="182" t="s">
        <v>160</v>
      </c>
    </row>
    <row r="175" spans="2:65" s="181" customFormat="1">
      <c r="B175" s="180"/>
      <c r="D175" s="174" t="s">
        <v>172</v>
      </c>
      <c r="E175" s="182" t="s">
        <v>53</v>
      </c>
      <c r="F175" s="183" t="s">
        <v>870</v>
      </c>
      <c r="H175" s="184">
        <v>-3.5</v>
      </c>
      <c r="I175" s="185"/>
      <c r="L175" s="180"/>
      <c r="M175" s="186"/>
      <c r="T175" s="187"/>
      <c r="AT175" s="182" t="s">
        <v>172</v>
      </c>
      <c r="AU175" s="182" t="s">
        <v>112</v>
      </c>
      <c r="AV175" s="181" t="s">
        <v>112</v>
      </c>
      <c r="AW175" s="181" t="s">
        <v>65</v>
      </c>
      <c r="AX175" s="181" t="s">
        <v>103</v>
      </c>
      <c r="AY175" s="182" t="s">
        <v>160</v>
      </c>
    </row>
    <row r="176" spans="2:65" s="173" customFormat="1">
      <c r="B176" s="172"/>
      <c r="D176" s="174" t="s">
        <v>172</v>
      </c>
      <c r="E176" s="175" t="s">
        <v>53</v>
      </c>
      <c r="F176" s="176" t="s">
        <v>861</v>
      </c>
      <c r="H176" s="175" t="s">
        <v>53</v>
      </c>
      <c r="I176" s="177"/>
      <c r="L176" s="172"/>
      <c r="M176" s="178"/>
      <c r="T176" s="179"/>
      <c r="AT176" s="175" t="s">
        <v>172</v>
      </c>
      <c r="AU176" s="175" t="s">
        <v>112</v>
      </c>
      <c r="AV176" s="173" t="s">
        <v>8</v>
      </c>
      <c r="AW176" s="173" t="s">
        <v>65</v>
      </c>
      <c r="AX176" s="173" t="s">
        <v>103</v>
      </c>
      <c r="AY176" s="175" t="s">
        <v>160</v>
      </c>
    </row>
    <row r="177" spans="2:65" s="181" customFormat="1">
      <c r="B177" s="180"/>
      <c r="D177" s="174" t="s">
        <v>172</v>
      </c>
      <c r="E177" s="182" t="s">
        <v>53</v>
      </c>
      <c r="F177" s="183" t="s">
        <v>871</v>
      </c>
      <c r="H177" s="184">
        <v>1.054</v>
      </c>
      <c r="I177" s="185"/>
      <c r="L177" s="180"/>
      <c r="M177" s="186"/>
      <c r="T177" s="187"/>
      <c r="AT177" s="182" t="s">
        <v>172</v>
      </c>
      <c r="AU177" s="182" t="s">
        <v>112</v>
      </c>
      <c r="AV177" s="181" t="s">
        <v>112</v>
      </c>
      <c r="AW177" s="181" t="s">
        <v>65</v>
      </c>
      <c r="AX177" s="181" t="s">
        <v>103</v>
      </c>
      <c r="AY177" s="182" t="s">
        <v>160</v>
      </c>
    </row>
    <row r="178" spans="2:65" s="181" customFormat="1">
      <c r="B178" s="180"/>
      <c r="D178" s="174" t="s">
        <v>172</v>
      </c>
      <c r="E178" s="182" t="s">
        <v>53</v>
      </c>
      <c r="F178" s="183" t="s">
        <v>872</v>
      </c>
      <c r="H178" s="184">
        <v>0.90100000000000002</v>
      </c>
      <c r="I178" s="185"/>
      <c r="L178" s="180"/>
      <c r="M178" s="186"/>
      <c r="T178" s="187"/>
      <c r="AT178" s="182" t="s">
        <v>172</v>
      </c>
      <c r="AU178" s="182" t="s">
        <v>112</v>
      </c>
      <c r="AV178" s="181" t="s">
        <v>112</v>
      </c>
      <c r="AW178" s="181" t="s">
        <v>65</v>
      </c>
      <c r="AX178" s="181" t="s">
        <v>103</v>
      </c>
      <c r="AY178" s="182" t="s">
        <v>160</v>
      </c>
    </row>
    <row r="179" spans="2:65" s="199" customFormat="1">
      <c r="B179" s="198"/>
      <c r="D179" s="174" t="s">
        <v>172</v>
      </c>
      <c r="E179" s="200" t="s">
        <v>53</v>
      </c>
      <c r="F179" s="201" t="s">
        <v>211</v>
      </c>
      <c r="H179" s="202">
        <v>125.489</v>
      </c>
      <c r="I179" s="203"/>
      <c r="L179" s="198"/>
      <c r="M179" s="204"/>
      <c r="T179" s="205"/>
      <c r="AT179" s="200" t="s">
        <v>172</v>
      </c>
      <c r="AU179" s="200" t="s">
        <v>112</v>
      </c>
      <c r="AV179" s="199" t="s">
        <v>168</v>
      </c>
      <c r="AW179" s="199" t="s">
        <v>65</v>
      </c>
      <c r="AX179" s="199" t="s">
        <v>8</v>
      </c>
      <c r="AY179" s="200" t="s">
        <v>160</v>
      </c>
    </row>
    <row r="180" spans="2:65" s="50" customFormat="1" ht="24.4" customHeight="1">
      <c r="B180" s="49"/>
      <c r="C180" s="155" t="s">
        <v>225</v>
      </c>
      <c r="D180" s="155" t="s">
        <v>163</v>
      </c>
      <c r="E180" s="156" t="s">
        <v>281</v>
      </c>
      <c r="F180" s="157" t="s">
        <v>282</v>
      </c>
      <c r="G180" s="158" t="s">
        <v>166</v>
      </c>
      <c r="H180" s="159">
        <v>125.489</v>
      </c>
      <c r="I180" s="160"/>
      <c r="J180" s="161">
        <f>ROUND(I180*H180,2)</f>
        <v>0</v>
      </c>
      <c r="K180" s="157" t="s">
        <v>167</v>
      </c>
      <c r="L180" s="49"/>
      <c r="M180" s="162" t="s">
        <v>53</v>
      </c>
      <c r="N180" s="163" t="s">
        <v>74</v>
      </c>
      <c r="P180" s="164">
        <f>O180*H180</f>
        <v>0</v>
      </c>
      <c r="Q180" s="164">
        <v>3.0000000000000001E-3</v>
      </c>
      <c r="R180" s="164">
        <f>Q180*H180</f>
        <v>0.376467</v>
      </c>
      <c r="S180" s="164">
        <v>0</v>
      </c>
      <c r="T180" s="165">
        <f>S180*H180</f>
        <v>0</v>
      </c>
      <c r="AR180" s="166" t="s">
        <v>168</v>
      </c>
      <c r="AT180" s="166" t="s">
        <v>163</v>
      </c>
      <c r="AU180" s="166" t="s">
        <v>112</v>
      </c>
      <c r="AY180" s="34" t="s">
        <v>160</v>
      </c>
      <c r="BE180" s="167">
        <f>IF(N180="základní",J180,0)</f>
        <v>0</v>
      </c>
      <c r="BF180" s="167">
        <f>IF(N180="snížená",J180,0)</f>
        <v>0</v>
      </c>
      <c r="BG180" s="167">
        <f>IF(N180="zákl. přenesená",J180,0)</f>
        <v>0</v>
      </c>
      <c r="BH180" s="167">
        <f>IF(N180="sníž. přenesená",J180,0)</f>
        <v>0</v>
      </c>
      <c r="BI180" s="167">
        <f>IF(N180="nulová",J180,0)</f>
        <v>0</v>
      </c>
      <c r="BJ180" s="34" t="s">
        <v>8</v>
      </c>
      <c r="BK180" s="167">
        <f>ROUND(I180*H180,2)</f>
        <v>0</v>
      </c>
      <c r="BL180" s="34" t="s">
        <v>168</v>
      </c>
      <c r="BM180" s="166" t="s">
        <v>873</v>
      </c>
    </row>
    <row r="181" spans="2:65" s="50" customFormat="1" ht="19.149999999999999">
      <c r="B181" s="49"/>
      <c r="D181" s="168" t="s">
        <v>170</v>
      </c>
      <c r="F181" s="169" t="s">
        <v>284</v>
      </c>
      <c r="I181" s="170"/>
      <c r="L181" s="49"/>
      <c r="M181" s="171"/>
      <c r="T181" s="74"/>
      <c r="AT181" s="34" t="s">
        <v>170</v>
      </c>
      <c r="AU181" s="34" t="s">
        <v>112</v>
      </c>
    </row>
    <row r="182" spans="2:65" s="173" customFormat="1">
      <c r="B182" s="172"/>
      <c r="D182" s="174" t="s">
        <v>172</v>
      </c>
      <c r="E182" s="175" t="s">
        <v>53</v>
      </c>
      <c r="F182" s="176" t="s">
        <v>843</v>
      </c>
      <c r="H182" s="175" t="s">
        <v>53</v>
      </c>
      <c r="I182" s="177"/>
      <c r="L182" s="172"/>
      <c r="M182" s="178"/>
      <c r="T182" s="179"/>
      <c r="AT182" s="175" t="s">
        <v>172</v>
      </c>
      <c r="AU182" s="175" t="s">
        <v>112</v>
      </c>
      <c r="AV182" s="173" t="s">
        <v>8</v>
      </c>
      <c r="AW182" s="173" t="s">
        <v>65</v>
      </c>
      <c r="AX182" s="173" t="s">
        <v>103</v>
      </c>
      <c r="AY182" s="175" t="s">
        <v>160</v>
      </c>
    </row>
    <row r="183" spans="2:65" s="173" customFormat="1">
      <c r="B183" s="172"/>
      <c r="D183" s="174" t="s">
        <v>172</v>
      </c>
      <c r="E183" s="175" t="s">
        <v>53</v>
      </c>
      <c r="F183" s="176" t="s">
        <v>844</v>
      </c>
      <c r="H183" s="175" t="s">
        <v>53</v>
      </c>
      <c r="I183" s="177"/>
      <c r="L183" s="172"/>
      <c r="M183" s="178"/>
      <c r="T183" s="179"/>
      <c r="AT183" s="175" t="s">
        <v>172</v>
      </c>
      <c r="AU183" s="175" t="s">
        <v>112</v>
      </c>
      <c r="AV183" s="173" t="s">
        <v>8</v>
      </c>
      <c r="AW183" s="173" t="s">
        <v>65</v>
      </c>
      <c r="AX183" s="173" t="s">
        <v>103</v>
      </c>
      <c r="AY183" s="175" t="s">
        <v>160</v>
      </c>
    </row>
    <row r="184" spans="2:65" s="173" customFormat="1" ht="20.45">
      <c r="B184" s="172"/>
      <c r="D184" s="174" t="s">
        <v>172</v>
      </c>
      <c r="E184" s="175" t="s">
        <v>53</v>
      </c>
      <c r="F184" s="176" t="s">
        <v>845</v>
      </c>
      <c r="H184" s="175" t="s">
        <v>53</v>
      </c>
      <c r="I184" s="177"/>
      <c r="L184" s="172"/>
      <c r="M184" s="178"/>
      <c r="T184" s="179"/>
      <c r="AT184" s="175" t="s">
        <v>172</v>
      </c>
      <c r="AU184" s="175" t="s">
        <v>112</v>
      </c>
      <c r="AV184" s="173" t="s">
        <v>8</v>
      </c>
      <c r="AW184" s="173" t="s">
        <v>65</v>
      </c>
      <c r="AX184" s="173" t="s">
        <v>103</v>
      </c>
      <c r="AY184" s="175" t="s">
        <v>160</v>
      </c>
    </row>
    <row r="185" spans="2:65" s="173" customFormat="1">
      <c r="B185" s="172"/>
      <c r="D185" s="174" t="s">
        <v>172</v>
      </c>
      <c r="E185" s="175" t="s">
        <v>53</v>
      </c>
      <c r="F185" s="176" t="s">
        <v>174</v>
      </c>
      <c r="H185" s="175" t="s">
        <v>53</v>
      </c>
      <c r="I185" s="177"/>
      <c r="L185" s="172"/>
      <c r="M185" s="178"/>
      <c r="T185" s="179"/>
      <c r="AT185" s="175" t="s">
        <v>172</v>
      </c>
      <c r="AU185" s="175" t="s">
        <v>112</v>
      </c>
      <c r="AV185" s="173" t="s">
        <v>8</v>
      </c>
      <c r="AW185" s="173" t="s">
        <v>65</v>
      </c>
      <c r="AX185" s="173" t="s">
        <v>103</v>
      </c>
      <c r="AY185" s="175" t="s">
        <v>160</v>
      </c>
    </row>
    <row r="186" spans="2:65" s="181" customFormat="1">
      <c r="B186" s="180"/>
      <c r="D186" s="174" t="s">
        <v>172</v>
      </c>
      <c r="E186" s="182" t="s">
        <v>53</v>
      </c>
      <c r="F186" s="183" t="s">
        <v>865</v>
      </c>
      <c r="H186" s="184">
        <v>57.981000000000002</v>
      </c>
      <c r="I186" s="185"/>
      <c r="L186" s="180"/>
      <c r="M186" s="186"/>
      <c r="T186" s="187"/>
      <c r="AT186" s="182" t="s">
        <v>172</v>
      </c>
      <c r="AU186" s="182" t="s">
        <v>112</v>
      </c>
      <c r="AV186" s="181" t="s">
        <v>112</v>
      </c>
      <c r="AW186" s="181" t="s">
        <v>65</v>
      </c>
      <c r="AX186" s="181" t="s">
        <v>103</v>
      </c>
      <c r="AY186" s="182" t="s">
        <v>160</v>
      </c>
    </row>
    <row r="187" spans="2:65" s="173" customFormat="1">
      <c r="B187" s="172"/>
      <c r="D187" s="174" t="s">
        <v>172</v>
      </c>
      <c r="E187" s="175" t="s">
        <v>53</v>
      </c>
      <c r="F187" s="176" t="s">
        <v>263</v>
      </c>
      <c r="H187" s="175" t="s">
        <v>53</v>
      </c>
      <c r="I187" s="177"/>
      <c r="L187" s="172"/>
      <c r="M187" s="178"/>
      <c r="T187" s="179"/>
      <c r="AT187" s="175" t="s">
        <v>172</v>
      </c>
      <c r="AU187" s="175" t="s">
        <v>112</v>
      </c>
      <c r="AV187" s="173" t="s">
        <v>8</v>
      </c>
      <c r="AW187" s="173" t="s">
        <v>65</v>
      </c>
      <c r="AX187" s="173" t="s">
        <v>103</v>
      </c>
      <c r="AY187" s="175" t="s">
        <v>160</v>
      </c>
    </row>
    <row r="188" spans="2:65" s="181" customFormat="1">
      <c r="B188" s="180"/>
      <c r="D188" s="174" t="s">
        <v>172</v>
      </c>
      <c r="E188" s="182" t="s">
        <v>53</v>
      </c>
      <c r="F188" s="183" t="s">
        <v>866</v>
      </c>
      <c r="H188" s="184">
        <v>85.173000000000002</v>
      </c>
      <c r="I188" s="185"/>
      <c r="L188" s="180"/>
      <c r="M188" s="186"/>
      <c r="T188" s="187"/>
      <c r="AT188" s="182" t="s">
        <v>172</v>
      </c>
      <c r="AU188" s="182" t="s">
        <v>112</v>
      </c>
      <c r="AV188" s="181" t="s">
        <v>112</v>
      </c>
      <c r="AW188" s="181" t="s">
        <v>65</v>
      </c>
      <c r="AX188" s="181" t="s">
        <v>103</v>
      </c>
      <c r="AY188" s="182" t="s">
        <v>160</v>
      </c>
    </row>
    <row r="189" spans="2:65" s="173" customFormat="1">
      <c r="B189" s="172"/>
      <c r="D189" s="174" t="s">
        <v>172</v>
      </c>
      <c r="E189" s="175" t="s">
        <v>53</v>
      </c>
      <c r="F189" s="176" t="s">
        <v>856</v>
      </c>
      <c r="H189" s="175" t="s">
        <v>53</v>
      </c>
      <c r="I189" s="177"/>
      <c r="L189" s="172"/>
      <c r="M189" s="178"/>
      <c r="T189" s="179"/>
      <c r="AT189" s="175" t="s">
        <v>172</v>
      </c>
      <c r="AU189" s="175" t="s">
        <v>112</v>
      </c>
      <c r="AV189" s="173" t="s">
        <v>8</v>
      </c>
      <c r="AW189" s="173" t="s">
        <v>65</v>
      </c>
      <c r="AX189" s="173" t="s">
        <v>103</v>
      </c>
      <c r="AY189" s="175" t="s">
        <v>160</v>
      </c>
    </row>
    <row r="190" spans="2:65" s="181" customFormat="1">
      <c r="B190" s="180"/>
      <c r="D190" s="174" t="s">
        <v>172</v>
      </c>
      <c r="E190" s="182" t="s">
        <v>53</v>
      </c>
      <c r="F190" s="183" t="s">
        <v>867</v>
      </c>
      <c r="H190" s="184">
        <v>-6.7119999999999997</v>
      </c>
      <c r="I190" s="185"/>
      <c r="L190" s="180"/>
      <c r="M190" s="186"/>
      <c r="T190" s="187"/>
      <c r="AT190" s="182" t="s">
        <v>172</v>
      </c>
      <c r="AU190" s="182" t="s">
        <v>112</v>
      </c>
      <c r="AV190" s="181" t="s">
        <v>112</v>
      </c>
      <c r="AW190" s="181" t="s">
        <v>65</v>
      </c>
      <c r="AX190" s="181" t="s">
        <v>103</v>
      </c>
      <c r="AY190" s="182" t="s">
        <v>160</v>
      </c>
    </row>
    <row r="191" spans="2:65" s="181" customFormat="1">
      <c r="B191" s="180"/>
      <c r="D191" s="174" t="s">
        <v>172</v>
      </c>
      <c r="E191" s="182" t="s">
        <v>53</v>
      </c>
      <c r="F191" s="183" t="s">
        <v>868</v>
      </c>
      <c r="H191" s="184">
        <v>-4.7279999999999998</v>
      </c>
      <c r="I191" s="185"/>
      <c r="L191" s="180"/>
      <c r="M191" s="186"/>
      <c r="T191" s="187"/>
      <c r="AT191" s="182" t="s">
        <v>172</v>
      </c>
      <c r="AU191" s="182" t="s">
        <v>112</v>
      </c>
      <c r="AV191" s="181" t="s">
        <v>112</v>
      </c>
      <c r="AW191" s="181" t="s">
        <v>65</v>
      </c>
      <c r="AX191" s="181" t="s">
        <v>103</v>
      </c>
      <c r="AY191" s="182" t="s">
        <v>160</v>
      </c>
    </row>
    <row r="192" spans="2:65" s="181" customFormat="1">
      <c r="B192" s="180"/>
      <c r="D192" s="174" t="s">
        <v>172</v>
      </c>
      <c r="E192" s="182" t="s">
        <v>53</v>
      </c>
      <c r="F192" s="183" t="s">
        <v>869</v>
      </c>
      <c r="H192" s="184">
        <v>-4.68</v>
      </c>
      <c r="I192" s="185"/>
      <c r="L192" s="180"/>
      <c r="M192" s="186"/>
      <c r="T192" s="187"/>
      <c r="AT192" s="182" t="s">
        <v>172</v>
      </c>
      <c r="AU192" s="182" t="s">
        <v>112</v>
      </c>
      <c r="AV192" s="181" t="s">
        <v>112</v>
      </c>
      <c r="AW192" s="181" t="s">
        <v>65</v>
      </c>
      <c r="AX192" s="181" t="s">
        <v>103</v>
      </c>
      <c r="AY192" s="182" t="s">
        <v>160</v>
      </c>
    </row>
    <row r="193" spans="2:65" s="181" customFormat="1">
      <c r="B193" s="180"/>
      <c r="D193" s="174" t="s">
        <v>172</v>
      </c>
      <c r="E193" s="182" t="s">
        <v>53</v>
      </c>
      <c r="F193" s="183" t="s">
        <v>870</v>
      </c>
      <c r="H193" s="184">
        <v>-3.5</v>
      </c>
      <c r="I193" s="185"/>
      <c r="L193" s="180"/>
      <c r="M193" s="186"/>
      <c r="T193" s="187"/>
      <c r="AT193" s="182" t="s">
        <v>172</v>
      </c>
      <c r="AU193" s="182" t="s">
        <v>112</v>
      </c>
      <c r="AV193" s="181" t="s">
        <v>112</v>
      </c>
      <c r="AW193" s="181" t="s">
        <v>65</v>
      </c>
      <c r="AX193" s="181" t="s">
        <v>103</v>
      </c>
      <c r="AY193" s="182" t="s">
        <v>160</v>
      </c>
    </row>
    <row r="194" spans="2:65" s="173" customFormat="1">
      <c r="B194" s="172"/>
      <c r="D194" s="174" t="s">
        <v>172</v>
      </c>
      <c r="E194" s="175" t="s">
        <v>53</v>
      </c>
      <c r="F194" s="176" t="s">
        <v>861</v>
      </c>
      <c r="H194" s="175" t="s">
        <v>53</v>
      </c>
      <c r="I194" s="177"/>
      <c r="L194" s="172"/>
      <c r="M194" s="178"/>
      <c r="T194" s="179"/>
      <c r="AT194" s="175" t="s">
        <v>172</v>
      </c>
      <c r="AU194" s="175" t="s">
        <v>112</v>
      </c>
      <c r="AV194" s="173" t="s">
        <v>8</v>
      </c>
      <c r="AW194" s="173" t="s">
        <v>65</v>
      </c>
      <c r="AX194" s="173" t="s">
        <v>103</v>
      </c>
      <c r="AY194" s="175" t="s">
        <v>160</v>
      </c>
    </row>
    <row r="195" spans="2:65" s="181" customFormat="1">
      <c r="B195" s="180"/>
      <c r="D195" s="174" t="s">
        <v>172</v>
      </c>
      <c r="E195" s="182" t="s">
        <v>53</v>
      </c>
      <c r="F195" s="183" t="s">
        <v>871</v>
      </c>
      <c r="H195" s="184">
        <v>1.054</v>
      </c>
      <c r="I195" s="185"/>
      <c r="L195" s="180"/>
      <c r="M195" s="186"/>
      <c r="T195" s="187"/>
      <c r="AT195" s="182" t="s">
        <v>172</v>
      </c>
      <c r="AU195" s="182" t="s">
        <v>112</v>
      </c>
      <c r="AV195" s="181" t="s">
        <v>112</v>
      </c>
      <c r="AW195" s="181" t="s">
        <v>65</v>
      </c>
      <c r="AX195" s="181" t="s">
        <v>103</v>
      </c>
      <c r="AY195" s="182" t="s">
        <v>160</v>
      </c>
    </row>
    <row r="196" spans="2:65" s="181" customFormat="1">
      <c r="B196" s="180"/>
      <c r="D196" s="174" t="s">
        <v>172</v>
      </c>
      <c r="E196" s="182" t="s">
        <v>53</v>
      </c>
      <c r="F196" s="183" t="s">
        <v>872</v>
      </c>
      <c r="H196" s="184">
        <v>0.90100000000000002</v>
      </c>
      <c r="I196" s="185"/>
      <c r="L196" s="180"/>
      <c r="M196" s="186"/>
      <c r="T196" s="187"/>
      <c r="AT196" s="182" t="s">
        <v>172</v>
      </c>
      <c r="AU196" s="182" t="s">
        <v>112</v>
      </c>
      <c r="AV196" s="181" t="s">
        <v>112</v>
      </c>
      <c r="AW196" s="181" t="s">
        <v>65</v>
      </c>
      <c r="AX196" s="181" t="s">
        <v>103</v>
      </c>
      <c r="AY196" s="182" t="s">
        <v>160</v>
      </c>
    </row>
    <row r="197" spans="2:65" s="199" customFormat="1">
      <c r="B197" s="198"/>
      <c r="D197" s="174" t="s">
        <v>172</v>
      </c>
      <c r="E197" s="200" t="s">
        <v>53</v>
      </c>
      <c r="F197" s="201" t="s">
        <v>211</v>
      </c>
      <c r="H197" s="202">
        <v>125.489</v>
      </c>
      <c r="I197" s="203"/>
      <c r="L197" s="198"/>
      <c r="M197" s="204"/>
      <c r="T197" s="205"/>
      <c r="AT197" s="200" t="s">
        <v>172</v>
      </c>
      <c r="AU197" s="200" t="s">
        <v>112</v>
      </c>
      <c r="AV197" s="199" t="s">
        <v>168</v>
      </c>
      <c r="AW197" s="199" t="s">
        <v>65</v>
      </c>
      <c r="AX197" s="199" t="s">
        <v>8</v>
      </c>
      <c r="AY197" s="200" t="s">
        <v>160</v>
      </c>
    </row>
    <row r="198" spans="2:65" s="50" customFormat="1" ht="33" customHeight="1">
      <c r="B198" s="49"/>
      <c r="C198" s="155" t="s">
        <v>232</v>
      </c>
      <c r="D198" s="155" t="s">
        <v>163</v>
      </c>
      <c r="E198" s="156" t="s">
        <v>874</v>
      </c>
      <c r="F198" s="157" t="s">
        <v>875</v>
      </c>
      <c r="G198" s="158" t="s">
        <v>180</v>
      </c>
      <c r="H198" s="159">
        <v>2</v>
      </c>
      <c r="I198" s="160"/>
      <c r="J198" s="161">
        <f>ROUND(I198*H198,2)</f>
        <v>0</v>
      </c>
      <c r="K198" s="157" t="s">
        <v>167</v>
      </c>
      <c r="L198" s="49"/>
      <c r="M198" s="162" t="s">
        <v>53</v>
      </c>
      <c r="N198" s="163" t="s">
        <v>74</v>
      </c>
      <c r="P198" s="164">
        <f>O198*H198</f>
        <v>0</v>
      </c>
      <c r="Q198" s="164">
        <v>4.1200000000000001E-2</v>
      </c>
      <c r="R198" s="164">
        <f>Q198*H198</f>
        <v>8.2400000000000001E-2</v>
      </c>
      <c r="S198" s="164">
        <v>0</v>
      </c>
      <c r="T198" s="165">
        <f>S198*H198</f>
        <v>0</v>
      </c>
      <c r="AR198" s="166" t="s">
        <v>168</v>
      </c>
      <c r="AT198" s="166" t="s">
        <v>163</v>
      </c>
      <c r="AU198" s="166" t="s">
        <v>112</v>
      </c>
      <c r="AY198" s="34" t="s">
        <v>160</v>
      </c>
      <c r="BE198" s="167">
        <f>IF(N198="základní",J198,0)</f>
        <v>0</v>
      </c>
      <c r="BF198" s="167">
        <f>IF(N198="snížená",J198,0)</f>
        <v>0</v>
      </c>
      <c r="BG198" s="167">
        <f>IF(N198="zákl. přenesená",J198,0)</f>
        <v>0</v>
      </c>
      <c r="BH198" s="167">
        <f>IF(N198="sníž. přenesená",J198,0)</f>
        <v>0</v>
      </c>
      <c r="BI198" s="167">
        <f>IF(N198="nulová",J198,0)</f>
        <v>0</v>
      </c>
      <c r="BJ198" s="34" t="s">
        <v>8</v>
      </c>
      <c r="BK198" s="167">
        <f>ROUND(I198*H198,2)</f>
        <v>0</v>
      </c>
      <c r="BL198" s="34" t="s">
        <v>168</v>
      </c>
      <c r="BM198" s="166" t="s">
        <v>876</v>
      </c>
    </row>
    <row r="199" spans="2:65" s="50" customFormat="1" ht="19.149999999999999">
      <c r="B199" s="49"/>
      <c r="D199" s="168" t="s">
        <v>170</v>
      </c>
      <c r="F199" s="169" t="s">
        <v>877</v>
      </c>
      <c r="I199" s="170"/>
      <c r="L199" s="49"/>
      <c r="M199" s="171"/>
      <c r="T199" s="74"/>
      <c r="AT199" s="34" t="s">
        <v>170</v>
      </c>
      <c r="AU199" s="34" t="s">
        <v>112</v>
      </c>
    </row>
    <row r="200" spans="2:65" s="173" customFormat="1">
      <c r="B200" s="172"/>
      <c r="D200" s="174" t="s">
        <v>172</v>
      </c>
      <c r="E200" s="175" t="s">
        <v>53</v>
      </c>
      <c r="F200" s="176" t="s">
        <v>844</v>
      </c>
      <c r="H200" s="175" t="s">
        <v>53</v>
      </c>
      <c r="I200" s="177"/>
      <c r="L200" s="172"/>
      <c r="M200" s="178"/>
      <c r="T200" s="179"/>
      <c r="AT200" s="175" t="s">
        <v>172</v>
      </c>
      <c r="AU200" s="175" t="s">
        <v>112</v>
      </c>
      <c r="AV200" s="173" t="s">
        <v>8</v>
      </c>
      <c r="AW200" s="173" t="s">
        <v>65</v>
      </c>
      <c r="AX200" s="173" t="s">
        <v>103</v>
      </c>
      <c r="AY200" s="175" t="s">
        <v>160</v>
      </c>
    </row>
    <row r="201" spans="2:65" s="173" customFormat="1">
      <c r="B201" s="172"/>
      <c r="D201" s="174" t="s">
        <v>172</v>
      </c>
      <c r="E201" s="175" t="s">
        <v>53</v>
      </c>
      <c r="F201" s="176" t="s">
        <v>365</v>
      </c>
      <c r="H201" s="175" t="s">
        <v>53</v>
      </c>
      <c r="I201" s="177"/>
      <c r="L201" s="172"/>
      <c r="M201" s="178"/>
      <c r="T201" s="179"/>
      <c r="AT201" s="175" t="s">
        <v>172</v>
      </c>
      <c r="AU201" s="175" t="s">
        <v>112</v>
      </c>
      <c r="AV201" s="173" t="s">
        <v>8</v>
      </c>
      <c r="AW201" s="173" t="s">
        <v>65</v>
      </c>
      <c r="AX201" s="173" t="s">
        <v>103</v>
      </c>
      <c r="AY201" s="175" t="s">
        <v>160</v>
      </c>
    </row>
    <row r="202" spans="2:65" s="173" customFormat="1">
      <c r="B202" s="172"/>
      <c r="D202" s="174" t="s">
        <v>172</v>
      </c>
      <c r="E202" s="175" t="s">
        <v>53</v>
      </c>
      <c r="F202" s="176" t="s">
        <v>878</v>
      </c>
      <c r="H202" s="175" t="s">
        <v>53</v>
      </c>
      <c r="I202" s="177"/>
      <c r="L202" s="172"/>
      <c r="M202" s="178"/>
      <c r="T202" s="179"/>
      <c r="AT202" s="175" t="s">
        <v>172</v>
      </c>
      <c r="AU202" s="175" t="s">
        <v>112</v>
      </c>
      <c r="AV202" s="173" t="s">
        <v>8</v>
      </c>
      <c r="AW202" s="173" t="s">
        <v>65</v>
      </c>
      <c r="AX202" s="173" t="s">
        <v>103</v>
      </c>
      <c r="AY202" s="175" t="s">
        <v>160</v>
      </c>
    </row>
    <row r="203" spans="2:65" s="181" customFormat="1">
      <c r="B203" s="180"/>
      <c r="D203" s="174" t="s">
        <v>172</v>
      </c>
      <c r="E203" s="182" t="s">
        <v>53</v>
      </c>
      <c r="F203" s="183" t="s">
        <v>186</v>
      </c>
      <c r="H203" s="184">
        <v>2</v>
      </c>
      <c r="I203" s="185"/>
      <c r="L203" s="180"/>
      <c r="M203" s="186"/>
      <c r="T203" s="187"/>
      <c r="AT203" s="182" t="s">
        <v>172</v>
      </c>
      <c r="AU203" s="182" t="s">
        <v>112</v>
      </c>
      <c r="AV203" s="181" t="s">
        <v>112</v>
      </c>
      <c r="AW203" s="181" t="s">
        <v>65</v>
      </c>
      <c r="AX203" s="181" t="s">
        <v>8</v>
      </c>
      <c r="AY203" s="182" t="s">
        <v>160</v>
      </c>
    </row>
    <row r="204" spans="2:65" s="50" customFormat="1" ht="37.9" customHeight="1">
      <c r="B204" s="49"/>
      <c r="C204" s="155" t="s">
        <v>239</v>
      </c>
      <c r="D204" s="155" t="s">
        <v>163</v>
      </c>
      <c r="E204" s="156" t="s">
        <v>879</v>
      </c>
      <c r="F204" s="157" t="s">
        <v>880</v>
      </c>
      <c r="G204" s="158" t="s">
        <v>166</v>
      </c>
      <c r="H204" s="159">
        <v>125.489</v>
      </c>
      <c r="I204" s="160"/>
      <c r="J204" s="161">
        <f>ROUND(I204*H204,2)</f>
        <v>0</v>
      </c>
      <c r="K204" s="157" t="s">
        <v>167</v>
      </c>
      <c r="L204" s="49"/>
      <c r="M204" s="162" t="s">
        <v>53</v>
      </c>
      <c r="N204" s="163" t="s">
        <v>74</v>
      </c>
      <c r="P204" s="164">
        <f>O204*H204</f>
        <v>0</v>
      </c>
      <c r="Q204" s="164">
        <v>5.3099999999999996E-3</v>
      </c>
      <c r="R204" s="164">
        <f>Q204*H204</f>
        <v>0.66634658999999996</v>
      </c>
      <c r="S204" s="164">
        <v>0</v>
      </c>
      <c r="T204" s="165">
        <f>S204*H204</f>
        <v>0</v>
      </c>
      <c r="AR204" s="166" t="s">
        <v>168</v>
      </c>
      <c r="AT204" s="166" t="s">
        <v>163</v>
      </c>
      <c r="AU204" s="166" t="s">
        <v>112</v>
      </c>
      <c r="AY204" s="34" t="s">
        <v>160</v>
      </c>
      <c r="BE204" s="167">
        <f>IF(N204="základní",J204,0)</f>
        <v>0</v>
      </c>
      <c r="BF204" s="167">
        <f>IF(N204="snížená",J204,0)</f>
        <v>0</v>
      </c>
      <c r="BG204" s="167">
        <f>IF(N204="zákl. přenesená",J204,0)</f>
        <v>0</v>
      </c>
      <c r="BH204" s="167">
        <f>IF(N204="sníž. přenesená",J204,0)</f>
        <v>0</v>
      </c>
      <c r="BI204" s="167">
        <f>IF(N204="nulová",J204,0)</f>
        <v>0</v>
      </c>
      <c r="BJ204" s="34" t="s">
        <v>8</v>
      </c>
      <c r="BK204" s="167">
        <f>ROUND(I204*H204,2)</f>
        <v>0</v>
      </c>
      <c r="BL204" s="34" t="s">
        <v>168</v>
      </c>
      <c r="BM204" s="166" t="s">
        <v>881</v>
      </c>
    </row>
    <row r="205" spans="2:65" s="50" customFormat="1" ht="19.149999999999999">
      <c r="B205" s="49"/>
      <c r="D205" s="168" t="s">
        <v>170</v>
      </c>
      <c r="F205" s="169" t="s">
        <v>882</v>
      </c>
      <c r="I205" s="170"/>
      <c r="L205" s="49"/>
      <c r="M205" s="171"/>
      <c r="T205" s="74"/>
      <c r="AT205" s="34" t="s">
        <v>170</v>
      </c>
      <c r="AU205" s="34" t="s">
        <v>112</v>
      </c>
    </row>
    <row r="206" spans="2:65" s="173" customFormat="1">
      <c r="B206" s="172"/>
      <c r="D206" s="174" t="s">
        <v>172</v>
      </c>
      <c r="E206" s="175" t="s">
        <v>53</v>
      </c>
      <c r="F206" s="176" t="s">
        <v>843</v>
      </c>
      <c r="H206" s="175" t="s">
        <v>53</v>
      </c>
      <c r="I206" s="177"/>
      <c r="L206" s="172"/>
      <c r="M206" s="178"/>
      <c r="T206" s="179"/>
      <c r="AT206" s="175" t="s">
        <v>172</v>
      </c>
      <c r="AU206" s="175" t="s">
        <v>112</v>
      </c>
      <c r="AV206" s="173" t="s">
        <v>8</v>
      </c>
      <c r="AW206" s="173" t="s">
        <v>65</v>
      </c>
      <c r="AX206" s="173" t="s">
        <v>103</v>
      </c>
      <c r="AY206" s="175" t="s">
        <v>160</v>
      </c>
    </row>
    <row r="207" spans="2:65" s="173" customFormat="1">
      <c r="B207" s="172"/>
      <c r="D207" s="174" t="s">
        <v>172</v>
      </c>
      <c r="E207" s="175" t="s">
        <v>53</v>
      </c>
      <c r="F207" s="176" t="s">
        <v>844</v>
      </c>
      <c r="H207" s="175" t="s">
        <v>53</v>
      </c>
      <c r="I207" s="177"/>
      <c r="L207" s="172"/>
      <c r="M207" s="178"/>
      <c r="T207" s="179"/>
      <c r="AT207" s="175" t="s">
        <v>172</v>
      </c>
      <c r="AU207" s="175" t="s">
        <v>112</v>
      </c>
      <c r="AV207" s="173" t="s">
        <v>8</v>
      </c>
      <c r="AW207" s="173" t="s">
        <v>65</v>
      </c>
      <c r="AX207" s="173" t="s">
        <v>103</v>
      </c>
      <c r="AY207" s="175" t="s">
        <v>160</v>
      </c>
    </row>
    <row r="208" spans="2:65" s="173" customFormat="1" ht="20.45">
      <c r="B208" s="172"/>
      <c r="D208" s="174" t="s">
        <v>172</v>
      </c>
      <c r="E208" s="175" t="s">
        <v>53</v>
      </c>
      <c r="F208" s="176" t="s">
        <v>845</v>
      </c>
      <c r="H208" s="175" t="s">
        <v>53</v>
      </c>
      <c r="I208" s="177"/>
      <c r="L208" s="172"/>
      <c r="M208" s="178"/>
      <c r="T208" s="179"/>
      <c r="AT208" s="175" t="s">
        <v>172</v>
      </c>
      <c r="AU208" s="175" t="s">
        <v>112</v>
      </c>
      <c r="AV208" s="173" t="s">
        <v>8</v>
      </c>
      <c r="AW208" s="173" t="s">
        <v>65</v>
      </c>
      <c r="AX208" s="173" t="s">
        <v>103</v>
      </c>
      <c r="AY208" s="175" t="s">
        <v>160</v>
      </c>
    </row>
    <row r="209" spans="2:65" s="173" customFormat="1">
      <c r="B209" s="172"/>
      <c r="D209" s="174" t="s">
        <v>172</v>
      </c>
      <c r="E209" s="175" t="s">
        <v>53</v>
      </c>
      <c r="F209" s="176" t="s">
        <v>174</v>
      </c>
      <c r="H209" s="175" t="s">
        <v>53</v>
      </c>
      <c r="I209" s="177"/>
      <c r="L209" s="172"/>
      <c r="M209" s="178"/>
      <c r="T209" s="179"/>
      <c r="AT209" s="175" t="s">
        <v>172</v>
      </c>
      <c r="AU209" s="175" t="s">
        <v>112</v>
      </c>
      <c r="AV209" s="173" t="s">
        <v>8</v>
      </c>
      <c r="AW209" s="173" t="s">
        <v>65</v>
      </c>
      <c r="AX209" s="173" t="s">
        <v>103</v>
      </c>
      <c r="AY209" s="175" t="s">
        <v>160</v>
      </c>
    </row>
    <row r="210" spans="2:65" s="181" customFormat="1">
      <c r="B210" s="180"/>
      <c r="D210" s="174" t="s">
        <v>172</v>
      </c>
      <c r="E210" s="182" t="s">
        <v>53</v>
      </c>
      <c r="F210" s="183" t="s">
        <v>865</v>
      </c>
      <c r="H210" s="184">
        <v>57.981000000000002</v>
      </c>
      <c r="I210" s="185"/>
      <c r="L210" s="180"/>
      <c r="M210" s="186"/>
      <c r="T210" s="187"/>
      <c r="AT210" s="182" t="s">
        <v>172</v>
      </c>
      <c r="AU210" s="182" t="s">
        <v>112</v>
      </c>
      <c r="AV210" s="181" t="s">
        <v>112</v>
      </c>
      <c r="AW210" s="181" t="s">
        <v>65</v>
      </c>
      <c r="AX210" s="181" t="s">
        <v>103</v>
      </c>
      <c r="AY210" s="182" t="s">
        <v>160</v>
      </c>
    </row>
    <row r="211" spans="2:65" s="173" customFormat="1">
      <c r="B211" s="172"/>
      <c r="D211" s="174" t="s">
        <v>172</v>
      </c>
      <c r="E211" s="175" t="s">
        <v>53</v>
      </c>
      <c r="F211" s="176" t="s">
        <v>263</v>
      </c>
      <c r="H211" s="175" t="s">
        <v>53</v>
      </c>
      <c r="I211" s="177"/>
      <c r="L211" s="172"/>
      <c r="M211" s="178"/>
      <c r="T211" s="179"/>
      <c r="AT211" s="175" t="s">
        <v>172</v>
      </c>
      <c r="AU211" s="175" t="s">
        <v>112</v>
      </c>
      <c r="AV211" s="173" t="s">
        <v>8</v>
      </c>
      <c r="AW211" s="173" t="s">
        <v>65</v>
      </c>
      <c r="AX211" s="173" t="s">
        <v>103</v>
      </c>
      <c r="AY211" s="175" t="s">
        <v>160</v>
      </c>
    </row>
    <row r="212" spans="2:65" s="181" customFormat="1">
      <c r="B212" s="180"/>
      <c r="D212" s="174" t="s">
        <v>172</v>
      </c>
      <c r="E212" s="182" t="s">
        <v>53</v>
      </c>
      <c r="F212" s="183" t="s">
        <v>866</v>
      </c>
      <c r="H212" s="184">
        <v>85.173000000000002</v>
      </c>
      <c r="I212" s="185"/>
      <c r="L212" s="180"/>
      <c r="M212" s="186"/>
      <c r="T212" s="187"/>
      <c r="AT212" s="182" t="s">
        <v>172</v>
      </c>
      <c r="AU212" s="182" t="s">
        <v>112</v>
      </c>
      <c r="AV212" s="181" t="s">
        <v>112</v>
      </c>
      <c r="AW212" s="181" t="s">
        <v>65</v>
      </c>
      <c r="AX212" s="181" t="s">
        <v>103</v>
      </c>
      <c r="AY212" s="182" t="s">
        <v>160</v>
      </c>
    </row>
    <row r="213" spans="2:65" s="173" customFormat="1">
      <c r="B213" s="172"/>
      <c r="D213" s="174" t="s">
        <v>172</v>
      </c>
      <c r="E213" s="175" t="s">
        <v>53</v>
      </c>
      <c r="F213" s="176" t="s">
        <v>856</v>
      </c>
      <c r="H213" s="175" t="s">
        <v>53</v>
      </c>
      <c r="I213" s="177"/>
      <c r="L213" s="172"/>
      <c r="M213" s="178"/>
      <c r="T213" s="179"/>
      <c r="AT213" s="175" t="s">
        <v>172</v>
      </c>
      <c r="AU213" s="175" t="s">
        <v>112</v>
      </c>
      <c r="AV213" s="173" t="s">
        <v>8</v>
      </c>
      <c r="AW213" s="173" t="s">
        <v>65</v>
      </c>
      <c r="AX213" s="173" t="s">
        <v>103</v>
      </c>
      <c r="AY213" s="175" t="s">
        <v>160</v>
      </c>
    </row>
    <row r="214" spans="2:65" s="181" customFormat="1">
      <c r="B214" s="180"/>
      <c r="D214" s="174" t="s">
        <v>172</v>
      </c>
      <c r="E214" s="182" t="s">
        <v>53</v>
      </c>
      <c r="F214" s="183" t="s">
        <v>867</v>
      </c>
      <c r="H214" s="184">
        <v>-6.7119999999999997</v>
      </c>
      <c r="I214" s="185"/>
      <c r="L214" s="180"/>
      <c r="M214" s="186"/>
      <c r="T214" s="187"/>
      <c r="AT214" s="182" t="s">
        <v>172</v>
      </c>
      <c r="AU214" s="182" t="s">
        <v>112</v>
      </c>
      <c r="AV214" s="181" t="s">
        <v>112</v>
      </c>
      <c r="AW214" s="181" t="s">
        <v>65</v>
      </c>
      <c r="AX214" s="181" t="s">
        <v>103</v>
      </c>
      <c r="AY214" s="182" t="s">
        <v>160</v>
      </c>
    </row>
    <row r="215" spans="2:65" s="181" customFormat="1">
      <c r="B215" s="180"/>
      <c r="D215" s="174" t="s">
        <v>172</v>
      </c>
      <c r="E215" s="182" t="s">
        <v>53</v>
      </c>
      <c r="F215" s="183" t="s">
        <v>868</v>
      </c>
      <c r="H215" s="184">
        <v>-4.7279999999999998</v>
      </c>
      <c r="I215" s="185"/>
      <c r="L215" s="180"/>
      <c r="M215" s="186"/>
      <c r="T215" s="187"/>
      <c r="AT215" s="182" t="s">
        <v>172</v>
      </c>
      <c r="AU215" s="182" t="s">
        <v>112</v>
      </c>
      <c r="AV215" s="181" t="s">
        <v>112</v>
      </c>
      <c r="AW215" s="181" t="s">
        <v>65</v>
      </c>
      <c r="AX215" s="181" t="s">
        <v>103</v>
      </c>
      <c r="AY215" s="182" t="s">
        <v>160</v>
      </c>
    </row>
    <row r="216" spans="2:65" s="181" customFormat="1">
      <c r="B216" s="180"/>
      <c r="D216" s="174" t="s">
        <v>172</v>
      </c>
      <c r="E216" s="182" t="s">
        <v>53</v>
      </c>
      <c r="F216" s="183" t="s">
        <v>869</v>
      </c>
      <c r="H216" s="184">
        <v>-4.68</v>
      </c>
      <c r="I216" s="185"/>
      <c r="L216" s="180"/>
      <c r="M216" s="186"/>
      <c r="T216" s="187"/>
      <c r="AT216" s="182" t="s">
        <v>172</v>
      </c>
      <c r="AU216" s="182" t="s">
        <v>112</v>
      </c>
      <c r="AV216" s="181" t="s">
        <v>112</v>
      </c>
      <c r="AW216" s="181" t="s">
        <v>65</v>
      </c>
      <c r="AX216" s="181" t="s">
        <v>103</v>
      </c>
      <c r="AY216" s="182" t="s">
        <v>160</v>
      </c>
    </row>
    <row r="217" spans="2:65" s="181" customFormat="1">
      <c r="B217" s="180"/>
      <c r="D217" s="174" t="s">
        <v>172</v>
      </c>
      <c r="E217" s="182" t="s">
        <v>53</v>
      </c>
      <c r="F217" s="183" t="s">
        <v>870</v>
      </c>
      <c r="H217" s="184">
        <v>-3.5</v>
      </c>
      <c r="I217" s="185"/>
      <c r="L217" s="180"/>
      <c r="M217" s="186"/>
      <c r="T217" s="187"/>
      <c r="AT217" s="182" t="s">
        <v>172</v>
      </c>
      <c r="AU217" s="182" t="s">
        <v>112</v>
      </c>
      <c r="AV217" s="181" t="s">
        <v>112</v>
      </c>
      <c r="AW217" s="181" t="s">
        <v>65</v>
      </c>
      <c r="AX217" s="181" t="s">
        <v>103</v>
      </c>
      <c r="AY217" s="182" t="s">
        <v>160</v>
      </c>
    </row>
    <row r="218" spans="2:65" s="173" customFormat="1">
      <c r="B218" s="172"/>
      <c r="D218" s="174" t="s">
        <v>172</v>
      </c>
      <c r="E218" s="175" t="s">
        <v>53</v>
      </c>
      <c r="F218" s="176" t="s">
        <v>861</v>
      </c>
      <c r="H218" s="175" t="s">
        <v>53</v>
      </c>
      <c r="I218" s="177"/>
      <c r="L218" s="172"/>
      <c r="M218" s="178"/>
      <c r="T218" s="179"/>
      <c r="AT218" s="175" t="s">
        <v>172</v>
      </c>
      <c r="AU218" s="175" t="s">
        <v>112</v>
      </c>
      <c r="AV218" s="173" t="s">
        <v>8</v>
      </c>
      <c r="AW218" s="173" t="s">
        <v>65</v>
      </c>
      <c r="AX218" s="173" t="s">
        <v>103</v>
      </c>
      <c r="AY218" s="175" t="s">
        <v>160</v>
      </c>
    </row>
    <row r="219" spans="2:65" s="181" customFormat="1">
      <c r="B219" s="180"/>
      <c r="D219" s="174" t="s">
        <v>172</v>
      </c>
      <c r="E219" s="182" t="s">
        <v>53</v>
      </c>
      <c r="F219" s="183" t="s">
        <v>871</v>
      </c>
      <c r="H219" s="184">
        <v>1.054</v>
      </c>
      <c r="I219" s="185"/>
      <c r="L219" s="180"/>
      <c r="M219" s="186"/>
      <c r="T219" s="187"/>
      <c r="AT219" s="182" t="s">
        <v>172</v>
      </c>
      <c r="AU219" s="182" t="s">
        <v>112</v>
      </c>
      <c r="AV219" s="181" t="s">
        <v>112</v>
      </c>
      <c r="AW219" s="181" t="s">
        <v>65</v>
      </c>
      <c r="AX219" s="181" t="s">
        <v>103</v>
      </c>
      <c r="AY219" s="182" t="s">
        <v>160</v>
      </c>
    </row>
    <row r="220" spans="2:65" s="181" customFormat="1">
      <c r="B220" s="180"/>
      <c r="D220" s="174" t="s">
        <v>172</v>
      </c>
      <c r="E220" s="182" t="s">
        <v>53</v>
      </c>
      <c r="F220" s="183" t="s">
        <v>872</v>
      </c>
      <c r="H220" s="184">
        <v>0.90100000000000002</v>
      </c>
      <c r="I220" s="185"/>
      <c r="L220" s="180"/>
      <c r="M220" s="186"/>
      <c r="T220" s="187"/>
      <c r="AT220" s="182" t="s">
        <v>172</v>
      </c>
      <c r="AU220" s="182" t="s">
        <v>112</v>
      </c>
      <c r="AV220" s="181" t="s">
        <v>112</v>
      </c>
      <c r="AW220" s="181" t="s">
        <v>65</v>
      </c>
      <c r="AX220" s="181" t="s">
        <v>103</v>
      </c>
      <c r="AY220" s="182" t="s">
        <v>160</v>
      </c>
    </row>
    <row r="221" spans="2:65" s="199" customFormat="1">
      <c r="B221" s="198"/>
      <c r="D221" s="174" t="s">
        <v>172</v>
      </c>
      <c r="E221" s="200" t="s">
        <v>53</v>
      </c>
      <c r="F221" s="201" t="s">
        <v>211</v>
      </c>
      <c r="H221" s="202">
        <v>125.489</v>
      </c>
      <c r="I221" s="203"/>
      <c r="L221" s="198"/>
      <c r="M221" s="204"/>
      <c r="T221" s="205"/>
      <c r="AT221" s="200" t="s">
        <v>172</v>
      </c>
      <c r="AU221" s="200" t="s">
        <v>112</v>
      </c>
      <c r="AV221" s="199" t="s">
        <v>168</v>
      </c>
      <c r="AW221" s="199" t="s">
        <v>65</v>
      </c>
      <c r="AX221" s="199" t="s">
        <v>8</v>
      </c>
      <c r="AY221" s="200" t="s">
        <v>160</v>
      </c>
    </row>
    <row r="222" spans="2:65" s="50" customFormat="1" ht="37.9" customHeight="1">
      <c r="B222" s="49"/>
      <c r="C222" s="155" t="s">
        <v>42</v>
      </c>
      <c r="D222" s="155" t="s">
        <v>163</v>
      </c>
      <c r="E222" s="156" t="s">
        <v>883</v>
      </c>
      <c r="F222" s="157" t="s">
        <v>884</v>
      </c>
      <c r="G222" s="158" t="s">
        <v>180</v>
      </c>
      <c r="H222" s="159">
        <v>1</v>
      </c>
      <c r="I222" s="160"/>
      <c r="J222" s="161">
        <f>ROUND(I222*H222,2)</f>
        <v>0</v>
      </c>
      <c r="K222" s="157" t="s">
        <v>167</v>
      </c>
      <c r="L222" s="49"/>
      <c r="M222" s="162" t="s">
        <v>53</v>
      </c>
      <c r="N222" s="163" t="s">
        <v>74</v>
      </c>
      <c r="P222" s="164">
        <f>O222*H222</f>
        <v>0</v>
      </c>
      <c r="Q222" s="164">
        <v>0.42153000000000002</v>
      </c>
      <c r="R222" s="164">
        <f>Q222*H222</f>
        <v>0.42153000000000002</v>
      </c>
      <c r="S222" s="164">
        <v>0</v>
      </c>
      <c r="T222" s="165">
        <f>S222*H222</f>
        <v>0</v>
      </c>
      <c r="AR222" s="166" t="s">
        <v>168</v>
      </c>
      <c r="AT222" s="166" t="s">
        <v>163</v>
      </c>
      <c r="AU222" s="166" t="s">
        <v>112</v>
      </c>
      <c r="AY222" s="34" t="s">
        <v>160</v>
      </c>
      <c r="BE222" s="167">
        <f>IF(N222="základní",J222,0)</f>
        <v>0</v>
      </c>
      <c r="BF222" s="167">
        <f>IF(N222="snížená",J222,0)</f>
        <v>0</v>
      </c>
      <c r="BG222" s="167">
        <f>IF(N222="zákl. přenesená",J222,0)</f>
        <v>0</v>
      </c>
      <c r="BH222" s="167">
        <f>IF(N222="sníž. přenesená",J222,0)</f>
        <v>0</v>
      </c>
      <c r="BI222" s="167">
        <f>IF(N222="nulová",J222,0)</f>
        <v>0</v>
      </c>
      <c r="BJ222" s="34" t="s">
        <v>8</v>
      </c>
      <c r="BK222" s="167">
        <f>ROUND(I222*H222,2)</f>
        <v>0</v>
      </c>
      <c r="BL222" s="34" t="s">
        <v>168</v>
      </c>
      <c r="BM222" s="166" t="s">
        <v>885</v>
      </c>
    </row>
    <row r="223" spans="2:65" s="50" customFormat="1" ht="19.149999999999999">
      <c r="B223" s="49"/>
      <c r="D223" s="168" t="s">
        <v>170</v>
      </c>
      <c r="F223" s="169" t="s">
        <v>886</v>
      </c>
      <c r="I223" s="170"/>
      <c r="L223" s="49"/>
      <c r="M223" s="171"/>
      <c r="T223" s="74"/>
      <c r="AT223" s="34" t="s">
        <v>170</v>
      </c>
      <c r="AU223" s="34" t="s">
        <v>112</v>
      </c>
    </row>
    <row r="224" spans="2:65" s="173" customFormat="1">
      <c r="B224" s="172"/>
      <c r="D224" s="174" t="s">
        <v>172</v>
      </c>
      <c r="E224" s="175" t="s">
        <v>53</v>
      </c>
      <c r="F224" s="176" t="s">
        <v>844</v>
      </c>
      <c r="H224" s="175" t="s">
        <v>53</v>
      </c>
      <c r="I224" s="177"/>
      <c r="L224" s="172"/>
      <c r="M224" s="178"/>
      <c r="T224" s="179"/>
      <c r="AT224" s="175" t="s">
        <v>172</v>
      </c>
      <c r="AU224" s="175" t="s">
        <v>112</v>
      </c>
      <c r="AV224" s="173" t="s">
        <v>8</v>
      </c>
      <c r="AW224" s="173" t="s">
        <v>65</v>
      </c>
      <c r="AX224" s="173" t="s">
        <v>103</v>
      </c>
      <c r="AY224" s="175" t="s">
        <v>160</v>
      </c>
    </row>
    <row r="225" spans="2:65" s="173" customFormat="1">
      <c r="B225" s="172"/>
      <c r="D225" s="174" t="s">
        <v>172</v>
      </c>
      <c r="E225" s="175" t="s">
        <v>53</v>
      </c>
      <c r="F225" s="176" t="s">
        <v>887</v>
      </c>
      <c r="H225" s="175" t="s">
        <v>53</v>
      </c>
      <c r="I225" s="177"/>
      <c r="L225" s="172"/>
      <c r="M225" s="178"/>
      <c r="T225" s="179"/>
      <c r="AT225" s="175" t="s">
        <v>172</v>
      </c>
      <c r="AU225" s="175" t="s">
        <v>112</v>
      </c>
      <c r="AV225" s="173" t="s">
        <v>8</v>
      </c>
      <c r="AW225" s="173" t="s">
        <v>65</v>
      </c>
      <c r="AX225" s="173" t="s">
        <v>103</v>
      </c>
      <c r="AY225" s="175" t="s">
        <v>160</v>
      </c>
    </row>
    <row r="226" spans="2:65" s="181" customFormat="1">
      <c r="B226" s="180"/>
      <c r="D226" s="174" t="s">
        <v>172</v>
      </c>
      <c r="E226" s="182" t="s">
        <v>53</v>
      </c>
      <c r="F226" s="183" t="s">
        <v>314</v>
      </c>
      <c r="H226" s="184">
        <v>1</v>
      </c>
      <c r="I226" s="185"/>
      <c r="L226" s="180"/>
      <c r="M226" s="186"/>
      <c r="T226" s="187"/>
      <c r="AT226" s="182" t="s">
        <v>172</v>
      </c>
      <c r="AU226" s="182" t="s">
        <v>112</v>
      </c>
      <c r="AV226" s="181" t="s">
        <v>112</v>
      </c>
      <c r="AW226" s="181" t="s">
        <v>65</v>
      </c>
      <c r="AX226" s="181" t="s">
        <v>8</v>
      </c>
      <c r="AY226" s="182" t="s">
        <v>160</v>
      </c>
    </row>
    <row r="227" spans="2:65" s="50" customFormat="1" ht="37.9" customHeight="1">
      <c r="B227" s="49"/>
      <c r="C227" s="188" t="s">
        <v>249</v>
      </c>
      <c r="D227" s="188" t="s">
        <v>187</v>
      </c>
      <c r="E227" s="189" t="s">
        <v>888</v>
      </c>
      <c r="F227" s="190" t="s">
        <v>889</v>
      </c>
      <c r="G227" s="191" t="s">
        <v>180</v>
      </c>
      <c r="H227" s="192">
        <v>1</v>
      </c>
      <c r="I227" s="193"/>
      <c r="J227" s="194">
        <f>ROUND(I227*H227,2)</f>
        <v>0</v>
      </c>
      <c r="K227" s="190" t="s">
        <v>465</v>
      </c>
      <c r="L227" s="195"/>
      <c r="M227" s="196" t="s">
        <v>53</v>
      </c>
      <c r="N227" s="197" t="s">
        <v>74</v>
      </c>
      <c r="P227" s="164">
        <f>O227*H227</f>
        <v>0</v>
      </c>
      <c r="Q227" s="164">
        <v>1.772E-2</v>
      </c>
      <c r="R227" s="164">
        <f>Q227*H227</f>
        <v>1.772E-2</v>
      </c>
      <c r="S227" s="164">
        <v>0</v>
      </c>
      <c r="T227" s="165">
        <f>S227*H227</f>
        <v>0</v>
      </c>
      <c r="AR227" s="166" t="s">
        <v>190</v>
      </c>
      <c r="AT227" s="166" t="s">
        <v>187</v>
      </c>
      <c r="AU227" s="166" t="s">
        <v>112</v>
      </c>
      <c r="AY227" s="34" t="s">
        <v>160</v>
      </c>
      <c r="BE227" s="167">
        <f>IF(N227="základní",J227,0)</f>
        <v>0</v>
      </c>
      <c r="BF227" s="167">
        <f>IF(N227="snížená",J227,0)</f>
        <v>0</v>
      </c>
      <c r="BG227" s="167">
        <f>IF(N227="zákl. přenesená",J227,0)</f>
        <v>0</v>
      </c>
      <c r="BH227" s="167">
        <f>IF(N227="sníž. přenesená",J227,0)</f>
        <v>0</v>
      </c>
      <c r="BI227" s="167">
        <f>IF(N227="nulová",J227,0)</f>
        <v>0</v>
      </c>
      <c r="BJ227" s="34" t="s">
        <v>8</v>
      </c>
      <c r="BK227" s="167">
        <f>ROUND(I227*H227,2)</f>
        <v>0</v>
      </c>
      <c r="BL227" s="34" t="s">
        <v>168</v>
      </c>
      <c r="BM227" s="166" t="s">
        <v>890</v>
      </c>
    </row>
    <row r="228" spans="2:65" s="143" customFormat="1" ht="22.9" customHeight="1">
      <c r="B228" s="142"/>
      <c r="D228" s="144" t="s">
        <v>102</v>
      </c>
      <c r="E228" s="153" t="s">
        <v>225</v>
      </c>
      <c r="F228" s="153" t="s">
        <v>319</v>
      </c>
      <c r="I228" s="146"/>
      <c r="J228" s="154">
        <f>BK228</f>
        <v>0</v>
      </c>
      <c r="L228" s="142"/>
      <c r="M228" s="148"/>
      <c r="P228" s="149">
        <f>SUM(P229:P340)</f>
        <v>0</v>
      </c>
      <c r="R228" s="149">
        <f>SUM(R229:R340)</f>
        <v>1.1371099999999999E-2</v>
      </c>
      <c r="T228" s="150">
        <f>SUM(T229:T340)</f>
        <v>1.7736160000000001</v>
      </c>
      <c r="AR228" s="144" t="s">
        <v>8</v>
      </c>
      <c r="AT228" s="151" t="s">
        <v>102</v>
      </c>
      <c r="AU228" s="151" t="s">
        <v>8</v>
      </c>
      <c r="AY228" s="144" t="s">
        <v>160</v>
      </c>
      <c r="BK228" s="152">
        <f>SUM(BK229:BK340)</f>
        <v>0</v>
      </c>
    </row>
    <row r="229" spans="2:65" s="50" customFormat="1" ht="37.9" customHeight="1">
      <c r="B229" s="49"/>
      <c r="C229" s="155" t="s">
        <v>254</v>
      </c>
      <c r="D229" s="155" t="s">
        <v>163</v>
      </c>
      <c r="E229" s="156" t="s">
        <v>321</v>
      </c>
      <c r="F229" s="157" t="s">
        <v>322</v>
      </c>
      <c r="G229" s="158" t="s">
        <v>166</v>
      </c>
      <c r="H229" s="159">
        <v>58.35</v>
      </c>
      <c r="I229" s="160"/>
      <c r="J229" s="161">
        <f>ROUND(I229*H229,2)</f>
        <v>0</v>
      </c>
      <c r="K229" s="157" t="s">
        <v>167</v>
      </c>
      <c r="L229" s="49"/>
      <c r="M229" s="162" t="s">
        <v>53</v>
      </c>
      <c r="N229" s="163" t="s">
        <v>74</v>
      </c>
      <c r="P229" s="164">
        <f>O229*H229</f>
        <v>0</v>
      </c>
      <c r="Q229" s="164">
        <v>1.2999999999999999E-4</v>
      </c>
      <c r="R229" s="164">
        <f>Q229*H229</f>
        <v>7.5854999999999994E-3</v>
      </c>
      <c r="S229" s="164">
        <v>0</v>
      </c>
      <c r="T229" s="165">
        <f>S229*H229</f>
        <v>0</v>
      </c>
      <c r="AR229" s="166" t="s">
        <v>168</v>
      </c>
      <c r="AT229" s="166" t="s">
        <v>163</v>
      </c>
      <c r="AU229" s="166" t="s">
        <v>112</v>
      </c>
      <c r="AY229" s="34" t="s">
        <v>160</v>
      </c>
      <c r="BE229" s="167">
        <f>IF(N229="základní",J229,0)</f>
        <v>0</v>
      </c>
      <c r="BF229" s="167">
        <f>IF(N229="snížená",J229,0)</f>
        <v>0</v>
      </c>
      <c r="BG229" s="167">
        <f>IF(N229="zákl. přenesená",J229,0)</f>
        <v>0</v>
      </c>
      <c r="BH229" s="167">
        <f>IF(N229="sníž. přenesená",J229,0)</f>
        <v>0</v>
      </c>
      <c r="BI229" s="167">
        <f>IF(N229="nulová",J229,0)</f>
        <v>0</v>
      </c>
      <c r="BJ229" s="34" t="s">
        <v>8</v>
      </c>
      <c r="BK229" s="167">
        <f>ROUND(I229*H229,2)</f>
        <v>0</v>
      </c>
      <c r="BL229" s="34" t="s">
        <v>168</v>
      </c>
      <c r="BM229" s="166" t="s">
        <v>891</v>
      </c>
    </row>
    <row r="230" spans="2:65" s="50" customFormat="1" ht="19.149999999999999">
      <c r="B230" s="49"/>
      <c r="D230" s="168" t="s">
        <v>170</v>
      </c>
      <c r="F230" s="169" t="s">
        <v>324</v>
      </c>
      <c r="I230" s="170"/>
      <c r="L230" s="49"/>
      <c r="M230" s="171"/>
      <c r="T230" s="74"/>
      <c r="AT230" s="34" t="s">
        <v>170</v>
      </c>
      <c r="AU230" s="34" t="s">
        <v>112</v>
      </c>
    </row>
    <row r="231" spans="2:65" s="173" customFormat="1">
      <c r="B231" s="172"/>
      <c r="D231" s="174" t="s">
        <v>172</v>
      </c>
      <c r="E231" s="175" t="s">
        <v>53</v>
      </c>
      <c r="F231" s="176" t="s">
        <v>844</v>
      </c>
      <c r="H231" s="175" t="s">
        <v>53</v>
      </c>
      <c r="I231" s="177"/>
      <c r="L231" s="172"/>
      <c r="M231" s="178"/>
      <c r="T231" s="179"/>
      <c r="AT231" s="175" t="s">
        <v>172</v>
      </c>
      <c r="AU231" s="175" t="s">
        <v>112</v>
      </c>
      <c r="AV231" s="173" t="s">
        <v>8</v>
      </c>
      <c r="AW231" s="173" t="s">
        <v>65</v>
      </c>
      <c r="AX231" s="173" t="s">
        <v>103</v>
      </c>
      <c r="AY231" s="175" t="s">
        <v>160</v>
      </c>
    </row>
    <row r="232" spans="2:65" s="173" customFormat="1">
      <c r="B232" s="172"/>
      <c r="D232" s="174" t="s">
        <v>172</v>
      </c>
      <c r="E232" s="175" t="s">
        <v>53</v>
      </c>
      <c r="F232" s="176" t="s">
        <v>174</v>
      </c>
      <c r="H232" s="175" t="s">
        <v>53</v>
      </c>
      <c r="I232" s="177"/>
      <c r="L232" s="172"/>
      <c r="M232" s="178"/>
      <c r="T232" s="179"/>
      <c r="AT232" s="175" t="s">
        <v>172</v>
      </c>
      <c r="AU232" s="175" t="s">
        <v>112</v>
      </c>
      <c r="AV232" s="173" t="s">
        <v>8</v>
      </c>
      <c r="AW232" s="173" t="s">
        <v>65</v>
      </c>
      <c r="AX232" s="173" t="s">
        <v>103</v>
      </c>
      <c r="AY232" s="175" t="s">
        <v>160</v>
      </c>
    </row>
    <row r="233" spans="2:65" s="181" customFormat="1">
      <c r="B233" s="180"/>
      <c r="D233" s="174" t="s">
        <v>172</v>
      </c>
      <c r="E233" s="182" t="s">
        <v>53</v>
      </c>
      <c r="F233" s="183" t="s">
        <v>849</v>
      </c>
      <c r="H233" s="184">
        <v>17.149999999999999</v>
      </c>
      <c r="I233" s="185"/>
      <c r="L233" s="180"/>
      <c r="M233" s="186"/>
      <c r="T233" s="187"/>
      <c r="AT233" s="182" t="s">
        <v>172</v>
      </c>
      <c r="AU233" s="182" t="s">
        <v>112</v>
      </c>
      <c r="AV233" s="181" t="s">
        <v>112</v>
      </c>
      <c r="AW233" s="181" t="s">
        <v>65</v>
      </c>
      <c r="AX233" s="181" t="s">
        <v>103</v>
      </c>
      <c r="AY233" s="182" t="s">
        <v>160</v>
      </c>
    </row>
    <row r="234" spans="2:65" s="173" customFormat="1">
      <c r="B234" s="172"/>
      <c r="D234" s="174" t="s">
        <v>172</v>
      </c>
      <c r="E234" s="175" t="s">
        <v>53</v>
      </c>
      <c r="F234" s="176" t="s">
        <v>263</v>
      </c>
      <c r="H234" s="175" t="s">
        <v>53</v>
      </c>
      <c r="I234" s="177"/>
      <c r="L234" s="172"/>
      <c r="M234" s="178"/>
      <c r="T234" s="179"/>
      <c r="AT234" s="175" t="s">
        <v>172</v>
      </c>
      <c r="AU234" s="175" t="s">
        <v>112</v>
      </c>
      <c r="AV234" s="173" t="s">
        <v>8</v>
      </c>
      <c r="AW234" s="173" t="s">
        <v>65</v>
      </c>
      <c r="AX234" s="173" t="s">
        <v>103</v>
      </c>
      <c r="AY234" s="175" t="s">
        <v>160</v>
      </c>
    </row>
    <row r="235" spans="2:65" s="181" customFormat="1">
      <c r="B235" s="180"/>
      <c r="D235" s="174" t="s">
        <v>172</v>
      </c>
      <c r="E235" s="182" t="s">
        <v>53</v>
      </c>
      <c r="F235" s="183" t="s">
        <v>850</v>
      </c>
      <c r="H235" s="184">
        <v>41.2</v>
      </c>
      <c r="I235" s="185"/>
      <c r="L235" s="180"/>
      <c r="M235" s="186"/>
      <c r="T235" s="187"/>
      <c r="AT235" s="182" t="s">
        <v>172</v>
      </c>
      <c r="AU235" s="182" t="s">
        <v>112</v>
      </c>
      <c r="AV235" s="181" t="s">
        <v>112</v>
      </c>
      <c r="AW235" s="181" t="s">
        <v>65</v>
      </c>
      <c r="AX235" s="181" t="s">
        <v>103</v>
      </c>
      <c r="AY235" s="182" t="s">
        <v>160</v>
      </c>
    </row>
    <row r="236" spans="2:65" s="199" customFormat="1">
      <c r="B236" s="198"/>
      <c r="D236" s="174" t="s">
        <v>172</v>
      </c>
      <c r="E236" s="200" t="s">
        <v>53</v>
      </c>
      <c r="F236" s="201" t="s">
        <v>211</v>
      </c>
      <c r="H236" s="202">
        <v>58.35</v>
      </c>
      <c r="I236" s="203"/>
      <c r="L236" s="198"/>
      <c r="M236" s="204"/>
      <c r="T236" s="205"/>
      <c r="AT236" s="200" t="s">
        <v>172</v>
      </c>
      <c r="AU236" s="200" t="s">
        <v>112</v>
      </c>
      <c r="AV236" s="199" t="s">
        <v>168</v>
      </c>
      <c r="AW236" s="199" t="s">
        <v>65</v>
      </c>
      <c r="AX236" s="199" t="s">
        <v>8</v>
      </c>
      <c r="AY236" s="200" t="s">
        <v>160</v>
      </c>
    </row>
    <row r="237" spans="2:65" s="50" customFormat="1" ht="49.15" customHeight="1">
      <c r="B237" s="49"/>
      <c r="C237" s="155" t="s">
        <v>269</v>
      </c>
      <c r="D237" s="155" t="s">
        <v>163</v>
      </c>
      <c r="E237" s="156" t="s">
        <v>892</v>
      </c>
      <c r="F237" s="157" t="s">
        <v>893</v>
      </c>
      <c r="G237" s="158" t="s">
        <v>166</v>
      </c>
      <c r="H237" s="159">
        <v>58.35</v>
      </c>
      <c r="I237" s="160"/>
      <c r="J237" s="161">
        <f>ROUND(I237*H237,2)</f>
        <v>0</v>
      </c>
      <c r="K237" s="157" t="s">
        <v>167</v>
      </c>
      <c r="L237" s="49"/>
      <c r="M237" s="162" t="s">
        <v>53</v>
      </c>
      <c r="N237" s="163" t="s">
        <v>74</v>
      </c>
      <c r="P237" s="164">
        <f>O237*H237</f>
        <v>0</v>
      </c>
      <c r="Q237" s="164">
        <v>3.0000000000000001E-5</v>
      </c>
      <c r="R237" s="164">
        <f>Q237*H237</f>
        <v>1.7505000000000001E-3</v>
      </c>
      <c r="S237" s="164">
        <v>0</v>
      </c>
      <c r="T237" s="165">
        <f>S237*H237</f>
        <v>0</v>
      </c>
      <c r="AR237" s="166" t="s">
        <v>168</v>
      </c>
      <c r="AT237" s="166" t="s">
        <v>163</v>
      </c>
      <c r="AU237" s="166" t="s">
        <v>112</v>
      </c>
      <c r="AY237" s="34" t="s">
        <v>160</v>
      </c>
      <c r="BE237" s="167">
        <f>IF(N237="základní",J237,0)</f>
        <v>0</v>
      </c>
      <c r="BF237" s="167">
        <f>IF(N237="snížená",J237,0)</f>
        <v>0</v>
      </c>
      <c r="BG237" s="167">
        <f>IF(N237="zákl. přenesená",J237,0)</f>
        <v>0</v>
      </c>
      <c r="BH237" s="167">
        <f>IF(N237="sníž. přenesená",J237,0)</f>
        <v>0</v>
      </c>
      <c r="BI237" s="167">
        <f>IF(N237="nulová",J237,0)</f>
        <v>0</v>
      </c>
      <c r="BJ237" s="34" t="s">
        <v>8</v>
      </c>
      <c r="BK237" s="167">
        <f>ROUND(I237*H237,2)</f>
        <v>0</v>
      </c>
      <c r="BL237" s="34" t="s">
        <v>168</v>
      </c>
      <c r="BM237" s="166" t="s">
        <v>894</v>
      </c>
    </row>
    <row r="238" spans="2:65" s="50" customFormat="1" ht="19.149999999999999">
      <c r="B238" s="49"/>
      <c r="D238" s="168" t="s">
        <v>170</v>
      </c>
      <c r="F238" s="169" t="s">
        <v>895</v>
      </c>
      <c r="I238" s="170"/>
      <c r="L238" s="49"/>
      <c r="M238" s="171"/>
      <c r="T238" s="74"/>
      <c r="AT238" s="34" t="s">
        <v>170</v>
      </c>
      <c r="AU238" s="34" t="s">
        <v>112</v>
      </c>
    </row>
    <row r="239" spans="2:65" s="173" customFormat="1">
      <c r="B239" s="172"/>
      <c r="D239" s="174" t="s">
        <v>172</v>
      </c>
      <c r="E239" s="175" t="s">
        <v>53</v>
      </c>
      <c r="F239" s="176" t="s">
        <v>844</v>
      </c>
      <c r="H239" s="175" t="s">
        <v>53</v>
      </c>
      <c r="I239" s="177"/>
      <c r="L239" s="172"/>
      <c r="M239" s="178"/>
      <c r="T239" s="179"/>
      <c r="AT239" s="175" t="s">
        <v>172</v>
      </c>
      <c r="AU239" s="175" t="s">
        <v>112</v>
      </c>
      <c r="AV239" s="173" t="s">
        <v>8</v>
      </c>
      <c r="AW239" s="173" t="s">
        <v>65</v>
      </c>
      <c r="AX239" s="173" t="s">
        <v>103</v>
      </c>
      <c r="AY239" s="175" t="s">
        <v>160</v>
      </c>
    </row>
    <row r="240" spans="2:65" s="173" customFormat="1">
      <c r="B240" s="172"/>
      <c r="D240" s="174" t="s">
        <v>172</v>
      </c>
      <c r="E240" s="175" t="s">
        <v>53</v>
      </c>
      <c r="F240" s="176" t="s">
        <v>174</v>
      </c>
      <c r="H240" s="175" t="s">
        <v>53</v>
      </c>
      <c r="I240" s="177"/>
      <c r="L240" s="172"/>
      <c r="M240" s="178"/>
      <c r="T240" s="179"/>
      <c r="AT240" s="175" t="s">
        <v>172</v>
      </c>
      <c r="AU240" s="175" t="s">
        <v>112</v>
      </c>
      <c r="AV240" s="173" t="s">
        <v>8</v>
      </c>
      <c r="AW240" s="173" t="s">
        <v>65</v>
      </c>
      <c r="AX240" s="173" t="s">
        <v>103</v>
      </c>
      <c r="AY240" s="175" t="s">
        <v>160</v>
      </c>
    </row>
    <row r="241" spans="2:65" s="181" customFormat="1">
      <c r="B241" s="180"/>
      <c r="D241" s="174" t="s">
        <v>172</v>
      </c>
      <c r="E241" s="182" t="s">
        <v>53</v>
      </c>
      <c r="F241" s="183" t="s">
        <v>849</v>
      </c>
      <c r="H241" s="184">
        <v>17.149999999999999</v>
      </c>
      <c r="I241" s="185"/>
      <c r="L241" s="180"/>
      <c r="M241" s="186"/>
      <c r="T241" s="187"/>
      <c r="AT241" s="182" t="s">
        <v>172</v>
      </c>
      <c r="AU241" s="182" t="s">
        <v>112</v>
      </c>
      <c r="AV241" s="181" t="s">
        <v>112</v>
      </c>
      <c r="AW241" s="181" t="s">
        <v>65</v>
      </c>
      <c r="AX241" s="181" t="s">
        <v>103</v>
      </c>
      <c r="AY241" s="182" t="s">
        <v>160</v>
      </c>
    </row>
    <row r="242" spans="2:65" s="173" customFormat="1">
      <c r="B242" s="172"/>
      <c r="D242" s="174" t="s">
        <v>172</v>
      </c>
      <c r="E242" s="175" t="s">
        <v>53</v>
      </c>
      <c r="F242" s="176" t="s">
        <v>263</v>
      </c>
      <c r="H242" s="175" t="s">
        <v>53</v>
      </c>
      <c r="I242" s="177"/>
      <c r="L242" s="172"/>
      <c r="M242" s="178"/>
      <c r="T242" s="179"/>
      <c r="AT242" s="175" t="s">
        <v>172</v>
      </c>
      <c r="AU242" s="175" t="s">
        <v>112</v>
      </c>
      <c r="AV242" s="173" t="s">
        <v>8</v>
      </c>
      <c r="AW242" s="173" t="s">
        <v>65</v>
      </c>
      <c r="AX242" s="173" t="s">
        <v>103</v>
      </c>
      <c r="AY242" s="175" t="s">
        <v>160</v>
      </c>
    </row>
    <row r="243" spans="2:65" s="181" customFormat="1">
      <c r="B243" s="180"/>
      <c r="D243" s="174" t="s">
        <v>172</v>
      </c>
      <c r="E243" s="182" t="s">
        <v>53</v>
      </c>
      <c r="F243" s="183" t="s">
        <v>850</v>
      </c>
      <c r="H243" s="184">
        <v>41.2</v>
      </c>
      <c r="I243" s="185"/>
      <c r="L243" s="180"/>
      <c r="M243" s="186"/>
      <c r="T243" s="187"/>
      <c r="AT243" s="182" t="s">
        <v>172</v>
      </c>
      <c r="AU243" s="182" t="s">
        <v>112</v>
      </c>
      <c r="AV243" s="181" t="s">
        <v>112</v>
      </c>
      <c r="AW243" s="181" t="s">
        <v>65</v>
      </c>
      <c r="AX243" s="181" t="s">
        <v>103</v>
      </c>
      <c r="AY243" s="182" t="s">
        <v>160</v>
      </c>
    </row>
    <row r="244" spans="2:65" s="199" customFormat="1">
      <c r="B244" s="198"/>
      <c r="D244" s="174" t="s">
        <v>172</v>
      </c>
      <c r="E244" s="200" t="s">
        <v>53</v>
      </c>
      <c r="F244" s="201" t="s">
        <v>211</v>
      </c>
      <c r="H244" s="202">
        <v>58.35</v>
      </c>
      <c r="I244" s="203"/>
      <c r="L244" s="198"/>
      <c r="M244" s="204"/>
      <c r="T244" s="205"/>
      <c r="AT244" s="200" t="s">
        <v>172</v>
      </c>
      <c r="AU244" s="200" t="s">
        <v>112</v>
      </c>
      <c r="AV244" s="199" t="s">
        <v>168</v>
      </c>
      <c r="AW244" s="199" t="s">
        <v>65</v>
      </c>
      <c r="AX244" s="199" t="s">
        <v>8</v>
      </c>
      <c r="AY244" s="200" t="s">
        <v>160</v>
      </c>
    </row>
    <row r="245" spans="2:65" s="50" customFormat="1" ht="37.9" customHeight="1">
      <c r="B245" s="49"/>
      <c r="C245" s="155" t="s">
        <v>280</v>
      </c>
      <c r="D245" s="155" t="s">
        <v>163</v>
      </c>
      <c r="E245" s="156" t="s">
        <v>896</v>
      </c>
      <c r="F245" s="157" t="s">
        <v>897</v>
      </c>
      <c r="G245" s="158" t="s">
        <v>376</v>
      </c>
      <c r="H245" s="159">
        <v>6.3E-2</v>
      </c>
      <c r="I245" s="160"/>
      <c r="J245" s="161">
        <f>ROUND(I245*H245,2)</f>
        <v>0</v>
      </c>
      <c r="K245" s="157" t="s">
        <v>167</v>
      </c>
      <c r="L245" s="49"/>
      <c r="M245" s="162" t="s">
        <v>53</v>
      </c>
      <c r="N245" s="163" t="s">
        <v>74</v>
      </c>
      <c r="P245" s="164">
        <f>O245*H245</f>
        <v>0</v>
      </c>
      <c r="Q245" s="164">
        <v>0</v>
      </c>
      <c r="R245" s="164">
        <f>Q245*H245</f>
        <v>0</v>
      </c>
      <c r="S245" s="164">
        <v>2.4</v>
      </c>
      <c r="T245" s="165">
        <f>S245*H245</f>
        <v>0.1512</v>
      </c>
      <c r="AR245" s="166" t="s">
        <v>168</v>
      </c>
      <c r="AT245" s="166" t="s">
        <v>163</v>
      </c>
      <c r="AU245" s="166" t="s">
        <v>112</v>
      </c>
      <c r="AY245" s="34" t="s">
        <v>160</v>
      </c>
      <c r="BE245" s="167">
        <f>IF(N245="základní",J245,0)</f>
        <v>0</v>
      </c>
      <c r="BF245" s="167">
        <f>IF(N245="snížená",J245,0)</f>
        <v>0</v>
      </c>
      <c r="BG245" s="167">
        <f>IF(N245="zákl. přenesená",J245,0)</f>
        <v>0</v>
      </c>
      <c r="BH245" s="167">
        <f>IF(N245="sníž. přenesená",J245,0)</f>
        <v>0</v>
      </c>
      <c r="BI245" s="167">
        <f>IF(N245="nulová",J245,0)</f>
        <v>0</v>
      </c>
      <c r="BJ245" s="34" t="s">
        <v>8</v>
      </c>
      <c r="BK245" s="167">
        <f>ROUND(I245*H245,2)</f>
        <v>0</v>
      </c>
      <c r="BL245" s="34" t="s">
        <v>168</v>
      </c>
      <c r="BM245" s="166" t="s">
        <v>898</v>
      </c>
    </row>
    <row r="246" spans="2:65" s="50" customFormat="1" ht="19.149999999999999">
      <c r="B246" s="49"/>
      <c r="D246" s="168" t="s">
        <v>170</v>
      </c>
      <c r="F246" s="169" t="s">
        <v>899</v>
      </c>
      <c r="I246" s="170"/>
      <c r="L246" s="49"/>
      <c r="M246" s="171"/>
      <c r="T246" s="74"/>
      <c r="AT246" s="34" t="s">
        <v>170</v>
      </c>
      <c r="AU246" s="34" t="s">
        <v>112</v>
      </c>
    </row>
    <row r="247" spans="2:65" s="173" customFormat="1">
      <c r="B247" s="172"/>
      <c r="D247" s="174" t="s">
        <v>172</v>
      </c>
      <c r="E247" s="175" t="s">
        <v>53</v>
      </c>
      <c r="F247" s="176" t="s">
        <v>836</v>
      </c>
      <c r="H247" s="175" t="s">
        <v>53</v>
      </c>
      <c r="I247" s="177"/>
      <c r="L247" s="172"/>
      <c r="M247" s="178"/>
      <c r="T247" s="179"/>
      <c r="AT247" s="175" t="s">
        <v>172</v>
      </c>
      <c r="AU247" s="175" t="s">
        <v>112</v>
      </c>
      <c r="AV247" s="173" t="s">
        <v>8</v>
      </c>
      <c r="AW247" s="173" t="s">
        <v>65</v>
      </c>
      <c r="AX247" s="173" t="s">
        <v>103</v>
      </c>
      <c r="AY247" s="175" t="s">
        <v>160</v>
      </c>
    </row>
    <row r="248" spans="2:65" s="173" customFormat="1">
      <c r="B248" s="172"/>
      <c r="D248" s="174" t="s">
        <v>172</v>
      </c>
      <c r="E248" s="175" t="s">
        <v>53</v>
      </c>
      <c r="F248" s="176" t="s">
        <v>900</v>
      </c>
      <c r="H248" s="175" t="s">
        <v>53</v>
      </c>
      <c r="I248" s="177"/>
      <c r="L248" s="172"/>
      <c r="M248" s="178"/>
      <c r="T248" s="179"/>
      <c r="AT248" s="175" t="s">
        <v>172</v>
      </c>
      <c r="AU248" s="175" t="s">
        <v>112</v>
      </c>
      <c r="AV248" s="173" t="s">
        <v>8</v>
      </c>
      <c r="AW248" s="173" t="s">
        <v>65</v>
      </c>
      <c r="AX248" s="173" t="s">
        <v>103</v>
      </c>
      <c r="AY248" s="175" t="s">
        <v>160</v>
      </c>
    </row>
    <row r="249" spans="2:65" s="173" customFormat="1">
      <c r="B249" s="172"/>
      <c r="D249" s="174" t="s">
        <v>172</v>
      </c>
      <c r="E249" s="175" t="s">
        <v>53</v>
      </c>
      <c r="F249" s="176" t="s">
        <v>901</v>
      </c>
      <c r="H249" s="175" t="s">
        <v>53</v>
      </c>
      <c r="I249" s="177"/>
      <c r="L249" s="172"/>
      <c r="M249" s="178"/>
      <c r="T249" s="179"/>
      <c r="AT249" s="175" t="s">
        <v>172</v>
      </c>
      <c r="AU249" s="175" t="s">
        <v>112</v>
      </c>
      <c r="AV249" s="173" t="s">
        <v>8</v>
      </c>
      <c r="AW249" s="173" t="s">
        <v>65</v>
      </c>
      <c r="AX249" s="173" t="s">
        <v>103</v>
      </c>
      <c r="AY249" s="175" t="s">
        <v>160</v>
      </c>
    </row>
    <row r="250" spans="2:65" s="181" customFormat="1">
      <c r="B250" s="180"/>
      <c r="D250" s="174" t="s">
        <v>172</v>
      </c>
      <c r="E250" s="182" t="s">
        <v>53</v>
      </c>
      <c r="F250" s="183" t="s">
        <v>902</v>
      </c>
      <c r="H250" s="184">
        <v>6.3E-2</v>
      </c>
      <c r="I250" s="185"/>
      <c r="L250" s="180"/>
      <c r="M250" s="186"/>
      <c r="T250" s="187"/>
      <c r="AT250" s="182" t="s">
        <v>172</v>
      </c>
      <c r="AU250" s="182" t="s">
        <v>112</v>
      </c>
      <c r="AV250" s="181" t="s">
        <v>112</v>
      </c>
      <c r="AW250" s="181" t="s">
        <v>65</v>
      </c>
      <c r="AX250" s="181" t="s">
        <v>8</v>
      </c>
      <c r="AY250" s="182" t="s">
        <v>160</v>
      </c>
    </row>
    <row r="251" spans="2:65" s="50" customFormat="1" ht="49.15" customHeight="1">
      <c r="B251" s="49"/>
      <c r="C251" s="155" t="s">
        <v>285</v>
      </c>
      <c r="D251" s="155" t="s">
        <v>163</v>
      </c>
      <c r="E251" s="156" t="s">
        <v>346</v>
      </c>
      <c r="F251" s="157" t="s">
        <v>347</v>
      </c>
      <c r="G251" s="158" t="s">
        <v>166</v>
      </c>
      <c r="H251" s="159">
        <v>2.4369999999999998</v>
      </c>
      <c r="I251" s="160"/>
      <c r="J251" s="161">
        <f>ROUND(I251*H251,2)</f>
        <v>0</v>
      </c>
      <c r="K251" s="157" t="s">
        <v>167</v>
      </c>
      <c r="L251" s="49"/>
      <c r="M251" s="162" t="s">
        <v>53</v>
      </c>
      <c r="N251" s="163" t="s">
        <v>74</v>
      </c>
      <c r="P251" s="164">
        <f>O251*H251</f>
        <v>0</v>
      </c>
      <c r="Q251" s="164">
        <v>0</v>
      </c>
      <c r="R251" s="164">
        <f>Q251*H251</f>
        <v>0</v>
      </c>
      <c r="S251" s="164">
        <v>5.5E-2</v>
      </c>
      <c r="T251" s="165">
        <f>S251*H251</f>
        <v>0.13403499999999999</v>
      </c>
      <c r="AR251" s="166" t="s">
        <v>168</v>
      </c>
      <c r="AT251" s="166" t="s">
        <v>163</v>
      </c>
      <c r="AU251" s="166" t="s">
        <v>112</v>
      </c>
      <c r="AY251" s="34" t="s">
        <v>160</v>
      </c>
      <c r="BE251" s="167">
        <f>IF(N251="základní",J251,0)</f>
        <v>0</v>
      </c>
      <c r="BF251" s="167">
        <f>IF(N251="snížená",J251,0)</f>
        <v>0</v>
      </c>
      <c r="BG251" s="167">
        <f>IF(N251="zákl. přenesená",J251,0)</f>
        <v>0</v>
      </c>
      <c r="BH251" s="167">
        <f>IF(N251="sníž. přenesená",J251,0)</f>
        <v>0</v>
      </c>
      <c r="BI251" s="167">
        <f>IF(N251="nulová",J251,0)</f>
        <v>0</v>
      </c>
      <c r="BJ251" s="34" t="s">
        <v>8</v>
      </c>
      <c r="BK251" s="167">
        <f>ROUND(I251*H251,2)</f>
        <v>0</v>
      </c>
      <c r="BL251" s="34" t="s">
        <v>168</v>
      </c>
      <c r="BM251" s="166" t="s">
        <v>903</v>
      </c>
    </row>
    <row r="252" spans="2:65" s="50" customFormat="1" ht="19.149999999999999">
      <c r="B252" s="49"/>
      <c r="D252" s="168" t="s">
        <v>170</v>
      </c>
      <c r="F252" s="169" t="s">
        <v>349</v>
      </c>
      <c r="I252" s="170"/>
      <c r="L252" s="49"/>
      <c r="M252" s="171"/>
      <c r="T252" s="74"/>
      <c r="AT252" s="34" t="s">
        <v>170</v>
      </c>
      <c r="AU252" s="34" t="s">
        <v>112</v>
      </c>
    </row>
    <row r="253" spans="2:65" s="173" customFormat="1">
      <c r="B253" s="172"/>
      <c r="D253" s="174" t="s">
        <v>172</v>
      </c>
      <c r="E253" s="175" t="s">
        <v>53</v>
      </c>
      <c r="F253" s="176" t="s">
        <v>836</v>
      </c>
      <c r="H253" s="175" t="s">
        <v>53</v>
      </c>
      <c r="I253" s="177"/>
      <c r="L253" s="172"/>
      <c r="M253" s="178"/>
      <c r="T253" s="179"/>
      <c r="AT253" s="175" t="s">
        <v>172</v>
      </c>
      <c r="AU253" s="175" t="s">
        <v>112</v>
      </c>
      <c r="AV253" s="173" t="s">
        <v>8</v>
      </c>
      <c r="AW253" s="173" t="s">
        <v>65</v>
      </c>
      <c r="AX253" s="173" t="s">
        <v>103</v>
      </c>
      <c r="AY253" s="175" t="s">
        <v>160</v>
      </c>
    </row>
    <row r="254" spans="2:65" s="173" customFormat="1">
      <c r="B254" s="172"/>
      <c r="D254" s="174" t="s">
        <v>172</v>
      </c>
      <c r="E254" s="175" t="s">
        <v>53</v>
      </c>
      <c r="F254" s="176" t="s">
        <v>174</v>
      </c>
      <c r="H254" s="175" t="s">
        <v>53</v>
      </c>
      <c r="I254" s="177"/>
      <c r="L254" s="172"/>
      <c r="M254" s="178"/>
      <c r="T254" s="179"/>
      <c r="AT254" s="175" t="s">
        <v>172</v>
      </c>
      <c r="AU254" s="175" t="s">
        <v>112</v>
      </c>
      <c r="AV254" s="173" t="s">
        <v>8</v>
      </c>
      <c r="AW254" s="173" t="s">
        <v>65</v>
      </c>
      <c r="AX254" s="173" t="s">
        <v>103</v>
      </c>
      <c r="AY254" s="175" t="s">
        <v>160</v>
      </c>
    </row>
    <row r="255" spans="2:65" s="173" customFormat="1">
      <c r="B255" s="172"/>
      <c r="D255" s="174" t="s">
        <v>172</v>
      </c>
      <c r="E255" s="175" t="s">
        <v>53</v>
      </c>
      <c r="F255" s="176" t="s">
        <v>904</v>
      </c>
      <c r="H255" s="175" t="s">
        <v>53</v>
      </c>
      <c r="I255" s="177"/>
      <c r="L255" s="172"/>
      <c r="M255" s="178"/>
      <c r="T255" s="179"/>
      <c r="AT255" s="175" t="s">
        <v>172</v>
      </c>
      <c r="AU255" s="175" t="s">
        <v>112</v>
      </c>
      <c r="AV255" s="173" t="s">
        <v>8</v>
      </c>
      <c r="AW255" s="173" t="s">
        <v>65</v>
      </c>
      <c r="AX255" s="173" t="s">
        <v>103</v>
      </c>
      <c r="AY255" s="175" t="s">
        <v>160</v>
      </c>
    </row>
    <row r="256" spans="2:65" s="181" customFormat="1">
      <c r="B256" s="180"/>
      <c r="D256" s="174" t="s">
        <v>172</v>
      </c>
      <c r="E256" s="182" t="s">
        <v>53</v>
      </c>
      <c r="F256" s="183" t="s">
        <v>905</v>
      </c>
      <c r="H256" s="184">
        <v>1.222</v>
      </c>
      <c r="I256" s="185"/>
      <c r="L256" s="180"/>
      <c r="M256" s="186"/>
      <c r="T256" s="187"/>
      <c r="AT256" s="182" t="s">
        <v>172</v>
      </c>
      <c r="AU256" s="182" t="s">
        <v>112</v>
      </c>
      <c r="AV256" s="181" t="s">
        <v>112</v>
      </c>
      <c r="AW256" s="181" t="s">
        <v>65</v>
      </c>
      <c r="AX256" s="181" t="s">
        <v>103</v>
      </c>
      <c r="AY256" s="182" t="s">
        <v>160</v>
      </c>
    </row>
    <row r="257" spans="2:65" s="173" customFormat="1">
      <c r="B257" s="172"/>
      <c r="D257" s="174" t="s">
        <v>172</v>
      </c>
      <c r="E257" s="175" t="s">
        <v>53</v>
      </c>
      <c r="F257" s="176" t="s">
        <v>906</v>
      </c>
      <c r="H257" s="175" t="s">
        <v>53</v>
      </c>
      <c r="I257" s="177"/>
      <c r="L257" s="172"/>
      <c r="M257" s="178"/>
      <c r="T257" s="179"/>
      <c r="AT257" s="175" t="s">
        <v>172</v>
      </c>
      <c r="AU257" s="175" t="s">
        <v>112</v>
      </c>
      <c r="AV257" s="173" t="s">
        <v>8</v>
      </c>
      <c r="AW257" s="173" t="s">
        <v>65</v>
      </c>
      <c r="AX257" s="173" t="s">
        <v>103</v>
      </c>
      <c r="AY257" s="175" t="s">
        <v>160</v>
      </c>
    </row>
    <row r="258" spans="2:65" s="181" customFormat="1">
      <c r="B258" s="180"/>
      <c r="D258" s="174" t="s">
        <v>172</v>
      </c>
      <c r="E258" s="182" t="s">
        <v>53</v>
      </c>
      <c r="F258" s="183" t="s">
        <v>907</v>
      </c>
      <c r="H258" s="184">
        <v>0.25600000000000001</v>
      </c>
      <c r="I258" s="185"/>
      <c r="L258" s="180"/>
      <c r="M258" s="186"/>
      <c r="T258" s="187"/>
      <c r="AT258" s="182" t="s">
        <v>172</v>
      </c>
      <c r="AU258" s="182" t="s">
        <v>112</v>
      </c>
      <c r="AV258" s="181" t="s">
        <v>112</v>
      </c>
      <c r="AW258" s="181" t="s">
        <v>65</v>
      </c>
      <c r="AX258" s="181" t="s">
        <v>103</v>
      </c>
      <c r="AY258" s="182" t="s">
        <v>160</v>
      </c>
    </row>
    <row r="259" spans="2:65" s="173" customFormat="1">
      <c r="B259" s="172"/>
      <c r="D259" s="174" t="s">
        <v>172</v>
      </c>
      <c r="E259" s="175" t="s">
        <v>53</v>
      </c>
      <c r="F259" s="176" t="s">
        <v>908</v>
      </c>
      <c r="H259" s="175" t="s">
        <v>53</v>
      </c>
      <c r="I259" s="177"/>
      <c r="L259" s="172"/>
      <c r="M259" s="178"/>
      <c r="T259" s="179"/>
      <c r="AT259" s="175" t="s">
        <v>172</v>
      </c>
      <c r="AU259" s="175" t="s">
        <v>112</v>
      </c>
      <c r="AV259" s="173" t="s">
        <v>8</v>
      </c>
      <c r="AW259" s="173" t="s">
        <v>65</v>
      </c>
      <c r="AX259" s="173" t="s">
        <v>103</v>
      </c>
      <c r="AY259" s="175" t="s">
        <v>160</v>
      </c>
    </row>
    <row r="260" spans="2:65" s="181" customFormat="1">
      <c r="B260" s="180"/>
      <c r="D260" s="174" t="s">
        <v>172</v>
      </c>
      <c r="E260" s="182" t="s">
        <v>53</v>
      </c>
      <c r="F260" s="183" t="s">
        <v>909</v>
      </c>
      <c r="H260" s="184">
        <v>0.95899999999999996</v>
      </c>
      <c r="I260" s="185"/>
      <c r="L260" s="180"/>
      <c r="M260" s="186"/>
      <c r="T260" s="187"/>
      <c r="AT260" s="182" t="s">
        <v>172</v>
      </c>
      <c r="AU260" s="182" t="s">
        <v>112</v>
      </c>
      <c r="AV260" s="181" t="s">
        <v>112</v>
      </c>
      <c r="AW260" s="181" t="s">
        <v>65</v>
      </c>
      <c r="AX260" s="181" t="s">
        <v>103</v>
      </c>
      <c r="AY260" s="182" t="s">
        <v>160</v>
      </c>
    </row>
    <row r="261" spans="2:65" s="199" customFormat="1">
      <c r="B261" s="198"/>
      <c r="D261" s="174" t="s">
        <v>172</v>
      </c>
      <c r="E261" s="200" t="s">
        <v>53</v>
      </c>
      <c r="F261" s="201" t="s">
        <v>211</v>
      </c>
      <c r="H261" s="202">
        <v>2.4369999999999998</v>
      </c>
      <c r="I261" s="203"/>
      <c r="L261" s="198"/>
      <c r="M261" s="204"/>
      <c r="T261" s="205"/>
      <c r="AT261" s="200" t="s">
        <v>172</v>
      </c>
      <c r="AU261" s="200" t="s">
        <v>112</v>
      </c>
      <c r="AV261" s="199" t="s">
        <v>168</v>
      </c>
      <c r="AW261" s="199" t="s">
        <v>65</v>
      </c>
      <c r="AX261" s="199" t="s">
        <v>8</v>
      </c>
      <c r="AY261" s="200" t="s">
        <v>160</v>
      </c>
    </row>
    <row r="262" spans="2:65" s="50" customFormat="1" ht="55.5" customHeight="1">
      <c r="B262" s="49"/>
      <c r="C262" s="155" t="s">
        <v>292</v>
      </c>
      <c r="D262" s="155" t="s">
        <v>163</v>
      </c>
      <c r="E262" s="156" t="s">
        <v>910</v>
      </c>
      <c r="F262" s="157" t="s">
        <v>911</v>
      </c>
      <c r="G262" s="158" t="s">
        <v>166</v>
      </c>
      <c r="H262" s="159">
        <v>0.61499999999999999</v>
      </c>
      <c r="I262" s="160"/>
      <c r="J262" s="161">
        <f>ROUND(I262*H262,2)</f>
        <v>0</v>
      </c>
      <c r="K262" s="157" t="s">
        <v>167</v>
      </c>
      <c r="L262" s="49"/>
      <c r="M262" s="162" t="s">
        <v>53</v>
      </c>
      <c r="N262" s="163" t="s">
        <v>74</v>
      </c>
      <c r="P262" s="164">
        <f>O262*H262</f>
        <v>0</v>
      </c>
      <c r="Q262" s="164">
        <v>0</v>
      </c>
      <c r="R262" s="164">
        <f>Q262*H262</f>
        <v>0</v>
      </c>
      <c r="S262" s="164">
        <v>0.54500000000000004</v>
      </c>
      <c r="T262" s="165">
        <f>S262*H262</f>
        <v>0.335175</v>
      </c>
      <c r="AR262" s="166" t="s">
        <v>168</v>
      </c>
      <c r="AT262" s="166" t="s">
        <v>163</v>
      </c>
      <c r="AU262" s="166" t="s">
        <v>112</v>
      </c>
      <c r="AY262" s="34" t="s">
        <v>160</v>
      </c>
      <c r="BE262" s="167">
        <f>IF(N262="základní",J262,0)</f>
        <v>0</v>
      </c>
      <c r="BF262" s="167">
        <f>IF(N262="snížená",J262,0)</f>
        <v>0</v>
      </c>
      <c r="BG262" s="167">
        <f>IF(N262="zákl. přenesená",J262,0)</f>
        <v>0</v>
      </c>
      <c r="BH262" s="167">
        <f>IF(N262="sníž. přenesená",J262,0)</f>
        <v>0</v>
      </c>
      <c r="BI262" s="167">
        <f>IF(N262="nulová",J262,0)</f>
        <v>0</v>
      </c>
      <c r="BJ262" s="34" t="s">
        <v>8</v>
      </c>
      <c r="BK262" s="167">
        <f>ROUND(I262*H262,2)</f>
        <v>0</v>
      </c>
      <c r="BL262" s="34" t="s">
        <v>168</v>
      </c>
      <c r="BM262" s="166" t="s">
        <v>912</v>
      </c>
    </row>
    <row r="263" spans="2:65" s="50" customFormat="1" ht="19.149999999999999">
      <c r="B263" s="49"/>
      <c r="D263" s="168" t="s">
        <v>170</v>
      </c>
      <c r="F263" s="169" t="s">
        <v>913</v>
      </c>
      <c r="I263" s="170"/>
      <c r="L263" s="49"/>
      <c r="M263" s="171"/>
      <c r="T263" s="74"/>
      <c r="AT263" s="34" t="s">
        <v>170</v>
      </c>
      <c r="AU263" s="34" t="s">
        <v>112</v>
      </c>
    </row>
    <row r="264" spans="2:65" s="173" customFormat="1">
      <c r="B264" s="172"/>
      <c r="D264" s="174" t="s">
        <v>172</v>
      </c>
      <c r="E264" s="175" t="s">
        <v>53</v>
      </c>
      <c r="F264" s="176" t="s">
        <v>836</v>
      </c>
      <c r="H264" s="175" t="s">
        <v>53</v>
      </c>
      <c r="I264" s="177"/>
      <c r="L264" s="172"/>
      <c r="M264" s="178"/>
      <c r="T264" s="179"/>
      <c r="AT264" s="175" t="s">
        <v>172</v>
      </c>
      <c r="AU264" s="175" t="s">
        <v>112</v>
      </c>
      <c r="AV264" s="173" t="s">
        <v>8</v>
      </c>
      <c r="AW264" s="173" t="s">
        <v>65</v>
      </c>
      <c r="AX264" s="173" t="s">
        <v>103</v>
      </c>
      <c r="AY264" s="175" t="s">
        <v>160</v>
      </c>
    </row>
    <row r="265" spans="2:65" s="173" customFormat="1">
      <c r="B265" s="172"/>
      <c r="D265" s="174" t="s">
        <v>172</v>
      </c>
      <c r="E265" s="175" t="s">
        <v>53</v>
      </c>
      <c r="F265" s="176" t="s">
        <v>365</v>
      </c>
      <c r="H265" s="175" t="s">
        <v>53</v>
      </c>
      <c r="I265" s="177"/>
      <c r="L265" s="172"/>
      <c r="M265" s="178"/>
      <c r="T265" s="179"/>
      <c r="AT265" s="175" t="s">
        <v>172</v>
      </c>
      <c r="AU265" s="175" t="s">
        <v>112</v>
      </c>
      <c r="AV265" s="173" t="s">
        <v>8</v>
      </c>
      <c r="AW265" s="173" t="s">
        <v>65</v>
      </c>
      <c r="AX265" s="173" t="s">
        <v>103</v>
      </c>
      <c r="AY265" s="175" t="s">
        <v>160</v>
      </c>
    </row>
    <row r="266" spans="2:65" s="173" customFormat="1">
      <c r="B266" s="172"/>
      <c r="D266" s="174" t="s">
        <v>172</v>
      </c>
      <c r="E266" s="175" t="s">
        <v>53</v>
      </c>
      <c r="F266" s="176" t="s">
        <v>722</v>
      </c>
      <c r="H266" s="175" t="s">
        <v>53</v>
      </c>
      <c r="I266" s="177"/>
      <c r="L266" s="172"/>
      <c r="M266" s="178"/>
      <c r="T266" s="179"/>
      <c r="AT266" s="175" t="s">
        <v>172</v>
      </c>
      <c r="AU266" s="175" t="s">
        <v>112</v>
      </c>
      <c r="AV266" s="173" t="s">
        <v>8</v>
      </c>
      <c r="AW266" s="173" t="s">
        <v>65</v>
      </c>
      <c r="AX266" s="173" t="s">
        <v>103</v>
      </c>
      <c r="AY266" s="175" t="s">
        <v>160</v>
      </c>
    </row>
    <row r="267" spans="2:65" s="173" customFormat="1">
      <c r="B267" s="172"/>
      <c r="D267" s="174" t="s">
        <v>172</v>
      </c>
      <c r="E267" s="175" t="s">
        <v>53</v>
      </c>
      <c r="F267" s="176" t="s">
        <v>914</v>
      </c>
      <c r="H267" s="175" t="s">
        <v>53</v>
      </c>
      <c r="I267" s="177"/>
      <c r="L267" s="172"/>
      <c r="M267" s="178"/>
      <c r="T267" s="179"/>
      <c r="AT267" s="175" t="s">
        <v>172</v>
      </c>
      <c r="AU267" s="175" t="s">
        <v>112</v>
      </c>
      <c r="AV267" s="173" t="s">
        <v>8</v>
      </c>
      <c r="AW267" s="173" t="s">
        <v>65</v>
      </c>
      <c r="AX267" s="173" t="s">
        <v>103</v>
      </c>
      <c r="AY267" s="175" t="s">
        <v>160</v>
      </c>
    </row>
    <row r="268" spans="2:65" s="181" customFormat="1">
      <c r="B268" s="180"/>
      <c r="D268" s="174" t="s">
        <v>172</v>
      </c>
      <c r="E268" s="182" t="s">
        <v>53</v>
      </c>
      <c r="F268" s="183" t="s">
        <v>915</v>
      </c>
      <c r="H268" s="184">
        <v>0.61499999999999999</v>
      </c>
      <c r="I268" s="185"/>
      <c r="L268" s="180"/>
      <c r="M268" s="186"/>
      <c r="T268" s="187"/>
      <c r="AT268" s="182" t="s">
        <v>172</v>
      </c>
      <c r="AU268" s="182" t="s">
        <v>112</v>
      </c>
      <c r="AV268" s="181" t="s">
        <v>112</v>
      </c>
      <c r="AW268" s="181" t="s">
        <v>65</v>
      </c>
      <c r="AX268" s="181" t="s">
        <v>8</v>
      </c>
      <c r="AY268" s="182" t="s">
        <v>160</v>
      </c>
    </row>
    <row r="269" spans="2:65" s="50" customFormat="1" ht="37.9" customHeight="1">
      <c r="B269" s="49"/>
      <c r="C269" s="155" t="s">
        <v>297</v>
      </c>
      <c r="D269" s="155" t="s">
        <v>163</v>
      </c>
      <c r="E269" s="156" t="s">
        <v>354</v>
      </c>
      <c r="F269" s="157" t="s">
        <v>355</v>
      </c>
      <c r="G269" s="158" t="s">
        <v>166</v>
      </c>
      <c r="H269" s="159">
        <v>1.7729999999999999</v>
      </c>
      <c r="I269" s="160"/>
      <c r="J269" s="161">
        <f>ROUND(I269*H269,2)</f>
        <v>0</v>
      </c>
      <c r="K269" s="157" t="s">
        <v>167</v>
      </c>
      <c r="L269" s="49"/>
      <c r="M269" s="162" t="s">
        <v>53</v>
      </c>
      <c r="N269" s="163" t="s">
        <v>74</v>
      </c>
      <c r="P269" s="164">
        <f>O269*H269</f>
        <v>0</v>
      </c>
      <c r="Q269" s="164">
        <v>0</v>
      </c>
      <c r="R269" s="164">
        <f>Q269*H269</f>
        <v>0</v>
      </c>
      <c r="S269" s="164">
        <v>7.5999999999999998E-2</v>
      </c>
      <c r="T269" s="165">
        <f>S269*H269</f>
        <v>0.13474799999999998</v>
      </c>
      <c r="AR269" s="166" t="s">
        <v>168</v>
      </c>
      <c r="AT269" s="166" t="s">
        <v>163</v>
      </c>
      <c r="AU269" s="166" t="s">
        <v>112</v>
      </c>
      <c r="AY269" s="34" t="s">
        <v>160</v>
      </c>
      <c r="BE269" s="167">
        <f>IF(N269="základní",J269,0)</f>
        <v>0</v>
      </c>
      <c r="BF269" s="167">
        <f>IF(N269="snížená",J269,0)</f>
        <v>0</v>
      </c>
      <c r="BG269" s="167">
        <f>IF(N269="zákl. přenesená",J269,0)</f>
        <v>0</v>
      </c>
      <c r="BH269" s="167">
        <f>IF(N269="sníž. přenesená",J269,0)</f>
        <v>0</v>
      </c>
      <c r="BI269" s="167">
        <f>IF(N269="nulová",J269,0)</f>
        <v>0</v>
      </c>
      <c r="BJ269" s="34" t="s">
        <v>8</v>
      </c>
      <c r="BK269" s="167">
        <f>ROUND(I269*H269,2)</f>
        <v>0</v>
      </c>
      <c r="BL269" s="34" t="s">
        <v>168</v>
      </c>
      <c r="BM269" s="166" t="s">
        <v>916</v>
      </c>
    </row>
    <row r="270" spans="2:65" s="50" customFormat="1" ht="19.149999999999999">
      <c r="B270" s="49"/>
      <c r="D270" s="168" t="s">
        <v>170</v>
      </c>
      <c r="F270" s="169" t="s">
        <v>357</v>
      </c>
      <c r="I270" s="170"/>
      <c r="L270" s="49"/>
      <c r="M270" s="171"/>
      <c r="T270" s="74"/>
      <c r="AT270" s="34" t="s">
        <v>170</v>
      </c>
      <c r="AU270" s="34" t="s">
        <v>112</v>
      </c>
    </row>
    <row r="271" spans="2:65" s="173" customFormat="1">
      <c r="B271" s="172"/>
      <c r="D271" s="174" t="s">
        <v>172</v>
      </c>
      <c r="E271" s="175" t="s">
        <v>53</v>
      </c>
      <c r="F271" s="176" t="s">
        <v>836</v>
      </c>
      <c r="H271" s="175" t="s">
        <v>53</v>
      </c>
      <c r="I271" s="177"/>
      <c r="L271" s="172"/>
      <c r="M271" s="178"/>
      <c r="T271" s="179"/>
      <c r="AT271" s="175" t="s">
        <v>172</v>
      </c>
      <c r="AU271" s="175" t="s">
        <v>112</v>
      </c>
      <c r="AV271" s="173" t="s">
        <v>8</v>
      </c>
      <c r="AW271" s="173" t="s">
        <v>65</v>
      </c>
      <c r="AX271" s="173" t="s">
        <v>103</v>
      </c>
      <c r="AY271" s="175" t="s">
        <v>160</v>
      </c>
    </row>
    <row r="272" spans="2:65" s="173" customFormat="1">
      <c r="B272" s="172"/>
      <c r="D272" s="174" t="s">
        <v>172</v>
      </c>
      <c r="E272" s="175" t="s">
        <v>53</v>
      </c>
      <c r="F272" s="176" t="s">
        <v>722</v>
      </c>
      <c r="H272" s="175" t="s">
        <v>53</v>
      </c>
      <c r="I272" s="177"/>
      <c r="L272" s="172"/>
      <c r="M272" s="178"/>
      <c r="T272" s="179"/>
      <c r="AT272" s="175" t="s">
        <v>172</v>
      </c>
      <c r="AU272" s="175" t="s">
        <v>112</v>
      </c>
      <c r="AV272" s="173" t="s">
        <v>8</v>
      </c>
      <c r="AW272" s="173" t="s">
        <v>65</v>
      </c>
      <c r="AX272" s="173" t="s">
        <v>103</v>
      </c>
      <c r="AY272" s="175" t="s">
        <v>160</v>
      </c>
    </row>
    <row r="273" spans="2:65" s="173" customFormat="1">
      <c r="B273" s="172"/>
      <c r="D273" s="174" t="s">
        <v>172</v>
      </c>
      <c r="E273" s="175" t="s">
        <v>53</v>
      </c>
      <c r="F273" s="176" t="s">
        <v>365</v>
      </c>
      <c r="H273" s="175" t="s">
        <v>53</v>
      </c>
      <c r="I273" s="177"/>
      <c r="L273" s="172"/>
      <c r="M273" s="178"/>
      <c r="T273" s="179"/>
      <c r="AT273" s="175" t="s">
        <v>172</v>
      </c>
      <c r="AU273" s="175" t="s">
        <v>112</v>
      </c>
      <c r="AV273" s="173" t="s">
        <v>8</v>
      </c>
      <c r="AW273" s="173" t="s">
        <v>65</v>
      </c>
      <c r="AX273" s="173" t="s">
        <v>103</v>
      </c>
      <c r="AY273" s="175" t="s">
        <v>160</v>
      </c>
    </row>
    <row r="274" spans="2:65" s="181" customFormat="1">
      <c r="B274" s="180"/>
      <c r="D274" s="174" t="s">
        <v>172</v>
      </c>
      <c r="E274" s="182" t="s">
        <v>53</v>
      </c>
      <c r="F274" s="183" t="s">
        <v>788</v>
      </c>
      <c r="H274" s="184">
        <v>1.7729999999999999</v>
      </c>
      <c r="I274" s="185"/>
      <c r="L274" s="180"/>
      <c r="M274" s="186"/>
      <c r="T274" s="187"/>
      <c r="AT274" s="182" t="s">
        <v>172</v>
      </c>
      <c r="AU274" s="182" t="s">
        <v>112</v>
      </c>
      <c r="AV274" s="181" t="s">
        <v>112</v>
      </c>
      <c r="AW274" s="181" t="s">
        <v>65</v>
      </c>
      <c r="AX274" s="181" t="s">
        <v>8</v>
      </c>
      <c r="AY274" s="182" t="s">
        <v>160</v>
      </c>
    </row>
    <row r="275" spans="2:65" s="50" customFormat="1" ht="55.5" customHeight="1">
      <c r="B275" s="49"/>
      <c r="C275" s="155" t="s">
        <v>302</v>
      </c>
      <c r="D275" s="155" t="s">
        <v>163</v>
      </c>
      <c r="E275" s="156" t="s">
        <v>917</v>
      </c>
      <c r="F275" s="157" t="s">
        <v>918</v>
      </c>
      <c r="G275" s="158" t="s">
        <v>376</v>
      </c>
      <c r="H275" s="159">
        <v>0.16900000000000001</v>
      </c>
      <c r="I275" s="160"/>
      <c r="J275" s="161">
        <f>ROUND(I275*H275,2)</f>
        <v>0</v>
      </c>
      <c r="K275" s="157" t="s">
        <v>167</v>
      </c>
      <c r="L275" s="49"/>
      <c r="M275" s="162" t="s">
        <v>53</v>
      </c>
      <c r="N275" s="163" t="s">
        <v>74</v>
      </c>
      <c r="P275" s="164">
        <f>O275*H275</f>
        <v>0</v>
      </c>
      <c r="Q275" s="164">
        <v>0</v>
      </c>
      <c r="R275" s="164">
        <f>Q275*H275</f>
        <v>0</v>
      </c>
      <c r="S275" s="164">
        <v>1.8</v>
      </c>
      <c r="T275" s="165">
        <f>S275*H275</f>
        <v>0.30420000000000003</v>
      </c>
      <c r="AR275" s="166" t="s">
        <v>168</v>
      </c>
      <c r="AT275" s="166" t="s">
        <v>163</v>
      </c>
      <c r="AU275" s="166" t="s">
        <v>112</v>
      </c>
      <c r="AY275" s="34" t="s">
        <v>160</v>
      </c>
      <c r="BE275" s="167">
        <f>IF(N275="základní",J275,0)</f>
        <v>0</v>
      </c>
      <c r="BF275" s="167">
        <f>IF(N275="snížená",J275,0)</f>
        <v>0</v>
      </c>
      <c r="BG275" s="167">
        <f>IF(N275="zákl. přenesená",J275,0)</f>
        <v>0</v>
      </c>
      <c r="BH275" s="167">
        <f>IF(N275="sníž. přenesená",J275,0)</f>
        <v>0</v>
      </c>
      <c r="BI275" s="167">
        <f>IF(N275="nulová",J275,0)</f>
        <v>0</v>
      </c>
      <c r="BJ275" s="34" t="s">
        <v>8</v>
      </c>
      <c r="BK275" s="167">
        <f>ROUND(I275*H275,2)</f>
        <v>0</v>
      </c>
      <c r="BL275" s="34" t="s">
        <v>168</v>
      </c>
      <c r="BM275" s="166" t="s">
        <v>919</v>
      </c>
    </row>
    <row r="276" spans="2:65" s="50" customFormat="1" ht="19.149999999999999">
      <c r="B276" s="49"/>
      <c r="D276" s="168" t="s">
        <v>170</v>
      </c>
      <c r="F276" s="169" t="s">
        <v>920</v>
      </c>
      <c r="I276" s="170"/>
      <c r="L276" s="49"/>
      <c r="M276" s="171"/>
      <c r="T276" s="74"/>
      <c r="AT276" s="34" t="s">
        <v>170</v>
      </c>
      <c r="AU276" s="34" t="s">
        <v>112</v>
      </c>
    </row>
    <row r="277" spans="2:65" s="173" customFormat="1">
      <c r="B277" s="172"/>
      <c r="D277" s="174" t="s">
        <v>172</v>
      </c>
      <c r="E277" s="175" t="s">
        <v>53</v>
      </c>
      <c r="F277" s="176" t="s">
        <v>836</v>
      </c>
      <c r="H277" s="175" t="s">
        <v>53</v>
      </c>
      <c r="I277" s="177"/>
      <c r="L277" s="172"/>
      <c r="M277" s="178"/>
      <c r="T277" s="179"/>
      <c r="AT277" s="175" t="s">
        <v>172</v>
      </c>
      <c r="AU277" s="175" t="s">
        <v>112</v>
      </c>
      <c r="AV277" s="173" t="s">
        <v>8</v>
      </c>
      <c r="AW277" s="173" t="s">
        <v>65</v>
      </c>
      <c r="AX277" s="173" t="s">
        <v>103</v>
      </c>
      <c r="AY277" s="175" t="s">
        <v>160</v>
      </c>
    </row>
    <row r="278" spans="2:65" s="173" customFormat="1">
      <c r="B278" s="172"/>
      <c r="D278" s="174" t="s">
        <v>172</v>
      </c>
      <c r="E278" s="175" t="s">
        <v>53</v>
      </c>
      <c r="F278" s="176" t="s">
        <v>904</v>
      </c>
      <c r="H278" s="175" t="s">
        <v>53</v>
      </c>
      <c r="I278" s="177"/>
      <c r="L278" s="172"/>
      <c r="M278" s="178"/>
      <c r="T278" s="179"/>
      <c r="AT278" s="175" t="s">
        <v>172</v>
      </c>
      <c r="AU278" s="175" t="s">
        <v>112</v>
      </c>
      <c r="AV278" s="173" t="s">
        <v>8</v>
      </c>
      <c r="AW278" s="173" t="s">
        <v>65</v>
      </c>
      <c r="AX278" s="173" t="s">
        <v>103</v>
      </c>
      <c r="AY278" s="175" t="s">
        <v>160</v>
      </c>
    </row>
    <row r="279" spans="2:65" s="173" customFormat="1">
      <c r="B279" s="172"/>
      <c r="D279" s="174" t="s">
        <v>172</v>
      </c>
      <c r="E279" s="175" t="s">
        <v>53</v>
      </c>
      <c r="F279" s="176" t="s">
        <v>174</v>
      </c>
      <c r="H279" s="175" t="s">
        <v>53</v>
      </c>
      <c r="I279" s="177"/>
      <c r="L279" s="172"/>
      <c r="M279" s="178"/>
      <c r="T279" s="179"/>
      <c r="AT279" s="175" t="s">
        <v>172</v>
      </c>
      <c r="AU279" s="175" t="s">
        <v>112</v>
      </c>
      <c r="AV279" s="173" t="s">
        <v>8</v>
      </c>
      <c r="AW279" s="173" t="s">
        <v>65</v>
      </c>
      <c r="AX279" s="173" t="s">
        <v>103</v>
      </c>
      <c r="AY279" s="175" t="s">
        <v>160</v>
      </c>
    </row>
    <row r="280" spans="2:65" s="181" customFormat="1">
      <c r="B280" s="180"/>
      <c r="D280" s="174" t="s">
        <v>172</v>
      </c>
      <c r="E280" s="182" t="s">
        <v>53</v>
      </c>
      <c r="F280" s="183" t="s">
        <v>921</v>
      </c>
      <c r="H280" s="184">
        <v>0.16900000000000001</v>
      </c>
      <c r="I280" s="185"/>
      <c r="L280" s="180"/>
      <c r="M280" s="186"/>
      <c r="T280" s="187"/>
      <c r="AT280" s="182" t="s">
        <v>172</v>
      </c>
      <c r="AU280" s="182" t="s">
        <v>112</v>
      </c>
      <c r="AV280" s="181" t="s">
        <v>112</v>
      </c>
      <c r="AW280" s="181" t="s">
        <v>65</v>
      </c>
      <c r="AX280" s="181" t="s">
        <v>8</v>
      </c>
      <c r="AY280" s="182" t="s">
        <v>160</v>
      </c>
    </row>
    <row r="281" spans="2:65" s="50" customFormat="1" ht="49.15" customHeight="1">
      <c r="B281" s="49"/>
      <c r="C281" s="155" t="s">
        <v>41</v>
      </c>
      <c r="D281" s="155" t="s">
        <v>163</v>
      </c>
      <c r="E281" s="156" t="s">
        <v>922</v>
      </c>
      <c r="F281" s="157" t="s">
        <v>923</v>
      </c>
      <c r="G281" s="158" t="s">
        <v>166</v>
      </c>
      <c r="H281" s="159">
        <v>0.6</v>
      </c>
      <c r="I281" s="160"/>
      <c r="J281" s="161">
        <f>ROUND(I281*H281,2)</f>
        <v>0</v>
      </c>
      <c r="K281" s="157" t="s">
        <v>167</v>
      </c>
      <c r="L281" s="49"/>
      <c r="M281" s="162" t="s">
        <v>53</v>
      </c>
      <c r="N281" s="163" t="s">
        <v>74</v>
      </c>
      <c r="P281" s="164">
        <f>O281*H281</f>
        <v>0</v>
      </c>
      <c r="Q281" s="164">
        <v>0</v>
      </c>
      <c r="R281" s="164">
        <f>Q281*H281</f>
        <v>0</v>
      </c>
      <c r="S281" s="164">
        <v>0.11700000000000001</v>
      </c>
      <c r="T281" s="165">
        <f>S281*H281</f>
        <v>7.0199999999999999E-2</v>
      </c>
      <c r="AR281" s="166" t="s">
        <v>168</v>
      </c>
      <c r="AT281" s="166" t="s">
        <v>163</v>
      </c>
      <c r="AU281" s="166" t="s">
        <v>112</v>
      </c>
      <c r="AY281" s="34" t="s">
        <v>160</v>
      </c>
      <c r="BE281" s="167">
        <f>IF(N281="základní",J281,0)</f>
        <v>0</v>
      </c>
      <c r="BF281" s="167">
        <f>IF(N281="snížená",J281,0)</f>
        <v>0</v>
      </c>
      <c r="BG281" s="167">
        <f>IF(N281="zákl. přenesená",J281,0)</f>
        <v>0</v>
      </c>
      <c r="BH281" s="167">
        <f>IF(N281="sníž. přenesená",J281,0)</f>
        <v>0</v>
      </c>
      <c r="BI281" s="167">
        <f>IF(N281="nulová",J281,0)</f>
        <v>0</v>
      </c>
      <c r="BJ281" s="34" t="s">
        <v>8</v>
      </c>
      <c r="BK281" s="167">
        <f>ROUND(I281*H281,2)</f>
        <v>0</v>
      </c>
      <c r="BL281" s="34" t="s">
        <v>168</v>
      </c>
      <c r="BM281" s="166" t="s">
        <v>924</v>
      </c>
    </row>
    <row r="282" spans="2:65" s="50" customFormat="1" ht="19.149999999999999">
      <c r="B282" s="49"/>
      <c r="D282" s="168" t="s">
        <v>170</v>
      </c>
      <c r="F282" s="169" t="s">
        <v>925</v>
      </c>
      <c r="I282" s="170"/>
      <c r="L282" s="49"/>
      <c r="M282" s="171"/>
      <c r="T282" s="74"/>
      <c r="AT282" s="34" t="s">
        <v>170</v>
      </c>
      <c r="AU282" s="34" t="s">
        <v>112</v>
      </c>
    </row>
    <row r="283" spans="2:65" s="173" customFormat="1">
      <c r="B283" s="172"/>
      <c r="D283" s="174" t="s">
        <v>172</v>
      </c>
      <c r="E283" s="175" t="s">
        <v>53</v>
      </c>
      <c r="F283" s="176" t="s">
        <v>836</v>
      </c>
      <c r="H283" s="175" t="s">
        <v>53</v>
      </c>
      <c r="I283" s="177"/>
      <c r="L283" s="172"/>
      <c r="M283" s="178"/>
      <c r="T283" s="179"/>
      <c r="AT283" s="175" t="s">
        <v>172</v>
      </c>
      <c r="AU283" s="175" t="s">
        <v>112</v>
      </c>
      <c r="AV283" s="173" t="s">
        <v>8</v>
      </c>
      <c r="AW283" s="173" t="s">
        <v>65</v>
      </c>
      <c r="AX283" s="173" t="s">
        <v>103</v>
      </c>
      <c r="AY283" s="175" t="s">
        <v>160</v>
      </c>
    </row>
    <row r="284" spans="2:65" s="173" customFormat="1" ht="20.45">
      <c r="B284" s="172"/>
      <c r="D284" s="174" t="s">
        <v>172</v>
      </c>
      <c r="E284" s="175" t="s">
        <v>53</v>
      </c>
      <c r="F284" s="176" t="s">
        <v>926</v>
      </c>
      <c r="H284" s="175" t="s">
        <v>53</v>
      </c>
      <c r="I284" s="177"/>
      <c r="L284" s="172"/>
      <c r="M284" s="178"/>
      <c r="T284" s="179"/>
      <c r="AT284" s="175" t="s">
        <v>172</v>
      </c>
      <c r="AU284" s="175" t="s">
        <v>112</v>
      </c>
      <c r="AV284" s="173" t="s">
        <v>8</v>
      </c>
      <c r="AW284" s="173" t="s">
        <v>65</v>
      </c>
      <c r="AX284" s="173" t="s">
        <v>103</v>
      </c>
      <c r="AY284" s="175" t="s">
        <v>160</v>
      </c>
    </row>
    <row r="285" spans="2:65" s="173" customFormat="1">
      <c r="B285" s="172"/>
      <c r="D285" s="174" t="s">
        <v>172</v>
      </c>
      <c r="E285" s="175" t="s">
        <v>53</v>
      </c>
      <c r="F285" s="176" t="s">
        <v>174</v>
      </c>
      <c r="H285" s="175" t="s">
        <v>53</v>
      </c>
      <c r="I285" s="177"/>
      <c r="L285" s="172"/>
      <c r="M285" s="178"/>
      <c r="T285" s="179"/>
      <c r="AT285" s="175" t="s">
        <v>172</v>
      </c>
      <c r="AU285" s="175" t="s">
        <v>112</v>
      </c>
      <c r="AV285" s="173" t="s">
        <v>8</v>
      </c>
      <c r="AW285" s="173" t="s">
        <v>65</v>
      </c>
      <c r="AX285" s="173" t="s">
        <v>103</v>
      </c>
      <c r="AY285" s="175" t="s">
        <v>160</v>
      </c>
    </row>
    <row r="286" spans="2:65" s="181" customFormat="1">
      <c r="B286" s="180"/>
      <c r="D286" s="174" t="s">
        <v>172</v>
      </c>
      <c r="E286" s="182" t="s">
        <v>53</v>
      </c>
      <c r="F286" s="183" t="s">
        <v>927</v>
      </c>
      <c r="H286" s="184">
        <v>0.6</v>
      </c>
      <c r="I286" s="185"/>
      <c r="L286" s="180"/>
      <c r="M286" s="186"/>
      <c r="T286" s="187"/>
      <c r="AT286" s="182" t="s">
        <v>172</v>
      </c>
      <c r="AU286" s="182" t="s">
        <v>112</v>
      </c>
      <c r="AV286" s="181" t="s">
        <v>112</v>
      </c>
      <c r="AW286" s="181" t="s">
        <v>65</v>
      </c>
      <c r="AX286" s="181" t="s">
        <v>8</v>
      </c>
      <c r="AY286" s="182" t="s">
        <v>160</v>
      </c>
    </row>
    <row r="287" spans="2:65" s="50" customFormat="1" ht="49.15" customHeight="1">
      <c r="B287" s="49"/>
      <c r="C287" s="155" t="s">
        <v>315</v>
      </c>
      <c r="D287" s="155" t="s">
        <v>163</v>
      </c>
      <c r="E287" s="156" t="s">
        <v>928</v>
      </c>
      <c r="F287" s="157" t="s">
        <v>929</v>
      </c>
      <c r="G287" s="158" t="s">
        <v>215</v>
      </c>
      <c r="H287" s="159">
        <v>3.5</v>
      </c>
      <c r="I287" s="160"/>
      <c r="J287" s="161">
        <f>ROUND(I287*H287,2)</f>
        <v>0</v>
      </c>
      <c r="K287" s="157" t="s">
        <v>167</v>
      </c>
      <c r="L287" s="49"/>
      <c r="M287" s="162" t="s">
        <v>53</v>
      </c>
      <c r="N287" s="163" t="s">
        <v>74</v>
      </c>
      <c r="P287" s="164">
        <f>O287*H287</f>
        <v>0</v>
      </c>
      <c r="Q287" s="164">
        <v>0</v>
      </c>
      <c r="R287" s="164">
        <f>Q287*H287</f>
        <v>0</v>
      </c>
      <c r="S287" s="164">
        <v>6.5000000000000002E-2</v>
      </c>
      <c r="T287" s="165">
        <f>S287*H287</f>
        <v>0.22750000000000001</v>
      </c>
      <c r="AR287" s="166" t="s">
        <v>168</v>
      </c>
      <c r="AT287" s="166" t="s">
        <v>163</v>
      </c>
      <c r="AU287" s="166" t="s">
        <v>112</v>
      </c>
      <c r="AY287" s="34" t="s">
        <v>160</v>
      </c>
      <c r="BE287" s="167">
        <f>IF(N287="základní",J287,0)</f>
        <v>0</v>
      </c>
      <c r="BF287" s="167">
        <f>IF(N287="snížená",J287,0)</f>
        <v>0</v>
      </c>
      <c r="BG287" s="167">
        <f>IF(N287="zákl. přenesená",J287,0)</f>
        <v>0</v>
      </c>
      <c r="BH287" s="167">
        <f>IF(N287="sníž. přenesená",J287,0)</f>
        <v>0</v>
      </c>
      <c r="BI287" s="167">
        <f>IF(N287="nulová",J287,0)</f>
        <v>0</v>
      </c>
      <c r="BJ287" s="34" t="s">
        <v>8</v>
      </c>
      <c r="BK287" s="167">
        <f>ROUND(I287*H287,2)</f>
        <v>0</v>
      </c>
      <c r="BL287" s="34" t="s">
        <v>168</v>
      </c>
      <c r="BM287" s="166" t="s">
        <v>930</v>
      </c>
    </row>
    <row r="288" spans="2:65" s="50" customFormat="1" ht="19.149999999999999">
      <c r="B288" s="49"/>
      <c r="D288" s="168" t="s">
        <v>170</v>
      </c>
      <c r="F288" s="169" t="s">
        <v>931</v>
      </c>
      <c r="I288" s="170"/>
      <c r="L288" s="49"/>
      <c r="M288" s="171"/>
      <c r="T288" s="74"/>
      <c r="AT288" s="34" t="s">
        <v>170</v>
      </c>
      <c r="AU288" s="34" t="s">
        <v>112</v>
      </c>
    </row>
    <row r="289" spans="2:65" s="173" customFormat="1">
      <c r="B289" s="172"/>
      <c r="D289" s="174" t="s">
        <v>172</v>
      </c>
      <c r="E289" s="175" t="s">
        <v>53</v>
      </c>
      <c r="F289" s="176" t="s">
        <v>836</v>
      </c>
      <c r="H289" s="175" t="s">
        <v>53</v>
      </c>
      <c r="I289" s="177"/>
      <c r="L289" s="172"/>
      <c r="M289" s="178"/>
      <c r="T289" s="179"/>
      <c r="AT289" s="175" t="s">
        <v>172</v>
      </c>
      <c r="AU289" s="175" t="s">
        <v>112</v>
      </c>
      <c r="AV289" s="173" t="s">
        <v>8</v>
      </c>
      <c r="AW289" s="173" t="s">
        <v>65</v>
      </c>
      <c r="AX289" s="173" t="s">
        <v>103</v>
      </c>
      <c r="AY289" s="175" t="s">
        <v>160</v>
      </c>
    </row>
    <row r="290" spans="2:65" s="173" customFormat="1">
      <c r="B290" s="172"/>
      <c r="D290" s="174" t="s">
        <v>172</v>
      </c>
      <c r="E290" s="175" t="s">
        <v>53</v>
      </c>
      <c r="F290" s="176" t="s">
        <v>932</v>
      </c>
      <c r="H290" s="175" t="s">
        <v>53</v>
      </c>
      <c r="I290" s="177"/>
      <c r="L290" s="172"/>
      <c r="M290" s="178"/>
      <c r="T290" s="179"/>
      <c r="AT290" s="175" t="s">
        <v>172</v>
      </c>
      <c r="AU290" s="175" t="s">
        <v>112</v>
      </c>
      <c r="AV290" s="173" t="s">
        <v>8</v>
      </c>
      <c r="AW290" s="173" t="s">
        <v>65</v>
      </c>
      <c r="AX290" s="173" t="s">
        <v>103</v>
      </c>
      <c r="AY290" s="175" t="s">
        <v>160</v>
      </c>
    </row>
    <row r="291" spans="2:65" s="173" customFormat="1">
      <c r="B291" s="172"/>
      <c r="D291" s="174" t="s">
        <v>172</v>
      </c>
      <c r="E291" s="175" t="s">
        <v>53</v>
      </c>
      <c r="F291" s="176" t="s">
        <v>838</v>
      </c>
      <c r="H291" s="175" t="s">
        <v>53</v>
      </c>
      <c r="I291" s="177"/>
      <c r="L291" s="172"/>
      <c r="M291" s="178"/>
      <c r="T291" s="179"/>
      <c r="AT291" s="175" t="s">
        <v>172</v>
      </c>
      <c r="AU291" s="175" t="s">
        <v>112</v>
      </c>
      <c r="AV291" s="173" t="s">
        <v>8</v>
      </c>
      <c r="AW291" s="173" t="s">
        <v>65</v>
      </c>
      <c r="AX291" s="173" t="s">
        <v>103</v>
      </c>
      <c r="AY291" s="175" t="s">
        <v>160</v>
      </c>
    </row>
    <row r="292" spans="2:65" s="181" customFormat="1">
      <c r="B292" s="180"/>
      <c r="D292" s="174" t="s">
        <v>172</v>
      </c>
      <c r="E292" s="182" t="s">
        <v>53</v>
      </c>
      <c r="F292" s="183" t="s">
        <v>933</v>
      </c>
      <c r="H292" s="184">
        <v>3.5</v>
      </c>
      <c r="I292" s="185"/>
      <c r="L292" s="180"/>
      <c r="M292" s="186"/>
      <c r="T292" s="187"/>
      <c r="AT292" s="182" t="s">
        <v>172</v>
      </c>
      <c r="AU292" s="182" t="s">
        <v>112</v>
      </c>
      <c r="AV292" s="181" t="s">
        <v>112</v>
      </c>
      <c r="AW292" s="181" t="s">
        <v>65</v>
      </c>
      <c r="AX292" s="181" t="s">
        <v>8</v>
      </c>
      <c r="AY292" s="182" t="s">
        <v>160</v>
      </c>
    </row>
    <row r="293" spans="2:65" s="50" customFormat="1" ht="44.25" customHeight="1">
      <c r="B293" s="49"/>
      <c r="C293" s="155" t="s">
        <v>320</v>
      </c>
      <c r="D293" s="155" t="s">
        <v>163</v>
      </c>
      <c r="E293" s="156" t="s">
        <v>934</v>
      </c>
      <c r="F293" s="157" t="s">
        <v>935</v>
      </c>
      <c r="G293" s="158" t="s">
        <v>215</v>
      </c>
      <c r="H293" s="159">
        <v>0.47</v>
      </c>
      <c r="I293" s="160"/>
      <c r="J293" s="161">
        <f>ROUND(I293*H293,2)</f>
        <v>0</v>
      </c>
      <c r="K293" s="157" t="s">
        <v>167</v>
      </c>
      <c r="L293" s="49"/>
      <c r="M293" s="162" t="s">
        <v>53</v>
      </c>
      <c r="N293" s="163" t="s">
        <v>74</v>
      </c>
      <c r="P293" s="164">
        <f>O293*H293</f>
        <v>0</v>
      </c>
      <c r="Q293" s="164">
        <v>1.23E-3</v>
      </c>
      <c r="R293" s="164">
        <f>Q293*H293</f>
        <v>5.780999999999999E-4</v>
      </c>
      <c r="S293" s="164">
        <v>1.7000000000000001E-2</v>
      </c>
      <c r="T293" s="165">
        <f>S293*H293</f>
        <v>7.9900000000000006E-3</v>
      </c>
      <c r="AR293" s="166" t="s">
        <v>168</v>
      </c>
      <c r="AT293" s="166" t="s">
        <v>163</v>
      </c>
      <c r="AU293" s="166" t="s">
        <v>112</v>
      </c>
      <c r="AY293" s="34" t="s">
        <v>160</v>
      </c>
      <c r="BE293" s="167">
        <f>IF(N293="základní",J293,0)</f>
        <v>0</v>
      </c>
      <c r="BF293" s="167">
        <f>IF(N293="snížená",J293,0)</f>
        <v>0</v>
      </c>
      <c r="BG293" s="167">
        <f>IF(N293="zákl. přenesená",J293,0)</f>
        <v>0</v>
      </c>
      <c r="BH293" s="167">
        <f>IF(N293="sníž. přenesená",J293,0)</f>
        <v>0</v>
      </c>
      <c r="BI293" s="167">
        <f>IF(N293="nulová",J293,0)</f>
        <v>0</v>
      </c>
      <c r="BJ293" s="34" t="s">
        <v>8</v>
      </c>
      <c r="BK293" s="167">
        <f>ROUND(I293*H293,2)</f>
        <v>0</v>
      </c>
      <c r="BL293" s="34" t="s">
        <v>168</v>
      </c>
      <c r="BM293" s="166" t="s">
        <v>936</v>
      </c>
    </row>
    <row r="294" spans="2:65" s="50" customFormat="1" ht="19.149999999999999">
      <c r="B294" s="49"/>
      <c r="D294" s="168" t="s">
        <v>170</v>
      </c>
      <c r="F294" s="169" t="s">
        <v>937</v>
      </c>
      <c r="I294" s="170"/>
      <c r="L294" s="49"/>
      <c r="M294" s="171"/>
      <c r="T294" s="74"/>
      <c r="AT294" s="34" t="s">
        <v>170</v>
      </c>
      <c r="AU294" s="34" t="s">
        <v>112</v>
      </c>
    </row>
    <row r="295" spans="2:65" s="173" customFormat="1">
      <c r="B295" s="172"/>
      <c r="D295" s="174" t="s">
        <v>172</v>
      </c>
      <c r="E295" s="175" t="s">
        <v>53</v>
      </c>
      <c r="F295" s="176" t="s">
        <v>836</v>
      </c>
      <c r="H295" s="175" t="s">
        <v>53</v>
      </c>
      <c r="I295" s="177"/>
      <c r="L295" s="172"/>
      <c r="M295" s="178"/>
      <c r="T295" s="179"/>
      <c r="AT295" s="175" t="s">
        <v>172</v>
      </c>
      <c r="AU295" s="175" t="s">
        <v>112</v>
      </c>
      <c r="AV295" s="173" t="s">
        <v>8</v>
      </c>
      <c r="AW295" s="173" t="s">
        <v>65</v>
      </c>
      <c r="AX295" s="173" t="s">
        <v>103</v>
      </c>
      <c r="AY295" s="175" t="s">
        <v>160</v>
      </c>
    </row>
    <row r="296" spans="2:65" s="173" customFormat="1">
      <c r="B296" s="172"/>
      <c r="D296" s="174" t="s">
        <v>172</v>
      </c>
      <c r="E296" s="175" t="s">
        <v>53</v>
      </c>
      <c r="F296" s="176" t="s">
        <v>938</v>
      </c>
      <c r="H296" s="175" t="s">
        <v>53</v>
      </c>
      <c r="I296" s="177"/>
      <c r="L296" s="172"/>
      <c r="M296" s="178"/>
      <c r="T296" s="179"/>
      <c r="AT296" s="175" t="s">
        <v>172</v>
      </c>
      <c r="AU296" s="175" t="s">
        <v>112</v>
      </c>
      <c r="AV296" s="173" t="s">
        <v>8</v>
      </c>
      <c r="AW296" s="173" t="s">
        <v>65</v>
      </c>
      <c r="AX296" s="173" t="s">
        <v>103</v>
      </c>
      <c r="AY296" s="175" t="s">
        <v>160</v>
      </c>
    </row>
    <row r="297" spans="2:65" s="173" customFormat="1">
      <c r="B297" s="172"/>
      <c r="D297" s="174" t="s">
        <v>172</v>
      </c>
      <c r="E297" s="175" t="s">
        <v>53</v>
      </c>
      <c r="F297" s="176" t="s">
        <v>174</v>
      </c>
      <c r="H297" s="175" t="s">
        <v>53</v>
      </c>
      <c r="I297" s="177"/>
      <c r="L297" s="172"/>
      <c r="M297" s="178"/>
      <c r="T297" s="179"/>
      <c r="AT297" s="175" t="s">
        <v>172</v>
      </c>
      <c r="AU297" s="175" t="s">
        <v>112</v>
      </c>
      <c r="AV297" s="173" t="s">
        <v>8</v>
      </c>
      <c r="AW297" s="173" t="s">
        <v>65</v>
      </c>
      <c r="AX297" s="173" t="s">
        <v>103</v>
      </c>
      <c r="AY297" s="175" t="s">
        <v>160</v>
      </c>
    </row>
    <row r="298" spans="2:65" s="181" customFormat="1">
      <c r="B298" s="180"/>
      <c r="D298" s="174" t="s">
        <v>172</v>
      </c>
      <c r="E298" s="182" t="s">
        <v>53</v>
      </c>
      <c r="F298" s="183" t="s">
        <v>939</v>
      </c>
      <c r="H298" s="184">
        <v>0.47</v>
      </c>
      <c r="I298" s="185"/>
      <c r="L298" s="180"/>
      <c r="M298" s="186"/>
      <c r="T298" s="187"/>
      <c r="AT298" s="182" t="s">
        <v>172</v>
      </c>
      <c r="AU298" s="182" t="s">
        <v>112</v>
      </c>
      <c r="AV298" s="181" t="s">
        <v>112</v>
      </c>
      <c r="AW298" s="181" t="s">
        <v>65</v>
      </c>
      <c r="AX298" s="181" t="s">
        <v>8</v>
      </c>
      <c r="AY298" s="182" t="s">
        <v>160</v>
      </c>
    </row>
    <row r="299" spans="2:65" s="50" customFormat="1" ht="44.25" customHeight="1">
      <c r="B299" s="49"/>
      <c r="C299" s="155" t="s">
        <v>326</v>
      </c>
      <c r="D299" s="155" t="s">
        <v>163</v>
      </c>
      <c r="E299" s="156" t="s">
        <v>940</v>
      </c>
      <c r="F299" s="157" t="s">
        <v>941</v>
      </c>
      <c r="G299" s="158" t="s">
        <v>215</v>
      </c>
      <c r="H299" s="159">
        <v>0.47</v>
      </c>
      <c r="I299" s="160"/>
      <c r="J299" s="161">
        <f>ROUND(I299*H299,2)</f>
        <v>0</v>
      </c>
      <c r="K299" s="157" t="s">
        <v>167</v>
      </c>
      <c r="L299" s="49"/>
      <c r="M299" s="162" t="s">
        <v>53</v>
      </c>
      <c r="N299" s="163" t="s">
        <v>74</v>
      </c>
      <c r="P299" s="164">
        <f>O299*H299</f>
        <v>0</v>
      </c>
      <c r="Q299" s="164">
        <v>3.0999999999999999E-3</v>
      </c>
      <c r="R299" s="164">
        <f>Q299*H299</f>
        <v>1.457E-3</v>
      </c>
      <c r="S299" s="164">
        <v>8.6999999999999994E-2</v>
      </c>
      <c r="T299" s="165">
        <f>S299*H299</f>
        <v>4.0889999999999996E-2</v>
      </c>
      <c r="AR299" s="166" t="s">
        <v>168</v>
      </c>
      <c r="AT299" s="166" t="s">
        <v>163</v>
      </c>
      <c r="AU299" s="166" t="s">
        <v>112</v>
      </c>
      <c r="AY299" s="34" t="s">
        <v>160</v>
      </c>
      <c r="BE299" s="167">
        <f>IF(N299="základní",J299,0)</f>
        <v>0</v>
      </c>
      <c r="BF299" s="167">
        <f>IF(N299="snížená",J299,0)</f>
        <v>0</v>
      </c>
      <c r="BG299" s="167">
        <f>IF(N299="zákl. přenesená",J299,0)</f>
        <v>0</v>
      </c>
      <c r="BH299" s="167">
        <f>IF(N299="sníž. přenesená",J299,0)</f>
        <v>0</v>
      </c>
      <c r="BI299" s="167">
        <f>IF(N299="nulová",J299,0)</f>
        <v>0</v>
      </c>
      <c r="BJ299" s="34" t="s">
        <v>8</v>
      </c>
      <c r="BK299" s="167">
        <f>ROUND(I299*H299,2)</f>
        <v>0</v>
      </c>
      <c r="BL299" s="34" t="s">
        <v>168</v>
      </c>
      <c r="BM299" s="166" t="s">
        <v>942</v>
      </c>
    </row>
    <row r="300" spans="2:65" s="50" customFormat="1" ht="19.149999999999999">
      <c r="B300" s="49"/>
      <c r="D300" s="168" t="s">
        <v>170</v>
      </c>
      <c r="F300" s="169" t="s">
        <v>943</v>
      </c>
      <c r="I300" s="170"/>
      <c r="L300" s="49"/>
      <c r="M300" s="171"/>
      <c r="T300" s="74"/>
      <c r="AT300" s="34" t="s">
        <v>170</v>
      </c>
      <c r="AU300" s="34" t="s">
        <v>112</v>
      </c>
    </row>
    <row r="301" spans="2:65" s="173" customFormat="1">
      <c r="B301" s="172"/>
      <c r="D301" s="174" t="s">
        <v>172</v>
      </c>
      <c r="E301" s="175" t="s">
        <v>53</v>
      </c>
      <c r="F301" s="176" t="s">
        <v>836</v>
      </c>
      <c r="H301" s="175" t="s">
        <v>53</v>
      </c>
      <c r="I301" s="177"/>
      <c r="L301" s="172"/>
      <c r="M301" s="178"/>
      <c r="T301" s="179"/>
      <c r="AT301" s="175" t="s">
        <v>172</v>
      </c>
      <c r="AU301" s="175" t="s">
        <v>112</v>
      </c>
      <c r="AV301" s="173" t="s">
        <v>8</v>
      </c>
      <c r="AW301" s="173" t="s">
        <v>65</v>
      </c>
      <c r="AX301" s="173" t="s">
        <v>103</v>
      </c>
      <c r="AY301" s="175" t="s">
        <v>160</v>
      </c>
    </row>
    <row r="302" spans="2:65" s="173" customFormat="1">
      <c r="B302" s="172"/>
      <c r="D302" s="174" t="s">
        <v>172</v>
      </c>
      <c r="E302" s="175" t="s">
        <v>53</v>
      </c>
      <c r="F302" s="176" t="s">
        <v>944</v>
      </c>
      <c r="H302" s="175" t="s">
        <v>53</v>
      </c>
      <c r="I302" s="177"/>
      <c r="L302" s="172"/>
      <c r="M302" s="178"/>
      <c r="T302" s="179"/>
      <c r="AT302" s="175" t="s">
        <v>172</v>
      </c>
      <c r="AU302" s="175" t="s">
        <v>112</v>
      </c>
      <c r="AV302" s="173" t="s">
        <v>8</v>
      </c>
      <c r="AW302" s="173" t="s">
        <v>65</v>
      </c>
      <c r="AX302" s="173" t="s">
        <v>103</v>
      </c>
      <c r="AY302" s="175" t="s">
        <v>160</v>
      </c>
    </row>
    <row r="303" spans="2:65" s="173" customFormat="1">
      <c r="B303" s="172"/>
      <c r="D303" s="174" t="s">
        <v>172</v>
      </c>
      <c r="E303" s="175" t="s">
        <v>53</v>
      </c>
      <c r="F303" s="176" t="s">
        <v>174</v>
      </c>
      <c r="H303" s="175" t="s">
        <v>53</v>
      </c>
      <c r="I303" s="177"/>
      <c r="L303" s="172"/>
      <c r="M303" s="178"/>
      <c r="T303" s="179"/>
      <c r="AT303" s="175" t="s">
        <v>172</v>
      </c>
      <c r="AU303" s="175" t="s">
        <v>112</v>
      </c>
      <c r="AV303" s="173" t="s">
        <v>8</v>
      </c>
      <c r="AW303" s="173" t="s">
        <v>65</v>
      </c>
      <c r="AX303" s="173" t="s">
        <v>103</v>
      </c>
      <c r="AY303" s="175" t="s">
        <v>160</v>
      </c>
    </row>
    <row r="304" spans="2:65" s="181" customFormat="1">
      <c r="B304" s="180"/>
      <c r="D304" s="174" t="s">
        <v>172</v>
      </c>
      <c r="E304" s="182" t="s">
        <v>53</v>
      </c>
      <c r="F304" s="183" t="s">
        <v>939</v>
      </c>
      <c r="H304" s="184">
        <v>0.47</v>
      </c>
      <c r="I304" s="185"/>
      <c r="L304" s="180"/>
      <c r="M304" s="186"/>
      <c r="T304" s="187"/>
      <c r="AT304" s="182" t="s">
        <v>172</v>
      </c>
      <c r="AU304" s="182" t="s">
        <v>112</v>
      </c>
      <c r="AV304" s="181" t="s">
        <v>112</v>
      </c>
      <c r="AW304" s="181" t="s">
        <v>65</v>
      </c>
      <c r="AX304" s="181" t="s">
        <v>8</v>
      </c>
      <c r="AY304" s="182" t="s">
        <v>160</v>
      </c>
    </row>
    <row r="305" spans="2:65" s="50" customFormat="1" ht="33" customHeight="1">
      <c r="B305" s="49"/>
      <c r="C305" s="155" t="s">
        <v>331</v>
      </c>
      <c r="D305" s="155" t="s">
        <v>163</v>
      </c>
      <c r="E305" s="156" t="s">
        <v>387</v>
      </c>
      <c r="F305" s="157" t="s">
        <v>388</v>
      </c>
      <c r="G305" s="158" t="s">
        <v>166</v>
      </c>
      <c r="H305" s="159">
        <v>58.35</v>
      </c>
      <c r="I305" s="160"/>
      <c r="J305" s="161">
        <f>ROUND(I305*H305,2)</f>
        <v>0</v>
      </c>
      <c r="K305" s="157" t="s">
        <v>167</v>
      </c>
      <c r="L305" s="49"/>
      <c r="M305" s="162" t="s">
        <v>53</v>
      </c>
      <c r="N305" s="163" t="s">
        <v>74</v>
      </c>
      <c r="P305" s="164">
        <f>O305*H305</f>
        <v>0</v>
      </c>
      <c r="Q305" s="164">
        <v>0</v>
      </c>
      <c r="R305" s="164">
        <f>Q305*H305</f>
        <v>0</v>
      </c>
      <c r="S305" s="164">
        <v>2E-3</v>
      </c>
      <c r="T305" s="165">
        <f>S305*H305</f>
        <v>0.11670000000000001</v>
      </c>
      <c r="AR305" s="166" t="s">
        <v>168</v>
      </c>
      <c r="AT305" s="166" t="s">
        <v>163</v>
      </c>
      <c r="AU305" s="166" t="s">
        <v>112</v>
      </c>
      <c r="AY305" s="34" t="s">
        <v>160</v>
      </c>
      <c r="BE305" s="167">
        <f>IF(N305="základní",J305,0)</f>
        <v>0</v>
      </c>
      <c r="BF305" s="167">
        <f>IF(N305="snížená",J305,0)</f>
        <v>0</v>
      </c>
      <c r="BG305" s="167">
        <f>IF(N305="zákl. přenesená",J305,0)</f>
        <v>0</v>
      </c>
      <c r="BH305" s="167">
        <f>IF(N305="sníž. přenesená",J305,0)</f>
        <v>0</v>
      </c>
      <c r="BI305" s="167">
        <f>IF(N305="nulová",J305,0)</f>
        <v>0</v>
      </c>
      <c r="BJ305" s="34" t="s">
        <v>8</v>
      </c>
      <c r="BK305" s="167">
        <f>ROUND(I305*H305,2)</f>
        <v>0</v>
      </c>
      <c r="BL305" s="34" t="s">
        <v>168</v>
      </c>
      <c r="BM305" s="166" t="s">
        <v>945</v>
      </c>
    </row>
    <row r="306" spans="2:65" s="50" customFormat="1" ht="19.149999999999999">
      <c r="B306" s="49"/>
      <c r="D306" s="168" t="s">
        <v>170</v>
      </c>
      <c r="F306" s="169" t="s">
        <v>390</v>
      </c>
      <c r="I306" s="170"/>
      <c r="L306" s="49"/>
      <c r="M306" s="171"/>
      <c r="T306" s="74"/>
      <c r="AT306" s="34" t="s">
        <v>170</v>
      </c>
      <c r="AU306" s="34" t="s">
        <v>112</v>
      </c>
    </row>
    <row r="307" spans="2:65" s="173" customFormat="1">
      <c r="B307" s="172"/>
      <c r="D307" s="174" t="s">
        <v>172</v>
      </c>
      <c r="E307" s="175" t="s">
        <v>53</v>
      </c>
      <c r="F307" s="176" t="s">
        <v>843</v>
      </c>
      <c r="H307" s="175" t="s">
        <v>53</v>
      </c>
      <c r="I307" s="177"/>
      <c r="L307" s="172"/>
      <c r="M307" s="178"/>
      <c r="T307" s="179"/>
      <c r="AT307" s="175" t="s">
        <v>172</v>
      </c>
      <c r="AU307" s="175" t="s">
        <v>112</v>
      </c>
      <c r="AV307" s="173" t="s">
        <v>8</v>
      </c>
      <c r="AW307" s="173" t="s">
        <v>65</v>
      </c>
      <c r="AX307" s="173" t="s">
        <v>103</v>
      </c>
      <c r="AY307" s="175" t="s">
        <v>160</v>
      </c>
    </row>
    <row r="308" spans="2:65" s="173" customFormat="1">
      <c r="B308" s="172"/>
      <c r="D308" s="174" t="s">
        <v>172</v>
      </c>
      <c r="E308" s="175" t="s">
        <v>53</v>
      </c>
      <c r="F308" s="176" t="s">
        <v>844</v>
      </c>
      <c r="H308" s="175" t="s">
        <v>53</v>
      </c>
      <c r="I308" s="177"/>
      <c r="L308" s="172"/>
      <c r="M308" s="178"/>
      <c r="T308" s="179"/>
      <c r="AT308" s="175" t="s">
        <v>172</v>
      </c>
      <c r="AU308" s="175" t="s">
        <v>112</v>
      </c>
      <c r="AV308" s="173" t="s">
        <v>8</v>
      </c>
      <c r="AW308" s="173" t="s">
        <v>65</v>
      </c>
      <c r="AX308" s="173" t="s">
        <v>103</v>
      </c>
      <c r="AY308" s="175" t="s">
        <v>160</v>
      </c>
    </row>
    <row r="309" spans="2:65" s="173" customFormat="1">
      <c r="B309" s="172"/>
      <c r="D309" s="174" t="s">
        <v>172</v>
      </c>
      <c r="E309" s="175" t="s">
        <v>53</v>
      </c>
      <c r="F309" s="176" t="s">
        <v>174</v>
      </c>
      <c r="H309" s="175" t="s">
        <v>53</v>
      </c>
      <c r="I309" s="177"/>
      <c r="L309" s="172"/>
      <c r="M309" s="178"/>
      <c r="T309" s="179"/>
      <c r="AT309" s="175" t="s">
        <v>172</v>
      </c>
      <c r="AU309" s="175" t="s">
        <v>112</v>
      </c>
      <c r="AV309" s="173" t="s">
        <v>8</v>
      </c>
      <c r="AW309" s="173" t="s">
        <v>65</v>
      </c>
      <c r="AX309" s="173" t="s">
        <v>103</v>
      </c>
      <c r="AY309" s="175" t="s">
        <v>160</v>
      </c>
    </row>
    <row r="310" spans="2:65" s="181" customFormat="1">
      <c r="B310" s="180"/>
      <c r="D310" s="174" t="s">
        <v>172</v>
      </c>
      <c r="E310" s="182" t="s">
        <v>53</v>
      </c>
      <c r="F310" s="183" t="s">
        <v>849</v>
      </c>
      <c r="H310" s="184">
        <v>17.149999999999999</v>
      </c>
      <c r="I310" s="185"/>
      <c r="L310" s="180"/>
      <c r="M310" s="186"/>
      <c r="T310" s="187"/>
      <c r="AT310" s="182" t="s">
        <v>172</v>
      </c>
      <c r="AU310" s="182" t="s">
        <v>112</v>
      </c>
      <c r="AV310" s="181" t="s">
        <v>112</v>
      </c>
      <c r="AW310" s="181" t="s">
        <v>65</v>
      </c>
      <c r="AX310" s="181" t="s">
        <v>103</v>
      </c>
      <c r="AY310" s="182" t="s">
        <v>160</v>
      </c>
    </row>
    <row r="311" spans="2:65" s="173" customFormat="1">
      <c r="B311" s="172"/>
      <c r="D311" s="174" t="s">
        <v>172</v>
      </c>
      <c r="E311" s="175" t="s">
        <v>53</v>
      </c>
      <c r="F311" s="176" t="s">
        <v>263</v>
      </c>
      <c r="H311" s="175" t="s">
        <v>53</v>
      </c>
      <c r="I311" s="177"/>
      <c r="L311" s="172"/>
      <c r="M311" s="178"/>
      <c r="T311" s="179"/>
      <c r="AT311" s="175" t="s">
        <v>172</v>
      </c>
      <c r="AU311" s="175" t="s">
        <v>112</v>
      </c>
      <c r="AV311" s="173" t="s">
        <v>8</v>
      </c>
      <c r="AW311" s="173" t="s">
        <v>65</v>
      </c>
      <c r="AX311" s="173" t="s">
        <v>103</v>
      </c>
      <c r="AY311" s="175" t="s">
        <v>160</v>
      </c>
    </row>
    <row r="312" spans="2:65" s="181" customFormat="1">
      <c r="B312" s="180"/>
      <c r="D312" s="174" t="s">
        <v>172</v>
      </c>
      <c r="E312" s="182" t="s">
        <v>53</v>
      </c>
      <c r="F312" s="183" t="s">
        <v>850</v>
      </c>
      <c r="H312" s="184">
        <v>41.2</v>
      </c>
      <c r="I312" s="185"/>
      <c r="L312" s="180"/>
      <c r="M312" s="186"/>
      <c r="T312" s="187"/>
      <c r="AT312" s="182" t="s">
        <v>172</v>
      </c>
      <c r="AU312" s="182" t="s">
        <v>112</v>
      </c>
      <c r="AV312" s="181" t="s">
        <v>112</v>
      </c>
      <c r="AW312" s="181" t="s">
        <v>65</v>
      </c>
      <c r="AX312" s="181" t="s">
        <v>103</v>
      </c>
      <c r="AY312" s="182" t="s">
        <v>160</v>
      </c>
    </row>
    <row r="313" spans="2:65" s="199" customFormat="1">
      <c r="B313" s="198"/>
      <c r="D313" s="174" t="s">
        <v>172</v>
      </c>
      <c r="E313" s="200" t="s">
        <v>53</v>
      </c>
      <c r="F313" s="201" t="s">
        <v>211</v>
      </c>
      <c r="H313" s="202">
        <v>58.35</v>
      </c>
      <c r="I313" s="203"/>
      <c r="L313" s="198"/>
      <c r="M313" s="204"/>
      <c r="T313" s="205"/>
      <c r="AT313" s="200" t="s">
        <v>172</v>
      </c>
      <c r="AU313" s="200" t="s">
        <v>112</v>
      </c>
      <c r="AV313" s="199" t="s">
        <v>168</v>
      </c>
      <c r="AW313" s="199" t="s">
        <v>65</v>
      </c>
      <c r="AX313" s="199" t="s">
        <v>8</v>
      </c>
      <c r="AY313" s="200" t="s">
        <v>160</v>
      </c>
    </row>
    <row r="314" spans="2:65" s="50" customFormat="1" ht="37.9" customHeight="1">
      <c r="B314" s="49"/>
      <c r="C314" s="155" t="s">
        <v>338</v>
      </c>
      <c r="D314" s="155" t="s">
        <v>163</v>
      </c>
      <c r="E314" s="156" t="s">
        <v>946</v>
      </c>
      <c r="F314" s="157" t="s">
        <v>947</v>
      </c>
      <c r="G314" s="158" t="s">
        <v>166</v>
      </c>
      <c r="H314" s="159">
        <v>125.489</v>
      </c>
      <c r="I314" s="160"/>
      <c r="J314" s="161">
        <f>ROUND(I314*H314,2)</f>
        <v>0</v>
      </c>
      <c r="K314" s="157" t="s">
        <v>167</v>
      </c>
      <c r="L314" s="49"/>
      <c r="M314" s="162" t="s">
        <v>53</v>
      </c>
      <c r="N314" s="163" t="s">
        <v>74</v>
      </c>
      <c r="P314" s="164">
        <f>O314*H314</f>
        <v>0</v>
      </c>
      <c r="Q314" s="164">
        <v>0</v>
      </c>
      <c r="R314" s="164">
        <f>Q314*H314</f>
        <v>0</v>
      </c>
      <c r="S314" s="164">
        <v>2E-3</v>
      </c>
      <c r="T314" s="165">
        <f>S314*H314</f>
        <v>0.25097800000000003</v>
      </c>
      <c r="AR314" s="166" t="s">
        <v>168</v>
      </c>
      <c r="AT314" s="166" t="s">
        <v>163</v>
      </c>
      <c r="AU314" s="166" t="s">
        <v>112</v>
      </c>
      <c r="AY314" s="34" t="s">
        <v>160</v>
      </c>
      <c r="BE314" s="167">
        <f>IF(N314="základní",J314,0)</f>
        <v>0</v>
      </c>
      <c r="BF314" s="167">
        <f>IF(N314="snížená",J314,0)</f>
        <v>0</v>
      </c>
      <c r="BG314" s="167">
        <f>IF(N314="zákl. přenesená",J314,0)</f>
        <v>0</v>
      </c>
      <c r="BH314" s="167">
        <f>IF(N314="sníž. přenesená",J314,0)</f>
        <v>0</v>
      </c>
      <c r="BI314" s="167">
        <f>IF(N314="nulová",J314,0)</f>
        <v>0</v>
      </c>
      <c r="BJ314" s="34" t="s">
        <v>8</v>
      </c>
      <c r="BK314" s="167">
        <f>ROUND(I314*H314,2)</f>
        <v>0</v>
      </c>
      <c r="BL314" s="34" t="s">
        <v>168</v>
      </c>
      <c r="BM314" s="166" t="s">
        <v>948</v>
      </c>
    </row>
    <row r="315" spans="2:65" s="50" customFormat="1" ht="19.149999999999999">
      <c r="B315" s="49"/>
      <c r="D315" s="168" t="s">
        <v>170</v>
      </c>
      <c r="F315" s="169" t="s">
        <v>949</v>
      </c>
      <c r="I315" s="170"/>
      <c r="L315" s="49"/>
      <c r="M315" s="171"/>
      <c r="T315" s="74"/>
      <c r="AT315" s="34" t="s">
        <v>170</v>
      </c>
      <c r="AU315" s="34" t="s">
        <v>112</v>
      </c>
    </row>
    <row r="316" spans="2:65" s="173" customFormat="1">
      <c r="B316" s="172"/>
      <c r="D316" s="174" t="s">
        <v>172</v>
      </c>
      <c r="E316" s="175" t="s">
        <v>53</v>
      </c>
      <c r="F316" s="176" t="s">
        <v>843</v>
      </c>
      <c r="H316" s="175" t="s">
        <v>53</v>
      </c>
      <c r="I316" s="177"/>
      <c r="L316" s="172"/>
      <c r="M316" s="178"/>
      <c r="T316" s="179"/>
      <c r="AT316" s="175" t="s">
        <v>172</v>
      </c>
      <c r="AU316" s="175" t="s">
        <v>112</v>
      </c>
      <c r="AV316" s="173" t="s">
        <v>8</v>
      </c>
      <c r="AW316" s="173" t="s">
        <v>65</v>
      </c>
      <c r="AX316" s="173" t="s">
        <v>103</v>
      </c>
      <c r="AY316" s="175" t="s">
        <v>160</v>
      </c>
    </row>
    <row r="317" spans="2:65" s="173" customFormat="1">
      <c r="B317" s="172"/>
      <c r="D317" s="174" t="s">
        <v>172</v>
      </c>
      <c r="E317" s="175" t="s">
        <v>53</v>
      </c>
      <c r="F317" s="176" t="s">
        <v>844</v>
      </c>
      <c r="H317" s="175" t="s">
        <v>53</v>
      </c>
      <c r="I317" s="177"/>
      <c r="L317" s="172"/>
      <c r="M317" s="178"/>
      <c r="T317" s="179"/>
      <c r="AT317" s="175" t="s">
        <v>172</v>
      </c>
      <c r="AU317" s="175" t="s">
        <v>112</v>
      </c>
      <c r="AV317" s="173" t="s">
        <v>8</v>
      </c>
      <c r="AW317" s="173" t="s">
        <v>65</v>
      </c>
      <c r="AX317" s="173" t="s">
        <v>103</v>
      </c>
      <c r="AY317" s="175" t="s">
        <v>160</v>
      </c>
    </row>
    <row r="318" spans="2:65" s="173" customFormat="1" ht="20.45">
      <c r="B318" s="172"/>
      <c r="D318" s="174" t="s">
        <v>172</v>
      </c>
      <c r="E318" s="175" t="s">
        <v>53</v>
      </c>
      <c r="F318" s="176" t="s">
        <v>845</v>
      </c>
      <c r="H318" s="175" t="s">
        <v>53</v>
      </c>
      <c r="I318" s="177"/>
      <c r="L318" s="172"/>
      <c r="M318" s="178"/>
      <c r="T318" s="179"/>
      <c r="AT318" s="175" t="s">
        <v>172</v>
      </c>
      <c r="AU318" s="175" t="s">
        <v>112</v>
      </c>
      <c r="AV318" s="173" t="s">
        <v>8</v>
      </c>
      <c r="AW318" s="173" t="s">
        <v>65</v>
      </c>
      <c r="AX318" s="173" t="s">
        <v>103</v>
      </c>
      <c r="AY318" s="175" t="s">
        <v>160</v>
      </c>
    </row>
    <row r="319" spans="2:65" s="173" customFormat="1">
      <c r="B319" s="172"/>
      <c r="D319" s="174" t="s">
        <v>172</v>
      </c>
      <c r="E319" s="175" t="s">
        <v>53</v>
      </c>
      <c r="F319" s="176" t="s">
        <v>174</v>
      </c>
      <c r="H319" s="175" t="s">
        <v>53</v>
      </c>
      <c r="I319" s="177"/>
      <c r="L319" s="172"/>
      <c r="M319" s="178"/>
      <c r="T319" s="179"/>
      <c r="AT319" s="175" t="s">
        <v>172</v>
      </c>
      <c r="AU319" s="175" t="s">
        <v>112</v>
      </c>
      <c r="AV319" s="173" t="s">
        <v>8</v>
      </c>
      <c r="AW319" s="173" t="s">
        <v>65</v>
      </c>
      <c r="AX319" s="173" t="s">
        <v>103</v>
      </c>
      <c r="AY319" s="175" t="s">
        <v>160</v>
      </c>
    </row>
    <row r="320" spans="2:65" s="181" customFormat="1">
      <c r="B320" s="180"/>
      <c r="D320" s="174" t="s">
        <v>172</v>
      </c>
      <c r="E320" s="182" t="s">
        <v>53</v>
      </c>
      <c r="F320" s="183" t="s">
        <v>865</v>
      </c>
      <c r="H320" s="184">
        <v>57.981000000000002</v>
      </c>
      <c r="I320" s="185"/>
      <c r="L320" s="180"/>
      <c r="M320" s="186"/>
      <c r="T320" s="187"/>
      <c r="AT320" s="182" t="s">
        <v>172</v>
      </c>
      <c r="AU320" s="182" t="s">
        <v>112</v>
      </c>
      <c r="AV320" s="181" t="s">
        <v>112</v>
      </c>
      <c r="AW320" s="181" t="s">
        <v>65</v>
      </c>
      <c r="AX320" s="181" t="s">
        <v>103</v>
      </c>
      <c r="AY320" s="182" t="s">
        <v>160</v>
      </c>
    </row>
    <row r="321" spans="2:65" s="173" customFormat="1">
      <c r="B321" s="172"/>
      <c r="D321" s="174" t="s">
        <v>172</v>
      </c>
      <c r="E321" s="175" t="s">
        <v>53</v>
      </c>
      <c r="F321" s="176" t="s">
        <v>263</v>
      </c>
      <c r="H321" s="175" t="s">
        <v>53</v>
      </c>
      <c r="I321" s="177"/>
      <c r="L321" s="172"/>
      <c r="M321" s="178"/>
      <c r="T321" s="179"/>
      <c r="AT321" s="175" t="s">
        <v>172</v>
      </c>
      <c r="AU321" s="175" t="s">
        <v>112</v>
      </c>
      <c r="AV321" s="173" t="s">
        <v>8</v>
      </c>
      <c r="AW321" s="173" t="s">
        <v>65</v>
      </c>
      <c r="AX321" s="173" t="s">
        <v>103</v>
      </c>
      <c r="AY321" s="175" t="s">
        <v>160</v>
      </c>
    </row>
    <row r="322" spans="2:65" s="181" customFormat="1">
      <c r="B322" s="180"/>
      <c r="D322" s="174" t="s">
        <v>172</v>
      </c>
      <c r="E322" s="182" t="s">
        <v>53</v>
      </c>
      <c r="F322" s="183" t="s">
        <v>866</v>
      </c>
      <c r="H322" s="184">
        <v>85.173000000000002</v>
      </c>
      <c r="I322" s="185"/>
      <c r="L322" s="180"/>
      <c r="M322" s="186"/>
      <c r="T322" s="187"/>
      <c r="AT322" s="182" t="s">
        <v>172</v>
      </c>
      <c r="AU322" s="182" t="s">
        <v>112</v>
      </c>
      <c r="AV322" s="181" t="s">
        <v>112</v>
      </c>
      <c r="AW322" s="181" t="s">
        <v>65</v>
      </c>
      <c r="AX322" s="181" t="s">
        <v>103</v>
      </c>
      <c r="AY322" s="182" t="s">
        <v>160</v>
      </c>
    </row>
    <row r="323" spans="2:65" s="173" customFormat="1">
      <c r="B323" s="172"/>
      <c r="D323" s="174" t="s">
        <v>172</v>
      </c>
      <c r="E323" s="175" t="s">
        <v>53</v>
      </c>
      <c r="F323" s="176" t="s">
        <v>856</v>
      </c>
      <c r="H323" s="175" t="s">
        <v>53</v>
      </c>
      <c r="I323" s="177"/>
      <c r="L323" s="172"/>
      <c r="M323" s="178"/>
      <c r="T323" s="179"/>
      <c r="AT323" s="175" t="s">
        <v>172</v>
      </c>
      <c r="AU323" s="175" t="s">
        <v>112</v>
      </c>
      <c r="AV323" s="173" t="s">
        <v>8</v>
      </c>
      <c r="AW323" s="173" t="s">
        <v>65</v>
      </c>
      <c r="AX323" s="173" t="s">
        <v>103</v>
      </c>
      <c r="AY323" s="175" t="s">
        <v>160</v>
      </c>
    </row>
    <row r="324" spans="2:65" s="181" customFormat="1">
      <c r="B324" s="180"/>
      <c r="D324" s="174" t="s">
        <v>172</v>
      </c>
      <c r="E324" s="182" t="s">
        <v>53</v>
      </c>
      <c r="F324" s="183" t="s">
        <v>867</v>
      </c>
      <c r="H324" s="184">
        <v>-6.7119999999999997</v>
      </c>
      <c r="I324" s="185"/>
      <c r="L324" s="180"/>
      <c r="M324" s="186"/>
      <c r="T324" s="187"/>
      <c r="AT324" s="182" t="s">
        <v>172</v>
      </c>
      <c r="AU324" s="182" t="s">
        <v>112</v>
      </c>
      <c r="AV324" s="181" t="s">
        <v>112</v>
      </c>
      <c r="AW324" s="181" t="s">
        <v>65</v>
      </c>
      <c r="AX324" s="181" t="s">
        <v>103</v>
      </c>
      <c r="AY324" s="182" t="s">
        <v>160</v>
      </c>
    </row>
    <row r="325" spans="2:65" s="181" customFormat="1">
      <c r="B325" s="180"/>
      <c r="D325" s="174" t="s">
        <v>172</v>
      </c>
      <c r="E325" s="182" t="s">
        <v>53</v>
      </c>
      <c r="F325" s="183" t="s">
        <v>868</v>
      </c>
      <c r="H325" s="184">
        <v>-4.7279999999999998</v>
      </c>
      <c r="I325" s="185"/>
      <c r="L325" s="180"/>
      <c r="M325" s="186"/>
      <c r="T325" s="187"/>
      <c r="AT325" s="182" t="s">
        <v>172</v>
      </c>
      <c r="AU325" s="182" t="s">
        <v>112</v>
      </c>
      <c r="AV325" s="181" t="s">
        <v>112</v>
      </c>
      <c r="AW325" s="181" t="s">
        <v>65</v>
      </c>
      <c r="AX325" s="181" t="s">
        <v>103</v>
      </c>
      <c r="AY325" s="182" t="s">
        <v>160</v>
      </c>
    </row>
    <row r="326" spans="2:65" s="181" customFormat="1">
      <c r="B326" s="180"/>
      <c r="D326" s="174" t="s">
        <v>172</v>
      </c>
      <c r="E326" s="182" t="s">
        <v>53</v>
      </c>
      <c r="F326" s="183" t="s">
        <v>869</v>
      </c>
      <c r="H326" s="184">
        <v>-4.68</v>
      </c>
      <c r="I326" s="185"/>
      <c r="L326" s="180"/>
      <c r="M326" s="186"/>
      <c r="T326" s="187"/>
      <c r="AT326" s="182" t="s">
        <v>172</v>
      </c>
      <c r="AU326" s="182" t="s">
        <v>112</v>
      </c>
      <c r="AV326" s="181" t="s">
        <v>112</v>
      </c>
      <c r="AW326" s="181" t="s">
        <v>65</v>
      </c>
      <c r="AX326" s="181" t="s">
        <v>103</v>
      </c>
      <c r="AY326" s="182" t="s">
        <v>160</v>
      </c>
    </row>
    <row r="327" spans="2:65" s="181" customFormat="1">
      <c r="B327" s="180"/>
      <c r="D327" s="174" t="s">
        <v>172</v>
      </c>
      <c r="E327" s="182" t="s">
        <v>53</v>
      </c>
      <c r="F327" s="183" t="s">
        <v>870</v>
      </c>
      <c r="H327" s="184">
        <v>-3.5</v>
      </c>
      <c r="I327" s="185"/>
      <c r="L327" s="180"/>
      <c r="M327" s="186"/>
      <c r="T327" s="187"/>
      <c r="AT327" s="182" t="s">
        <v>172</v>
      </c>
      <c r="AU327" s="182" t="s">
        <v>112</v>
      </c>
      <c r="AV327" s="181" t="s">
        <v>112</v>
      </c>
      <c r="AW327" s="181" t="s">
        <v>65</v>
      </c>
      <c r="AX327" s="181" t="s">
        <v>103</v>
      </c>
      <c r="AY327" s="182" t="s">
        <v>160</v>
      </c>
    </row>
    <row r="328" spans="2:65" s="173" customFormat="1">
      <c r="B328" s="172"/>
      <c r="D328" s="174" t="s">
        <v>172</v>
      </c>
      <c r="E328" s="175" t="s">
        <v>53</v>
      </c>
      <c r="F328" s="176" t="s">
        <v>861</v>
      </c>
      <c r="H328" s="175" t="s">
        <v>53</v>
      </c>
      <c r="I328" s="177"/>
      <c r="L328" s="172"/>
      <c r="M328" s="178"/>
      <c r="T328" s="179"/>
      <c r="AT328" s="175" t="s">
        <v>172</v>
      </c>
      <c r="AU328" s="175" t="s">
        <v>112</v>
      </c>
      <c r="AV328" s="173" t="s">
        <v>8</v>
      </c>
      <c r="AW328" s="173" t="s">
        <v>65</v>
      </c>
      <c r="AX328" s="173" t="s">
        <v>103</v>
      </c>
      <c r="AY328" s="175" t="s">
        <v>160</v>
      </c>
    </row>
    <row r="329" spans="2:65" s="181" customFormat="1">
      <c r="B329" s="180"/>
      <c r="D329" s="174" t="s">
        <v>172</v>
      </c>
      <c r="E329" s="182" t="s">
        <v>53</v>
      </c>
      <c r="F329" s="183" t="s">
        <v>871</v>
      </c>
      <c r="H329" s="184">
        <v>1.054</v>
      </c>
      <c r="I329" s="185"/>
      <c r="L329" s="180"/>
      <c r="M329" s="186"/>
      <c r="T329" s="187"/>
      <c r="AT329" s="182" t="s">
        <v>172</v>
      </c>
      <c r="AU329" s="182" t="s">
        <v>112</v>
      </c>
      <c r="AV329" s="181" t="s">
        <v>112</v>
      </c>
      <c r="AW329" s="181" t="s">
        <v>65</v>
      </c>
      <c r="AX329" s="181" t="s">
        <v>103</v>
      </c>
      <c r="AY329" s="182" t="s">
        <v>160</v>
      </c>
    </row>
    <row r="330" spans="2:65" s="181" customFormat="1">
      <c r="B330" s="180"/>
      <c r="D330" s="174" t="s">
        <v>172</v>
      </c>
      <c r="E330" s="182" t="s">
        <v>53</v>
      </c>
      <c r="F330" s="183" t="s">
        <v>872</v>
      </c>
      <c r="H330" s="184">
        <v>0.90100000000000002</v>
      </c>
      <c r="I330" s="185"/>
      <c r="L330" s="180"/>
      <c r="M330" s="186"/>
      <c r="T330" s="187"/>
      <c r="AT330" s="182" t="s">
        <v>172</v>
      </c>
      <c r="AU330" s="182" t="s">
        <v>112</v>
      </c>
      <c r="AV330" s="181" t="s">
        <v>112</v>
      </c>
      <c r="AW330" s="181" t="s">
        <v>65</v>
      </c>
      <c r="AX330" s="181" t="s">
        <v>103</v>
      </c>
      <c r="AY330" s="182" t="s">
        <v>160</v>
      </c>
    </row>
    <row r="331" spans="2:65" s="199" customFormat="1">
      <c r="B331" s="198"/>
      <c r="D331" s="174" t="s">
        <v>172</v>
      </c>
      <c r="E331" s="200" t="s">
        <v>53</v>
      </c>
      <c r="F331" s="201" t="s">
        <v>211</v>
      </c>
      <c r="H331" s="202">
        <v>125.489</v>
      </c>
      <c r="I331" s="203"/>
      <c r="L331" s="198"/>
      <c r="M331" s="204"/>
      <c r="T331" s="205"/>
      <c r="AT331" s="200" t="s">
        <v>172</v>
      </c>
      <c r="AU331" s="200" t="s">
        <v>112</v>
      </c>
      <c r="AV331" s="199" t="s">
        <v>168</v>
      </c>
      <c r="AW331" s="199" t="s">
        <v>65</v>
      </c>
      <c r="AX331" s="199" t="s">
        <v>8</v>
      </c>
      <c r="AY331" s="200" t="s">
        <v>160</v>
      </c>
    </row>
    <row r="332" spans="2:65" s="50" customFormat="1" ht="24.4" customHeight="1">
      <c r="B332" s="49"/>
      <c r="C332" s="155" t="s">
        <v>345</v>
      </c>
      <c r="D332" s="155" t="s">
        <v>163</v>
      </c>
      <c r="E332" s="156" t="s">
        <v>950</v>
      </c>
      <c r="F332" s="157" t="s">
        <v>951</v>
      </c>
      <c r="G332" s="158" t="s">
        <v>376</v>
      </c>
      <c r="H332" s="159">
        <v>58.35</v>
      </c>
      <c r="I332" s="160"/>
      <c r="J332" s="161">
        <f>ROUND(I332*H332,2)</f>
        <v>0</v>
      </c>
      <c r="K332" s="157" t="s">
        <v>167</v>
      </c>
      <c r="L332" s="49"/>
      <c r="M332" s="162" t="s">
        <v>53</v>
      </c>
      <c r="N332" s="163" t="s">
        <v>74</v>
      </c>
      <c r="P332" s="164">
        <f>O332*H332</f>
        <v>0</v>
      </c>
      <c r="Q332" s="164">
        <v>0</v>
      </c>
      <c r="R332" s="164">
        <f>Q332*H332</f>
        <v>0</v>
      </c>
      <c r="S332" s="164">
        <v>0</v>
      </c>
      <c r="T332" s="165">
        <f>S332*H332</f>
        <v>0</v>
      </c>
      <c r="AR332" s="166" t="s">
        <v>168</v>
      </c>
      <c r="AT332" s="166" t="s">
        <v>163</v>
      </c>
      <c r="AU332" s="166" t="s">
        <v>112</v>
      </c>
      <c r="AY332" s="34" t="s">
        <v>160</v>
      </c>
      <c r="BE332" s="167">
        <f>IF(N332="základní",J332,0)</f>
        <v>0</v>
      </c>
      <c r="BF332" s="167">
        <f>IF(N332="snížená",J332,0)</f>
        <v>0</v>
      </c>
      <c r="BG332" s="167">
        <f>IF(N332="zákl. přenesená",J332,0)</f>
        <v>0</v>
      </c>
      <c r="BH332" s="167">
        <f>IF(N332="sníž. přenesená",J332,0)</f>
        <v>0</v>
      </c>
      <c r="BI332" s="167">
        <f>IF(N332="nulová",J332,0)</f>
        <v>0</v>
      </c>
      <c r="BJ332" s="34" t="s">
        <v>8</v>
      </c>
      <c r="BK332" s="167">
        <f>ROUND(I332*H332,2)</f>
        <v>0</v>
      </c>
      <c r="BL332" s="34" t="s">
        <v>168</v>
      </c>
      <c r="BM332" s="166" t="s">
        <v>952</v>
      </c>
    </row>
    <row r="333" spans="2:65" s="50" customFormat="1" ht="19.149999999999999">
      <c r="B333" s="49"/>
      <c r="D333" s="168" t="s">
        <v>170</v>
      </c>
      <c r="F333" s="169" t="s">
        <v>953</v>
      </c>
      <c r="I333" s="170"/>
      <c r="L333" s="49"/>
      <c r="M333" s="171"/>
      <c r="T333" s="74"/>
      <c r="AT333" s="34" t="s">
        <v>170</v>
      </c>
      <c r="AU333" s="34" t="s">
        <v>112</v>
      </c>
    </row>
    <row r="334" spans="2:65" s="173" customFormat="1">
      <c r="B334" s="172"/>
      <c r="D334" s="174" t="s">
        <v>172</v>
      </c>
      <c r="E334" s="175" t="s">
        <v>53</v>
      </c>
      <c r="F334" s="176" t="s">
        <v>844</v>
      </c>
      <c r="H334" s="175" t="s">
        <v>53</v>
      </c>
      <c r="I334" s="177"/>
      <c r="L334" s="172"/>
      <c r="M334" s="178"/>
      <c r="T334" s="179"/>
      <c r="AT334" s="175" t="s">
        <v>172</v>
      </c>
      <c r="AU334" s="175" t="s">
        <v>112</v>
      </c>
      <c r="AV334" s="173" t="s">
        <v>8</v>
      </c>
      <c r="AW334" s="173" t="s">
        <v>65</v>
      </c>
      <c r="AX334" s="173" t="s">
        <v>103</v>
      </c>
      <c r="AY334" s="175" t="s">
        <v>160</v>
      </c>
    </row>
    <row r="335" spans="2:65" s="173" customFormat="1">
      <c r="B335" s="172"/>
      <c r="D335" s="174" t="s">
        <v>172</v>
      </c>
      <c r="E335" s="175" t="s">
        <v>53</v>
      </c>
      <c r="F335" s="176" t="s">
        <v>954</v>
      </c>
      <c r="H335" s="175" t="s">
        <v>53</v>
      </c>
      <c r="I335" s="177"/>
      <c r="L335" s="172"/>
      <c r="M335" s="178"/>
      <c r="T335" s="179"/>
      <c r="AT335" s="175" t="s">
        <v>172</v>
      </c>
      <c r="AU335" s="175" t="s">
        <v>112</v>
      </c>
      <c r="AV335" s="173" t="s">
        <v>8</v>
      </c>
      <c r="AW335" s="173" t="s">
        <v>65</v>
      </c>
      <c r="AX335" s="173" t="s">
        <v>103</v>
      </c>
      <c r="AY335" s="175" t="s">
        <v>160</v>
      </c>
    </row>
    <row r="336" spans="2:65" s="173" customFormat="1">
      <c r="B336" s="172"/>
      <c r="D336" s="174" t="s">
        <v>172</v>
      </c>
      <c r="E336" s="175" t="s">
        <v>53</v>
      </c>
      <c r="F336" s="176" t="s">
        <v>174</v>
      </c>
      <c r="H336" s="175" t="s">
        <v>53</v>
      </c>
      <c r="I336" s="177"/>
      <c r="L336" s="172"/>
      <c r="M336" s="178"/>
      <c r="T336" s="179"/>
      <c r="AT336" s="175" t="s">
        <v>172</v>
      </c>
      <c r="AU336" s="175" t="s">
        <v>112</v>
      </c>
      <c r="AV336" s="173" t="s">
        <v>8</v>
      </c>
      <c r="AW336" s="173" t="s">
        <v>65</v>
      </c>
      <c r="AX336" s="173" t="s">
        <v>103</v>
      </c>
      <c r="AY336" s="175" t="s">
        <v>160</v>
      </c>
    </row>
    <row r="337" spans="2:65" s="181" customFormat="1">
      <c r="B337" s="180"/>
      <c r="D337" s="174" t="s">
        <v>172</v>
      </c>
      <c r="E337" s="182" t="s">
        <v>53</v>
      </c>
      <c r="F337" s="183" t="s">
        <v>955</v>
      </c>
      <c r="H337" s="184">
        <v>17.149999999999999</v>
      </c>
      <c r="I337" s="185"/>
      <c r="L337" s="180"/>
      <c r="M337" s="186"/>
      <c r="T337" s="187"/>
      <c r="AT337" s="182" t="s">
        <v>172</v>
      </c>
      <c r="AU337" s="182" t="s">
        <v>112</v>
      </c>
      <c r="AV337" s="181" t="s">
        <v>112</v>
      </c>
      <c r="AW337" s="181" t="s">
        <v>65</v>
      </c>
      <c r="AX337" s="181" t="s">
        <v>103</v>
      </c>
      <c r="AY337" s="182" t="s">
        <v>160</v>
      </c>
    </row>
    <row r="338" spans="2:65" s="173" customFormat="1">
      <c r="B338" s="172"/>
      <c r="D338" s="174" t="s">
        <v>172</v>
      </c>
      <c r="E338" s="175" t="s">
        <v>53</v>
      </c>
      <c r="F338" s="176" t="s">
        <v>263</v>
      </c>
      <c r="H338" s="175" t="s">
        <v>53</v>
      </c>
      <c r="I338" s="177"/>
      <c r="L338" s="172"/>
      <c r="M338" s="178"/>
      <c r="T338" s="179"/>
      <c r="AT338" s="175" t="s">
        <v>172</v>
      </c>
      <c r="AU338" s="175" t="s">
        <v>112</v>
      </c>
      <c r="AV338" s="173" t="s">
        <v>8</v>
      </c>
      <c r="AW338" s="173" t="s">
        <v>65</v>
      </c>
      <c r="AX338" s="173" t="s">
        <v>103</v>
      </c>
      <c r="AY338" s="175" t="s">
        <v>160</v>
      </c>
    </row>
    <row r="339" spans="2:65" s="181" customFormat="1">
      <c r="B339" s="180"/>
      <c r="D339" s="174" t="s">
        <v>172</v>
      </c>
      <c r="E339" s="182" t="s">
        <v>53</v>
      </c>
      <c r="F339" s="183" t="s">
        <v>956</v>
      </c>
      <c r="H339" s="184">
        <v>41.2</v>
      </c>
      <c r="I339" s="185"/>
      <c r="L339" s="180"/>
      <c r="M339" s="186"/>
      <c r="T339" s="187"/>
      <c r="AT339" s="182" t="s">
        <v>172</v>
      </c>
      <c r="AU339" s="182" t="s">
        <v>112</v>
      </c>
      <c r="AV339" s="181" t="s">
        <v>112</v>
      </c>
      <c r="AW339" s="181" t="s">
        <v>65</v>
      </c>
      <c r="AX339" s="181" t="s">
        <v>103</v>
      </c>
      <c r="AY339" s="182" t="s">
        <v>160</v>
      </c>
    </row>
    <row r="340" spans="2:65" s="199" customFormat="1">
      <c r="B340" s="198"/>
      <c r="D340" s="174" t="s">
        <v>172</v>
      </c>
      <c r="E340" s="200" t="s">
        <v>53</v>
      </c>
      <c r="F340" s="201" t="s">
        <v>211</v>
      </c>
      <c r="H340" s="202">
        <v>58.35</v>
      </c>
      <c r="I340" s="203"/>
      <c r="L340" s="198"/>
      <c r="M340" s="204"/>
      <c r="T340" s="205"/>
      <c r="AT340" s="200" t="s">
        <v>172</v>
      </c>
      <c r="AU340" s="200" t="s">
        <v>112</v>
      </c>
      <c r="AV340" s="199" t="s">
        <v>168</v>
      </c>
      <c r="AW340" s="199" t="s">
        <v>65</v>
      </c>
      <c r="AX340" s="199" t="s">
        <v>8</v>
      </c>
      <c r="AY340" s="200" t="s">
        <v>160</v>
      </c>
    </row>
    <row r="341" spans="2:65" s="143" customFormat="1" ht="22.9" customHeight="1">
      <c r="B341" s="142"/>
      <c r="D341" s="144" t="s">
        <v>102</v>
      </c>
      <c r="E341" s="153" t="s">
        <v>404</v>
      </c>
      <c r="F341" s="153" t="s">
        <v>405</v>
      </c>
      <c r="I341" s="146"/>
      <c r="J341" s="154">
        <f>BK341</f>
        <v>0</v>
      </c>
      <c r="L341" s="142"/>
      <c r="M341" s="148"/>
      <c r="P341" s="149">
        <f>SUM(P342:P360)</f>
        <v>0</v>
      </c>
      <c r="R341" s="149">
        <f>SUM(R342:R360)</f>
        <v>0</v>
      </c>
      <c r="T341" s="150">
        <f>SUM(T342:T360)</f>
        <v>0</v>
      </c>
      <c r="AR341" s="144" t="s">
        <v>8</v>
      </c>
      <c r="AT341" s="151" t="s">
        <v>102</v>
      </c>
      <c r="AU341" s="151" t="s">
        <v>8</v>
      </c>
      <c r="AY341" s="144" t="s">
        <v>160</v>
      </c>
      <c r="BK341" s="152">
        <f>SUM(BK342:BK360)</f>
        <v>0</v>
      </c>
    </row>
    <row r="342" spans="2:65" s="50" customFormat="1" ht="37.9" customHeight="1">
      <c r="B342" s="49"/>
      <c r="C342" s="155" t="s">
        <v>353</v>
      </c>
      <c r="D342" s="155" t="s">
        <v>163</v>
      </c>
      <c r="E342" s="156" t="s">
        <v>407</v>
      </c>
      <c r="F342" s="157" t="s">
        <v>408</v>
      </c>
      <c r="G342" s="158" t="s">
        <v>409</v>
      </c>
      <c r="H342" s="159">
        <v>2.5019999999999998</v>
      </c>
      <c r="I342" s="160"/>
      <c r="J342" s="161">
        <f>ROUND(I342*H342,2)</f>
        <v>0</v>
      </c>
      <c r="K342" s="157" t="s">
        <v>167</v>
      </c>
      <c r="L342" s="49"/>
      <c r="M342" s="162" t="s">
        <v>53</v>
      </c>
      <c r="N342" s="163" t="s">
        <v>74</v>
      </c>
      <c r="P342" s="164">
        <f>O342*H342</f>
        <v>0</v>
      </c>
      <c r="Q342" s="164">
        <v>0</v>
      </c>
      <c r="R342" s="164">
        <f>Q342*H342</f>
        <v>0</v>
      </c>
      <c r="S342" s="164">
        <v>0</v>
      </c>
      <c r="T342" s="165">
        <f>S342*H342</f>
        <v>0</v>
      </c>
      <c r="AR342" s="166" t="s">
        <v>168</v>
      </c>
      <c r="AT342" s="166" t="s">
        <v>163</v>
      </c>
      <c r="AU342" s="166" t="s">
        <v>112</v>
      </c>
      <c r="AY342" s="34" t="s">
        <v>160</v>
      </c>
      <c r="BE342" s="167">
        <f>IF(N342="základní",J342,0)</f>
        <v>0</v>
      </c>
      <c r="BF342" s="167">
        <f>IF(N342="snížená",J342,0)</f>
        <v>0</v>
      </c>
      <c r="BG342" s="167">
        <f>IF(N342="zákl. přenesená",J342,0)</f>
        <v>0</v>
      </c>
      <c r="BH342" s="167">
        <f>IF(N342="sníž. přenesená",J342,0)</f>
        <v>0</v>
      </c>
      <c r="BI342" s="167">
        <f>IF(N342="nulová",J342,0)</f>
        <v>0</v>
      </c>
      <c r="BJ342" s="34" t="s">
        <v>8</v>
      </c>
      <c r="BK342" s="167">
        <f>ROUND(I342*H342,2)</f>
        <v>0</v>
      </c>
      <c r="BL342" s="34" t="s">
        <v>168</v>
      </c>
      <c r="BM342" s="166" t="s">
        <v>957</v>
      </c>
    </row>
    <row r="343" spans="2:65" s="50" customFormat="1" ht="19.149999999999999">
      <c r="B343" s="49"/>
      <c r="D343" s="168" t="s">
        <v>170</v>
      </c>
      <c r="F343" s="169" t="s">
        <v>411</v>
      </c>
      <c r="I343" s="170"/>
      <c r="L343" s="49"/>
      <c r="M343" s="171"/>
      <c r="T343" s="74"/>
      <c r="AT343" s="34" t="s">
        <v>170</v>
      </c>
      <c r="AU343" s="34" t="s">
        <v>112</v>
      </c>
    </row>
    <row r="344" spans="2:65" s="50" customFormat="1" ht="33" customHeight="1">
      <c r="B344" s="49"/>
      <c r="C344" s="155" t="s">
        <v>360</v>
      </c>
      <c r="D344" s="155" t="s">
        <v>163</v>
      </c>
      <c r="E344" s="156" t="s">
        <v>413</v>
      </c>
      <c r="F344" s="157" t="s">
        <v>414</v>
      </c>
      <c r="G344" s="158" t="s">
        <v>409</v>
      </c>
      <c r="H344" s="159">
        <v>2.5019999999999998</v>
      </c>
      <c r="I344" s="160"/>
      <c r="J344" s="161">
        <f>ROUND(I344*H344,2)</f>
        <v>0</v>
      </c>
      <c r="K344" s="157" t="s">
        <v>167</v>
      </c>
      <c r="L344" s="49"/>
      <c r="M344" s="162" t="s">
        <v>53</v>
      </c>
      <c r="N344" s="163" t="s">
        <v>74</v>
      </c>
      <c r="P344" s="164">
        <f>O344*H344</f>
        <v>0</v>
      </c>
      <c r="Q344" s="164">
        <v>0</v>
      </c>
      <c r="R344" s="164">
        <f>Q344*H344</f>
        <v>0</v>
      </c>
      <c r="S344" s="164">
        <v>0</v>
      </c>
      <c r="T344" s="165">
        <f>S344*H344</f>
        <v>0</v>
      </c>
      <c r="AR344" s="166" t="s">
        <v>168</v>
      </c>
      <c r="AT344" s="166" t="s">
        <v>163</v>
      </c>
      <c r="AU344" s="166" t="s">
        <v>112</v>
      </c>
      <c r="AY344" s="34" t="s">
        <v>160</v>
      </c>
      <c r="BE344" s="167">
        <f>IF(N344="základní",J344,0)</f>
        <v>0</v>
      </c>
      <c r="BF344" s="167">
        <f>IF(N344="snížená",J344,0)</f>
        <v>0</v>
      </c>
      <c r="BG344" s="167">
        <f>IF(N344="zákl. přenesená",J344,0)</f>
        <v>0</v>
      </c>
      <c r="BH344" s="167">
        <f>IF(N344="sníž. přenesená",J344,0)</f>
        <v>0</v>
      </c>
      <c r="BI344" s="167">
        <f>IF(N344="nulová",J344,0)</f>
        <v>0</v>
      </c>
      <c r="BJ344" s="34" t="s">
        <v>8</v>
      </c>
      <c r="BK344" s="167">
        <f>ROUND(I344*H344,2)</f>
        <v>0</v>
      </c>
      <c r="BL344" s="34" t="s">
        <v>168</v>
      </c>
      <c r="BM344" s="166" t="s">
        <v>958</v>
      </c>
    </row>
    <row r="345" spans="2:65" s="50" customFormat="1" ht="19.149999999999999">
      <c r="B345" s="49"/>
      <c r="D345" s="168" t="s">
        <v>170</v>
      </c>
      <c r="F345" s="169" t="s">
        <v>416</v>
      </c>
      <c r="I345" s="170"/>
      <c r="L345" s="49"/>
      <c r="M345" s="171"/>
      <c r="T345" s="74"/>
      <c r="AT345" s="34" t="s">
        <v>170</v>
      </c>
      <c r="AU345" s="34" t="s">
        <v>112</v>
      </c>
    </row>
    <row r="346" spans="2:65" s="50" customFormat="1" ht="44.25" customHeight="1">
      <c r="B346" s="49"/>
      <c r="C346" s="155" t="s">
        <v>367</v>
      </c>
      <c r="D346" s="155" t="s">
        <v>163</v>
      </c>
      <c r="E346" s="156" t="s">
        <v>418</v>
      </c>
      <c r="F346" s="157" t="s">
        <v>419</v>
      </c>
      <c r="G346" s="158" t="s">
        <v>409</v>
      </c>
      <c r="H346" s="159">
        <v>47.537999999999997</v>
      </c>
      <c r="I346" s="160"/>
      <c r="J346" s="161">
        <f>ROUND(I346*H346,2)</f>
        <v>0</v>
      </c>
      <c r="K346" s="157" t="s">
        <v>167</v>
      </c>
      <c r="L346" s="49"/>
      <c r="M346" s="162" t="s">
        <v>53</v>
      </c>
      <c r="N346" s="163" t="s">
        <v>74</v>
      </c>
      <c r="P346" s="164">
        <f>O346*H346</f>
        <v>0</v>
      </c>
      <c r="Q346" s="164">
        <v>0</v>
      </c>
      <c r="R346" s="164">
        <f>Q346*H346</f>
        <v>0</v>
      </c>
      <c r="S346" s="164">
        <v>0</v>
      </c>
      <c r="T346" s="165">
        <f>S346*H346</f>
        <v>0</v>
      </c>
      <c r="AR346" s="166" t="s">
        <v>168</v>
      </c>
      <c r="AT346" s="166" t="s">
        <v>163</v>
      </c>
      <c r="AU346" s="166" t="s">
        <v>112</v>
      </c>
      <c r="AY346" s="34" t="s">
        <v>160</v>
      </c>
      <c r="BE346" s="167">
        <f>IF(N346="základní",J346,0)</f>
        <v>0</v>
      </c>
      <c r="BF346" s="167">
        <f>IF(N346="snížená",J346,0)</f>
        <v>0</v>
      </c>
      <c r="BG346" s="167">
        <f>IF(N346="zákl. přenesená",J346,0)</f>
        <v>0</v>
      </c>
      <c r="BH346" s="167">
        <f>IF(N346="sníž. přenesená",J346,0)</f>
        <v>0</v>
      </c>
      <c r="BI346" s="167">
        <f>IF(N346="nulová",J346,0)</f>
        <v>0</v>
      </c>
      <c r="BJ346" s="34" t="s">
        <v>8</v>
      </c>
      <c r="BK346" s="167">
        <f>ROUND(I346*H346,2)</f>
        <v>0</v>
      </c>
      <c r="BL346" s="34" t="s">
        <v>168</v>
      </c>
      <c r="BM346" s="166" t="s">
        <v>959</v>
      </c>
    </row>
    <row r="347" spans="2:65" s="50" customFormat="1" ht="19.149999999999999">
      <c r="B347" s="49"/>
      <c r="D347" s="168" t="s">
        <v>170</v>
      </c>
      <c r="F347" s="169" t="s">
        <v>421</v>
      </c>
      <c r="I347" s="170"/>
      <c r="L347" s="49"/>
      <c r="M347" s="171"/>
      <c r="T347" s="74"/>
      <c r="AT347" s="34" t="s">
        <v>170</v>
      </c>
      <c r="AU347" s="34" t="s">
        <v>112</v>
      </c>
    </row>
    <row r="348" spans="2:65" s="181" customFormat="1">
      <c r="B348" s="180"/>
      <c r="D348" s="174" t="s">
        <v>172</v>
      </c>
      <c r="F348" s="183" t="s">
        <v>960</v>
      </c>
      <c r="H348" s="184">
        <v>47.537999999999997</v>
      </c>
      <c r="I348" s="185"/>
      <c r="L348" s="180"/>
      <c r="M348" s="186"/>
      <c r="T348" s="187"/>
      <c r="AT348" s="182" t="s">
        <v>172</v>
      </c>
      <c r="AU348" s="182" t="s">
        <v>112</v>
      </c>
      <c r="AV348" s="181" t="s">
        <v>112</v>
      </c>
      <c r="AW348" s="181" t="s">
        <v>38</v>
      </c>
      <c r="AX348" s="181" t="s">
        <v>8</v>
      </c>
      <c r="AY348" s="182" t="s">
        <v>160</v>
      </c>
    </row>
    <row r="349" spans="2:65" s="50" customFormat="1" ht="37.9" customHeight="1">
      <c r="B349" s="49"/>
      <c r="C349" s="155" t="s">
        <v>373</v>
      </c>
      <c r="D349" s="155" t="s">
        <v>163</v>
      </c>
      <c r="E349" s="156" t="s">
        <v>961</v>
      </c>
      <c r="F349" s="157" t="s">
        <v>962</v>
      </c>
      <c r="G349" s="158" t="s">
        <v>409</v>
      </c>
      <c r="H349" s="159">
        <v>0.13500000000000001</v>
      </c>
      <c r="I349" s="160"/>
      <c r="J349" s="161">
        <f>ROUND(I349*H349,2)</f>
        <v>0</v>
      </c>
      <c r="K349" s="157" t="s">
        <v>167</v>
      </c>
      <c r="L349" s="49"/>
      <c r="M349" s="162" t="s">
        <v>53</v>
      </c>
      <c r="N349" s="163" t="s">
        <v>74</v>
      </c>
      <c r="P349" s="164">
        <f>O349*H349</f>
        <v>0</v>
      </c>
      <c r="Q349" s="164">
        <v>0</v>
      </c>
      <c r="R349" s="164">
        <f>Q349*H349</f>
        <v>0</v>
      </c>
      <c r="S349" s="164">
        <v>0</v>
      </c>
      <c r="T349" s="165">
        <f>S349*H349</f>
        <v>0</v>
      </c>
      <c r="AR349" s="166" t="s">
        <v>168</v>
      </c>
      <c r="AT349" s="166" t="s">
        <v>163</v>
      </c>
      <c r="AU349" s="166" t="s">
        <v>112</v>
      </c>
      <c r="AY349" s="34" t="s">
        <v>160</v>
      </c>
      <c r="BE349" s="167">
        <f>IF(N349="základní",J349,0)</f>
        <v>0</v>
      </c>
      <c r="BF349" s="167">
        <f>IF(N349="snížená",J349,0)</f>
        <v>0</v>
      </c>
      <c r="BG349" s="167">
        <f>IF(N349="zákl. přenesená",J349,0)</f>
        <v>0</v>
      </c>
      <c r="BH349" s="167">
        <f>IF(N349="sníž. přenesená",J349,0)</f>
        <v>0</v>
      </c>
      <c r="BI349" s="167">
        <f>IF(N349="nulová",J349,0)</f>
        <v>0</v>
      </c>
      <c r="BJ349" s="34" t="s">
        <v>8</v>
      </c>
      <c r="BK349" s="167">
        <f>ROUND(I349*H349,2)</f>
        <v>0</v>
      </c>
      <c r="BL349" s="34" t="s">
        <v>168</v>
      </c>
      <c r="BM349" s="166" t="s">
        <v>963</v>
      </c>
    </row>
    <row r="350" spans="2:65" s="50" customFormat="1" ht="19.149999999999999">
      <c r="B350" s="49"/>
      <c r="D350" s="168" t="s">
        <v>170</v>
      </c>
      <c r="F350" s="169" t="s">
        <v>964</v>
      </c>
      <c r="I350" s="170"/>
      <c r="L350" s="49"/>
      <c r="M350" s="171"/>
      <c r="T350" s="74"/>
      <c r="AT350" s="34" t="s">
        <v>170</v>
      </c>
      <c r="AU350" s="34" t="s">
        <v>112</v>
      </c>
    </row>
    <row r="351" spans="2:65" s="173" customFormat="1">
      <c r="B351" s="172"/>
      <c r="D351" s="174" t="s">
        <v>172</v>
      </c>
      <c r="E351" s="175" t="s">
        <v>53</v>
      </c>
      <c r="F351" s="176" t="s">
        <v>965</v>
      </c>
      <c r="H351" s="175" t="s">
        <v>53</v>
      </c>
      <c r="I351" s="177"/>
      <c r="L351" s="172"/>
      <c r="M351" s="178"/>
      <c r="T351" s="179"/>
      <c r="AT351" s="175" t="s">
        <v>172</v>
      </c>
      <c r="AU351" s="175" t="s">
        <v>112</v>
      </c>
      <c r="AV351" s="173" t="s">
        <v>8</v>
      </c>
      <c r="AW351" s="173" t="s">
        <v>65</v>
      </c>
      <c r="AX351" s="173" t="s">
        <v>103</v>
      </c>
      <c r="AY351" s="175" t="s">
        <v>160</v>
      </c>
    </row>
    <row r="352" spans="2:65" s="181" customFormat="1">
      <c r="B352" s="180"/>
      <c r="D352" s="174" t="s">
        <v>172</v>
      </c>
      <c r="E352" s="182" t="s">
        <v>53</v>
      </c>
      <c r="F352" s="183" t="s">
        <v>966</v>
      </c>
      <c r="H352" s="184">
        <v>0.13500000000000001</v>
      </c>
      <c r="I352" s="185"/>
      <c r="L352" s="180"/>
      <c r="M352" s="186"/>
      <c r="T352" s="187"/>
      <c r="AT352" s="182" t="s">
        <v>172</v>
      </c>
      <c r="AU352" s="182" t="s">
        <v>112</v>
      </c>
      <c r="AV352" s="181" t="s">
        <v>112</v>
      </c>
      <c r="AW352" s="181" t="s">
        <v>65</v>
      </c>
      <c r="AX352" s="181" t="s">
        <v>8</v>
      </c>
      <c r="AY352" s="182" t="s">
        <v>160</v>
      </c>
    </row>
    <row r="353" spans="2:65" s="50" customFormat="1" ht="44.25" customHeight="1">
      <c r="B353" s="49"/>
      <c r="C353" s="155" t="s">
        <v>380</v>
      </c>
      <c r="D353" s="155" t="s">
        <v>163</v>
      </c>
      <c r="E353" s="156" t="s">
        <v>438</v>
      </c>
      <c r="F353" s="157" t="s">
        <v>439</v>
      </c>
      <c r="G353" s="158" t="s">
        <v>409</v>
      </c>
      <c r="H353" s="159">
        <v>1.704</v>
      </c>
      <c r="I353" s="160"/>
      <c r="J353" s="161">
        <f>ROUND(I353*H353,2)</f>
        <v>0</v>
      </c>
      <c r="K353" s="157" t="s">
        <v>167</v>
      </c>
      <c r="L353" s="49"/>
      <c r="M353" s="162" t="s">
        <v>53</v>
      </c>
      <c r="N353" s="163" t="s">
        <v>74</v>
      </c>
      <c r="P353" s="164">
        <f>O353*H353</f>
        <v>0</v>
      </c>
      <c r="Q353" s="164">
        <v>0</v>
      </c>
      <c r="R353" s="164">
        <f>Q353*H353</f>
        <v>0</v>
      </c>
      <c r="S353" s="164">
        <v>0</v>
      </c>
      <c r="T353" s="165">
        <f>S353*H353</f>
        <v>0</v>
      </c>
      <c r="AR353" s="166" t="s">
        <v>168</v>
      </c>
      <c r="AT353" s="166" t="s">
        <v>163</v>
      </c>
      <c r="AU353" s="166" t="s">
        <v>112</v>
      </c>
      <c r="AY353" s="34" t="s">
        <v>160</v>
      </c>
      <c r="BE353" s="167">
        <f>IF(N353="základní",J353,0)</f>
        <v>0</v>
      </c>
      <c r="BF353" s="167">
        <f>IF(N353="snížená",J353,0)</f>
        <v>0</v>
      </c>
      <c r="BG353" s="167">
        <f>IF(N353="zákl. přenesená",J353,0)</f>
        <v>0</v>
      </c>
      <c r="BH353" s="167">
        <f>IF(N353="sníž. přenesená",J353,0)</f>
        <v>0</v>
      </c>
      <c r="BI353" s="167">
        <f>IF(N353="nulová",J353,0)</f>
        <v>0</v>
      </c>
      <c r="BJ353" s="34" t="s">
        <v>8</v>
      </c>
      <c r="BK353" s="167">
        <f>ROUND(I353*H353,2)</f>
        <v>0</v>
      </c>
      <c r="BL353" s="34" t="s">
        <v>168</v>
      </c>
      <c r="BM353" s="166" t="s">
        <v>967</v>
      </c>
    </row>
    <row r="354" spans="2:65" s="50" customFormat="1" ht="19.149999999999999">
      <c r="B354" s="49"/>
      <c r="D354" s="168" t="s">
        <v>170</v>
      </c>
      <c r="F354" s="169" t="s">
        <v>441</v>
      </c>
      <c r="I354" s="170"/>
      <c r="L354" s="49"/>
      <c r="M354" s="171"/>
      <c r="T354" s="74"/>
      <c r="AT354" s="34" t="s">
        <v>170</v>
      </c>
      <c r="AU354" s="34" t="s">
        <v>112</v>
      </c>
    </row>
    <row r="355" spans="2:65" s="173" customFormat="1">
      <c r="B355" s="172"/>
      <c r="D355" s="174" t="s">
        <v>172</v>
      </c>
      <c r="E355" s="175" t="s">
        <v>53</v>
      </c>
      <c r="F355" s="176" t="s">
        <v>968</v>
      </c>
      <c r="H355" s="175" t="s">
        <v>53</v>
      </c>
      <c r="I355" s="177"/>
      <c r="L355" s="172"/>
      <c r="M355" s="178"/>
      <c r="T355" s="179"/>
      <c r="AT355" s="175" t="s">
        <v>172</v>
      </c>
      <c r="AU355" s="175" t="s">
        <v>112</v>
      </c>
      <c r="AV355" s="173" t="s">
        <v>8</v>
      </c>
      <c r="AW355" s="173" t="s">
        <v>65</v>
      </c>
      <c r="AX355" s="173" t="s">
        <v>103</v>
      </c>
      <c r="AY355" s="175" t="s">
        <v>160</v>
      </c>
    </row>
    <row r="356" spans="2:65" s="181" customFormat="1" ht="20.45">
      <c r="B356" s="180"/>
      <c r="D356" s="174" t="s">
        <v>172</v>
      </c>
      <c r="E356" s="182" t="s">
        <v>53</v>
      </c>
      <c r="F356" s="183" t="s">
        <v>969</v>
      </c>
      <c r="H356" s="184">
        <v>1.704</v>
      </c>
      <c r="I356" s="185"/>
      <c r="L356" s="180"/>
      <c r="M356" s="186"/>
      <c r="T356" s="187"/>
      <c r="AT356" s="182" t="s">
        <v>172</v>
      </c>
      <c r="AU356" s="182" t="s">
        <v>112</v>
      </c>
      <c r="AV356" s="181" t="s">
        <v>112</v>
      </c>
      <c r="AW356" s="181" t="s">
        <v>65</v>
      </c>
      <c r="AX356" s="181" t="s">
        <v>8</v>
      </c>
      <c r="AY356" s="182" t="s">
        <v>160</v>
      </c>
    </row>
    <row r="357" spans="2:65" s="50" customFormat="1" ht="44.25" customHeight="1">
      <c r="B357" s="49"/>
      <c r="C357" s="155" t="s">
        <v>386</v>
      </c>
      <c r="D357" s="155" t="s">
        <v>163</v>
      </c>
      <c r="E357" s="156" t="s">
        <v>445</v>
      </c>
      <c r="F357" s="157" t="s">
        <v>446</v>
      </c>
      <c r="G357" s="158" t="s">
        <v>409</v>
      </c>
      <c r="H357" s="159">
        <v>0.65900000000000003</v>
      </c>
      <c r="I357" s="160"/>
      <c r="J357" s="161">
        <f>ROUND(I357*H357,2)</f>
        <v>0</v>
      </c>
      <c r="K357" s="157" t="s">
        <v>167</v>
      </c>
      <c r="L357" s="49"/>
      <c r="M357" s="162" t="s">
        <v>53</v>
      </c>
      <c r="N357" s="163" t="s">
        <v>74</v>
      </c>
      <c r="P357" s="164">
        <f>O357*H357</f>
        <v>0</v>
      </c>
      <c r="Q357" s="164">
        <v>0</v>
      </c>
      <c r="R357" s="164">
        <f>Q357*H357</f>
        <v>0</v>
      </c>
      <c r="S357" s="164">
        <v>0</v>
      </c>
      <c r="T357" s="165">
        <f>S357*H357</f>
        <v>0</v>
      </c>
      <c r="AR357" s="166" t="s">
        <v>168</v>
      </c>
      <c r="AT357" s="166" t="s">
        <v>163</v>
      </c>
      <c r="AU357" s="166" t="s">
        <v>112</v>
      </c>
      <c r="AY357" s="34" t="s">
        <v>160</v>
      </c>
      <c r="BE357" s="167">
        <f>IF(N357="základní",J357,0)</f>
        <v>0</v>
      </c>
      <c r="BF357" s="167">
        <f>IF(N357="snížená",J357,0)</f>
        <v>0</v>
      </c>
      <c r="BG357" s="167">
        <f>IF(N357="zákl. přenesená",J357,0)</f>
        <v>0</v>
      </c>
      <c r="BH357" s="167">
        <f>IF(N357="sníž. přenesená",J357,0)</f>
        <v>0</v>
      </c>
      <c r="BI357" s="167">
        <f>IF(N357="nulová",J357,0)</f>
        <v>0</v>
      </c>
      <c r="BJ357" s="34" t="s">
        <v>8</v>
      </c>
      <c r="BK357" s="167">
        <f>ROUND(I357*H357,2)</f>
        <v>0</v>
      </c>
      <c r="BL357" s="34" t="s">
        <v>168</v>
      </c>
      <c r="BM357" s="166" t="s">
        <v>970</v>
      </c>
    </row>
    <row r="358" spans="2:65" s="50" customFormat="1" ht="19.149999999999999">
      <c r="B358" s="49"/>
      <c r="D358" s="168" t="s">
        <v>170</v>
      </c>
      <c r="F358" s="169" t="s">
        <v>448</v>
      </c>
      <c r="I358" s="170"/>
      <c r="L358" s="49"/>
      <c r="M358" s="171"/>
      <c r="T358" s="74"/>
      <c r="AT358" s="34" t="s">
        <v>170</v>
      </c>
      <c r="AU358" s="34" t="s">
        <v>112</v>
      </c>
    </row>
    <row r="359" spans="2:65" s="173" customFormat="1">
      <c r="B359" s="172"/>
      <c r="D359" s="174" t="s">
        <v>172</v>
      </c>
      <c r="E359" s="175" t="s">
        <v>53</v>
      </c>
      <c r="F359" s="176" t="s">
        <v>971</v>
      </c>
      <c r="H359" s="175" t="s">
        <v>53</v>
      </c>
      <c r="I359" s="177"/>
      <c r="L359" s="172"/>
      <c r="M359" s="178"/>
      <c r="T359" s="179"/>
      <c r="AT359" s="175" t="s">
        <v>172</v>
      </c>
      <c r="AU359" s="175" t="s">
        <v>112</v>
      </c>
      <c r="AV359" s="173" t="s">
        <v>8</v>
      </c>
      <c r="AW359" s="173" t="s">
        <v>65</v>
      </c>
      <c r="AX359" s="173" t="s">
        <v>103</v>
      </c>
      <c r="AY359" s="175" t="s">
        <v>160</v>
      </c>
    </row>
    <row r="360" spans="2:65" s="181" customFormat="1">
      <c r="B360" s="180"/>
      <c r="D360" s="174" t="s">
        <v>172</v>
      </c>
      <c r="E360" s="182" t="s">
        <v>53</v>
      </c>
      <c r="F360" s="183" t="s">
        <v>972</v>
      </c>
      <c r="H360" s="184">
        <v>0.65900000000000003</v>
      </c>
      <c r="I360" s="185"/>
      <c r="L360" s="180"/>
      <c r="M360" s="186"/>
      <c r="T360" s="187"/>
      <c r="AT360" s="182" t="s">
        <v>172</v>
      </c>
      <c r="AU360" s="182" t="s">
        <v>112</v>
      </c>
      <c r="AV360" s="181" t="s">
        <v>112</v>
      </c>
      <c r="AW360" s="181" t="s">
        <v>65</v>
      </c>
      <c r="AX360" s="181" t="s">
        <v>8</v>
      </c>
      <c r="AY360" s="182" t="s">
        <v>160</v>
      </c>
    </row>
    <row r="361" spans="2:65" s="143" customFormat="1" ht="22.9" customHeight="1">
      <c r="B361" s="142"/>
      <c r="D361" s="144" t="s">
        <v>102</v>
      </c>
      <c r="E361" s="153" t="s">
        <v>451</v>
      </c>
      <c r="F361" s="153" t="s">
        <v>452</v>
      </c>
      <c r="I361" s="146"/>
      <c r="J361" s="154">
        <f>BK361</f>
        <v>0</v>
      </c>
      <c r="L361" s="142"/>
      <c r="M361" s="148"/>
      <c r="P361" s="149">
        <f>SUM(P362:P363)</f>
        <v>0</v>
      </c>
      <c r="R361" s="149">
        <f>SUM(R362:R363)</f>
        <v>0</v>
      </c>
      <c r="T361" s="150">
        <f>SUM(T362:T363)</f>
        <v>0</v>
      </c>
      <c r="AR361" s="144" t="s">
        <v>8</v>
      </c>
      <c r="AT361" s="151" t="s">
        <v>102</v>
      </c>
      <c r="AU361" s="151" t="s">
        <v>8</v>
      </c>
      <c r="AY361" s="144" t="s">
        <v>160</v>
      </c>
      <c r="BK361" s="152">
        <f>SUM(BK362:BK363)</f>
        <v>0</v>
      </c>
    </row>
    <row r="362" spans="2:65" s="50" customFormat="1" ht="55.5" customHeight="1">
      <c r="B362" s="49"/>
      <c r="C362" s="155" t="s">
        <v>391</v>
      </c>
      <c r="D362" s="155" t="s">
        <v>163</v>
      </c>
      <c r="E362" s="156" t="s">
        <v>454</v>
      </c>
      <c r="F362" s="157" t="s">
        <v>455</v>
      </c>
      <c r="G362" s="158" t="s">
        <v>409</v>
      </c>
      <c r="H362" s="159">
        <v>3.1389999999999998</v>
      </c>
      <c r="I362" s="160"/>
      <c r="J362" s="161">
        <f>ROUND(I362*H362,2)</f>
        <v>0</v>
      </c>
      <c r="K362" s="157" t="s">
        <v>167</v>
      </c>
      <c r="L362" s="49"/>
      <c r="M362" s="162" t="s">
        <v>53</v>
      </c>
      <c r="N362" s="163" t="s">
        <v>74</v>
      </c>
      <c r="P362" s="164">
        <f>O362*H362</f>
        <v>0</v>
      </c>
      <c r="Q362" s="164">
        <v>0</v>
      </c>
      <c r="R362" s="164">
        <f>Q362*H362</f>
        <v>0</v>
      </c>
      <c r="S362" s="164">
        <v>0</v>
      </c>
      <c r="T362" s="165">
        <f>S362*H362</f>
        <v>0</v>
      </c>
      <c r="AR362" s="166" t="s">
        <v>168</v>
      </c>
      <c r="AT362" s="166" t="s">
        <v>163</v>
      </c>
      <c r="AU362" s="166" t="s">
        <v>112</v>
      </c>
      <c r="AY362" s="34" t="s">
        <v>160</v>
      </c>
      <c r="BE362" s="167">
        <f>IF(N362="základní",J362,0)</f>
        <v>0</v>
      </c>
      <c r="BF362" s="167">
        <f>IF(N362="snížená",J362,0)</f>
        <v>0</v>
      </c>
      <c r="BG362" s="167">
        <f>IF(N362="zákl. přenesená",J362,0)</f>
        <v>0</v>
      </c>
      <c r="BH362" s="167">
        <f>IF(N362="sníž. přenesená",J362,0)</f>
        <v>0</v>
      </c>
      <c r="BI362" s="167">
        <f>IF(N362="nulová",J362,0)</f>
        <v>0</v>
      </c>
      <c r="BJ362" s="34" t="s">
        <v>8</v>
      </c>
      <c r="BK362" s="167">
        <f>ROUND(I362*H362,2)</f>
        <v>0</v>
      </c>
      <c r="BL362" s="34" t="s">
        <v>168</v>
      </c>
      <c r="BM362" s="166" t="s">
        <v>973</v>
      </c>
    </row>
    <row r="363" spans="2:65" s="50" customFormat="1" ht="19.149999999999999">
      <c r="B363" s="49"/>
      <c r="D363" s="168" t="s">
        <v>170</v>
      </c>
      <c r="F363" s="169" t="s">
        <v>457</v>
      </c>
      <c r="I363" s="170"/>
      <c r="L363" s="49"/>
      <c r="M363" s="171"/>
      <c r="T363" s="74"/>
      <c r="AT363" s="34" t="s">
        <v>170</v>
      </c>
      <c r="AU363" s="34" t="s">
        <v>112</v>
      </c>
    </row>
    <row r="364" spans="2:65" s="143" customFormat="1" ht="25.9" customHeight="1">
      <c r="B364" s="142"/>
      <c r="D364" s="144" t="s">
        <v>102</v>
      </c>
      <c r="E364" s="145" t="s">
        <v>458</v>
      </c>
      <c r="F364" s="145" t="s">
        <v>459</v>
      </c>
      <c r="I364" s="146"/>
      <c r="J364" s="147">
        <f>BK364</f>
        <v>0</v>
      </c>
      <c r="L364" s="142"/>
      <c r="M364" s="148"/>
      <c r="P364" s="149">
        <f>P365+P375+P394+P414+P430+P493+P526</f>
        <v>0</v>
      </c>
      <c r="R364" s="149">
        <f>R365+R375+R394+R414+R430+R493+R526</f>
        <v>0.81480541000000006</v>
      </c>
      <c r="T364" s="150">
        <f>T365+T375+T394+T414+T430+T493+T526</f>
        <v>0.72790491999999984</v>
      </c>
      <c r="AR364" s="144" t="s">
        <v>112</v>
      </c>
      <c r="AT364" s="151" t="s">
        <v>102</v>
      </c>
      <c r="AU364" s="151" t="s">
        <v>103</v>
      </c>
      <c r="AY364" s="144" t="s">
        <v>160</v>
      </c>
      <c r="BK364" s="152">
        <f>BK365+BK375+BK394+BK414+BK430+BK493+BK526</f>
        <v>0</v>
      </c>
    </row>
    <row r="365" spans="2:65" s="143" customFormat="1" ht="22.9" customHeight="1">
      <c r="B365" s="142"/>
      <c r="D365" s="144" t="s">
        <v>102</v>
      </c>
      <c r="E365" s="153" t="s">
        <v>974</v>
      </c>
      <c r="F365" s="153" t="s">
        <v>975</v>
      </c>
      <c r="I365" s="146"/>
      <c r="J365" s="154">
        <f>BK365</f>
        <v>0</v>
      </c>
      <c r="L365" s="142"/>
      <c r="M365" s="148"/>
      <c r="P365" s="149">
        <f>SUM(P366:P374)</f>
        <v>0</v>
      </c>
      <c r="R365" s="149">
        <f>SUM(R366:R374)</f>
        <v>2.7746940000000001E-2</v>
      </c>
      <c r="T365" s="150">
        <f>SUM(T366:T374)</f>
        <v>0</v>
      </c>
      <c r="AR365" s="144" t="s">
        <v>112</v>
      </c>
      <c r="AT365" s="151" t="s">
        <v>102</v>
      </c>
      <c r="AU365" s="151" t="s">
        <v>8</v>
      </c>
      <c r="AY365" s="144" t="s">
        <v>160</v>
      </c>
      <c r="BK365" s="152">
        <f>SUM(BK366:BK374)</f>
        <v>0</v>
      </c>
    </row>
    <row r="366" spans="2:65" s="50" customFormat="1" ht="44.25" customHeight="1">
      <c r="B366" s="49"/>
      <c r="C366" s="155" t="s">
        <v>396</v>
      </c>
      <c r="D366" s="155" t="s">
        <v>163</v>
      </c>
      <c r="E366" s="156" t="s">
        <v>976</v>
      </c>
      <c r="F366" s="157" t="s">
        <v>977</v>
      </c>
      <c r="G366" s="158" t="s">
        <v>166</v>
      </c>
      <c r="H366" s="159">
        <v>5.952</v>
      </c>
      <c r="I366" s="160"/>
      <c r="J366" s="161">
        <f>ROUND(I366*H366,2)</f>
        <v>0</v>
      </c>
      <c r="K366" s="157" t="s">
        <v>167</v>
      </c>
      <c r="L366" s="49"/>
      <c r="M366" s="162" t="s">
        <v>53</v>
      </c>
      <c r="N366" s="163" t="s">
        <v>74</v>
      </c>
      <c r="P366" s="164">
        <f>O366*H366</f>
        <v>0</v>
      </c>
      <c r="Q366" s="164">
        <v>2.2000000000000001E-4</v>
      </c>
      <c r="R366" s="164">
        <f>Q366*H366</f>
        <v>1.30944E-3</v>
      </c>
      <c r="S366" s="164">
        <v>0</v>
      </c>
      <c r="T366" s="165">
        <f>S366*H366</f>
        <v>0</v>
      </c>
      <c r="AR366" s="166" t="s">
        <v>280</v>
      </c>
      <c r="AT366" s="166" t="s">
        <v>163</v>
      </c>
      <c r="AU366" s="166" t="s">
        <v>112</v>
      </c>
      <c r="AY366" s="34" t="s">
        <v>160</v>
      </c>
      <c r="BE366" s="167">
        <f>IF(N366="základní",J366,0)</f>
        <v>0</v>
      </c>
      <c r="BF366" s="167">
        <f>IF(N366="snížená",J366,0)</f>
        <v>0</v>
      </c>
      <c r="BG366" s="167">
        <f>IF(N366="zákl. přenesená",J366,0)</f>
        <v>0</v>
      </c>
      <c r="BH366" s="167">
        <f>IF(N366="sníž. přenesená",J366,0)</f>
        <v>0</v>
      </c>
      <c r="BI366" s="167">
        <f>IF(N366="nulová",J366,0)</f>
        <v>0</v>
      </c>
      <c r="BJ366" s="34" t="s">
        <v>8</v>
      </c>
      <c r="BK366" s="167">
        <f>ROUND(I366*H366,2)</f>
        <v>0</v>
      </c>
      <c r="BL366" s="34" t="s">
        <v>280</v>
      </c>
      <c r="BM366" s="166" t="s">
        <v>978</v>
      </c>
    </row>
    <row r="367" spans="2:65" s="50" customFormat="1" ht="19.149999999999999">
      <c r="B367" s="49"/>
      <c r="D367" s="168" t="s">
        <v>170</v>
      </c>
      <c r="F367" s="169" t="s">
        <v>979</v>
      </c>
      <c r="I367" s="170"/>
      <c r="L367" s="49"/>
      <c r="M367" s="171"/>
      <c r="T367" s="74"/>
      <c r="AT367" s="34" t="s">
        <v>170</v>
      </c>
      <c r="AU367" s="34" t="s">
        <v>112</v>
      </c>
    </row>
    <row r="368" spans="2:65" s="173" customFormat="1">
      <c r="B368" s="172"/>
      <c r="D368" s="174" t="s">
        <v>172</v>
      </c>
      <c r="E368" s="175" t="s">
        <v>53</v>
      </c>
      <c r="F368" s="176" t="s">
        <v>844</v>
      </c>
      <c r="H368" s="175" t="s">
        <v>53</v>
      </c>
      <c r="I368" s="177"/>
      <c r="L368" s="172"/>
      <c r="M368" s="178"/>
      <c r="T368" s="179"/>
      <c r="AT368" s="175" t="s">
        <v>172</v>
      </c>
      <c r="AU368" s="175" t="s">
        <v>112</v>
      </c>
      <c r="AV368" s="173" t="s">
        <v>8</v>
      </c>
      <c r="AW368" s="173" t="s">
        <v>65</v>
      </c>
      <c r="AX368" s="173" t="s">
        <v>103</v>
      </c>
      <c r="AY368" s="175" t="s">
        <v>160</v>
      </c>
    </row>
    <row r="369" spans="2:65" s="173" customFormat="1">
      <c r="B369" s="172"/>
      <c r="D369" s="174" t="s">
        <v>172</v>
      </c>
      <c r="E369" s="175" t="s">
        <v>53</v>
      </c>
      <c r="F369" s="176" t="s">
        <v>980</v>
      </c>
      <c r="H369" s="175" t="s">
        <v>53</v>
      </c>
      <c r="I369" s="177"/>
      <c r="L369" s="172"/>
      <c r="M369" s="178"/>
      <c r="T369" s="179"/>
      <c r="AT369" s="175" t="s">
        <v>172</v>
      </c>
      <c r="AU369" s="175" t="s">
        <v>112</v>
      </c>
      <c r="AV369" s="173" t="s">
        <v>8</v>
      </c>
      <c r="AW369" s="173" t="s">
        <v>65</v>
      </c>
      <c r="AX369" s="173" t="s">
        <v>103</v>
      </c>
      <c r="AY369" s="175" t="s">
        <v>160</v>
      </c>
    </row>
    <row r="370" spans="2:65" s="181" customFormat="1">
      <c r="B370" s="180"/>
      <c r="D370" s="174" t="s">
        <v>172</v>
      </c>
      <c r="E370" s="182" t="s">
        <v>53</v>
      </c>
      <c r="F370" s="183" t="s">
        <v>981</v>
      </c>
      <c r="H370" s="184">
        <v>5.952</v>
      </c>
      <c r="I370" s="185"/>
      <c r="L370" s="180"/>
      <c r="M370" s="186"/>
      <c r="T370" s="187"/>
      <c r="AT370" s="182" t="s">
        <v>172</v>
      </c>
      <c r="AU370" s="182" t="s">
        <v>112</v>
      </c>
      <c r="AV370" s="181" t="s">
        <v>112</v>
      </c>
      <c r="AW370" s="181" t="s">
        <v>65</v>
      </c>
      <c r="AX370" s="181" t="s">
        <v>8</v>
      </c>
      <c r="AY370" s="182" t="s">
        <v>160</v>
      </c>
    </row>
    <row r="371" spans="2:65" s="50" customFormat="1" ht="21.75" customHeight="1">
      <c r="B371" s="49"/>
      <c r="C371" s="188" t="s">
        <v>406</v>
      </c>
      <c r="D371" s="188" t="s">
        <v>187</v>
      </c>
      <c r="E371" s="189" t="s">
        <v>982</v>
      </c>
      <c r="F371" s="190" t="s">
        <v>983</v>
      </c>
      <c r="G371" s="191" t="s">
        <v>166</v>
      </c>
      <c r="H371" s="192">
        <v>6.25</v>
      </c>
      <c r="I371" s="193"/>
      <c r="J371" s="194">
        <f>ROUND(I371*H371,2)</f>
        <v>0</v>
      </c>
      <c r="K371" s="190" t="s">
        <v>465</v>
      </c>
      <c r="L371" s="195"/>
      <c r="M371" s="196" t="s">
        <v>53</v>
      </c>
      <c r="N371" s="197" t="s">
        <v>74</v>
      </c>
      <c r="P371" s="164">
        <f>O371*H371</f>
        <v>0</v>
      </c>
      <c r="Q371" s="164">
        <v>4.2300000000000003E-3</v>
      </c>
      <c r="R371" s="164">
        <f>Q371*H371</f>
        <v>2.6437500000000003E-2</v>
      </c>
      <c r="S371" s="164">
        <v>0</v>
      </c>
      <c r="T371" s="165">
        <f>S371*H371</f>
        <v>0</v>
      </c>
      <c r="AR371" s="166" t="s">
        <v>380</v>
      </c>
      <c r="AT371" s="166" t="s">
        <v>187</v>
      </c>
      <c r="AU371" s="166" t="s">
        <v>112</v>
      </c>
      <c r="AY371" s="34" t="s">
        <v>160</v>
      </c>
      <c r="BE371" s="167">
        <f>IF(N371="základní",J371,0)</f>
        <v>0</v>
      </c>
      <c r="BF371" s="167">
        <f>IF(N371="snížená",J371,0)</f>
        <v>0</v>
      </c>
      <c r="BG371" s="167">
        <f>IF(N371="zákl. přenesená",J371,0)</f>
        <v>0</v>
      </c>
      <c r="BH371" s="167">
        <f>IF(N371="sníž. přenesená",J371,0)</f>
        <v>0</v>
      </c>
      <c r="BI371" s="167">
        <f>IF(N371="nulová",J371,0)</f>
        <v>0</v>
      </c>
      <c r="BJ371" s="34" t="s">
        <v>8</v>
      </c>
      <c r="BK371" s="167">
        <f>ROUND(I371*H371,2)</f>
        <v>0</v>
      </c>
      <c r="BL371" s="34" t="s">
        <v>280</v>
      </c>
      <c r="BM371" s="166" t="s">
        <v>984</v>
      </c>
    </row>
    <row r="372" spans="2:65" s="181" customFormat="1">
      <c r="B372" s="180"/>
      <c r="D372" s="174" t="s">
        <v>172</v>
      </c>
      <c r="F372" s="183" t="s">
        <v>985</v>
      </c>
      <c r="H372" s="184">
        <v>6.25</v>
      </c>
      <c r="I372" s="185"/>
      <c r="L372" s="180"/>
      <c r="M372" s="186"/>
      <c r="T372" s="187"/>
      <c r="AT372" s="182" t="s">
        <v>172</v>
      </c>
      <c r="AU372" s="182" t="s">
        <v>112</v>
      </c>
      <c r="AV372" s="181" t="s">
        <v>112</v>
      </c>
      <c r="AW372" s="181" t="s">
        <v>38</v>
      </c>
      <c r="AX372" s="181" t="s">
        <v>8</v>
      </c>
      <c r="AY372" s="182" t="s">
        <v>160</v>
      </c>
    </row>
    <row r="373" spans="2:65" s="50" customFormat="1" ht="49.15" customHeight="1">
      <c r="B373" s="49"/>
      <c r="C373" s="155" t="s">
        <v>412</v>
      </c>
      <c r="D373" s="155" t="s">
        <v>163</v>
      </c>
      <c r="E373" s="156" t="s">
        <v>986</v>
      </c>
      <c r="F373" s="157" t="s">
        <v>987</v>
      </c>
      <c r="G373" s="158" t="s">
        <v>409</v>
      </c>
      <c r="H373" s="159">
        <v>2.8000000000000001E-2</v>
      </c>
      <c r="I373" s="160"/>
      <c r="J373" s="161">
        <f>ROUND(I373*H373,2)</f>
        <v>0</v>
      </c>
      <c r="K373" s="157" t="s">
        <v>167</v>
      </c>
      <c r="L373" s="49"/>
      <c r="M373" s="162" t="s">
        <v>53</v>
      </c>
      <c r="N373" s="163" t="s">
        <v>74</v>
      </c>
      <c r="P373" s="164">
        <f>O373*H373</f>
        <v>0</v>
      </c>
      <c r="Q373" s="164">
        <v>0</v>
      </c>
      <c r="R373" s="164">
        <f>Q373*H373</f>
        <v>0</v>
      </c>
      <c r="S373" s="164">
        <v>0</v>
      </c>
      <c r="T373" s="165">
        <f>S373*H373</f>
        <v>0</v>
      </c>
      <c r="AR373" s="166" t="s">
        <v>280</v>
      </c>
      <c r="AT373" s="166" t="s">
        <v>163</v>
      </c>
      <c r="AU373" s="166" t="s">
        <v>112</v>
      </c>
      <c r="AY373" s="34" t="s">
        <v>160</v>
      </c>
      <c r="BE373" s="167">
        <f>IF(N373="základní",J373,0)</f>
        <v>0</v>
      </c>
      <c r="BF373" s="167">
        <f>IF(N373="snížená",J373,0)</f>
        <v>0</v>
      </c>
      <c r="BG373" s="167">
        <f>IF(N373="zákl. přenesená",J373,0)</f>
        <v>0</v>
      </c>
      <c r="BH373" s="167">
        <f>IF(N373="sníž. přenesená",J373,0)</f>
        <v>0</v>
      </c>
      <c r="BI373" s="167">
        <f>IF(N373="nulová",J373,0)</f>
        <v>0</v>
      </c>
      <c r="BJ373" s="34" t="s">
        <v>8</v>
      </c>
      <c r="BK373" s="167">
        <f>ROUND(I373*H373,2)</f>
        <v>0</v>
      </c>
      <c r="BL373" s="34" t="s">
        <v>280</v>
      </c>
      <c r="BM373" s="166" t="s">
        <v>988</v>
      </c>
    </row>
    <row r="374" spans="2:65" s="50" customFormat="1" ht="19.149999999999999">
      <c r="B374" s="49"/>
      <c r="D374" s="168" t="s">
        <v>170</v>
      </c>
      <c r="F374" s="169" t="s">
        <v>989</v>
      </c>
      <c r="I374" s="170"/>
      <c r="L374" s="49"/>
      <c r="M374" s="171"/>
      <c r="T374" s="74"/>
      <c r="AT374" s="34" t="s">
        <v>170</v>
      </c>
      <c r="AU374" s="34" t="s">
        <v>112</v>
      </c>
    </row>
    <row r="375" spans="2:65" s="143" customFormat="1" ht="22.9" customHeight="1">
      <c r="B375" s="142"/>
      <c r="D375" s="144" t="s">
        <v>102</v>
      </c>
      <c r="E375" s="153" t="s">
        <v>552</v>
      </c>
      <c r="F375" s="153" t="s">
        <v>553</v>
      </c>
      <c r="I375" s="146"/>
      <c r="J375" s="154">
        <f>BK375</f>
        <v>0</v>
      </c>
      <c r="L375" s="142"/>
      <c r="M375" s="148"/>
      <c r="P375" s="149">
        <f>SUM(P376:P393)</f>
        <v>0</v>
      </c>
      <c r="R375" s="149">
        <f>SUM(R376:R393)</f>
        <v>2.8E-3</v>
      </c>
      <c r="T375" s="150">
        <f>SUM(T376:T393)</f>
        <v>0</v>
      </c>
      <c r="AR375" s="144" t="s">
        <v>112</v>
      </c>
      <c r="AT375" s="151" t="s">
        <v>102</v>
      </c>
      <c r="AU375" s="151" t="s">
        <v>8</v>
      </c>
      <c r="AY375" s="144" t="s">
        <v>160</v>
      </c>
      <c r="BK375" s="152">
        <f>SUM(BK376:BK393)</f>
        <v>0</v>
      </c>
    </row>
    <row r="376" spans="2:65" s="50" customFormat="1" ht="37.9" customHeight="1">
      <c r="B376" s="49"/>
      <c r="C376" s="155" t="s">
        <v>417</v>
      </c>
      <c r="D376" s="155" t="s">
        <v>163</v>
      </c>
      <c r="E376" s="156" t="s">
        <v>555</v>
      </c>
      <c r="F376" s="157" t="s">
        <v>556</v>
      </c>
      <c r="G376" s="158" t="s">
        <v>180</v>
      </c>
      <c r="H376" s="159">
        <v>1</v>
      </c>
      <c r="I376" s="160"/>
      <c r="J376" s="161">
        <f>ROUND(I376*H376,2)</f>
        <v>0</v>
      </c>
      <c r="K376" s="157" t="s">
        <v>167</v>
      </c>
      <c r="L376" s="49"/>
      <c r="M376" s="162" t="s">
        <v>53</v>
      </c>
      <c r="N376" s="163" t="s">
        <v>74</v>
      </c>
      <c r="P376" s="164">
        <f>O376*H376</f>
        <v>0</v>
      </c>
      <c r="Q376" s="164">
        <v>0</v>
      </c>
      <c r="R376" s="164">
        <f>Q376*H376</f>
        <v>0</v>
      </c>
      <c r="S376" s="164">
        <v>0</v>
      </c>
      <c r="T376" s="165">
        <f>S376*H376</f>
        <v>0</v>
      </c>
      <c r="AR376" s="166" t="s">
        <v>280</v>
      </c>
      <c r="AT376" s="166" t="s">
        <v>163</v>
      </c>
      <c r="AU376" s="166" t="s">
        <v>112</v>
      </c>
      <c r="AY376" s="34" t="s">
        <v>160</v>
      </c>
      <c r="BE376" s="167">
        <f>IF(N376="základní",J376,0)</f>
        <v>0</v>
      </c>
      <c r="BF376" s="167">
        <f>IF(N376="snížená",J376,0)</f>
        <v>0</v>
      </c>
      <c r="BG376" s="167">
        <f>IF(N376="zákl. přenesená",J376,0)</f>
        <v>0</v>
      </c>
      <c r="BH376" s="167">
        <f>IF(N376="sníž. přenesená",J376,0)</f>
        <v>0</v>
      </c>
      <c r="BI376" s="167">
        <f>IF(N376="nulová",J376,0)</f>
        <v>0</v>
      </c>
      <c r="BJ376" s="34" t="s">
        <v>8</v>
      </c>
      <c r="BK376" s="167">
        <f>ROUND(I376*H376,2)</f>
        <v>0</v>
      </c>
      <c r="BL376" s="34" t="s">
        <v>280</v>
      </c>
      <c r="BM376" s="166" t="s">
        <v>990</v>
      </c>
    </row>
    <row r="377" spans="2:65" s="50" customFormat="1" ht="19.149999999999999">
      <c r="B377" s="49"/>
      <c r="D377" s="168" t="s">
        <v>170</v>
      </c>
      <c r="F377" s="169" t="s">
        <v>558</v>
      </c>
      <c r="I377" s="170"/>
      <c r="L377" s="49"/>
      <c r="M377" s="171"/>
      <c r="T377" s="74"/>
      <c r="AT377" s="34" t="s">
        <v>170</v>
      </c>
      <c r="AU377" s="34" t="s">
        <v>112</v>
      </c>
    </row>
    <row r="378" spans="2:65" s="173" customFormat="1">
      <c r="B378" s="172"/>
      <c r="D378" s="174" t="s">
        <v>172</v>
      </c>
      <c r="E378" s="175" t="s">
        <v>53</v>
      </c>
      <c r="F378" s="176" t="s">
        <v>844</v>
      </c>
      <c r="H378" s="175" t="s">
        <v>53</v>
      </c>
      <c r="I378" s="177"/>
      <c r="L378" s="172"/>
      <c r="M378" s="178"/>
      <c r="T378" s="179"/>
      <c r="AT378" s="175" t="s">
        <v>172</v>
      </c>
      <c r="AU378" s="175" t="s">
        <v>112</v>
      </c>
      <c r="AV378" s="173" t="s">
        <v>8</v>
      </c>
      <c r="AW378" s="173" t="s">
        <v>65</v>
      </c>
      <c r="AX378" s="173" t="s">
        <v>103</v>
      </c>
      <c r="AY378" s="175" t="s">
        <v>160</v>
      </c>
    </row>
    <row r="379" spans="2:65" s="173" customFormat="1">
      <c r="B379" s="172"/>
      <c r="D379" s="174" t="s">
        <v>172</v>
      </c>
      <c r="E379" s="175" t="s">
        <v>53</v>
      </c>
      <c r="F379" s="176" t="s">
        <v>887</v>
      </c>
      <c r="H379" s="175" t="s">
        <v>53</v>
      </c>
      <c r="I379" s="177"/>
      <c r="L379" s="172"/>
      <c r="M379" s="178"/>
      <c r="T379" s="179"/>
      <c r="AT379" s="175" t="s">
        <v>172</v>
      </c>
      <c r="AU379" s="175" t="s">
        <v>112</v>
      </c>
      <c r="AV379" s="173" t="s">
        <v>8</v>
      </c>
      <c r="AW379" s="173" t="s">
        <v>65</v>
      </c>
      <c r="AX379" s="173" t="s">
        <v>103</v>
      </c>
      <c r="AY379" s="175" t="s">
        <v>160</v>
      </c>
    </row>
    <row r="380" spans="2:65" s="181" customFormat="1">
      <c r="B380" s="180"/>
      <c r="D380" s="174" t="s">
        <v>172</v>
      </c>
      <c r="E380" s="182" t="s">
        <v>53</v>
      </c>
      <c r="F380" s="183" t="s">
        <v>314</v>
      </c>
      <c r="H380" s="184">
        <v>1</v>
      </c>
      <c r="I380" s="185"/>
      <c r="L380" s="180"/>
      <c r="M380" s="186"/>
      <c r="T380" s="187"/>
      <c r="AT380" s="182" t="s">
        <v>172</v>
      </c>
      <c r="AU380" s="182" t="s">
        <v>112</v>
      </c>
      <c r="AV380" s="181" t="s">
        <v>112</v>
      </c>
      <c r="AW380" s="181" t="s">
        <v>65</v>
      </c>
      <c r="AX380" s="181" t="s">
        <v>8</v>
      </c>
      <c r="AY380" s="182" t="s">
        <v>160</v>
      </c>
    </row>
    <row r="381" spans="2:65" s="50" customFormat="1" ht="49.15" customHeight="1">
      <c r="B381" s="49"/>
      <c r="C381" s="188" t="s">
        <v>423</v>
      </c>
      <c r="D381" s="188" t="s">
        <v>187</v>
      </c>
      <c r="E381" s="189" t="s">
        <v>560</v>
      </c>
      <c r="F381" s="190" t="s">
        <v>561</v>
      </c>
      <c r="G381" s="191" t="s">
        <v>180</v>
      </c>
      <c r="H381" s="192">
        <v>1</v>
      </c>
      <c r="I381" s="193"/>
      <c r="J381" s="194">
        <f>ROUND(I381*H381,2)</f>
        <v>0</v>
      </c>
      <c r="K381" s="190" t="s">
        <v>465</v>
      </c>
      <c r="L381" s="195"/>
      <c r="M381" s="196" t="s">
        <v>53</v>
      </c>
      <c r="N381" s="197" t="s">
        <v>74</v>
      </c>
      <c r="P381" s="164">
        <f>O381*H381</f>
        <v>0</v>
      </c>
      <c r="Q381" s="164">
        <v>2.8E-3</v>
      </c>
      <c r="R381" s="164">
        <f>Q381*H381</f>
        <v>2.8E-3</v>
      </c>
      <c r="S381" s="164">
        <v>0</v>
      </c>
      <c r="T381" s="165">
        <f>S381*H381</f>
        <v>0</v>
      </c>
      <c r="AR381" s="166" t="s">
        <v>380</v>
      </c>
      <c r="AT381" s="166" t="s">
        <v>187</v>
      </c>
      <c r="AU381" s="166" t="s">
        <v>112</v>
      </c>
      <c r="AY381" s="34" t="s">
        <v>160</v>
      </c>
      <c r="BE381" s="167">
        <f>IF(N381="základní",J381,0)</f>
        <v>0</v>
      </c>
      <c r="BF381" s="167">
        <f>IF(N381="snížená",J381,0)</f>
        <v>0</v>
      </c>
      <c r="BG381" s="167">
        <f>IF(N381="zákl. přenesená",J381,0)</f>
        <v>0</v>
      </c>
      <c r="BH381" s="167">
        <f>IF(N381="sníž. přenesená",J381,0)</f>
        <v>0</v>
      </c>
      <c r="BI381" s="167">
        <f>IF(N381="nulová",J381,0)</f>
        <v>0</v>
      </c>
      <c r="BJ381" s="34" t="s">
        <v>8</v>
      </c>
      <c r="BK381" s="167">
        <f>ROUND(I381*H381,2)</f>
        <v>0</v>
      </c>
      <c r="BL381" s="34" t="s">
        <v>280</v>
      </c>
      <c r="BM381" s="166" t="s">
        <v>991</v>
      </c>
    </row>
    <row r="382" spans="2:65" s="50" customFormat="1" ht="24.4" customHeight="1">
      <c r="B382" s="49"/>
      <c r="C382" s="155" t="s">
        <v>430</v>
      </c>
      <c r="D382" s="155" t="s">
        <v>163</v>
      </c>
      <c r="E382" s="156" t="s">
        <v>564</v>
      </c>
      <c r="F382" s="157" t="s">
        <v>565</v>
      </c>
      <c r="G382" s="158" t="s">
        <v>180</v>
      </c>
      <c r="H382" s="159">
        <v>1</v>
      </c>
      <c r="I382" s="160"/>
      <c r="J382" s="161">
        <f>ROUND(I382*H382,2)</f>
        <v>0</v>
      </c>
      <c r="K382" s="157" t="s">
        <v>167</v>
      </c>
      <c r="L382" s="49"/>
      <c r="M382" s="162" t="s">
        <v>53</v>
      </c>
      <c r="N382" s="163" t="s">
        <v>74</v>
      </c>
      <c r="P382" s="164">
        <f>O382*H382</f>
        <v>0</v>
      </c>
      <c r="Q382" s="164">
        <v>0</v>
      </c>
      <c r="R382" s="164">
        <f>Q382*H382</f>
        <v>0</v>
      </c>
      <c r="S382" s="164">
        <v>0</v>
      </c>
      <c r="T382" s="165">
        <f>S382*H382</f>
        <v>0</v>
      </c>
      <c r="AR382" s="166" t="s">
        <v>280</v>
      </c>
      <c r="AT382" s="166" t="s">
        <v>163</v>
      </c>
      <c r="AU382" s="166" t="s">
        <v>112</v>
      </c>
      <c r="AY382" s="34" t="s">
        <v>160</v>
      </c>
      <c r="BE382" s="167">
        <f>IF(N382="základní",J382,0)</f>
        <v>0</v>
      </c>
      <c r="BF382" s="167">
        <f>IF(N382="snížená",J382,0)</f>
        <v>0</v>
      </c>
      <c r="BG382" s="167">
        <f>IF(N382="zákl. přenesená",J382,0)</f>
        <v>0</v>
      </c>
      <c r="BH382" s="167">
        <f>IF(N382="sníž. přenesená",J382,0)</f>
        <v>0</v>
      </c>
      <c r="BI382" s="167">
        <f>IF(N382="nulová",J382,0)</f>
        <v>0</v>
      </c>
      <c r="BJ382" s="34" t="s">
        <v>8</v>
      </c>
      <c r="BK382" s="167">
        <f>ROUND(I382*H382,2)</f>
        <v>0</v>
      </c>
      <c r="BL382" s="34" t="s">
        <v>280</v>
      </c>
      <c r="BM382" s="166" t="s">
        <v>992</v>
      </c>
    </row>
    <row r="383" spans="2:65" s="50" customFormat="1" ht="19.149999999999999">
      <c r="B383" s="49"/>
      <c r="D383" s="168" t="s">
        <v>170</v>
      </c>
      <c r="F383" s="169" t="s">
        <v>567</v>
      </c>
      <c r="I383" s="170"/>
      <c r="L383" s="49"/>
      <c r="M383" s="171"/>
      <c r="T383" s="74"/>
      <c r="AT383" s="34" t="s">
        <v>170</v>
      </c>
      <c r="AU383" s="34" t="s">
        <v>112</v>
      </c>
    </row>
    <row r="384" spans="2:65" s="173" customFormat="1">
      <c r="B384" s="172"/>
      <c r="D384" s="174" t="s">
        <v>172</v>
      </c>
      <c r="E384" s="175" t="s">
        <v>53</v>
      </c>
      <c r="F384" s="176" t="s">
        <v>844</v>
      </c>
      <c r="H384" s="175" t="s">
        <v>53</v>
      </c>
      <c r="I384" s="177"/>
      <c r="L384" s="172"/>
      <c r="M384" s="178"/>
      <c r="T384" s="179"/>
      <c r="AT384" s="175" t="s">
        <v>172</v>
      </c>
      <c r="AU384" s="175" t="s">
        <v>112</v>
      </c>
      <c r="AV384" s="173" t="s">
        <v>8</v>
      </c>
      <c r="AW384" s="173" t="s">
        <v>65</v>
      </c>
      <c r="AX384" s="173" t="s">
        <v>103</v>
      </c>
      <c r="AY384" s="175" t="s">
        <v>160</v>
      </c>
    </row>
    <row r="385" spans="2:65" s="173" customFormat="1">
      <c r="B385" s="172"/>
      <c r="D385" s="174" t="s">
        <v>172</v>
      </c>
      <c r="E385" s="175" t="s">
        <v>53</v>
      </c>
      <c r="F385" s="176" t="s">
        <v>887</v>
      </c>
      <c r="H385" s="175" t="s">
        <v>53</v>
      </c>
      <c r="I385" s="177"/>
      <c r="L385" s="172"/>
      <c r="M385" s="178"/>
      <c r="T385" s="179"/>
      <c r="AT385" s="175" t="s">
        <v>172</v>
      </c>
      <c r="AU385" s="175" t="s">
        <v>112</v>
      </c>
      <c r="AV385" s="173" t="s">
        <v>8</v>
      </c>
      <c r="AW385" s="173" t="s">
        <v>65</v>
      </c>
      <c r="AX385" s="173" t="s">
        <v>103</v>
      </c>
      <c r="AY385" s="175" t="s">
        <v>160</v>
      </c>
    </row>
    <row r="386" spans="2:65" s="181" customFormat="1">
      <c r="B386" s="180"/>
      <c r="D386" s="174" t="s">
        <v>172</v>
      </c>
      <c r="E386" s="182" t="s">
        <v>53</v>
      </c>
      <c r="F386" s="183" t="s">
        <v>314</v>
      </c>
      <c r="H386" s="184">
        <v>1</v>
      </c>
      <c r="I386" s="185"/>
      <c r="L386" s="180"/>
      <c r="M386" s="186"/>
      <c r="T386" s="187"/>
      <c r="AT386" s="182" t="s">
        <v>172</v>
      </c>
      <c r="AU386" s="182" t="s">
        <v>112</v>
      </c>
      <c r="AV386" s="181" t="s">
        <v>112</v>
      </c>
      <c r="AW386" s="181" t="s">
        <v>65</v>
      </c>
      <c r="AX386" s="181" t="s">
        <v>8</v>
      </c>
      <c r="AY386" s="182" t="s">
        <v>160</v>
      </c>
    </row>
    <row r="387" spans="2:65" s="50" customFormat="1" ht="24.4" customHeight="1">
      <c r="B387" s="49"/>
      <c r="C387" s="155" t="s">
        <v>437</v>
      </c>
      <c r="D387" s="155" t="s">
        <v>163</v>
      </c>
      <c r="E387" s="156" t="s">
        <v>569</v>
      </c>
      <c r="F387" s="157" t="s">
        <v>570</v>
      </c>
      <c r="G387" s="158" t="s">
        <v>180</v>
      </c>
      <c r="H387" s="159">
        <v>1</v>
      </c>
      <c r="I387" s="160"/>
      <c r="J387" s="161">
        <f>ROUND(I387*H387,2)</f>
        <v>0</v>
      </c>
      <c r="K387" s="157" t="s">
        <v>167</v>
      </c>
      <c r="L387" s="49"/>
      <c r="M387" s="162" t="s">
        <v>53</v>
      </c>
      <c r="N387" s="163" t="s">
        <v>74</v>
      </c>
      <c r="P387" s="164">
        <f>O387*H387</f>
        <v>0</v>
      </c>
      <c r="Q387" s="164">
        <v>0</v>
      </c>
      <c r="R387" s="164">
        <f>Q387*H387</f>
        <v>0</v>
      </c>
      <c r="S387" s="164">
        <v>0</v>
      </c>
      <c r="T387" s="165">
        <f>S387*H387</f>
        <v>0</v>
      </c>
      <c r="AR387" s="166" t="s">
        <v>280</v>
      </c>
      <c r="AT387" s="166" t="s">
        <v>163</v>
      </c>
      <c r="AU387" s="166" t="s">
        <v>112</v>
      </c>
      <c r="AY387" s="34" t="s">
        <v>160</v>
      </c>
      <c r="BE387" s="167">
        <f>IF(N387="základní",J387,0)</f>
        <v>0</v>
      </c>
      <c r="BF387" s="167">
        <f>IF(N387="snížená",J387,0)</f>
        <v>0</v>
      </c>
      <c r="BG387" s="167">
        <f>IF(N387="zákl. přenesená",J387,0)</f>
        <v>0</v>
      </c>
      <c r="BH387" s="167">
        <f>IF(N387="sníž. přenesená",J387,0)</f>
        <v>0</v>
      </c>
      <c r="BI387" s="167">
        <f>IF(N387="nulová",J387,0)</f>
        <v>0</v>
      </c>
      <c r="BJ387" s="34" t="s">
        <v>8</v>
      </c>
      <c r="BK387" s="167">
        <f>ROUND(I387*H387,2)</f>
        <v>0</v>
      </c>
      <c r="BL387" s="34" t="s">
        <v>280</v>
      </c>
      <c r="BM387" s="166" t="s">
        <v>993</v>
      </c>
    </row>
    <row r="388" spans="2:65" s="50" customFormat="1" ht="19.149999999999999">
      <c r="B388" s="49"/>
      <c r="D388" s="168" t="s">
        <v>170</v>
      </c>
      <c r="F388" s="169" t="s">
        <v>572</v>
      </c>
      <c r="I388" s="170"/>
      <c r="L388" s="49"/>
      <c r="M388" s="171"/>
      <c r="T388" s="74"/>
      <c r="AT388" s="34" t="s">
        <v>170</v>
      </c>
      <c r="AU388" s="34" t="s">
        <v>112</v>
      </c>
    </row>
    <row r="389" spans="2:65" s="173" customFormat="1">
      <c r="B389" s="172"/>
      <c r="D389" s="174" t="s">
        <v>172</v>
      </c>
      <c r="E389" s="175" t="s">
        <v>53</v>
      </c>
      <c r="F389" s="176" t="s">
        <v>844</v>
      </c>
      <c r="H389" s="175" t="s">
        <v>53</v>
      </c>
      <c r="I389" s="177"/>
      <c r="L389" s="172"/>
      <c r="M389" s="178"/>
      <c r="T389" s="179"/>
      <c r="AT389" s="175" t="s">
        <v>172</v>
      </c>
      <c r="AU389" s="175" t="s">
        <v>112</v>
      </c>
      <c r="AV389" s="173" t="s">
        <v>8</v>
      </c>
      <c r="AW389" s="173" t="s">
        <v>65</v>
      </c>
      <c r="AX389" s="173" t="s">
        <v>103</v>
      </c>
      <c r="AY389" s="175" t="s">
        <v>160</v>
      </c>
    </row>
    <row r="390" spans="2:65" s="173" customFormat="1">
      <c r="B390" s="172"/>
      <c r="D390" s="174" t="s">
        <v>172</v>
      </c>
      <c r="E390" s="175" t="s">
        <v>53</v>
      </c>
      <c r="F390" s="176" t="s">
        <v>887</v>
      </c>
      <c r="H390" s="175" t="s">
        <v>53</v>
      </c>
      <c r="I390" s="177"/>
      <c r="L390" s="172"/>
      <c r="M390" s="178"/>
      <c r="T390" s="179"/>
      <c r="AT390" s="175" t="s">
        <v>172</v>
      </c>
      <c r="AU390" s="175" t="s">
        <v>112</v>
      </c>
      <c r="AV390" s="173" t="s">
        <v>8</v>
      </c>
      <c r="AW390" s="173" t="s">
        <v>65</v>
      </c>
      <c r="AX390" s="173" t="s">
        <v>103</v>
      </c>
      <c r="AY390" s="175" t="s">
        <v>160</v>
      </c>
    </row>
    <row r="391" spans="2:65" s="181" customFormat="1">
      <c r="B391" s="180"/>
      <c r="D391" s="174" t="s">
        <v>172</v>
      </c>
      <c r="E391" s="182" t="s">
        <v>53</v>
      </c>
      <c r="F391" s="183" t="s">
        <v>314</v>
      </c>
      <c r="H391" s="184">
        <v>1</v>
      </c>
      <c r="I391" s="185"/>
      <c r="L391" s="180"/>
      <c r="M391" s="186"/>
      <c r="T391" s="187"/>
      <c r="AT391" s="182" t="s">
        <v>172</v>
      </c>
      <c r="AU391" s="182" t="s">
        <v>112</v>
      </c>
      <c r="AV391" s="181" t="s">
        <v>112</v>
      </c>
      <c r="AW391" s="181" t="s">
        <v>65</v>
      </c>
      <c r="AX391" s="181" t="s">
        <v>8</v>
      </c>
      <c r="AY391" s="182" t="s">
        <v>160</v>
      </c>
    </row>
    <row r="392" spans="2:65" s="50" customFormat="1" ht="49.15" customHeight="1">
      <c r="B392" s="49"/>
      <c r="C392" s="155" t="s">
        <v>444</v>
      </c>
      <c r="D392" s="155" t="s">
        <v>163</v>
      </c>
      <c r="E392" s="156" t="s">
        <v>574</v>
      </c>
      <c r="F392" s="157" t="s">
        <v>575</v>
      </c>
      <c r="G392" s="158" t="s">
        <v>409</v>
      </c>
      <c r="H392" s="159">
        <v>3.0000000000000001E-3</v>
      </c>
      <c r="I392" s="160"/>
      <c r="J392" s="161">
        <f>ROUND(I392*H392,2)</f>
        <v>0</v>
      </c>
      <c r="K392" s="157" t="s">
        <v>167</v>
      </c>
      <c r="L392" s="49"/>
      <c r="M392" s="162" t="s">
        <v>53</v>
      </c>
      <c r="N392" s="163" t="s">
        <v>74</v>
      </c>
      <c r="P392" s="164">
        <f>O392*H392</f>
        <v>0</v>
      </c>
      <c r="Q392" s="164">
        <v>0</v>
      </c>
      <c r="R392" s="164">
        <f>Q392*H392</f>
        <v>0</v>
      </c>
      <c r="S392" s="164">
        <v>0</v>
      </c>
      <c r="T392" s="165">
        <f>S392*H392</f>
        <v>0</v>
      </c>
      <c r="AR392" s="166" t="s">
        <v>280</v>
      </c>
      <c r="AT392" s="166" t="s">
        <v>163</v>
      </c>
      <c r="AU392" s="166" t="s">
        <v>112</v>
      </c>
      <c r="AY392" s="34" t="s">
        <v>160</v>
      </c>
      <c r="BE392" s="167">
        <f>IF(N392="základní",J392,0)</f>
        <v>0</v>
      </c>
      <c r="BF392" s="167">
        <f>IF(N392="snížená",J392,0)</f>
        <v>0</v>
      </c>
      <c r="BG392" s="167">
        <f>IF(N392="zákl. přenesená",J392,0)</f>
        <v>0</v>
      </c>
      <c r="BH392" s="167">
        <f>IF(N392="sníž. přenesená",J392,0)</f>
        <v>0</v>
      </c>
      <c r="BI392" s="167">
        <f>IF(N392="nulová",J392,0)</f>
        <v>0</v>
      </c>
      <c r="BJ392" s="34" t="s">
        <v>8</v>
      </c>
      <c r="BK392" s="167">
        <f>ROUND(I392*H392,2)</f>
        <v>0</v>
      </c>
      <c r="BL392" s="34" t="s">
        <v>280</v>
      </c>
      <c r="BM392" s="166" t="s">
        <v>994</v>
      </c>
    </row>
    <row r="393" spans="2:65" s="50" customFormat="1" ht="19.149999999999999">
      <c r="B393" s="49"/>
      <c r="D393" s="168" t="s">
        <v>170</v>
      </c>
      <c r="F393" s="169" t="s">
        <v>577</v>
      </c>
      <c r="I393" s="170"/>
      <c r="L393" s="49"/>
      <c r="M393" s="171"/>
      <c r="T393" s="74"/>
      <c r="AT393" s="34" t="s">
        <v>170</v>
      </c>
      <c r="AU393" s="34" t="s">
        <v>112</v>
      </c>
    </row>
    <row r="394" spans="2:65" s="143" customFormat="1" ht="22.9" customHeight="1">
      <c r="B394" s="142"/>
      <c r="D394" s="144" t="s">
        <v>102</v>
      </c>
      <c r="E394" s="153" t="s">
        <v>578</v>
      </c>
      <c r="F394" s="153" t="s">
        <v>579</v>
      </c>
      <c r="I394" s="146"/>
      <c r="J394" s="154">
        <f>BK394</f>
        <v>0</v>
      </c>
      <c r="L394" s="142"/>
      <c r="M394" s="148"/>
      <c r="P394" s="149">
        <f>SUM(P395:P413)</f>
        <v>0</v>
      </c>
      <c r="R394" s="149">
        <f>SUM(R395:R413)</f>
        <v>2.4899999999999999E-2</v>
      </c>
      <c r="T394" s="150">
        <f>SUM(T395:T413)</f>
        <v>0</v>
      </c>
      <c r="AR394" s="144" t="s">
        <v>112</v>
      </c>
      <c r="AT394" s="151" t="s">
        <v>102</v>
      </c>
      <c r="AU394" s="151" t="s">
        <v>8</v>
      </c>
      <c r="AY394" s="144" t="s">
        <v>160</v>
      </c>
      <c r="BK394" s="152">
        <f>SUM(BK395:BK413)</f>
        <v>0</v>
      </c>
    </row>
    <row r="395" spans="2:65" s="50" customFormat="1" ht="37.9" customHeight="1">
      <c r="B395" s="49"/>
      <c r="C395" s="155" t="s">
        <v>453</v>
      </c>
      <c r="D395" s="155" t="s">
        <v>163</v>
      </c>
      <c r="E395" s="156" t="s">
        <v>581</v>
      </c>
      <c r="F395" s="157" t="s">
        <v>582</v>
      </c>
      <c r="G395" s="158" t="s">
        <v>180</v>
      </c>
      <c r="H395" s="159">
        <v>1</v>
      </c>
      <c r="I395" s="160"/>
      <c r="J395" s="161">
        <f>ROUND(I395*H395,2)</f>
        <v>0</v>
      </c>
      <c r="K395" s="157" t="s">
        <v>167</v>
      </c>
      <c r="L395" s="49"/>
      <c r="M395" s="162" t="s">
        <v>53</v>
      </c>
      <c r="N395" s="163" t="s">
        <v>74</v>
      </c>
      <c r="P395" s="164">
        <f>O395*H395</f>
        <v>0</v>
      </c>
      <c r="Q395" s="164">
        <v>0</v>
      </c>
      <c r="R395" s="164">
        <f>Q395*H395</f>
        <v>0</v>
      </c>
      <c r="S395" s="164">
        <v>0</v>
      </c>
      <c r="T395" s="165">
        <f>S395*H395</f>
        <v>0</v>
      </c>
      <c r="AR395" s="166" t="s">
        <v>280</v>
      </c>
      <c r="AT395" s="166" t="s">
        <v>163</v>
      </c>
      <c r="AU395" s="166" t="s">
        <v>112</v>
      </c>
      <c r="AY395" s="34" t="s">
        <v>160</v>
      </c>
      <c r="BE395" s="167">
        <f>IF(N395="základní",J395,0)</f>
        <v>0</v>
      </c>
      <c r="BF395" s="167">
        <f>IF(N395="snížená",J395,0)</f>
        <v>0</v>
      </c>
      <c r="BG395" s="167">
        <f>IF(N395="zákl. přenesená",J395,0)</f>
        <v>0</v>
      </c>
      <c r="BH395" s="167">
        <f>IF(N395="sníž. přenesená",J395,0)</f>
        <v>0</v>
      </c>
      <c r="BI395" s="167">
        <f>IF(N395="nulová",J395,0)</f>
        <v>0</v>
      </c>
      <c r="BJ395" s="34" t="s">
        <v>8</v>
      </c>
      <c r="BK395" s="167">
        <f>ROUND(I395*H395,2)</f>
        <v>0</v>
      </c>
      <c r="BL395" s="34" t="s">
        <v>280</v>
      </c>
      <c r="BM395" s="166" t="s">
        <v>995</v>
      </c>
    </row>
    <row r="396" spans="2:65" s="50" customFormat="1" ht="19.149999999999999">
      <c r="B396" s="49"/>
      <c r="D396" s="168" t="s">
        <v>170</v>
      </c>
      <c r="F396" s="169" t="s">
        <v>584</v>
      </c>
      <c r="I396" s="170"/>
      <c r="L396" s="49"/>
      <c r="M396" s="171"/>
      <c r="T396" s="74"/>
      <c r="AT396" s="34" t="s">
        <v>170</v>
      </c>
      <c r="AU396" s="34" t="s">
        <v>112</v>
      </c>
    </row>
    <row r="397" spans="2:65" s="173" customFormat="1">
      <c r="B397" s="172"/>
      <c r="D397" s="174" t="s">
        <v>172</v>
      </c>
      <c r="E397" s="175" t="s">
        <v>53</v>
      </c>
      <c r="F397" s="176" t="s">
        <v>844</v>
      </c>
      <c r="H397" s="175" t="s">
        <v>53</v>
      </c>
      <c r="I397" s="177"/>
      <c r="L397" s="172"/>
      <c r="M397" s="178"/>
      <c r="T397" s="179"/>
      <c r="AT397" s="175" t="s">
        <v>172</v>
      </c>
      <c r="AU397" s="175" t="s">
        <v>112</v>
      </c>
      <c r="AV397" s="173" t="s">
        <v>8</v>
      </c>
      <c r="AW397" s="173" t="s">
        <v>65</v>
      </c>
      <c r="AX397" s="173" t="s">
        <v>103</v>
      </c>
      <c r="AY397" s="175" t="s">
        <v>160</v>
      </c>
    </row>
    <row r="398" spans="2:65" s="173" customFormat="1">
      <c r="B398" s="172"/>
      <c r="D398" s="174" t="s">
        <v>172</v>
      </c>
      <c r="E398" s="175" t="s">
        <v>53</v>
      </c>
      <c r="F398" s="176" t="s">
        <v>887</v>
      </c>
      <c r="H398" s="175" t="s">
        <v>53</v>
      </c>
      <c r="I398" s="177"/>
      <c r="L398" s="172"/>
      <c r="M398" s="178"/>
      <c r="T398" s="179"/>
      <c r="AT398" s="175" t="s">
        <v>172</v>
      </c>
      <c r="AU398" s="175" t="s">
        <v>112</v>
      </c>
      <c r="AV398" s="173" t="s">
        <v>8</v>
      </c>
      <c r="AW398" s="173" t="s">
        <v>65</v>
      </c>
      <c r="AX398" s="173" t="s">
        <v>103</v>
      </c>
      <c r="AY398" s="175" t="s">
        <v>160</v>
      </c>
    </row>
    <row r="399" spans="2:65" s="181" customFormat="1">
      <c r="B399" s="180"/>
      <c r="D399" s="174" t="s">
        <v>172</v>
      </c>
      <c r="E399" s="182" t="s">
        <v>53</v>
      </c>
      <c r="F399" s="183" t="s">
        <v>314</v>
      </c>
      <c r="H399" s="184">
        <v>1</v>
      </c>
      <c r="I399" s="185"/>
      <c r="L399" s="180"/>
      <c r="M399" s="186"/>
      <c r="T399" s="187"/>
      <c r="AT399" s="182" t="s">
        <v>172</v>
      </c>
      <c r="AU399" s="182" t="s">
        <v>112</v>
      </c>
      <c r="AV399" s="181" t="s">
        <v>112</v>
      </c>
      <c r="AW399" s="181" t="s">
        <v>65</v>
      </c>
      <c r="AX399" s="181" t="s">
        <v>8</v>
      </c>
      <c r="AY399" s="182" t="s">
        <v>160</v>
      </c>
    </row>
    <row r="400" spans="2:65" s="50" customFormat="1" ht="33" customHeight="1">
      <c r="B400" s="49"/>
      <c r="C400" s="188" t="s">
        <v>462</v>
      </c>
      <c r="D400" s="188" t="s">
        <v>187</v>
      </c>
      <c r="E400" s="189" t="s">
        <v>996</v>
      </c>
      <c r="F400" s="190" t="s">
        <v>997</v>
      </c>
      <c r="G400" s="191" t="s">
        <v>180</v>
      </c>
      <c r="H400" s="192">
        <v>1</v>
      </c>
      <c r="I400" s="193"/>
      <c r="J400" s="194">
        <f>ROUND(I400*H400,2)</f>
        <v>0</v>
      </c>
      <c r="K400" s="190" t="s">
        <v>465</v>
      </c>
      <c r="L400" s="195"/>
      <c r="M400" s="196" t="s">
        <v>53</v>
      </c>
      <c r="N400" s="197" t="s">
        <v>74</v>
      </c>
      <c r="P400" s="164">
        <f>O400*H400</f>
        <v>0</v>
      </c>
      <c r="Q400" s="164">
        <v>2.2499999999999999E-2</v>
      </c>
      <c r="R400" s="164">
        <f>Q400*H400</f>
        <v>2.2499999999999999E-2</v>
      </c>
      <c r="S400" s="164">
        <v>0</v>
      </c>
      <c r="T400" s="165">
        <f>S400*H400</f>
        <v>0</v>
      </c>
      <c r="AR400" s="166" t="s">
        <v>380</v>
      </c>
      <c r="AT400" s="166" t="s">
        <v>187</v>
      </c>
      <c r="AU400" s="166" t="s">
        <v>112</v>
      </c>
      <c r="AY400" s="34" t="s">
        <v>160</v>
      </c>
      <c r="BE400" s="167">
        <f>IF(N400="základní",J400,0)</f>
        <v>0</v>
      </c>
      <c r="BF400" s="167">
        <f>IF(N400="snížená",J400,0)</f>
        <v>0</v>
      </c>
      <c r="BG400" s="167">
        <f>IF(N400="zákl. přenesená",J400,0)</f>
        <v>0</v>
      </c>
      <c r="BH400" s="167">
        <f>IF(N400="sníž. přenesená",J400,0)</f>
        <v>0</v>
      </c>
      <c r="BI400" s="167">
        <f>IF(N400="nulová",J400,0)</f>
        <v>0</v>
      </c>
      <c r="BJ400" s="34" t="s">
        <v>8</v>
      </c>
      <c r="BK400" s="167">
        <f>ROUND(I400*H400,2)</f>
        <v>0</v>
      </c>
      <c r="BL400" s="34" t="s">
        <v>280</v>
      </c>
      <c r="BM400" s="166" t="s">
        <v>998</v>
      </c>
    </row>
    <row r="401" spans="2:65" s="50" customFormat="1" ht="24.4" customHeight="1">
      <c r="B401" s="49"/>
      <c r="C401" s="155" t="s">
        <v>467</v>
      </c>
      <c r="D401" s="155" t="s">
        <v>163</v>
      </c>
      <c r="E401" s="156" t="s">
        <v>590</v>
      </c>
      <c r="F401" s="157" t="s">
        <v>591</v>
      </c>
      <c r="G401" s="158" t="s">
        <v>180</v>
      </c>
      <c r="H401" s="159">
        <v>1</v>
      </c>
      <c r="I401" s="160"/>
      <c r="J401" s="161">
        <f>ROUND(I401*H401,2)</f>
        <v>0</v>
      </c>
      <c r="K401" s="157" t="s">
        <v>167</v>
      </c>
      <c r="L401" s="49"/>
      <c r="M401" s="162" t="s">
        <v>53</v>
      </c>
      <c r="N401" s="163" t="s">
        <v>74</v>
      </c>
      <c r="P401" s="164">
        <f>O401*H401</f>
        <v>0</v>
      </c>
      <c r="Q401" s="164">
        <v>0</v>
      </c>
      <c r="R401" s="164">
        <f>Q401*H401</f>
        <v>0</v>
      </c>
      <c r="S401" s="164">
        <v>0</v>
      </c>
      <c r="T401" s="165">
        <f>S401*H401</f>
        <v>0</v>
      </c>
      <c r="AR401" s="166" t="s">
        <v>280</v>
      </c>
      <c r="AT401" s="166" t="s">
        <v>163</v>
      </c>
      <c r="AU401" s="166" t="s">
        <v>112</v>
      </c>
      <c r="AY401" s="34" t="s">
        <v>160</v>
      </c>
      <c r="BE401" s="167">
        <f>IF(N401="základní",J401,0)</f>
        <v>0</v>
      </c>
      <c r="BF401" s="167">
        <f>IF(N401="snížená",J401,0)</f>
        <v>0</v>
      </c>
      <c r="BG401" s="167">
        <f>IF(N401="zákl. přenesená",J401,0)</f>
        <v>0</v>
      </c>
      <c r="BH401" s="167">
        <f>IF(N401="sníž. přenesená",J401,0)</f>
        <v>0</v>
      </c>
      <c r="BI401" s="167">
        <f>IF(N401="nulová",J401,0)</f>
        <v>0</v>
      </c>
      <c r="BJ401" s="34" t="s">
        <v>8</v>
      </c>
      <c r="BK401" s="167">
        <f>ROUND(I401*H401,2)</f>
        <v>0</v>
      </c>
      <c r="BL401" s="34" t="s">
        <v>280</v>
      </c>
      <c r="BM401" s="166" t="s">
        <v>999</v>
      </c>
    </row>
    <row r="402" spans="2:65" s="50" customFormat="1" ht="19.149999999999999">
      <c r="B402" s="49"/>
      <c r="D402" s="168" t="s">
        <v>170</v>
      </c>
      <c r="F402" s="169" t="s">
        <v>593</v>
      </c>
      <c r="I402" s="170"/>
      <c r="L402" s="49"/>
      <c r="M402" s="171"/>
      <c r="T402" s="74"/>
      <c r="AT402" s="34" t="s">
        <v>170</v>
      </c>
      <c r="AU402" s="34" t="s">
        <v>112</v>
      </c>
    </row>
    <row r="403" spans="2:65" s="173" customFormat="1">
      <c r="B403" s="172"/>
      <c r="D403" s="174" t="s">
        <v>172</v>
      </c>
      <c r="E403" s="175" t="s">
        <v>53</v>
      </c>
      <c r="F403" s="176" t="s">
        <v>844</v>
      </c>
      <c r="H403" s="175" t="s">
        <v>53</v>
      </c>
      <c r="I403" s="177"/>
      <c r="L403" s="172"/>
      <c r="M403" s="178"/>
      <c r="T403" s="179"/>
      <c r="AT403" s="175" t="s">
        <v>172</v>
      </c>
      <c r="AU403" s="175" t="s">
        <v>112</v>
      </c>
      <c r="AV403" s="173" t="s">
        <v>8</v>
      </c>
      <c r="AW403" s="173" t="s">
        <v>65</v>
      </c>
      <c r="AX403" s="173" t="s">
        <v>103</v>
      </c>
      <c r="AY403" s="175" t="s">
        <v>160</v>
      </c>
    </row>
    <row r="404" spans="2:65" s="173" customFormat="1">
      <c r="B404" s="172"/>
      <c r="D404" s="174" t="s">
        <v>172</v>
      </c>
      <c r="E404" s="175" t="s">
        <v>53</v>
      </c>
      <c r="F404" s="176" t="s">
        <v>887</v>
      </c>
      <c r="H404" s="175" t="s">
        <v>53</v>
      </c>
      <c r="I404" s="177"/>
      <c r="L404" s="172"/>
      <c r="M404" s="178"/>
      <c r="T404" s="179"/>
      <c r="AT404" s="175" t="s">
        <v>172</v>
      </c>
      <c r="AU404" s="175" t="s">
        <v>112</v>
      </c>
      <c r="AV404" s="173" t="s">
        <v>8</v>
      </c>
      <c r="AW404" s="173" t="s">
        <v>65</v>
      </c>
      <c r="AX404" s="173" t="s">
        <v>103</v>
      </c>
      <c r="AY404" s="175" t="s">
        <v>160</v>
      </c>
    </row>
    <row r="405" spans="2:65" s="181" customFormat="1">
      <c r="B405" s="180"/>
      <c r="D405" s="174" t="s">
        <v>172</v>
      </c>
      <c r="E405" s="182" t="s">
        <v>53</v>
      </c>
      <c r="F405" s="183" t="s">
        <v>314</v>
      </c>
      <c r="H405" s="184">
        <v>1</v>
      </c>
      <c r="I405" s="185"/>
      <c r="L405" s="180"/>
      <c r="M405" s="186"/>
      <c r="T405" s="187"/>
      <c r="AT405" s="182" t="s">
        <v>172</v>
      </c>
      <c r="AU405" s="182" t="s">
        <v>112</v>
      </c>
      <c r="AV405" s="181" t="s">
        <v>112</v>
      </c>
      <c r="AW405" s="181" t="s">
        <v>65</v>
      </c>
      <c r="AX405" s="181" t="s">
        <v>8</v>
      </c>
      <c r="AY405" s="182" t="s">
        <v>160</v>
      </c>
    </row>
    <row r="406" spans="2:65" s="50" customFormat="1" ht="16.5" customHeight="1">
      <c r="B406" s="49"/>
      <c r="C406" s="188" t="s">
        <v>476</v>
      </c>
      <c r="D406" s="188" t="s">
        <v>187</v>
      </c>
      <c r="E406" s="189" t="s">
        <v>595</v>
      </c>
      <c r="F406" s="190" t="s">
        <v>596</v>
      </c>
      <c r="G406" s="191" t="s">
        <v>180</v>
      </c>
      <c r="H406" s="192">
        <v>1</v>
      </c>
      <c r="I406" s="193"/>
      <c r="J406" s="194">
        <f>ROUND(I406*H406,2)</f>
        <v>0</v>
      </c>
      <c r="K406" s="190" t="s">
        <v>167</v>
      </c>
      <c r="L406" s="195"/>
      <c r="M406" s="196" t="s">
        <v>53</v>
      </c>
      <c r="N406" s="197" t="s">
        <v>74</v>
      </c>
      <c r="P406" s="164">
        <f>O406*H406</f>
        <v>0</v>
      </c>
      <c r="Q406" s="164">
        <v>2.3999999999999998E-3</v>
      </c>
      <c r="R406" s="164">
        <f>Q406*H406</f>
        <v>2.3999999999999998E-3</v>
      </c>
      <c r="S406" s="164">
        <v>0</v>
      </c>
      <c r="T406" s="165">
        <f>S406*H406</f>
        <v>0</v>
      </c>
      <c r="AR406" s="166" t="s">
        <v>380</v>
      </c>
      <c r="AT406" s="166" t="s">
        <v>187</v>
      </c>
      <c r="AU406" s="166" t="s">
        <v>112</v>
      </c>
      <c r="AY406" s="34" t="s">
        <v>160</v>
      </c>
      <c r="BE406" s="167">
        <f>IF(N406="základní",J406,0)</f>
        <v>0</v>
      </c>
      <c r="BF406" s="167">
        <f>IF(N406="snížená",J406,0)</f>
        <v>0</v>
      </c>
      <c r="BG406" s="167">
        <f>IF(N406="zákl. přenesená",J406,0)</f>
        <v>0</v>
      </c>
      <c r="BH406" s="167">
        <f>IF(N406="sníž. přenesená",J406,0)</f>
        <v>0</v>
      </c>
      <c r="BI406" s="167">
        <f>IF(N406="nulová",J406,0)</f>
        <v>0</v>
      </c>
      <c r="BJ406" s="34" t="s">
        <v>8</v>
      </c>
      <c r="BK406" s="167">
        <f>ROUND(I406*H406,2)</f>
        <v>0</v>
      </c>
      <c r="BL406" s="34" t="s">
        <v>280</v>
      </c>
      <c r="BM406" s="166" t="s">
        <v>1000</v>
      </c>
    </row>
    <row r="407" spans="2:65" s="50" customFormat="1" ht="24.4" customHeight="1">
      <c r="B407" s="49"/>
      <c r="C407" s="155" t="s">
        <v>483</v>
      </c>
      <c r="D407" s="155" t="s">
        <v>163</v>
      </c>
      <c r="E407" s="156" t="s">
        <v>1001</v>
      </c>
      <c r="F407" s="157" t="s">
        <v>1002</v>
      </c>
      <c r="G407" s="158" t="s">
        <v>180</v>
      </c>
      <c r="H407" s="159">
        <v>1</v>
      </c>
      <c r="I407" s="160"/>
      <c r="J407" s="161">
        <f>ROUND(I407*H407,2)</f>
        <v>0</v>
      </c>
      <c r="K407" s="157" t="s">
        <v>167</v>
      </c>
      <c r="L407" s="49"/>
      <c r="M407" s="162" t="s">
        <v>53</v>
      </c>
      <c r="N407" s="163" t="s">
        <v>74</v>
      </c>
      <c r="P407" s="164">
        <f>O407*H407</f>
        <v>0</v>
      </c>
      <c r="Q407" s="164">
        <v>0</v>
      </c>
      <c r="R407" s="164">
        <f>Q407*H407</f>
        <v>0</v>
      </c>
      <c r="S407" s="164">
        <v>0</v>
      </c>
      <c r="T407" s="165">
        <f>S407*H407</f>
        <v>0</v>
      </c>
      <c r="AR407" s="166" t="s">
        <v>280</v>
      </c>
      <c r="AT407" s="166" t="s">
        <v>163</v>
      </c>
      <c r="AU407" s="166" t="s">
        <v>112</v>
      </c>
      <c r="AY407" s="34" t="s">
        <v>160</v>
      </c>
      <c r="BE407" s="167">
        <f>IF(N407="základní",J407,0)</f>
        <v>0</v>
      </c>
      <c r="BF407" s="167">
        <f>IF(N407="snížená",J407,0)</f>
        <v>0</v>
      </c>
      <c r="BG407" s="167">
        <f>IF(N407="zákl. přenesená",J407,0)</f>
        <v>0</v>
      </c>
      <c r="BH407" s="167">
        <f>IF(N407="sníž. přenesená",J407,0)</f>
        <v>0</v>
      </c>
      <c r="BI407" s="167">
        <f>IF(N407="nulová",J407,0)</f>
        <v>0</v>
      </c>
      <c r="BJ407" s="34" t="s">
        <v>8</v>
      </c>
      <c r="BK407" s="167">
        <f>ROUND(I407*H407,2)</f>
        <v>0</v>
      </c>
      <c r="BL407" s="34" t="s">
        <v>280</v>
      </c>
      <c r="BM407" s="166" t="s">
        <v>1003</v>
      </c>
    </row>
    <row r="408" spans="2:65" s="50" customFormat="1" ht="19.149999999999999">
      <c r="B408" s="49"/>
      <c r="D408" s="168" t="s">
        <v>170</v>
      </c>
      <c r="F408" s="169" t="s">
        <v>1004</v>
      </c>
      <c r="I408" s="170"/>
      <c r="L408" s="49"/>
      <c r="M408" s="171"/>
      <c r="T408" s="74"/>
      <c r="AT408" s="34" t="s">
        <v>170</v>
      </c>
      <c r="AU408" s="34" t="s">
        <v>112</v>
      </c>
    </row>
    <row r="409" spans="2:65" s="173" customFormat="1">
      <c r="B409" s="172"/>
      <c r="D409" s="174" t="s">
        <v>172</v>
      </c>
      <c r="E409" s="175" t="s">
        <v>53</v>
      </c>
      <c r="F409" s="176" t="s">
        <v>844</v>
      </c>
      <c r="H409" s="175" t="s">
        <v>53</v>
      </c>
      <c r="I409" s="177"/>
      <c r="L409" s="172"/>
      <c r="M409" s="178"/>
      <c r="T409" s="179"/>
      <c r="AT409" s="175" t="s">
        <v>172</v>
      </c>
      <c r="AU409" s="175" t="s">
        <v>112</v>
      </c>
      <c r="AV409" s="173" t="s">
        <v>8</v>
      </c>
      <c r="AW409" s="173" t="s">
        <v>65</v>
      </c>
      <c r="AX409" s="173" t="s">
        <v>103</v>
      </c>
      <c r="AY409" s="175" t="s">
        <v>160</v>
      </c>
    </row>
    <row r="410" spans="2:65" s="173" customFormat="1">
      <c r="B410" s="172"/>
      <c r="D410" s="174" t="s">
        <v>172</v>
      </c>
      <c r="E410" s="175" t="s">
        <v>53</v>
      </c>
      <c r="F410" s="176" t="s">
        <v>887</v>
      </c>
      <c r="H410" s="175" t="s">
        <v>53</v>
      </c>
      <c r="I410" s="177"/>
      <c r="L410" s="172"/>
      <c r="M410" s="178"/>
      <c r="T410" s="179"/>
      <c r="AT410" s="175" t="s">
        <v>172</v>
      </c>
      <c r="AU410" s="175" t="s">
        <v>112</v>
      </c>
      <c r="AV410" s="173" t="s">
        <v>8</v>
      </c>
      <c r="AW410" s="173" t="s">
        <v>65</v>
      </c>
      <c r="AX410" s="173" t="s">
        <v>103</v>
      </c>
      <c r="AY410" s="175" t="s">
        <v>160</v>
      </c>
    </row>
    <row r="411" spans="2:65" s="181" customFormat="1">
      <c r="B411" s="180"/>
      <c r="D411" s="174" t="s">
        <v>172</v>
      </c>
      <c r="E411" s="182" t="s">
        <v>53</v>
      </c>
      <c r="F411" s="183" t="s">
        <v>314</v>
      </c>
      <c r="H411" s="184">
        <v>1</v>
      </c>
      <c r="I411" s="185"/>
      <c r="L411" s="180"/>
      <c r="M411" s="186"/>
      <c r="T411" s="187"/>
      <c r="AT411" s="182" t="s">
        <v>172</v>
      </c>
      <c r="AU411" s="182" t="s">
        <v>112</v>
      </c>
      <c r="AV411" s="181" t="s">
        <v>112</v>
      </c>
      <c r="AW411" s="181" t="s">
        <v>65</v>
      </c>
      <c r="AX411" s="181" t="s">
        <v>8</v>
      </c>
      <c r="AY411" s="182" t="s">
        <v>160</v>
      </c>
    </row>
    <row r="412" spans="2:65" s="50" customFormat="1" ht="49.15" customHeight="1">
      <c r="B412" s="49"/>
      <c r="C412" s="155" t="s">
        <v>491</v>
      </c>
      <c r="D412" s="155" t="s">
        <v>163</v>
      </c>
      <c r="E412" s="156" t="s">
        <v>604</v>
      </c>
      <c r="F412" s="157" t="s">
        <v>605</v>
      </c>
      <c r="G412" s="158" t="s">
        <v>409</v>
      </c>
      <c r="H412" s="159">
        <v>2.5000000000000001E-2</v>
      </c>
      <c r="I412" s="160"/>
      <c r="J412" s="161">
        <f>ROUND(I412*H412,2)</f>
        <v>0</v>
      </c>
      <c r="K412" s="157" t="s">
        <v>167</v>
      </c>
      <c r="L412" s="49"/>
      <c r="M412" s="162" t="s">
        <v>53</v>
      </c>
      <c r="N412" s="163" t="s">
        <v>74</v>
      </c>
      <c r="P412" s="164">
        <f>O412*H412</f>
        <v>0</v>
      </c>
      <c r="Q412" s="164">
        <v>0</v>
      </c>
      <c r="R412" s="164">
        <f>Q412*H412</f>
        <v>0</v>
      </c>
      <c r="S412" s="164">
        <v>0</v>
      </c>
      <c r="T412" s="165">
        <f>S412*H412</f>
        <v>0</v>
      </c>
      <c r="AR412" s="166" t="s">
        <v>280</v>
      </c>
      <c r="AT412" s="166" t="s">
        <v>163</v>
      </c>
      <c r="AU412" s="166" t="s">
        <v>112</v>
      </c>
      <c r="AY412" s="34" t="s">
        <v>160</v>
      </c>
      <c r="BE412" s="167">
        <f>IF(N412="základní",J412,0)</f>
        <v>0</v>
      </c>
      <c r="BF412" s="167">
        <f>IF(N412="snížená",J412,0)</f>
        <v>0</v>
      </c>
      <c r="BG412" s="167">
        <f>IF(N412="zákl. přenesená",J412,0)</f>
        <v>0</v>
      </c>
      <c r="BH412" s="167">
        <f>IF(N412="sníž. přenesená",J412,0)</f>
        <v>0</v>
      </c>
      <c r="BI412" s="167">
        <f>IF(N412="nulová",J412,0)</f>
        <v>0</v>
      </c>
      <c r="BJ412" s="34" t="s">
        <v>8</v>
      </c>
      <c r="BK412" s="167">
        <f>ROUND(I412*H412,2)</f>
        <v>0</v>
      </c>
      <c r="BL412" s="34" t="s">
        <v>280</v>
      </c>
      <c r="BM412" s="166" t="s">
        <v>1005</v>
      </c>
    </row>
    <row r="413" spans="2:65" s="50" customFormat="1" ht="19.149999999999999">
      <c r="B413" s="49"/>
      <c r="D413" s="168" t="s">
        <v>170</v>
      </c>
      <c r="F413" s="169" t="s">
        <v>607</v>
      </c>
      <c r="I413" s="170"/>
      <c r="L413" s="49"/>
      <c r="M413" s="171"/>
      <c r="T413" s="74"/>
      <c r="AT413" s="34" t="s">
        <v>170</v>
      </c>
      <c r="AU413" s="34" t="s">
        <v>112</v>
      </c>
    </row>
    <row r="414" spans="2:65" s="143" customFormat="1" ht="22.9" customHeight="1">
      <c r="B414" s="142"/>
      <c r="D414" s="144" t="s">
        <v>102</v>
      </c>
      <c r="E414" s="153" t="s">
        <v>1006</v>
      </c>
      <c r="F414" s="153" t="s">
        <v>1007</v>
      </c>
      <c r="I414" s="146"/>
      <c r="J414" s="154">
        <f>BK414</f>
        <v>0</v>
      </c>
      <c r="L414" s="142"/>
      <c r="M414" s="148"/>
      <c r="P414" s="149">
        <f>SUM(P415:P429)</f>
        <v>0</v>
      </c>
      <c r="R414" s="149">
        <f>SUM(R415:R429)</f>
        <v>2.0600000000000002E-3</v>
      </c>
      <c r="T414" s="150">
        <f>SUM(T415:T429)</f>
        <v>0.65957249999999989</v>
      </c>
      <c r="AR414" s="144" t="s">
        <v>112</v>
      </c>
      <c r="AT414" s="151" t="s">
        <v>102</v>
      </c>
      <c r="AU414" s="151" t="s">
        <v>8</v>
      </c>
      <c r="AY414" s="144" t="s">
        <v>160</v>
      </c>
      <c r="BK414" s="152">
        <f>SUM(BK415:BK429)</f>
        <v>0</v>
      </c>
    </row>
    <row r="415" spans="2:65" s="50" customFormat="1" ht="24.4" customHeight="1">
      <c r="B415" s="49"/>
      <c r="C415" s="155" t="s">
        <v>498</v>
      </c>
      <c r="D415" s="155" t="s">
        <v>163</v>
      </c>
      <c r="E415" s="156" t="s">
        <v>1008</v>
      </c>
      <c r="F415" s="157" t="s">
        <v>1009</v>
      </c>
      <c r="G415" s="158" t="s">
        <v>215</v>
      </c>
      <c r="H415" s="159">
        <v>16.670000000000002</v>
      </c>
      <c r="I415" s="160"/>
      <c r="J415" s="161">
        <f>ROUND(I415*H415,2)</f>
        <v>0</v>
      </c>
      <c r="K415" s="157" t="s">
        <v>167</v>
      </c>
      <c r="L415" s="49"/>
      <c r="M415" s="162" t="s">
        <v>53</v>
      </c>
      <c r="N415" s="163" t="s">
        <v>74</v>
      </c>
      <c r="P415" s="164">
        <f>O415*H415</f>
        <v>0</v>
      </c>
      <c r="Q415" s="164">
        <v>0</v>
      </c>
      <c r="R415" s="164">
        <f>Q415*H415</f>
        <v>0</v>
      </c>
      <c r="S415" s="164">
        <v>3.2499999999999999E-3</v>
      </c>
      <c r="T415" s="165">
        <f>S415*H415</f>
        <v>5.4177500000000003E-2</v>
      </c>
      <c r="AR415" s="166" t="s">
        <v>280</v>
      </c>
      <c r="AT415" s="166" t="s">
        <v>163</v>
      </c>
      <c r="AU415" s="166" t="s">
        <v>112</v>
      </c>
      <c r="AY415" s="34" t="s">
        <v>160</v>
      </c>
      <c r="BE415" s="167">
        <f>IF(N415="základní",J415,0)</f>
        <v>0</v>
      </c>
      <c r="BF415" s="167">
        <f>IF(N415="snížená",J415,0)</f>
        <v>0</v>
      </c>
      <c r="BG415" s="167">
        <f>IF(N415="zákl. přenesená",J415,0)</f>
        <v>0</v>
      </c>
      <c r="BH415" s="167">
        <f>IF(N415="sníž. přenesená",J415,0)</f>
        <v>0</v>
      </c>
      <c r="BI415" s="167">
        <f>IF(N415="nulová",J415,0)</f>
        <v>0</v>
      </c>
      <c r="BJ415" s="34" t="s">
        <v>8</v>
      </c>
      <c r="BK415" s="167">
        <f>ROUND(I415*H415,2)</f>
        <v>0</v>
      </c>
      <c r="BL415" s="34" t="s">
        <v>280</v>
      </c>
      <c r="BM415" s="166" t="s">
        <v>1010</v>
      </c>
    </row>
    <row r="416" spans="2:65" s="50" customFormat="1" ht="19.149999999999999">
      <c r="B416" s="49"/>
      <c r="D416" s="168" t="s">
        <v>170</v>
      </c>
      <c r="F416" s="169" t="s">
        <v>1011</v>
      </c>
      <c r="I416" s="170"/>
      <c r="L416" s="49"/>
      <c r="M416" s="171"/>
      <c r="T416" s="74"/>
      <c r="AT416" s="34" t="s">
        <v>170</v>
      </c>
      <c r="AU416" s="34" t="s">
        <v>112</v>
      </c>
    </row>
    <row r="417" spans="2:65" s="173" customFormat="1">
      <c r="B417" s="172"/>
      <c r="D417" s="174" t="s">
        <v>172</v>
      </c>
      <c r="E417" s="175" t="s">
        <v>53</v>
      </c>
      <c r="F417" s="176" t="s">
        <v>836</v>
      </c>
      <c r="H417" s="175" t="s">
        <v>53</v>
      </c>
      <c r="I417" s="177"/>
      <c r="L417" s="172"/>
      <c r="M417" s="178"/>
      <c r="T417" s="179"/>
      <c r="AT417" s="175" t="s">
        <v>172</v>
      </c>
      <c r="AU417" s="175" t="s">
        <v>112</v>
      </c>
      <c r="AV417" s="173" t="s">
        <v>8</v>
      </c>
      <c r="AW417" s="173" t="s">
        <v>65</v>
      </c>
      <c r="AX417" s="173" t="s">
        <v>103</v>
      </c>
      <c r="AY417" s="175" t="s">
        <v>160</v>
      </c>
    </row>
    <row r="418" spans="2:65" s="173" customFormat="1">
      <c r="B418" s="172"/>
      <c r="D418" s="174" t="s">
        <v>172</v>
      </c>
      <c r="E418" s="175" t="s">
        <v>53</v>
      </c>
      <c r="F418" s="176" t="s">
        <v>174</v>
      </c>
      <c r="H418" s="175" t="s">
        <v>53</v>
      </c>
      <c r="I418" s="177"/>
      <c r="L418" s="172"/>
      <c r="M418" s="178"/>
      <c r="T418" s="179"/>
      <c r="AT418" s="175" t="s">
        <v>172</v>
      </c>
      <c r="AU418" s="175" t="s">
        <v>112</v>
      </c>
      <c r="AV418" s="173" t="s">
        <v>8</v>
      </c>
      <c r="AW418" s="173" t="s">
        <v>65</v>
      </c>
      <c r="AX418" s="173" t="s">
        <v>103</v>
      </c>
      <c r="AY418" s="175" t="s">
        <v>160</v>
      </c>
    </row>
    <row r="419" spans="2:65" s="181" customFormat="1">
      <c r="B419" s="180"/>
      <c r="D419" s="174" t="s">
        <v>172</v>
      </c>
      <c r="E419" s="182" t="s">
        <v>53</v>
      </c>
      <c r="F419" s="183" t="s">
        <v>1012</v>
      </c>
      <c r="H419" s="184">
        <v>16.670000000000002</v>
      </c>
      <c r="I419" s="185"/>
      <c r="L419" s="180"/>
      <c r="M419" s="186"/>
      <c r="T419" s="187"/>
      <c r="AT419" s="182" t="s">
        <v>172</v>
      </c>
      <c r="AU419" s="182" t="s">
        <v>112</v>
      </c>
      <c r="AV419" s="181" t="s">
        <v>112</v>
      </c>
      <c r="AW419" s="181" t="s">
        <v>65</v>
      </c>
      <c r="AX419" s="181" t="s">
        <v>8</v>
      </c>
      <c r="AY419" s="182" t="s">
        <v>160</v>
      </c>
    </row>
    <row r="420" spans="2:65" s="50" customFormat="1" ht="16.5" customHeight="1">
      <c r="B420" s="49"/>
      <c r="C420" s="155" t="s">
        <v>504</v>
      </c>
      <c r="D420" s="155" t="s">
        <v>163</v>
      </c>
      <c r="E420" s="156" t="s">
        <v>1013</v>
      </c>
      <c r="F420" s="157" t="s">
        <v>1014</v>
      </c>
      <c r="G420" s="158" t="s">
        <v>166</v>
      </c>
      <c r="H420" s="159">
        <v>17.149999999999999</v>
      </c>
      <c r="I420" s="160"/>
      <c r="J420" s="161">
        <f>ROUND(I420*H420,2)</f>
        <v>0</v>
      </c>
      <c r="K420" s="157" t="s">
        <v>167</v>
      </c>
      <c r="L420" s="49"/>
      <c r="M420" s="162" t="s">
        <v>53</v>
      </c>
      <c r="N420" s="163" t="s">
        <v>74</v>
      </c>
      <c r="P420" s="164">
        <f>O420*H420</f>
        <v>0</v>
      </c>
      <c r="Q420" s="164">
        <v>0</v>
      </c>
      <c r="R420" s="164">
        <f>Q420*H420</f>
        <v>0</v>
      </c>
      <c r="S420" s="164">
        <v>3.5299999999999998E-2</v>
      </c>
      <c r="T420" s="165">
        <f>S420*H420</f>
        <v>0.60539499999999991</v>
      </c>
      <c r="AR420" s="166" t="s">
        <v>280</v>
      </c>
      <c r="AT420" s="166" t="s">
        <v>163</v>
      </c>
      <c r="AU420" s="166" t="s">
        <v>112</v>
      </c>
      <c r="AY420" s="34" t="s">
        <v>160</v>
      </c>
      <c r="BE420" s="167">
        <f>IF(N420="základní",J420,0)</f>
        <v>0</v>
      </c>
      <c r="BF420" s="167">
        <f>IF(N420="snížená",J420,0)</f>
        <v>0</v>
      </c>
      <c r="BG420" s="167">
        <f>IF(N420="zákl. přenesená",J420,0)</f>
        <v>0</v>
      </c>
      <c r="BH420" s="167">
        <f>IF(N420="sníž. přenesená",J420,0)</f>
        <v>0</v>
      </c>
      <c r="BI420" s="167">
        <f>IF(N420="nulová",J420,0)</f>
        <v>0</v>
      </c>
      <c r="BJ420" s="34" t="s">
        <v>8</v>
      </c>
      <c r="BK420" s="167">
        <f>ROUND(I420*H420,2)</f>
        <v>0</v>
      </c>
      <c r="BL420" s="34" t="s">
        <v>280</v>
      </c>
      <c r="BM420" s="166" t="s">
        <v>1015</v>
      </c>
    </row>
    <row r="421" spans="2:65" s="50" customFormat="1" ht="19.149999999999999">
      <c r="B421" s="49"/>
      <c r="D421" s="168" t="s">
        <v>170</v>
      </c>
      <c r="F421" s="169" t="s">
        <v>1016</v>
      </c>
      <c r="I421" s="170"/>
      <c r="L421" s="49"/>
      <c r="M421" s="171"/>
      <c r="T421" s="74"/>
      <c r="AT421" s="34" t="s">
        <v>170</v>
      </c>
      <c r="AU421" s="34" t="s">
        <v>112</v>
      </c>
    </row>
    <row r="422" spans="2:65" s="173" customFormat="1">
      <c r="B422" s="172"/>
      <c r="D422" s="174" t="s">
        <v>172</v>
      </c>
      <c r="E422" s="175" t="s">
        <v>53</v>
      </c>
      <c r="F422" s="176" t="s">
        <v>836</v>
      </c>
      <c r="H422" s="175" t="s">
        <v>53</v>
      </c>
      <c r="I422" s="177"/>
      <c r="L422" s="172"/>
      <c r="M422" s="178"/>
      <c r="T422" s="179"/>
      <c r="AT422" s="175" t="s">
        <v>172</v>
      </c>
      <c r="AU422" s="175" t="s">
        <v>112</v>
      </c>
      <c r="AV422" s="173" t="s">
        <v>8</v>
      </c>
      <c r="AW422" s="173" t="s">
        <v>65</v>
      </c>
      <c r="AX422" s="173" t="s">
        <v>103</v>
      </c>
      <c r="AY422" s="175" t="s">
        <v>160</v>
      </c>
    </row>
    <row r="423" spans="2:65" s="173" customFormat="1">
      <c r="B423" s="172"/>
      <c r="D423" s="174" t="s">
        <v>172</v>
      </c>
      <c r="E423" s="175" t="s">
        <v>53</v>
      </c>
      <c r="F423" s="176" t="s">
        <v>174</v>
      </c>
      <c r="H423" s="175" t="s">
        <v>53</v>
      </c>
      <c r="I423" s="177"/>
      <c r="L423" s="172"/>
      <c r="M423" s="178"/>
      <c r="T423" s="179"/>
      <c r="AT423" s="175" t="s">
        <v>172</v>
      </c>
      <c r="AU423" s="175" t="s">
        <v>112</v>
      </c>
      <c r="AV423" s="173" t="s">
        <v>8</v>
      </c>
      <c r="AW423" s="173" t="s">
        <v>65</v>
      </c>
      <c r="AX423" s="173" t="s">
        <v>103</v>
      </c>
      <c r="AY423" s="175" t="s">
        <v>160</v>
      </c>
    </row>
    <row r="424" spans="2:65" s="181" customFormat="1">
      <c r="B424" s="180"/>
      <c r="D424" s="174" t="s">
        <v>172</v>
      </c>
      <c r="E424" s="182" t="s">
        <v>53</v>
      </c>
      <c r="F424" s="183" t="s">
        <v>849</v>
      </c>
      <c r="H424" s="184">
        <v>17.149999999999999</v>
      </c>
      <c r="I424" s="185"/>
      <c r="L424" s="180"/>
      <c r="M424" s="186"/>
      <c r="T424" s="187"/>
      <c r="AT424" s="182" t="s">
        <v>172</v>
      </c>
      <c r="AU424" s="182" t="s">
        <v>112</v>
      </c>
      <c r="AV424" s="181" t="s">
        <v>112</v>
      </c>
      <c r="AW424" s="181" t="s">
        <v>65</v>
      </c>
      <c r="AX424" s="181" t="s">
        <v>8</v>
      </c>
      <c r="AY424" s="182" t="s">
        <v>160</v>
      </c>
    </row>
    <row r="425" spans="2:65" s="50" customFormat="1" ht="24.4" customHeight="1">
      <c r="B425" s="49"/>
      <c r="C425" s="155" t="s">
        <v>509</v>
      </c>
      <c r="D425" s="155" t="s">
        <v>163</v>
      </c>
      <c r="E425" s="156" t="s">
        <v>1017</v>
      </c>
      <c r="F425" s="157" t="s">
        <v>1018</v>
      </c>
      <c r="G425" s="158" t="s">
        <v>166</v>
      </c>
      <c r="H425" s="159">
        <v>41.2</v>
      </c>
      <c r="I425" s="160"/>
      <c r="J425" s="161">
        <f>ROUND(I425*H425,2)</f>
        <v>0</v>
      </c>
      <c r="K425" s="157" t="s">
        <v>167</v>
      </c>
      <c r="L425" s="49"/>
      <c r="M425" s="162" t="s">
        <v>53</v>
      </c>
      <c r="N425" s="163" t="s">
        <v>74</v>
      </c>
      <c r="P425" s="164">
        <f>O425*H425</f>
        <v>0</v>
      </c>
      <c r="Q425" s="164">
        <v>5.0000000000000002E-5</v>
      </c>
      <c r="R425" s="164">
        <f>Q425*H425</f>
        <v>2.0600000000000002E-3</v>
      </c>
      <c r="S425" s="164">
        <v>0</v>
      </c>
      <c r="T425" s="165">
        <f>S425*H425</f>
        <v>0</v>
      </c>
      <c r="AR425" s="166" t="s">
        <v>280</v>
      </c>
      <c r="AT425" s="166" t="s">
        <v>163</v>
      </c>
      <c r="AU425" s="166" t="s">
        <v>112</v>
      </c>
      <c r="AY425" s="34" t="s">
        <v>160</v>
      </c>
      <c r="BE425" s="167">
        <f>IF(N425="základní",J425,0)</f>
        <v>0</v>
      </c>
      <c r="BF425" s="167">
        <f>IF(N425="snížená",J425,0)</f>
        <v>0</v>
      </c>
      <c r="BG425" s="167">
        <f>IF(N425="zákl. přenesená",J425,0)</f>
        <v>0</v>
      </c>
      <c r="BH425" s="167">
        <f>IF(N425="sníž. přenesená",J425,0)</f>
        <v>0</v>
      </c>
      <c r="BI425" s="167">
        <f>IF(N425="nulová",J425,0)</f>
        <v>0</v>
      </c>
      <c r="BJ425" s="34" t="s">
        <v>8</v>
      </c>
      <c r="BK425" s="167">
        <f>ROUND(I425*H425,2)</f>
        <v>0</v>
      </c>
      <c r="BL425" s="34" t="s">
        <v>280</v>
      </c>
      <c r="BM425" s="166" t="s">
        <v>1019</v>
      </c>
    </row>
    <row r="426" spans="2:65" s="50" customFormat="1" ht="19.149999999999999">
      <c r="B426" s="49"/>
      <c r="D426" s="168" t="s">
        <v>170</v>
      </c>
      <c r="F426" s="169" t="s">
        <v>1020</v>
      </c>
      <c r="I426" s="170"/>
      <c r="L426" s="49"/>
      <c r="M426" s="171"/>
      <c r="T426" s="74"/>
      <c r="AT426" s="34" t="s">
        <v>170</v>
      </c>
      <c r="AU426" s="34" t="s">
        <v>112</v>
      </c>
    </row>
    <row r="427" spans="2:65" s="173" customFormat="1">
      <c r="B427" s="172"/>
      <c r="D427" s="174" t="s">
        <v>172</v>
      </c>
      <c r="E427" s="175" t="s">
        <v>53</v>
      </c>
      <c r="F427" s="176" t="s">
        <v>844</v>
      </c>
      <c r="H427" s="175" t="s">
        <v>53</v>
      </c>
      <c r="I427" s="177"/>
      <c r="L427" s="172"/>
      <c r="M427" s="178"/>
      <c r="T427" s="179"/>
      <c r="AT427" s="175" t="s">
        <v>172</v>
      </c>
      <c r="AU427" s="175" t="s">
        <v>112</v>
      </c>
      <c r="AV427" s="173" t="s">
        <v>8</v>
      </c>
      <c r="AW427" s="173" t="s">
        <v>65</v>
      </c>
      <c r="AX427" s="173" t="s">
        <v>103</v>
      </c>
      <c r="AY427" s="175" t="s">
        <v>160</v>
      </c>
    </row>
    <row r="428" spans="2:65" s="173" customFormat="1">
      <c r="B428" s="172"/>
      <c r="D428" s="174" t="s">
        <v>172</v>
      </c>
      <c r="E428" s="175" t="s">
        <v>53</v>
      </c>
      <c r="F428" s="176" t="s">
        <v>263</v>
      </c>
      <c r="H428" s="175" t="s">
        <v>53</v>
      </c>
      <c r="I428" s="177"/>
      <c r="L428" s="172"/>
      <c r="M428" s="178"/>
      <c r="T428" s="179"/>
      <c r="AT428" s="175" t="s">
        <v>172</v>
      </c>
      <c r="AU428" s="175" t="s">
        <v>112</v>
      </c>
      <c r="AV428" s="173" t="s">
        <v>8</v>
      </c>
      <c r="AW428" s="173" t="s">
        <v>65</v>
      </c>
      <c r="AX428" s="173" t="s">
        <v>103</v>
      </c>
      <c r="AY428" s="175" t="s">
        <v>160</v>
      </c>
    </row>
    <row r="429" spans="2:65" s="181" customFormat="1">
      <c r="B429" s="180"/>
      <c r="D429" s="174" t="s">
        <v>172</v>
      </c>
      <c r="E429" s="182" t="s">
        <v>53</v>
      </c>
      <c r="F429" s="183" t="s">
        <v>850</v>
      </c>
      <c r="H429" s="184">
        <v>41.2</v>
      </c>
      <c r="I429" s="185"/>
      <c r="L429" s="180"/>
      <c r="M429" s="186"/>
      <c r="T429" s="187"/>
      <c r="AT429" s="182" t="s">
        <v>172</v>
      </c>
      <c r="AU429" s="182" t="s">
        <v>112</v>
      </c>
      <c r="AV429" s="181" t="s">
        <v>112</v>
      </c>
      <c r="AW429" s="181" t="s">
        <v>65</v>
      </c>
      <c r="AX429" s="181" t="s">
        <v>8</v>
      </c>
      <c r="AY429" s="182" t="s">
        <v>160</v>
      </c>
    </row>
    <row r="430" spans="2:65" s="143" customFormat="1" ht="22.9" customHeight="1">
      <c r="B430" s="142"/>
      <c r="D430" s="144" t="s">
        <v>102</v>
      </c>
      <c r="E430" s="153" t="s">
        <v>1021</v>
      </c>
      <c r="F430" s="153" t="s">
        <v>1022</v>
      </c>
      <c r="I430" s="146"/>
      <c r="J430" s="154">
        <f>BK430</f>
        <v>0</v>
      </c>
      <c r="L430" s="142"/>
      <c r="M430" s="148"/>
      <c r="P430" s="149">
        <f>SUM(P431:P492)</f>
        <v>0</v>
      </c>
      <c r="R430" s="149">
        <f>SUM(R431:R492)</f>
        <v>0.38445479999999993</v>
      </c>
      <c r="T430" s="150">
        <f>SUM(T431:T492)</f>
        <v>0</v>
      </c>
      <c r="AR430" s="144" t="s">
        <v>112</v>
      </c>
      <c r="AT430" s="151" t="s">
        <v>102</v>
      </c>
      <c r="AU430" s="151" t="s">
        <v>8</v>
      </c>
      <c r="AY430" s="144" t="s">
        <v>160</v>
      </c>
      <c r="BK430" s="152">
        <f>SUM(BK431:BK492)</f>
        <v>0</v>
      </c>
    </row>
    <row r="431" spans="2:65" s="50" customFormat="1" ht="24.4" customHeight="1">
      <c r="B431" s="49"/>
      <c r="C431" s="155" t="s">
        <v>515</v>
      </c>
      <c r="D431" s="155" t="s">
        <v>163</v>
      </c>
      <c r="E431" s="156" t="s">
        <v>1023</v>
      </c>
      <c r="F431" s="157" t="s">
        <v>1024</v>
      </c>
      <c r="G431" s="158" t="s">
        <v>166</v>
      </c>
      <c r="H431" s="159">
        <v>17.149999999999999</v>
      </c>
      <c r="I431" s="160"/>
      <c r="J431" s="161">
        <f>ROUND(I431*H431,2)</f>
        <v>0</v>
      </c>
      <c r="K431" s="157" t="s">
        <v>167</v>
      </c>
      <c r="L431" s="49"/>
      <c r="M431" s="162" t="s">
        <v>53</v>
      </c>
      <c r="N431" s="163" t="s">
        <v>74</v>
      </c>
      <c r="P431" s="164">
        <f>O431*H431</f>
        <v>0</v>
      </c>
      <c r="Q431" s="164">
        <v>0</v>
      </c>
      <c r="R431" s="164">
        <f>Q431*H431</f>
        <v>0</v>
      </c>
      <c r="S431" s="164">
        <v>0</v>
      </c>
      <c r="T431" s="165">
        <f>S431*H431</f>
        <v>0</v>
      </c>
      <c r="AR431" s="166" t="s">
        <v>280</v>
      </c>
      <c r="AT431" s="166" t="s">
        <v>163</v>
      </c>
      <c r="AU431" s="166" t="s">
        <v>112</v>
      </c>
      <c r="AY431" s="34" t="s">
        <v>160</v>
      </c>
      <c r="BE431" s="167">
        <f>IF(N431="základní",J431,0)</f>
        <v>0</v>
      </c>
      <c r="BF431" s="167">
        <f>IF(N431="snížená",J431,0)</f>
        <v>0</v>
      </c>
      <c r="BG431" s="167">
        <f>IF(N431="zákl. přenesená",J431,0)</f>
        <v>0</v>
      </c>
      <c r="BH431" s="167">
        <f>IF(N431="sníž. přenesená",J431,0)</f>
        <v>0</v>
      </c>
      <c r="BI431" s="167">
        <f>IF(N431="nulová",J431,0)</f>
        <v>0</v>
      </c>
      <c r="BJ431" s="34" t="s">
        <v>8</v>
      </c>
      <c r="BK431" s="167">
        <f>ROUND(I431*H431,2)</f>
        <v>0</v>
      </c>
      <c r="BL431" s="34" t="s">
        <v>280</v>
      </c>
      <c r="BM431" s="166" t="s">
        <v>1025</v>
      </c>
    </row>
    <row r="432" spans="2:65" s="50" customFormat="1" ht="19.149999999999999">
      <c r="B432" s="49"/>
      <c r="D432" s="168" t="s">
        <v>170</v>
      </c>
      <c r="F432" s="169" t="s">
        <v>1026</v>
      </c>
      <c r="I432" s="170"/>
      <c r="L432" s="49"/>
      <c r="M432" s="171"/>
      <c r="T432" s="74"/>
      <c r="AT432" s="34" t="s">
        <v>170</v>
      </c>
      <c r="AU432" s="34" t="s">
        <v>112</v>
      </c>
    </row>
    <row r="433" spans="2:65" s="173" customFormat="1">
      <c r="B433" s="172"/>
      <c r="D433" s="174" t="s">
        <v>172</v>
      </c>
      <c r="E433" s="175" t="s">
        <v>53</v>
      </c>
      <c r="F433" s="176" t="s">
        <v>844</v>
      </c>
      <c r="H433" s="175" t="s">
        <v>53</v>
      </c>
      <c r="I433" s="177"/>
      <c r="L433" s="172"/>
      <c r="M433" s="178"/>
      <c r="T433" s="179"/>
      <c r="AT433" s="175" t="s">
        <v>172</v>
      </c>
      <c r="AU433" s="175" t="s">
        <v>112</v>
      </c>
      <c r="AV433" s="173" t="s">
        <v>8</v>
      </c>
      <c r="AW433" s="173" t="s">
        <v>65</v>
      </c>
      <c r="AX433" s="173" t="s">
        <v>103</v>
      </c>
      <c r="AY433" s="175" t="s">
        <v>160</v>
      </c>
    </row>
    <row r="434" spans="2:65" s="173" customFormat="1">
      <c r="B434" s="172"/>
      <c r="D434" s="174" t="s">
        <v>172</v>
      </c>
      <c r="E434" s="175" t="s">
        <v>53</v>
      </c>
      <c r="F434" s="176" t="s">
        <v>174</v>
      </c>
      <c r="H434" s="175" t="s">
        <v>53</v>
      </c>
      <c r="I434" s="177"/>
      <c r="L434" s="172"/>
      <c r="M434" s="178"/>
      <c r="T434" s="179"/>
      <c r="AT434" s="175" t="s">
        <v>172</v>
      </c>
      <c r="AU434" s="175" t="s">
        <v>112</v>
      </c>
      <c r="AV434" s="173" t="s">
        <v>8</v>
      </c>
      <c r="AW434" s="173" t="s">
        <v>65</v>
      </c>
      <c r="AX434" s="173" t="s">
        <v>103</v>
      </c>
      <c r="AY434" s="175" t="s">
        <v>160</v>
      </c>
    </row>
    <row r="435" spans="2:65" s="181" customFormat="1">
      <c r="B435" s="180"/>
      <c r="D435" s="174" t="s">
        <v>172</v>
      </c>
      <c r="E435" s="182" t="s">
        <v>53</v>
      </c>
      <c r="F435" s="183" t="s">
        <v>849</v>
      </c>
      <c r="H435" s="184">
        <v>17.149999999999999</v>
      </c>
      <c r="I435" s="185"/>
      <c r="L435" s="180"/>
      <c r="M435" s="186"/>
      <c r="T435" s="187"/>
      <c r="AT435" s="182" t="s">
        <v>172</v>
      </c>
      <c r="AU435" s="182" t="s">
        <v>112</v>
      </c>
      <c r="AV435" s="181" t="s">
        <v>112</v>
      </c>
      <c r="AW435" s="181" t="s">
        <v>65</v>
      </c>
      <c r="AX435" s="181" t="s">
        <v>8</v>
      </c>
      <c r="AY435" s="182" t="s">
        <v>160</v>
      </c>
    </row>
    <row r="436" spans="2:65" s="50" customFormat="1" ht="21.75" customHeight="1">
      <c r="B436" s="49"/>
      <c r="C436" s="155" t="s">
        <v>520</v>
      </c>
      <c r="D436" s="155" t="s">
        <v>163</v>
      </c>
      <c r="E436" s="156" t="s">
        <v>1027</v>
      </c>
      <c r="F436" s="157" t="s">
        <v>1028</v>
      </c>
      <c r="G436" s="158" t="s">
        <v>166</v>
      </c>
      <c r="H436" s="159">
        <v>17.149999999999999</v>
      </c>
      <c r="I436" s="160"/>
      <c r="J436" s="161">
        <f>ROUND(I436*H436,2)</f>
        <v>0</v>
      </c>
      <c r="K436" s="157" t="s">
        <v>167</v>
      </c>
      <c r="L436" s="49"/>
      <c r="M436" s="162" t="s">
        <v>53</v>
      </c>
      <c r="N436" s="163" t="s">
        <v>74</v>
      </c>
      <c r="P436" s="164">
        <f>O436*H436</f>
        <v>0</v>
      </c>
      <c r="Q436" s="164">
        <v>0</v>
      </c>
      <c r="R436" s="164">
        <f>Q436*H436</f>
        <v>0</v>
      </c>
      <c r="S436" s="164">
        <v>0</v>
      </c>
      <c r="T436" s="165">
        <f>S436*H436</f>
        <v>0</v>
      </c>
      <c r="AR436" s="166" t="s">
        <v>280</v>
      </c>
      <c r="AT436" s="166" t="s">
        <v>163</v>
      </c>
      <c r="AU436" s="166" t="s">
        <v>112</v>
      </c>
      <c r="AY436" s="34" t="s">
        <v>160</v>
      </c>
      <c r="BE436" s="167">
        <f>IF(N436="základní",J436,0)</f>
        <v>0</v>
      </c>
      <c r="BF436" s="167">
        <f>IF(N436="snížená",J436,0)</f>
        <v>0</v>
      </c>
      <c r="BG436" s="167">
        <f>IF(N436="zákl. přenesená",J436,0)</f>
        <v>0</v>
      </c>
      <c r="BH436" s="167">
        <f>IF(N436="sníž. přenesená",J436,0)</f>
        <v>0</v>
      </c>
      <c r="BI436" s="167">
        <f>IF(N436="nulová",J436,0)</f>
        <v>0</v>
      </c>
      <c r="BJ436" s="34" t="s">
        <v>8</v>
      </c>
      <c r="BK436" s="167">
        <f>ROUND(I436*H436,2)</f>
        <v>0</v>
      </c>
      <c r="BL436" s="34" t="s">
        <v>280</v>
      </c>
      <c r="BM436" s="166" t="s">
        <v>1029</v>
      </c>
    </row>
    <row r="437" spans="2:65" s="50" customFormat="1" ht="19.149999999999999">
      <c r="B437" s="49"/>
      <c r="D437" s="168" t="s">
        <v>170</v>
      </c>
      <c r="F437" s="169" t="s">
        <v>1030</v>
      </c>
      <c r="I437" s="170"/>
      <c r="L437" s="49"/>
      <c r="M437" s="171"/>
      <c r="T437" s="74"/>
      <c r="AT437" s="34" t="s">
        <v>170</v>
      </c>
      <c r="AU437" s="34" t="s">
        <v>112</v>
      </c>
    </row>
    <row r="438" spans="2:65" s="173" customFormat="1">
      <c r="B438" s="172"/>
      <c r="D438" s="174" t="s">
        <v>172</v>
      </c>
      <c r="E438" s="175" t="s">
        <v>53</v>
      </c>
      <c r="F438" s="176" t="s">
        <v>844</v>
      </c>
      <c r="H438" s="175" t="s">
        <v>53</v>
      </c>
      <c r="I438" s="177"/>
      <c r="L438" s="172"/>
      <c r="M438" s="178"/>
      <c r="T438" s="179"/>
      <c r="AT438" s="175" t="s">
        <v>172</v>
      </c>
      <c r="AU438" s="175" t="s">
        <v>112</v>
      </c>
      <c r="AV438" s="173" t="s">
        <v>8</v>
      </c>
      <c r="AW438" s="173" t="s">
        <v>65</v>
      </c>
      <c r="AX438" s="173" t="s">
        <v>103</v>
      </c>
      <c r="AY438" s="175" t="s">
        <v>160</v>
      </c>
    </row>
    <row r="439" spans="2:65" s="173" customFormat="1">
      <c r="B439" s="172"/>
      <c r="D439" s="174" t="s">
        <v>172</v>
      </c>
      <c r="E439" s="175" t="s">
        <v>53</v>
      </c>
      <c r="F439" s="176" t="s">
        <v>174</v>
      </c>
      <c r="H439" s="175" t="s">
        <v>53</v>
      </c>
      <c r="I439" s="177"/>
      <c r="L439" s="172"/>
      <c r="M439" s="178"/>
      <c r="T439" s="179"/>
      <c r="AT439" s="175" t="s">
        <v>172</v>
      </c>
      <c r="AU439" s="175" t="s">
        <v>112</v>
      </c>
      <c r="AV439" s="173" t="s">
        <v>8</v>
      </c>
      <c r="AW439" s="173" t="s">
        <v>65</v>
      </c>
      <c r="AX439" s="173" t="s">
        <v>103</v>
      </c>
      <c r="AY439" s="175" t="s">
        <v>160</v>
      </c>
    </row>
    <row r="440" spans="2:65" s="181" customFormat="1">
      <c r="B440" s="180"/>
      <c r="D440" s="174" t="s">
        <v>172</v>
      </c>
      <c r="E440" s="182" t="s">
        <v>53</v>
      </c>
      <c r="F440" s="183" t="s">
        <v>849</v>
      </c>
      <c r="H440" s="184">
        <v>17.149999999999999</v>
      </c>
      <c r="I440" s="185"/>
      <c r="L440" s="180"/>
      <c r="M440" s="186"/>
      <c r="T440" s="187"/>
      <c r="AT440" s="182" t="s">
        <v>172</v>
      </c>
      <c r="AU440" s="182" t="s">
        <v>112</v>
      </c>
      <c r="AV440" s="181" t="s">
        <v>112</v>
      </c>
      <c r="AW440" s="181" t="s">
        <v>65</v>
      </c>
      <c r="AX440" s="181" t="s">
        <v>8</v>
      </c>
      <c r="AY440" s="182" t="s">
        <v>160</v>
      </c>
    </row>
    <row r="441" spans="2:65" s="50" customFormat="1" ht="37.9" customHeight="1">
      <c r="B441" s="49"/>
      <c r="C441" s="155" t="s">
        <v>527</v>
      </c>
      <c r="D441" s="155" t="s">
        <v>163</v>
      </c>
      <c r="E441" s="156" t="s">
        <v>1031</v>
      </c>
      <c r="F441" s="157" t="s">
        <v>1032</v>
      </c>
      <c r="G441" s="158" t="s">
        <v>215</v>
      </c>
      <c r="H441" s="159">
        <v>16.37</v>
      </c>
      <c r="I441" s="160"/>
      <c r="J441" s="161">
        <f>ROUND(I441*H441,2)</f>
        <v>0</v>
      </c>
      <c r="K441" s="157" t="s">
        <v>167</v>
      </c>
      <c r="L441" s="49"/>
      <c r="M441" s="162" t="s">
        <v>53</v>
      </c>
      <c r="N441" s="163" t="s">
        <v>74</v>
      </c>
      <c r="P441" s="164">
        <f>O441*H441</f>
        <v>0</v>
      </c>
      <c r="Q441" s="164">
        <v>2.0000000000000002E-5</v>
      </c>
      <c r="R441" s="164">
        <f>Q441*H441</f>
        <v>3.2740000000000004E-4</v>
      </c>
      <c r="S441" s="164">
        <v>0</v>
      </c>
      <c r="T441" s="165">
        <f>S441*H441</f>
        <v>0</v>
      </c>
      <c r="AR441" s="166" t="s">
        <v>280</v>
      </c>
      <c r="AT441" s="166" t="s">
        <v>163</v>
      </c>
      <c r="AU441" s="166" t="s">
        <v>112</v>
      </c>
      <c r="AY441" s="34" t="s">
        <v>160</v>
      </c>
      <c r="BE441" s="167">
        <f>IF(N441="základní",J441,0)</f>
        <v>0</v>
      </c>
      <c r="BF441" s="167">
        <f>IF(N441="snížená",J441,0)</f>
        <v>0</v>
      </c>
      <c r="BG441" s="167">
        <f>IF(N441="zákl. přenesená",J441,0)</f>
        <v>0</v>
      </c>
      <c r="BH441" s="167">
        <f>IF(N441="sníž. přenesená",J441,0)</f>
        <v>0</v>
      </c>
      <c r="BI441" s="167">
        <f>IF(N441="nulová",J441,0)</f>
        <v>0</v>
      </c>
      <c r="BJ441" s="34" t="s">
        <v>8</v>
      </c>
      <c r="BK441" s="167">
        <f>ROUND(I441*H441,2)</f>
        <v>0</v>
      </c>
      <c r="BL441" s="34" t="s">
        <v>280</v>
      </c>
      <c r="BM441" s="166" t="s">
        <v>1033</v>
      </c>
    </row>
    <row r="442" spans="2:65" s="50" customFormat="1" ht="19.149999999999999">
      <c r="B442" s="49"/>
      <c r="D442" s="168" t="s">
        <v>170</v>
      </c>
      <c r="F442" s="169" t="s">
        <v>1034</v>
      </c>
      <c r="I442" s="170"/>
      <c r="L442" s="49"/>
      <c r="M442" s="171"/>
      <c r="T442" s="74"/>
      <c r="AT442" s="34" t="s">
        <v>170</v>
      </c>
      <c r="AU442" s="34" t="s">
        <v>112</v>
      </c>
    </row>
    <row r="443" spans="2:65" s="173" customFormat="1">
      <c r="B443" s="172"/>
      <c r="D443" s="174" t="s">
        <v>172</v>
      </c>
      <c r="E443" s="175" t="s">
        <v>53</v>
      </c>
      <c r="F443" s="176" t="s">
        <v>844</v>
      </c>
      <c r="H443" s="175" t="s">
        <v>53</v>
      </c>
      <c r="I443" s="177"/>
      <c r="L443" s="172"/>
      <c r="M443" s="178"/>
      <c r="T443" s="179"/>
      <c r="AT443" s="175" t="s">
        <v>172</v>
      </c>
      <c r="AU443" s="175" t="s">
        <v>112</v>
      </c>
      <c r="AV443" s="173" t="s">
        <v>8</v>
      </c>
      <c r="AW443" s="173" t="s">
        <v>65</v>
      </c>
      <c r="AX443" s="173" t="s">
        <v>103</v>
      </c>
      <c r="AY443" s="175" t="s">
        <v>160</v>
      </c>
    </row>
    <row r="444" spans="2:65" s="173" customFormat="1">
      <c r="B444" s="172"/>
      <c r="D444" s="174" t="s">
        <v>172</v>
      </c>
      <c r="E444" s="175" t="s">
        <v>53</v>
      </c>
      <c r="F444" s="176" t="s">
        <v>174</v>
      </c>
      <c r="H444" s="175" t="s">
        <v>53</v>
      </c>
      <c r="I444" s="177"/>
      <c r="L444" s="172"/>
      <c r="M444" s="178"/>
      <c r="T444" s="179"/>
      <c r="AT444" s="175" t="s">
        <v>172</v>
      </c>
      <c r="AU444" s="175" t="s">
        <v>112</v>
      </c>
      <c r="AV444" s="173" t="s">
        <v>8</v>
      </c>
      <c r="AW444" s="173" t="s">
        <v>65</v>
      </c>
      <c r="AX444" s="173" t="s">
        <v>103</v>
      </c>
      <c r="AY444" s="175" t="s">
        <v>160</v>
      </c>
    </row>
    <row r="445" spans="2:65" s="181" customFormat="1">
      <c r="B445" s="180"/>
      <c r="D445" s="174" t="s">
        <v>172</v>
      </c>
      <c r="E445" s="182" t="s">
        <v>53</v>
      </c>
      <c r="F445" s="183" t="s">
        <v>1035</v>
      </c>
      <c r="H445" s="184">
        <v>16.37</v>
      </c>
      <c r="I445" s="185"/>
      <c r="L445" s="180"/>
      <c r="M445" s="186"/>
      <c r="T445" s="187"/>
      <c r="AT445" s="182" t="s">
        <v>172</v>
      </c>
      <c r="AU445" s="182" t="s">
        <v>112</v>
      </c>
      <c r="AV445" s="181" t="s">
        <v>112</v>
      </c>
      <c r="AW445" s="181" t="s">
        <v>65</v>
      </c>
      <c r="AX445" s="181" t="s">
        <v>8</v>
      </c>
      <c r="AY445" s="182" t="s">
        <v>160</v>
      </c>
    </row>
    <row r="446" spans="2:65" s="50" customFormat="1" ht="24.4" customHeight="1">
      <c r="B446" s="49"/>
      <c r="C446" s="155" t="s">
        <v>535</v>
      </c>
      <c r="D446" s="155" t="s">
        <v>163</v>
      </c>
      <c r="E446" s="156" t="s">
        <v>1036</v>
      </c>
      <c r="F446" s="157" t="s">
        <v>1037</v>
      </c>
      <c r="G446" s="158" t="s">
        <v>166</v>
      </c>
      <c r="H446" s="159">
        <v>17.149999999999999</v>
      </c>
      <c r="I446" s="160"/>
      <c r="J446" s="161">
        <f>ROUND(I446*H446,2)</f>
        <v>0</v>
      </c>
      <c r="K446" s="157" t="s">
        <v>167</v>
      </c>
      <c r="L446" s="49"/>
      <c r="M446" s="162" t="s">
        <v>53</v>
      </c>
      <c r="N446" s="163" t="s">
        <v>74</v>
      </c>
      <c r="P446" s="164">
        <f>O446*H446</f>
        <v>0</v>
      </c>
      <c r="Q446" s="164">
        <v>4.0000000000000003E-5</v>
      </c>
      <c r="R446" s="164">
        <f>Q446*H446</f>
        <v>6.8599999999999998E-4</v>
      </c>
      <c r="S446" s="164">
        <v>0</v>
      </c>
      <c r="T446" s="165">
        <f>S446*H446</f>
        <v>0</v>
      </c>
      <c r="AR446" s="166" t="s">
        <v>280</v>
      </c>
      <c r="AT446" s="166" t="s">
        <v>163</v>
      </c>
      <c r="AU446" s="166" t="s">
        <v>112</v>
      </c>
      <c r="AY446" s="34" t="s">
        <v>160</v>
      </c>
      <c r="BE446" s="167">
        <f>IF(N446="základní",J446,0)</f>
        <v>0</v>
      </c>
      <c r="BF446" s="167">
        <f>IF(N446="snížená",J446,0)</f>
        <v>0</v>
      </c>
      <c r="BG446" s="167">
        <f>IF(N446="zákl. přenesená",J446,0)</f>
        <v>0</v>
      </c>
      <c r="BH446" s="167">
        <f>IF(N446="sníž. přenesená",J446,0)</f>
        <v>0</v>
      </c>
      <c r="BI446" s="167">
        <f>IF(N446="nulová",J446,0)</f>
        <v>0</v>
      </c>
      <c r="BJ446" s="34" t="s">
        <v>8</v>
      </c>
      <c r="BK446" s="167">
        <f>ROUND(I446*H446,2)</f>
        <v>0</v>
      </c>
      <c r="BL446" s="34" t="s">
        <v>280</v>
      </c>
      <c r="BM446" s="166" t="s">
        <v>1038</v>
      </c>
    </row>
    <row r="447" spans="2:65" s="50" customFormat="1" ht="19.149999999999999">
      <c r="B447" s="49"/>
      <c r="D447" s="168" t="s">
        <v>170</v>
      </c>
      <c r="F447" s="169" t="s">
        <v>1039</v>
      </c>
      <c r="I447" s="170"/>
      <c r="L447" s="49"/>
      <c r="M447" s="171"/>
      <c r="T447" s="74"/>
      <c r="AT447" s="34" t="s">
        <v>170</v>
      </c>
      <c r="AU447" s="34" t="s">
        <v>112</v>
      </c>
    </row>
    <row r="448" spans="2:65" s="173" customFormat="1">
      <c r="B448" s="172"/>
      <c r="D448" s="174" t="s">
        <v>172</v>
      </c>
      <c r="E448" s="175" t="s">
        <v>53</v>
      </c>
      <c r="F448" s="176" t="s">
        <v>844</v>
      </c>
      <c r="H448" s="175" t="s">
        <v>53</v>
      </c>
      <c r="I448" s="177"/>
      <c r="L448" s="172"/>
      <c r="M448" s="178"/>
      <c r="T448" s="179"/>
      <c r="AT448" s="175" t="s">
        <v>172</v>
      </c>
      <c r="AU448" s="175" t="s">
        <v>112</v>
      </c>
      <c r="AV448" s="173" t="s">
        <v>8</v>
      </c>
      <c r="AW448" s="173" t="s">
        <v>65</v>
      </c>
      <c r="AX448" s="173" t="s">
        <v>103</v>
      </c>
      <c r="AY448" s="175" t="s">
        <v>160</v>
      </c>
    </row>
    <row r="449" spans="2:65" s="173" customFormat="1">
      <c r="B449" s="172"/>
      <c r="D449" s="174" t="s">
        <v>172</v>
      </c>
      <c r="E449" s="175" t="s">
        <v>53</v>
      </c>
      <c r="F449" s="176" t="s">
        <v>174</v>
      </c>
      <c r="H449" s="175" t="s">
        <v>53</v>
      </c>
      <c r="I449" s="177"/>
      <c r="L449" s="172"/>
      <c r="M449" s="178"/>
      <c r="T449" s="179"/>
      <c r="AT449" s="175" t="s">
        <v>172</v>
      </c>
      <c r="AU449" s="175" t="s">
        <v>112</v>
      </c>
      <c r="AV449" s="173" t="s">
        <v>8</v>
      </c>
      <c r="AW449" s="173" t="s">
        <v>65</v>
      </c>
      <c r="AX449" s="173" t="s">
        <v>103</v>
      </c>
      <c r="AY449" s="175" t="s">
        <v>160</v>
      </c>
    </row>
    <row r="450" spans="2:65" s="181" customFormat="1">
      <c r="B450" s="180"/>
      <c r="D450" s="174" t="s">
        <v>172</v>
      </c>
      <c r="E450" s="182" t="s">
        <v>53</v>
      </c>
      <c r="F450" s="183" t="s">
        <v>849</v>
      </c>
      <c r="H450" s="184">
        <v>17.149999999999999</v>
      </c>
      <c r="I450" s="185"/>
      <c r="L450" s="180"/>
      <c r="M450" s="186"/>
      <c r="T450" s="187"/>
      <c r="AT450" s="182" t="s">
        <v>172</v>
      </c>
      <c r="AU450" s="182" t="s">
        <v>112</v>
      </c>
      <c r="AV450" s="181" t="s">
        <v>112</v>
      </c>
      <c r="AW450" s="181" t="s">
        <v>65</v>
      </c>
      <c r="AX450" s="181" t="s">
        <v>8</v>
      </c>
      <c r="AY450" s="182" t="s">
        <v>160</v>
      </c>
    </row>
    <row r="451" spans="2:65" s="50" customFormat="1" ht="33" customHeight="1">
      <c r="B451" s="49"/>
      <c r="C451" s="155" t="s">
        <v>545</v>
      </c>
      <c r="D451" s="155" t="s">
        <v>163</v>
      </c>
      <c r="E451" s="156" t="s">
        <v>1040</v>
      </c>
      <c r="F451" s="157" t="s">
        <v>1041</v>
      </c>
      <c r="G451" s="158" t="s">
        <v>166</v>
      </c>
      <c r="H451" s="159">
        <v>17.149999999999999</v>
      </c>
      <c r="I451" s="160"/>
      <c r="J451" s="161">
        <f>ROUND(I451*H451,2)</f>
        <v>0</v>
      </c>
      <c r="K451" s="157" t="s">
        <v>167</v>
      </c>
      <c r="L451" s="49"/>
      <c r="M451" s="162" t="s">
        <v>53</v>
      </c>
      <c r="N451" s="163" t="s">
        <v>74</v>
      </c>
      <c r="P451" s="164">
        <f>O451*H451</f>
        <v>0</v>
      </c>
      <c r="Q451" s="164">
        <v>8.9999999999999993E-3</v>
      </c>
      <c r="R451" s="164">
        <f>Q451*H451</f>
        <v>0.15434999999999999</v>
      </c>
      <c r="S451" s="164">
        <v>0</v>
      </c>
      <c r="T451" s="165">
        <f>S451*H451</f>
        <v>0</v>
      </c>
      <c r="AR451" s="166" t="s">
        <v>280</v>
      </c>
      <c r="AT451" s="166" t="s">
        <v>163</v>
      </c>
      <c r="AU451" s="166" t="s">
        <v>112</v>
      </c>
      <c r="AY451" s="34" t="s">
        <v>160</v>
      </c>
      <c r="BE451" s="167">
        <f>IF(N451="základní",J451,0)</f>
        <v>0</v>
      </c>
      <c r="BF451" s="167">
        <f>IF(N451="snížená",J451,0)</f>
        <v>0</v>
      </c>
      <c r="BG451" s="167">
        <f>IF(N451="zákl. přenesená",J451,0)</f>
        <v>0</v>
      </c>
      <c r="BH451" s="167">
        <f>IF(N451="sníž. přenesená",J451,0)</f>
        <v>0</v>
      </c>
      <c r="BI451" s="167">
        <f>IF(N451="nulová",J451,0)</f>
        <v>0</v>
      </c>
      <c r="BJ451" s="34" t="s">
        <v>8</v>
      </c>
      <c r="BK451" s="167">
        <f>ROUND(I451*H451,2)</f>
        <v>0</v>
      </c>
      <c r="BL451" s="34" t="s">
        <v>280</v>
      </c>
      <c r="BM451" s="166" t="s">
        <v>1042</v>
      </c>
    </row>
    <row r="452" spans="2:65" s="50" customFormat="1" ht="19.149999999999999">
      <c r="B452" s="49"/>
      <c r="D452" s="168" t="s">
        <v>170</v>
      </c>
      <c r="F452" s="169" t="s">
        <v>1043</v>
      </c>
      <c r="I452" s="170"/>
      <c r="L452" s="49"/>
      <c r="M452" s="171"/>
      <c r="T452" s="74"/>
      <c r="AT452" s="34" t="s">
        <v>170</v>
      </c>
      <c r="AU452" s="34" t="s">
        <v>112</v>
      </c>
    </row>
    <row r="453" spans="2:65" s="173" customFormat="1">
      <c r="B453" s="172"/>
      <c r="D453" s="174" t="s">
        <v>172</v>
      </c>
      <c r="E453" s="175" t="s">
        <v>53</v>
      </c>
      <c r="F453" s="176" t="s">
        <v>844</v>
      </c>
      <c r="H453" s="175" t="s">
        <v>53</v>
      </c>
      <c r="I453" s="177"/>
      <c r="L453" s="172"/>
      <c r="M453" s="178"/>
      <c r="T453" s="179"/>
      <c r="AT453" s="175" t="s">
        <v>172</v>
      </c>
      <c r="AU453" s="175" t="s">
        <v>112</v>
      </c>
      <c r="AV453" s="173" t="s">
        <v>8</v>
      </c>
      <c r="AW453" s="173" t="s">
        <v>65</v>
      </c>
      <c r="AX453" s="173" t="s">
        <v>103</v>
      </c>
      <c r="AY453" s="175" t="s">
        <v>160</v>
      </c>
    </row>
    <row r="454" spans="2:65" s="173" customFormat="1">
      <c r="B454" s="172"/>
      <c r="D454" s="174" t="s">
        <v>172</v>
      </c>
      <c r="E454" s="175" t="s">
        <v>53</v>
      </c>
      <c r="F454" s="176" t="s">
        <v>174</v>
      </c>
      <c r="H454" s="175" t="s">
        <v>53</v>
      </c>
      <c r="I454" s="177"/>
      <c r="L454" s="172"/>
      <c r="M454" s="178"/>
      <c r="T454" s="179"/>
      <c r="AT454" s="175" t="s">
        <v>172</v>
      </c>
      <c r="AU454" s="175" t="s">
        <v>112</v>
      </c>
      <c r="AV454" s="173" t="s">
        <v>8</v>
      </c>
      <c r="AW454" s="173" t="s">
        <v>65</v>
      </c>
      <c r="AX454" s="173" t="s">
        <v>103</v>
      </c>
      <c r="AY454" s="175" t="s">
        <v>160</v>
      </c>
    </row>
    <row r="455" spans="2:65" s="181" customFormat="1">
      <c r="B455" s="180"/>
      <c r="D455" s="174" t="s">
        <v>172</v>
      </c>
      <c r="E455" s="182" t="s">
        <v>53</v>
      </c>
      <c r="F455" s="183" t="s">
        <v>849</v>
      </c>
      <c r="H455" s="184">
        <v>17.149999999999999</v>
      </c>
      <c r="I455" s="185"/>
      <c r="L455" s="180"/>
      <c r="M455" s="186"/>
      <c r="T455" s="187"/>
      <c r="AT455" s="182" t="s">
        <v>172</v>
      </c>
      <c r="AU455" s="182" t="s">
        <v>112</v>
      </c>
      <c r="AV455" s="181" t="s">
        <v>112</v>
      </c>
      <c r="AW455" s="181" t="s">
        <v>65</v>
      </c>
      <c r="AX455" s="181" t="s">
        <v>8</v>
      </c>
      <c r="AY455" s="182" t="s">
        <v>160</v>
      </c>
    </row>
    <row r="456" spans="2:65" s="50" customFormat="1" ht="44.25" customHeight="1">
      <c r="B456" s="49"/>
      <c r="C456" s="155" t="s">
        <v>554</v>
      </c>
      <c r="D456" s="155" t="s">
        <v>163</v>
      </c>
      <c r="E456" s="156" t="s">
        <v>1044</v>
      </c>
      <c r="F456" s="157" t="s">
        <v>1045</v>
      </c>
      <c r="G456" s="158" t="s">
        <v>166</v>
      </c>
      <c r="H456" s="159">
        <v>85.75</v>
      </c>
      <c r="I456" s="160"/>
      <c r="J456" s="161">
        <f>ROUND(I456*H456,2)</f>
        <v>0</v>
      </c>
      <c r="K456" s="157" t="s">
        <v>167</v>
      </c>
      <c r="L456" s="49"/>
      <c r="M456" s="162" t="s">
        <v>53</v>
      </c>
      <c r="N456" s="163" t="s">
        <v>74</v>
      </c>
      <c r="P456" s="164">
        <f>O456*H456</f>
        <v>0</v>
      </c>
      <c r="Q456" s="164">
        <v>1.8E-3</v>
      </c>
      <c r="R456" s="164">
        <f>Q456*H456</f>
        <v>0.15434999999999999</v>
      </c>
      <c r="S456" s="164">
        <v>0</v>
      </c>
      <c r="T456" s="165">
        <f>S456*H456</f>
        <v>0</v>
      </c>
      <c r="AR456" s="166" t="s">
        <v>280</v>
      </c>
      <c r="AT456" s="166" t="s">
        <v>163</v>
      </c>
      <c r="AU456" s="166" t="s">
        <v>112</v>
      </c>
      <c r="AY456" s="34" t="s">
        <v>160</v>
      </c>
      <c r="BE456" s="167">
        <f>IF(N456="základní",J456,0)</f>
        <v>0</v>
      </c>
      <c r="BF456" s="167">
        <f>IF(N456="snížená",J456,0)</f>
        <v>0</v>
      </c>
      <c r="BG456" s="167">
        <f>IF(N456="zákl. přenesená",J456,0)</f>
        <v>0</v>
      </c>
      <c r="BH456" s="167">
        <f>IF(N456="sníž. přenesená",J456,0)</f>
        <v>0</v>
      </c>
      <c r="BI456" s="167">
        <f>IF(N456="nulová",J456,0)</f>
        <v>0</v>
      </c>
      <c r="BJ456" s="34" t="s">
        <v>8</v>
      </c>
      <c r="BK456" s="167">
        <f>ROUND(I456*H456,2)</f>
        <v>0</v>
      </c>
      <c r="BL456" s="34" t="s">
        <v>280</v>
      </c>
      <c r="BM456" s="166" t="s">
        <v>1046</v>
      </c>
    </row>
    <row r="457" spans="2:65" s="50" customFormat="1" ht="19.149999999999999">
      <c r="B457" s="49"/>
      <c r="D457" s="168" t="s">
        <v>170</v>
      </c>
      <c r="F457" s="169" t="s">
        <v>1047</v>
      </c>
      <c r="I457" s="170"/>
      <c r="L457" s="49"/>
      <c r="M457" s="171"/>
      <c r="T457" s="74"/>
      <c r="AT457" s="34" t="s">
        <v>170</v>
      </c>
      <c r="AU457" s="34" t="s">
        <v>112</v>
      </c>
    </row>
    <row r="458" spans="2:65" s="173" customFormat="1">
      <c r="B458" s="172"/>
      <c r="D458" s="174" t="s">
        <v>172</v>
      </c>
      <c r="E458" s="175" t="s">
        <v>53</v>
      </c>
      <c r="F458" s="176" t="s">
        <v>844</v>
      </c>
      <c r="H458" s="175" t="s">
        <v>53</v>
      </c>
      <c r="I458" s="177"/>
      <c r="L458" s="172"/>
      <c r="M458" s="178"/>
      <c r="T458" s="179"/>
      <c r="AT458" s="175" t="s">
        <v>172</v>
      </c>
      <c r="AU458" s="175" t="s">
        <v>112</v>
      </c>
      <c r="AV458" s="173" t="s">
        <v>8</v>
      </c>
      <c r="AW458" s="173" t="s">
        <v>65</v>
      </c>
      <c r="AX458" s="173" t="s">
        <v>103</v>
      </c>
      <c r="AY458" s="175" t="s">
        <v>160</v>
      </c>
    </row>
    <row r="459" spans="2:65" s="173" customFormat="1">
      <c r="B459" s="172"/>
      <c r="D459" s="174" t="s">
        <v>172</v>
      </c>
      <c r="E459" s="175" t="s">
        <v>53</v>
      </c>
      <c r="F459" s="176" t="s">
        <v>174</v>
      </c>
      <c r="H459" s="175" t="s">
        <v>53</v>
      </c>
      <c r="I459" s="177"/>
      <c r="L459" s="172"/>
      <c r="M459" s="178"/>
      <c r="T459" s="179"/>
      <c r="AT459" s="175" t="s">
        <v>172</v>
      </c>
      <c r="AU459" s="175" t="s">
        <v>112</v>
      </c>
      <c r="AV459" s="173" t="s">
        <v>8</v>
      </c>
      <c r="AW459" s="173" t="s">
        <v>65</v>
      </c>
      <c r="AX459" s="173" t="s">
        <v>103</v>
      </c>
      <c r="AY459" s="175" t="s">
        <v>160</v>
      </c>
    </row>
    <row r="460" spans="2:65" s="181" customFormat="1">
      <c r="B460" s="180"/>
      <c r="D460" s="174" t="s">
        <v>172</v>
      </c>
      <c r="E460" s="182" t="s">
        <v>53</v>
      </c>
      <c r="F460" s="183" t="s">
        <v>1048</v>
      </c>
      <c r="H460" s="184">
        <v>85.75</v>
      </c>
      <c r="I460" s="185"/>
      <c r="L460" s="180"/>
      <c r="M460" s="186"/>
      <c r="T460" s="187"/>
      <c r="AT460" s="182" t="s">
        <v>172</v>
      </c>
      <c r="AU460" s="182" t="s">
        <v>112</v>
      </c>
      <c r="AV460" s="181" t="s">
        <v>112</v>
      </c>
      <c r="AW460" s="181" t="s">
        <v>65</v>
      </c>
      <c r="AX460" s="181" t="s">
        <v>8</v>
      </c>
      <c r="AY460" s="182" t="s">
        <v>160</v>
      </c>
    </row>
    <row r="461" spans="2:65" s="50" customFormat="1" ht="24.4" customHeight="1">
      <c r="B461" s="49"/>
      <c r="C461" s="155" t="s">
        <v>559</v>
      </c>
      <c r="D461" s="155" t="s">
        <v>163</v>
      </c>
      <c r="E461" s="156" t="s">
        <v>1049</v>
      </c>
      <c r="F461" s="157" t="s">
        <v>1050</v>
      </c>
      <c r="G461" s="158" t="s">
        <v>166</v>
      </c>
      <c r="H461" s="159">
        <v>17.149999999999999</v>
      </c>
      <c r="I461" s="160"/>
      <c r="J461" s="161">
        <f>ROUND(I461*H461,2)</f>
        <v>0</v>
      </c>
      <c r="K461" s="157" t="s">
        <v>167</v>
      </c>
      <c r="L461" s="49"/>
      <c r="M461" s="162" t="s">
        <v>53</v>
      </c>
      <c r="N461" s="163" t="s">
        <v>74</v>
      </c>
      <c r="P461" s="164">
        <f>O461*H461</f>
        <v>0</v>
      </c>
      <c r="Q461" s="164">
        <v>4.0000000000000002E-4</v>
      </c>
      <c r="R461" s="164">
        <f>Q461*H461</f>
        <v>6.8599999999999998E-3</v>
      </c>
      <c r="S461" s="164">
        <v>0</v>
      </c>
      <c r="T461" s="165">
        <f>S461*H461</f>
        <v>0</v>
      </c>
      <c r="AR461" s="166" t="s">
        <v>280</v>
      </c>
      <c r="AT461" s="166" t="s">
        <v>163</v>
      </c>
      <c r="AU461" s="166" t="s">
        <v>112</v>
      </c>
      <c r="AY461" s="34" t="s">
        <v>160</v>
      </c>
      <c r="BE461" s="167">
        <f>IF(N461="základní",J461,0)</f>
        <v>0</v>
      </c>
      <c r="BF461" s="167">
        <f>IF(N461="snížená",J461,0)</f>
        <v>0</v>
      </c>
      <c r="BG461" s="167">
        <f>IF(N461="zákl. přenesená",J461,0)</f>
        <v>0</v>
      </c>
      <c r="BH461" s="167">
        <f>IF(N461="sníž. přenesená",J461,0)</f>
        <v>0</v>
      </c>
      <c r="BI461" s="167">
        <f>IF(N461="nulová",J461,0)</f>
        <v>0</v>
      </c>
      <c r="BJ461" s="34" t="s">
        <v>8</v>
      </c>
      <c r="BK461" s="167">
        <f>ROUND(I461*H461,2)</f>
        <v>0</v>
      </c>
      <c r="BL461" s="34" t="s">
        <v>280</v>
      </c>
      <c r="BM461" s="166" t="s">
        <v>1051</v>
      </c>
    </row>
    <row r="462" spans="2:65" s="50" customFormat="1" ht="19.149999999999999">
      <c r="B462" s="49"/>
      <c r="D462" s="168" t="s">
        <v>170</v>
      </c>
      <c r="F462" s="169" t="s">
        <v>1052</v>
      </c>
      <c r="I462" s="170"/>
      <c r="L462" s="49"/>
      <c r="M462" s="171"/>
      <c r="T462" s="74"/>
      <c r="AT462" s="34" t="s">
        <v>170</v>
      </c>
      <c r="AU462" s="34" t="s">
        <v>112</v>
      </c>
    </row>
    <row r="463" spans="2:65" s="173" customFormat="1">
      <c r="B463" s="172"/>
      <c r="D463" s="174" t="s">
        <v>172</v>
      </c>
      <c r="E463" s="175" t="s">
        <v>53</v>
      </c>
      <c r="F463" s="176" t="s">
        <v>844</v>
      </c>
      <c r="H463" s="175" t="s">
        <v>53</v>
      </c>
      <c r="I463" s="177"/>
      <c r="L463" s="172"/>
      <c r="M463" s="178"/>
      <c r="T463" s="179"/>
      <c r="AT463" s="175" t="s">
        <v>172</v>
      </c>
      <c r="AU463" s="175" t="s">
        <v>112</v>
      </c>
      <c r="AV463" s="173" t="s">
        <v>8</v>
      </c>
      <c r="AW463" s="173" t="s">
        <v>65</v>
      </c>
      <c r="AX463" s="173" t="s">
        <v>103</v>
      </c>
      <c r="AY463" s="175" t="s">
        <v>160</v>
      </c>
    </row>
    <row r="464" spans="2:65" s="173" customFormat="1">
      <c r="B464" s="172"/>
      <c r="D464" s="174" t="s">
        <v>172</v>
      </c>
      <c r="E464" s="175" t="s">
        <v>53</v>
      </c>
      <c r="F464" s="176" t="s">
        <v>174</v>
      </c>
      <c r="H464" s="175" t="s">
        <v>53</v>
      </c>
      <c r="I464" s="177"/>
      <c r="L464" s="172"/>
      <c r="M464" s="178"/>
      <c r="T464" s="179"/>
      <c r="AT464" s="175" t="s">
        <v>172</v>
      </c>
      <c r="AU464" s="175" t="s">
        <v>112</v>
      </c>
      <c r="AV464" s="173" t="s">
        <v>8</v>
      </c>
      <c r="AW464" s="173" t="s">
        <v>65</v>
      </c>
      <c r="AX464" s="173" t="s">
        <v>103</v>
      </c>
      <c r="AY464" s="175" t="s">
        <v>160</v>
      </c>
    </row>
    <row r="465" spans="2:65" s="181" customFormat="1">
      <c r="B465" s="180"/>
      <c r="D465" s="174" t="s">
        <v>172</v>
      </c>
      <c r="E465" s="182" t="s">
        <v>53</v>
      </c>
      <c r="F465" s="183" t="s">
        <v>849</v>
      </c>
      <c r="H465" s="184">
        <v>17.149999999999999</v>
      </c>
      <c r="I465" s="185"/>
      <c r="L465" s="180"/>
      <c r="M465" s="186"/>
      <c r="T465" s="187"/>
      <c r="AT465" s="182" t="s">
        <v>172</v>
      </c>
      <c r="AU465" s="182" t="s">
        <v>112</v>
      </c>
      <c r="AV465" s="181" t="s">
        <v>112</v>
      </c>
      <c r="AW465" s="181" t="s">
        <v>65</v>
      </c>
      <c r="AX465" s="181" t="s">
        <v>8</v>
      </c>
      <c r="AY465" s="182" t="s">
        <v>160</v>
      </c>
    </row>
    <row r="466" spans="2:65" s="50" customFormat="1" ht="16.5" customHeight="1">
      <c r="B466" s="49"/>
      <c r="C466" s="155" t="s">
        <v>563</v>
      </c>
      <c r="D466" s="155" t="s">
        <v>163</v>
      </c>
      <c r="E466" s="156" t="s">
        <v>1053</v>
      </c>
      <c r="F466" s="157" t="s">
        <v>1054</v>
      </c>
      <c r="G466" s="158" t="s">
        <v>166</v>
      </c>
      <c r="H466" s="159">
        <v>17.149999999999999</v>
      </c>
      <c r="I466" s="160"/>
      <c r="J466" s="161">
        <f>ROUND(I466*H466,2)</f>
        <v>0</v>
      </c>
      <c r="K466" s="157" t="s">
        <v>167</v>
      </c>
      <c r="L466" s="49"/>
      <c r="M466" s="162" t="s">
        <v>53</v>
      </c>
      <c r="N466" s="163" t="s">
        <v>74</v>
      </c>
      <c r="P466" s="164">
        <f>O466*H466</f>
        <v>0</v>
      </c>
      <c r="Q466" s="164">
        <v>6.4999999999999997E-4</v>
      </c>
      <c r="R466" s="164">
        <f>Q466*H466</f>
        <v>1.1147499999999999E-2</v>
      </c>
      <c r="S466" s="164">
        <v>0</v>
      </c>
      <c r="T466" s="165">
        <f>S466*H466</f>
        <v>0</v>
      </c>
      <c r="AR466" s="166" t="s">
        <v>280</v>
      </c>
      <c r="AT466" s="166" t="s">
        <v>163</v>
      </c>
      <c r="AU466" s="166" t="s">
        <v>112</v>
      </c>
      <c r="AY466" s="34" t="s">
        <v>160</v>
      </c>
      <c r="BE466" s="167">
        <f>IF(N466="základní",J466,0)</f>
        <v>0</v>
      </c>
      <c r="BF466" s="167">
        <f>IF(N466="snížená",J466,0)</f>
        <v>0</v>
      </c>
      <c r="BG466" s="167">
        <f>IF(N466="zákl. přenesená",J466,0)</f>
        <v>0</v>
      </c>
      <c r="BH466" s="167">
        <f>IF(N466="sníž. přenesená",J466,0)</f>
        <v>0</v>
      </c>
      <c r="BI466" s="167">
        <f>IF(N466="nulová",J466,0)</f>
        <v>0</v>
      </c>
      <c r="BJ466" s="34" t="s">
        <v>8</v>
      </c>
      <c r="BK466" s="167">
        <f>ROUND(I466*H466,2)</f>
        <v>0</v>
      </c>
      <c r="BL466" s="34" t="s">
        <v>280</v>
      </c>
      <c r="BM466" s="166" t="s">
        <v>1055</v>
      </c>
    </row>
    <row r="467" spans="2:65" s="50" customFormat="1" ht="19.149999999999999">
      <c r="B467" s="49"/>
      <c r="D467" s="168" t="s">
        <v>170</v>
      </c>
      <c r="F467" s="169" t="s">
        <v>1056</v>
      </c>
      <c r="I467" s="170"/>
      <c r="L467" s="49"/>
      <c r="M467" s="171"/>
      <c r="T467" s="74"/>
      <c r="AT467" s="34" t="s">
        <v>170</v>
      </c>
      <c r="AU467" s="34" t="s">
        <v>112</v>
      </c>
    </row>
    <row r="468" spans="2:65" s="173" customFormat="1">
      <c r="B468" s="172"/>
      <c r="D468" s="174" t="s">
        <v>172</v>
      </c>
      <c r="E468" s="175" t="s">
        <v>53</v>
      </c>
      <c r="F468" s="176" t="s">
        <v>844</v>
      </c>
      <c r="H468" s="175" t="s">
        <v>53</v>
      </c>
      <c r="I468" s="177"/>
      <c r="L468" s="172"/>
      <c r="M468" s="178"/>
      <c r="T468" s="179"/>
      <c r="AT468" s="175" t="s">
        <v>172</v>
      </c>
      <c r="AU468" s="175" t="s">
        <v>112</v>
      </c>
      <c r="AV468" s="173" t="s">
        <v>8</v>
      </c>
      <c r="AW468" s="173" t="s">
        <v>65</v>
      </c>
      <c r="AX468" s="173" t="s">
        <v>103</v>
      </c>
      <c r="AY468" s="175" t="s">
        <v>160</v>
      </c>
    </row>
    <row r="469" spans="2:65" s="173" customFormat="1">
      <c r="B469" s="172"/>
      <c r="D469" s="174" t="s">
        <v>172</v>
      </c>
      <c r="E469" s="175" t="s">
        <v>53</v>
      </c>
      <c r="F469" s="176" t="s">
        <v>174</v>
      </c>
      <c r="H469" s="175" t="s">
        <v>53</v>
      </c>
      <c r="I469" s="177"/>
      <c r="L469" s="172"/>
      <c r="M469" s="178"/>
      <c r="T469" s="179"/>
      <c r="AT469" s="175" t="s">
        <v>172</v>
      </c>
      <c r="AU469" s="175" t="s">
        <v>112</v>
      </c>
      <c r="AV469" s="173" t="s">
        <v>8</v>
      </c>
      <c r="AW469" s="173" t="s">
        <v>65</v>
      </c>
      <c r="AX469" s="173" t="s">
        <v>103</v>
      </c>
      <c r="AY469" s="175" t="s">
        <v>160</v>
      </c>
    </row>
    <row r="470" spans="2:65" s="181" customFormat="1">
      <c r="B470" s="180"/>
      <c r="D470" s="174" t="s">
        <v>172</v>
      </c>
      <c r="E470" s="182" t="s">
        <v>53</v>
      </c>
      <c r="F470" s="183" t="s">
        <v>849</v>
      </c>
      <c r="H470" s="184">
        <v>17.149999999999999</v>
      </c>
      <c r="I470" s="185"/>
      <c r="L470" s="180"/>
      <c r="M470" s="186"/>
      <c r="T470" s="187"/>
      <c r="AT470" s="182" t="s">
        <v>172</v>
      </c>
      <c r="AU470" s="182" t="s">
        <v>112</v>
      </c>
      <c r="AV470" s="181" t="s">
        <v>112</v>
      </c>
      <c r="AW470" s="181" t="s">
        <v>65</v>
      </c>
      <c r="AX470" s="181" t="s">
        <v>8</v>
      </c>
      <c r="AY470" s="182" t="s">
        <v>160</v>
      </c>
    </row>
    <row r="471" spans="2:65" s="50" customFormat="1" ht="16.5" customHeight="1">
      <c r="B471" s="49"/>
      <c r="C471" s="155" t="s">
        <v>568</v>
      </c>
      <c r="D471" s="155" t="s">
        <v>163</v>
      </c>
      <c r="E471" s="156" t="s">
        <v>1057</v>
      </c>
      <c r="F471" s="157" t="s">
        <v>1058</v>
      </c>
      <c r="G471" s="158" t="s">
        <v>166</v>
      </c>
      <c r="H471" s="159">
        <v>17.149999999999999</v>
      </c>
      <c r="I471" s="160"/>
      <c r="J471" s="161">
        <f>ROUND(I471*H471,2)</f>
        <v>0</v>
      </c>
      <c r="K471" s="157" t="s">
        <v>167</v>
      </c>
      <c r="L471" s="49"/>
      <c r="M471" s="162" t="s">
        <v>53</v>
      </c>
      <c r="N471" s="163" t="s">
        <v>74</v>
      </c>
      <c r="P471" s="164">
        <f>O471*H471</f>
        <v>0</v>
      </c>
      <c r="Q471" s="164">
        <v>2.5000000000000001E-4</v>
      </c>
      <c r="R471" s="164">
        <f>Q471*H471</f>
        <v>4.2874999999999996E-3</v>
      </c>
      <c r="S471" s="164">
        <v>0</v>
      </c>
      <c r="T471" s="165">
        <f>S471*H471</f>
        <v>0</v>
      </c>
      <c r="AR471" s="166" t="s">
        <v>280</v>
      </c>
      <c r="AT471" s="166" t="s">
        <v>163</v>
      </c>
      <c r="AU471" s="166" t="s">
        <v>112</v>
      </c>
      <c r="AY471" s="34" t="s">
        <v>160</v>
      </c>
      <c r="BE471" s="167">
        <f>IF(N471="základní",J471,0)</f>
        <v>0</v>
      </c>
      <c r="BF471" s="167">
        <f>IF(N471="snížená",J471,0)</f>
        <v>0</v>
      </c>
      <c r="BG471" s="167">
        <f>IF(N471="zákl. přenesená",J471,0)</f>
        <v>0</v>
      </c>
      <c r="BH471" s="167">
        <f>IF(N471="sníž. přenesená",J471,0)</f>
        <v>0</v>
      </c>
      <c r="BI471" s="167">
        <f>IF(N471="nulová",J471,0)</f>
        <v>0</v>
      </c>
      <c r="BJ471" s="34" t="s">
        <v>8</v>
      </c>
      <c r="BK471" s="167">
        <f>ROUND(I471*H471,2)</f>
        <v>0</v>
      </c>
      <c r="BL471" s="34" t="s">
        <v>280</v>
      </c>
      <c r="BM471" s="166" t="s">
        <v>1059</v>
      </c>
    </row>
    <row r="472" spans="2:65" s="50" customFormat="1" ht="19.149999999999999">
      <c r="B472" s="49"/>
      <c r="D472" s="168" t="s">
        <v>170</v>
      </c>
      <c r="F472" s="169" t="s">
        <v>1060</v>
      </c>
      <c r="I472" s="170"/>
      <c r="L472" s="49"/>
      <c r="M472" s="171"/>
      <c r="T472" s="74"/>
      <c r="AT472" s="34" t="s">
        <v>170</v>
      </c>
      <c r="AU472" s="34" t="s">
        <v>112</v>
      </c>
    </row>
    <row r="473" spans="2:65" s="173" customFormat="1">
      <c r="B473" s="172"/>
      <c r="D473" s="174" t="s">
        <v>172</v>
      </c>
      <c r="E473" s="175" t="s">
        <v>53</v>
      </c>
      <c r="F473" s="176" t="s">
        <v>844</v>
      </c>
      <c r="H473" s="175" t="s">
        <v>53</v>
      </c>
      <c r="I473" s="177"/>
      <c r="L473" s="172"/>
      <c r="M473" s="178"/>
      <c r="T473" s="179"/>
      <c r="AT473" s="175" t="s">
        <v>172</v>
      </c>
      <c r="AU473" s="175" t="s">
        <v>112</v>
      </c>
      <c r="AV473" s="173" t="s">
        <v>8</v>
      </c>
      <c r="AW473" s="173" t="s">
        <v>65</v>
      </c>
      <c r="AX473" s="173" t="s">
        <v>103</v>
      </c>
      <c r="AY473" s="175" t="s">
        <v>160</v>
      </c>
    </row>
    <row r="474" spans="2:65" s="173" customFormat="1">
      <c r="B474" s="172"/>
      <c r="D474" s="174" t="s">
        <v>172</v>
      </c>
      <c r="E474" s="175" t="s">
        <v>53</v>
      </c>
      <c r="F474" s="176" t="s">
        <v>174</v>
      </c>
      <c r="H474" s="175" t="s">
        <v>53</v>
      </c>
      <c r="I474" s="177"/>
      <c r="L474" s="172"/>
      <c r="M474" s="178"/>
      <c r="T474" s="179"/>
      <c r="AT474" s="175" t="s">
        <v>172</v>
      </c>
      <c r="AU474" s="175" t="s">
        <v>112</v>
      </c>
      <c r="AV474" s="173" t="s">
        <v>8</v>
      </c>
      <c r="AW474" s="173" t="s">
        <v>65</v>
      </c>
      <c r="AX474" s="173" t="s">
        <v>103</v>
      </c>
      <c r="AY474" s="175" t="s">
        <v>160</v>
      </c>
    </row>
    <row r="475" spans="2:65" s="181" customFormat="1">
      <c r="B475" s="180"/>
      <c r="D475" s="174" t="s">
        <v>172</v>
      </c>
      <c r="E475" s="182" t="s">
        <v>53</v>
      </c>
      <c r="F475" s="183" t="s">
        <v>849</v>
      </c>
      <c r="H475" s="184">
        <v>17.149999999999999</v>
      </c>
      <c r="I475" s="185"/>
      <c r="L475" s="180"/>
      <c r="M475" s="186"/>
      <c r="T475" s="187"/>
      <c r="AT475" s="182" t="s">
        <v>172</v>
      </c>
      <c r="AU475" s="182" t="s">
        <v>112</v>
      </c>
      <c r="AV475" s="181" t="s">
        <v>112</v>
      </c>
      <c r="AW475" s="181" t="s">
        <v>65</v>
      </c>
      <c r="AX475" s="181" t="s">
        <v>8</v>
      </c>
      <c r="AY475" s="182" t="s">
        <v>160</v>
      </c>
    </row>
    <row r="476" spans="2:65" s="50" customFormat="1" ht="24.4" customHeight="1">
      <c r="B476" s="49"/>
      <c r="C476" s="155" t="s">
        <v>573</v>
      </c>
      <c r="D476" s="155" t="s">
        <v>163</v>
      </c>
      <c r="E476" s="156" t="s">
        <v>1061</v>
      </c>
      <c r="F476" s="157" t="s">
        <v>1062</v>
      </c>
      <c r="G476" s="158" t="s">
        <v>166</v>
      </c>
      <c r="H476" s="159">
        <v>17.149999999999999</v>
      </c>
      <c r="I476" s="160"/>
      <c r="J476" s="161">
        <f>ROUND(I476*H476,2)</f>
        <v>0</v>
      </c>
      <c r="K476" s="157" t="s">
        <v>167</v>
      </c>
      <c r="L476" s="49"/>
      <c r="M476" s="162" t="s">
        <v>53</v>
      </c>
      <c r="N476" s="163" t="s">
        <v>74</v>
      </c>
      <c r="P476" s="164">
        <f>O476*H476</f>
        <v>0</v>
      </c>
      <c r="Q476" s="164">
        <v>8.0000000000000007E-5</v>
      </c>
      <c r="R476" s="164">
        <f>Q476*H476</f>
        <v>1.372E-3</v>
      </c>
      <c r="S476" s="164">
        <v>0</v>
      </c>
      <c r="T476" s="165">
        <f>S476*H476</f>
        <v>0</v>
      </c>
      <c r="AR476" s="166" t="s">
        <v>280</v>
      </c>
      <c r="AT476" s="166" t="s">
        <v>163</v>
      </c>
      <c r="AU476" s="166" t="s">
        <v>112</v>
      </c>
      <c r="AY476" s="34" t="s">
        <v>160</v>
      </c>
      <c r="BE476" s="167">
        <f>IF(N476="základní",J476,0)</f>
        <v>0</v>
      </c>
      <c r="BF476" s="167">
        <f>IF(N476="snížená",J476,0)</f>
        <v>0</v>
      </c>
      <c r="BG476" s="167">
        <f>IF(N476="zákl. přenesená",J476,0)</f>
        <v>0</v>
      </c>
      <c r="BH476" s="167">
        <f>IF(N476="sníž. přenesená",J476,0)</f>
        <v>0</v>
      </c>
      <c r="BI476" s="167">
        <f>IF(N476="nulová",J476,0)</f>
        <v>0</v>
      </c>
      <c r="BJ476" s="34" t="s">
        <v>8</v>
      </c>
      <c r="BK476" s="167">
        <f>ROUND(I476*H476,2)</f>
        <v>0</v>
      </c>
      <c r="BL476" s="34" t="s">
        <v>280</v>
      </c>
      <c r="BM476" s="166" t="s">
        <v>1063</v>
      </c>
    </row>
    <row r="477" spans="2:65" s="50" customFormat="1" ht="19.149999999999999">
      <c r="B477" s="49"/>
      <c r="D477" s="168" t="s">
        <v>170</v>
      </c>
      <c r="F477" s="169" t="s">
        <v>1064</v>
      </c>
      <c r="I477" s="170"/>
      <c r="L477" s="49"/>
      <c r="M477" s="171"/>
      <c r="T477" s="74"/>
      <c r="AT477" s="34" t="s">
        <v>170</v>
      </c>
      <c r="AU477" s="34" t="s">
        <v>112</v>
      </c>
    </row>
    <row r="478" spans="2:65" s="173" customFormat="1">
      <c r="B478" s="172"/>
      <c r="D478" s="174" t="s">
        <v>172</v>
      </c>
      <c r="E478" s="175" t="s">
        <v>53</v>
      </c>
      <c r="F478" s="176" t="s">
        <v>844</v>
      </c>
      <c r="H478" s="175" t="s">
        <v>53</v>
      </c>
      <c r="I478" s="177"/>
      <c r="L478" s="172"/>
      <c r="M478" s="178"/>
      <c r="T478" s="179"/>
      <c r="AT478" s="175" t="s">
        <v>172</v>
      </c>
      <c r="AU478" s="175" t="s">
        <v>112</v>
      </c>
      <c r="AV478" s="173" t="s">
        <v>8</v>
      </c>
      <c r="AW478" s="173" t="s">
        <v>65</v>
      </c>
      <c r="AX478" s="173" t="s">
        <v>103</v>
      </c>
      <c r="AY478" s="175" t="s">
        <v>160</v>
      </c>
    </row>
    <row r="479" spans="2:65" s="173" customFormat="1">
      <c r="B479" s="172"/>
      <c r="D479" s="174" t="s">
        <v>172</v>
      </c>
      <c r="E479" s="175" t="s">
        <v>53</v>
      </c>
      <c r="F479" s="176" t="s">
        <v>174</v>
      </c>
      <c r="H479" s="175" t="s">
        <v>53</v>
      </c>
      <c r="I479" s="177"/>
      <c r="L479" s="172"/>
      <c r="M479" s="178"/>
      <c r="T479" s="179"/>
      <c r="AT479" s="175" t="s">
        <v>172</v>
      </c>
      <c r="AU479" s="175" t="s">
        <v>112</v>
      </c>
      <c r="AV479" s="173" t="s">
        <v>8</v>
      </c>
      <c r="AW479" s="173" t="s">
        <v>65</v>
      </c>
      <c r="AX479" s="173" t="s">
        <v>103</v>
      </c>
      <c r="AY479" s="175" t="s">
        <v>160</v>
      </c>
    </row>
    <row r="480" spans="2:65" s="181" customFormat="1">
      <c r="B480" s="180"/>
      <c r="D480" s="174" t="s">
        <v>172</v>
      </c>
      <c r="E480" s="182" t="s">
        <v>53</v>
      </c>
      <c r="F480" s="183" t="s">
        <v>849</v>
      </c>
      <c r="H480" s="184">
        <v>17.149999999999999</v>
      </c>
      <c r="I480" s="185"/>
      <c r="L480" s="180"/>
      <c r="M480" s="186"/>
      <c r="T480" s="187"/>
      <c r="AT480" s="182" t="s">
        <v>172</v>
      </c>
      <c r="AU480" s="182" t="s">
        <v>112</v>
      </c>
      <c r="AV480" s="181" t="s">
        <v>112</v>
      </c>
      <c r="AW480" s="181" t="s">
        <v>65</v>
      </c>
      <c r="AX480" s="181" t="s">
        <v>8</v>
      </c>
      <c r="AY480" s="182" t="s">
        <v>160</v>
      </c>
    </row>
    <row r="481" spans="2:65" s="50" customFormat="1" ht="24.4" customHeight="1">
      <c r="B481" s="49"/>
      <c r="C481" s="155" t="s">
        <v>580</v>
      </c>
      <c r="D481" s="155" t="s">
        <v>163</v>
      </c>
      <c r="E481" s="156" t="s">
        <v>1065</v>
      </c>
      <c r="F481" s="157" t="s">
        <v>1066</v>
      </c>
      <c r="G481" s="158" t="s">
        <v>166</v>
      </c>
      <c r="H481" s="159">
        <v>17.149999999999999</v>
      </c>
      <c r="I481" s="160"/>
      <c r="J481" s="161">
        <f>ROUND(I481*H481,2)</f>
        <v>0</v>
      </c>
      <c r="K481" s="157" t="s">
        <v>167</v>
      </c>
      <c r="L481" s="49"/>
      <c r="M481" s="162" t="s">
        <v>53</v>
      </c>
      <c r="N481" s="163" t="s">
        <v>74</v>
      </c>
      <c r="P481" s="164">
        <f>O481*H481</f>
        <v>0</v>
      </c>
      <c r="Q481" s="164">
        <v>0</v>
      </c>
      <c r="R481" s="164">
        <f>Q481*H481</f>
        <v>0</v>
      </c>
      <c r="S481" s="164">
        <v>0</v>
      </c>
      <c r="T481" s="165">
        <f>S481*H481</f>
        <v>0</v>
      </c>
      <c r="AR481" s="166" t="s">
        <v>280</v>
      </c>
      <c r="AT481" s="166" t="s">
        <v>163</v>
      </c>
      <c r="AU481" s="166" t="s">
        <v>112</v>
      </c>
      <c r="AY481" s="34" t="s">
        <v>160</v>
      </c>
      <c r="BE481" s="167">
        <f>IF(N481="základní",J481,0)</f>
        <v>0</v>
      </c>
      <c r="BF481" s="167">
        <f>IF(N481="snížená",J481,0)</f>
        <v>0</v>
      </c>
      <c r="BG481" s="167">
        <f>IF(N481="zákl. přenesená",J481,0)</f>
        <v>0</v>
      </c>
      <c r="BH481" s="167">
        <f>IF(N481="sníž. přenesená",J481,0)</f>
        <v>0</v>
      </c>
      <c r="BI481" s="167">
        <f>IF(N481="nulová",J481,0)</f>
        <v>0</v>
      </c>
      <c r="BJ481" s="34" t="s">
        <v>8</v>
      </c>
      <c r="BK481" s="167">
        <f>ROUND(I481*H481,2)</f>
        <v>0</v>
      </c>
      <c r="BL481" s="34" t="s">
        <v>280</v>
      </c>
      <c r="BM481" s="166" t="s">
        <v>1067</v>
      </c>
    </row>
    <row r="482" spans="2:65" s="50" customFormat="1" ht="19.149999999999999">
      <c r="B482" s="49"/>
      <c r="D482" s="168" t="s">
        <v>170</v>
      </c>
      <c r="F482" s="169" t="s">
        <v>1068</v>
      </c>
      <c r="I482" s="170"/>
      <c r="L482" s="49"/>
      <c r="M482" s="171"/>
      <c r="T482" s="74"/>
      <c r="AT482" s="34" t="s">
        <v>170</v>
      </c>
      <c r="AU482" s="34" t="s">
        <v>112</v>
      </c>
    </row>
    <row r="483" spans="2:65" s="173" customFormat="1">
      <c r="B483" s="172"/>
      <c r="D483" s="174" t="s">
        <v>172</v>
      </c>
      <c r="E483" s="175" t="s">
        <v>53</v>
      </c>
      <c r="F483" s="176" t="s">
        <v>844</v>
      </c>
      <c r="H483" s="175" t="s">
        <v>53</v>
      </c>
      <c r="I483" s="177"/>
      <c r="L483" s="172"/>
      <c r="M483" s="178"/>
      <c r="T483" s="179"/>
      <c r="AT483" s="175" t="s">
        <v>172</v>
      </c>
      <c r="AU483" s="175" t="s">
        <v>112</v>
      </c>
      <c r="AV483" s="173" t="s">
        <v>8</v>
      </c>
      <c r="AW483" s="173" t="s">
        <v>65</v>
      </c>
      <c r="AX483" s="173" t="s">
        <v>103</v>
      </c>
      <c r="AY483" s="175" t="s">
        <v>160</v>
      </c>
    </row>
    <row r="484" spans="2:65" s="173" customFormat="1">
      <c r="B484" s="172"/>
      <c r="D484" s="174" t="s">
        <v>172</v>
      </c>
      <c r="E484" s="175" t="s">
        <v>53</v>
      </c>
      <c r="F484" s="176" t="s">
        <v>174</v>
      </c>
      <c r="H484" s="175" t="s">
        <v>53</v>
      </c>
      <c r="I484" s="177"/>
      <c r="L484" s="172"/>
      <c r="M484" s="178"/>
      <c r="T484" s="179"/>
      <c r="AT484" s="175" t="s">
        <v>172</v>
      </c>
      <c r="AU484" s="175" t="s">
        <v>112</v>
      </c>
      <c r="AV484" s="173" t="s">
        <v>8</v>
      </c>
      <c r="AW484" s="173" t="s">
        <v>65</v>
      </c>
      <c r="AX484" s="173" t="s">
        <v>103</v>
      </c>
      <c r="AY484" s="175" t="s">
        <v>160</v>
      </c>
    </row>
    <row r="485" spans="2:65" s="181" customFormat="1">
      <c r="B485" s="180"/>
      <c r="D485" s="174" t="s">
        <v>172</v>
      </c>
      <c r="E485" s="182" t="s">
        <v>53</v>
      </c>
      <c r="F485" s="183" t="s">
        <v>849</v>
      </c>
      <c r="H485" s="184">
        <v>17.149999999999999</v>
      </c>
      <c r="I485" s="185"/>
      <c r="L485" s="180"/>
      <c r="M485" s="186"/>
      <c r="T485" s="187"/>
      <c r="AT485" s="182" t="s">
        <v>172</v>
      </c>
      <c r="AU485" s="182" t="s">
        <v>112</v>
      </c>
      <c r="AV485" s="181" t="s">
        <v>112</v>
      </c>
      <c r="AW485" s="181" t="s">
        <v>65</v>
      </c>
      <c r="AX485" s="181" t="s">
        <v>8</v>
      </c>
      <c r="AY485" s="182" t="s">
        <v>160</v>
      </c>
    </row>
    <row r="486" spans="2:65" s="50" customFormat="1" ht="24.4" customHeight="1">
      <c r="B486" s="49"/>
      <c r="C486" s="155" t="s">
        <v>585</v>
      </c>
      <c r="D486" s="155" t="s">
        <v>163</v>
      </c>
      <c r="E486" s="156" t="s">
        <v>1069</v>
      </c>
      <c r="F486" s="157" t="s">
        <v>1070</v>
      </c>
      <c r="G486" s="158" t="s">
        <v>215</v>
      </c>
      <c r="H486" s="159">
        <v>16.37</v>
      </c>
      <c r="I486" s="160"/>
      <c r="J486" s="161">
        <f>ROUND(I486*H486,2)</f>
        <v>0</v>
      </c>
      <c r="K486" s="157" t="s">
        <v>167</v>
      </c>
      <c r="L486" s="49"/>
      <c r="M486" s="162" t="s">
        <v>53</v>
      </c>
      <c r="N486" s="163" t="s">
        <v>74</v>
      </c>
      <c r="P486" s="164">
        <f>O486*H486</f>
        <v>0</v>
      </c>
      <c r="Q486" s="164">
        <v>3.1199999999999999E-3</v>
      </c>
      <c r="R486" s="164">
        <f>Q486*H486</f>
        <v>5.1074399999999999E-2</v>
      </c>
      <c r="S486" s="164">
        <v>0</v>
      </c>
      <c r="T486" s="165">
        <f>S486*H486</f>
        <v>0</v>
      </c>
      <c r="AR486" s="166" t="s">
        <v>280</v>
      </c>
      <c r="AT486" s="166" t="s">
        <v>163</v>
      </c>
      <c r="AU486" s="166" t="s">
        <v>112</v>
      </c>
      <c r="AY486" s="34" t="s">
        <v>160</v>
      </c>
      <c r="BE486" s="167">
        <f>IF(N486="základní",J486,0)</f>
        <v>0</v>
      </c>
      <c r="BF486" s="167">
        <f>IF(N486="snížená",J486,0)</f>
        <v>0</v>
      </c>
      <c r="BG486" s="167">
        <f>IF(N486="zákl. přenesená",J486,0)</f>
        <v>0</v>
      </c>
      <c r="BH486" s="167">
        <f>IF(N486="sníž. přenesená",J486,0)</f>
        <v>0</v>
      </c>
      <c r="BI486" s="167">
        <f>IF(N486="nulová",J486,0)</f>
        <v>0</v>
      </c>
      <c r="BJ486" s="34" t="s">
        <v>8</v>
      </c>
      <c r="BK486" s="167">
        <f>ROUND(I486*H486,2)</f>
        <v>0</v>
      </c>
      <c r="BL486" s="34" t="s">
        <v>280</v>
      </c>
      <c r="BM486" s="166" t="s">
        <v>1071</v>
      </c>
    </row>
    <row r="487" spans="2:65" s="50" customFormat="1" ht="19.149999999999999">
      <c r="B487" s="49"/>
      <c r="D487" s="168" t="s">
        <v>170</v>
      </c>
      <c r="F487" s="169" t="s">
        <v>1072</v>
      </c>
      <c r="I487" s="170"/>
      <c r="L487" s="49"/>
      <c r="M487" s="171"/>
      <c r="T487" s="74"/>
      <c r="AT487" s="34" t="s">
        <v>170</v>
      </c>
      <c r="AU487" s="34" t="s">
        <v>112</v>
      </c>
    </row>
    <row r="488" spans="2:65" s="173" customFormat="1">
      <c r="B488" s="172"/>
      <c r="D488" s="174" t="s">
        <v>172</v>
      </c>
      <c r="E488" s="175" t="s">
        <v>53</v>
      </c>
      <c r="F488" s="176" t="s">
        <v>844</v>
      </c>
      <c r="H488" s="175" t="s">
        <v>53</v>
      </c>
      <c r="I488" s="177"/>
      <c r="L488" s="172"/>
      <c r="M488" s="178"/>
      <c r="T488" s="179"/>
      <c r="AT488" s="175" t="s">
        <v>172</v>
      </c>
      <c r="AU488" s="175" t="s">
        <v>112</v>
      </c>
      <c r="AV488" s="173" t="s">
        <v>8</v>
      </c>
      <c r="AW488" s="173" t="s">
        <v>65</v>
      </c>
      <c r="AX488" s="173" t="s">
        <v>103</v>
      </c>
      <c r="AY488" s="175" t="s">
        <v>160</v>
      </c>
    </row>
    <row r="489" spans="2:65" s="173" customFormat="1">
      <c r="B489" s="172"/>
      <c r="D489" s="174" t="s">
        <v>172</v>
      </c>
      <c r="E489" s="175" t="s">
        <v>53</v>
      </c>
      <c r="F489" s="176" t="s">
        <v>174</v>
      </c>
      <c r="H489" s="175" t="s">
        <v>53</v>
      </c>
      <c r="I489" s="177"/>
      <c r="L489" s="172"/>
      <c r="M489" s="178"/>
      <c r="T489" s="179"/>
      <c r="AT489" s="175" t="s">
        <v>172</v>
      </c>
      <c r="AU489" s="175" t="s">
        <v>112</v>
      </c>
      <c r="AV489" s="173" t="s">
        <v>8</v>
      </c>
      <c r="AW489" s="173" t="s">
        <v>65</v>
      </c>
      <c r="AX489" s="173" t="s">
        <v>103</v>
      </c>
      <c r="AY489" s="175" t="s">
        <v>160</v>
      </c>
    </row>
    <row r="490" spans="2:65" s="181" customFormat="1">
      <c r="B490" s="180"/>
      <c r="D490" s="174" t="s">
        <v>172</v>
      </c>
      <c r="E490" s="182" t="s">
        <v>53</v>
      </c>
      <c r="F490" s="183" t="s">
        <v>1035</v>
      </c>
      <c r="H490" s="184">
        <v>16.37</v>
      </c>
      <c r="I490" s="185"/>
      <c r="L490" s="180"/>
      <c r="M490" s="186"/>
      <c r="T490" s="187"/>
      <c r="AT490" s="182" t="s">
        <v>172</v>
      </c>
      <c r="AU490" s="182" t="s">
        <v>112</v>
      </c>
      <c r="AV490" s="181" t="s">
        <v>112</v>
      </c>
      <c r="AW490" s="181" t="s">
        <v>65</v>
      </c>
      <c r="AX490" s="181" t="s">
        <v>8</v>
      </c>
      <c r="AY490" s="182" t="s">
        <v>160</v>
      </c>
    </row>
    <row r="491" spans="2:65" s="50" customFormat="1" ht="49.15" customHeight="1">
      <c r="B491" s="49"/>
      <c r="C491" s="155" t="s">
        <v>589</v>
      </c>
      <c r="D491" s="155" t="s">
        <v>163</v>
      </c>
      <c r="E491" s="156" t="s">
        <v>1073</v>
      </c>
      <c r="F491" s="157" t="s">
        <v>1074</v>
      </c>
      <c r="G491" s="158" t="s">
        <v>409</v>
      </c>
      <c r="H491" s="159">
        <v>0.38400000000000001</v>
      </c>
      <c r="I491" s="160"/>
      <c r="J491" s="161">
        <f>ROUND(I491*H491,2)</f>
        <v>0</v>
      </c>
      <c r="K491" s="157" t="s">
        <v>167</v>
      </c>
      <c r="L491" s="49"/>
      <c r="M491" s="162" t="s">
        <v>53</v>
      </c>
      <c r="N491" s="163" t="s">
        <v>74</v>
      </c>
      <c r="P491" s="164">
        <f>O491*H491</f>
        <v>0</v>
      </c>
      <c r="Q491" s="164">
        <v>0</v>
      </c>
      <c r="R491" s="164">
        <f>Q491*H491</f>
        <v>0</v>
      </c>
      <c r="S491" s="164">
        <v>0</v>
      </c>
      <c r="T491" s="165">
        <f>S491*H491</f>
        <v>0</v>
      </c>
      <c r="AR491" s="166" t="s">
        <v>280</v>
      </c>
      <c r="AT491" s="166" t="s">
        <v>163</v>
      </c>
      <c r="AU491" s="166" t="s">
        <v>112</v>
      </c>
      <c r="AY491" s="34" t="s">
        <v>160</v>
      </c>
      <c r="BE491" s="167">
        <f>IF(N491="základní",J491,0)</f>
        <v>0</v>
      </c>
      <c r="BF491" s="167">
        <f>IF(N491="snížená",J491,0)</f>
        <v>0</v>
      </c>
      <c r="BG491" s="167">
        <f>IF(N491="zákl. přenesená",J491,0)</f>
        <v>0</v>
      </c>
      <c r="BH491" s="167">
        <f>IF(N491="sníž. přenesená",J491,0)</f>
        <v>0</v>
      </c>
      <c r="BI491" s="167">
        <f>IF(N491="nulová",J491,0)</f>
        <v>0</v>
      </c>
      <c r="BJ491" s="34" t="s">
        <v>8</v>
      </c>
      <c r="BK491" s="167">
        <f>ROUND(I491*H491,2)</f>
        <v>0</v>
      </c>
      <c r="BL491" s="34" t="s">
        <v>280</v>
      </c>
      <c r="BM491" s="166" t="s">
        <v>1075</v>
      </c>
    </row>
    <row r="492" spans="2:65" s="50" customFormat="1" ht="19.149999999999999">
      <c r="B492" s="49"/>
      <c r="D492" s="168" t="s">
        <v>170</v>
      </c>
      <c r="F492" s="169" t="s">
        <v>1076</v>
      </c>
      <c r="I492" s="170"/>
      <c r="L492" s="49"/>
      <c r="M492" s="171"/>
      <c r="T492" s="74"/>
      <c r="AT492" s="34" t="s">
        <v>170</v>
      </c>
      <c r="AU492" s="34" t="s">
        <v>112</v>
      </c>
    </row>
    <row r="493" spans="2:65" s="143" customFormat="1" ht="22.9" customHeight="1">
      <c r="B493" s="142"/>
      <c r="D493" s="144" t="s">
        <v>102</v>
      </c>
      <c r="E493" s="153" t="s">
        <v>715</v>
      </c>
      <c r="F493" s="153" t="s">
        <v>716</v>
      </c>
      <c r="I493" s="146"/>
      <c r="J493" s="154">
        <f>BK493</f>
        <v>0</v>
      </c>
      <c r="L493" s="142"/>
      <c r="M493" s="148"/>
      <c r="P493" s="149">
        <f>SUM(P494:P525)</f>
        <v>0</v>
      </c>
      <c r="R493" s="149">
        <f>SUM(R494:R525)</f>
        <v>3.9835000000000001E-4</v>
      </c>
      <c r="T493" s="150">
        <f>SUM(T494:T525)</f>
        <v>3.5979999999999996E-3</v>
      </c>
      <c r="AR493" s="144" t="s">
        <v>112</v>
      </c>
      <c r="AT493" s="151" t="s">
        <v>102</v>
      </c>
      <c r="AU493" s="151" t="s">
        <v>8</v>
      </c>
      <c r="AY493" s="144" t="s">
        <v>160</v>
      </c>
      <c r="BK493" s="152">
        <f>SUM(BK494:BK525)</f>
        <v>0</v>
      </c>
    </row>
    <row r="494" spans="2:65" s="50" customFormat="1" ht="33" customHeight="1">
      <c r="B494" s="49"/>
      <c r="C494" s="155" t="s">
        <v>594</v>
      </c>
      <c r="D494" s="155" t="s">
        <v>163</v>
      </c>
      <c r="E494" s="156" t="s">
        <v>718</v>
      </c>
      <c r="F494" s="157" t="s">
        <v>719</v>
      </c>
      <c r="G494" s="158" t="s">
        <v>215</v>
      </c>
      <c r="H494" s="159">
        <v>10.28</v>
      </c>
      <c r="I494" s="160"/>
      <c r="J494" s="161">
        <f>ROUND(I494*H494,2)</f>
        <v>0</v>
      </c>
      <c r="K494" s="157" t="s">
        <v>167</v>
      </c>
      <c r="L494" s="49"/>
      <c r="M494" s="162" t="s">
        <v>53</v>
      </c>
      <c r="N494" s="163" t="s">
        <v>74</v>
      </c>
      <c r="P494" s="164">
        <f>O494*H494</f>
        <v>0</v>
      </c>
      <c r="Q494" s="164">
        <v>0</v>
      </c>
      <c r="R494" s="164">
        <f>Q494*H494</f>
        <v>0</v>
      </c>
      <c r="S494" s="164">
        <v>3.5E-4</v>
      </c>
      <c r="T494" s="165">
        <f>S494*H494</f>
        <v>3.5979999999999996E-3</v>
      </c>
      <c r="AR494" s="166" t="s">
        <v>280</v>
      </c>
      <c r="AT494" s="166" t="s">
        <v>163</v>
      </c>
      <c r="AU494" s="166" t="s">
        <v>112</v>
      </c>
      <c r="AY494" s="34" t="s">
        <v>160</v>
      </c>
      <c r="BE494" s="167">
        <f>IF(N494="základní",J494,0)</f>
        <v>0</v>
      </c>
      <c r="BF494" s="167">
        <f>IF(N494="snížená",J494,0)</f>
        <v>0</v>
      </c>
      <c r="BG494" s="167">
        <f>IF(N494="zákl. přenesená",J494,0)</f>
        <v>0</v>
      </c>
      <c r="BH494" s="167">
        <f>IF(N494="sníž. přenesená",J494,0)</f>
        <v>0</v>
      </c>
      <c r="BI494" s="167">
        <f>IF(N494="nulová",J494,0)</f>
        <v>0</v>
      </c>
      <c r="BJ494" s="34" t="s">
        <v>8</v>
      </c>
      <c r="BK494" s="167">
        <f>ROUND(I494*H494,2)</f>
        <v>0</v>
      </c>
      <c r="BL494" s="34" t="s">
        <v>280</v>
      </c>
      <c r="BM494" s="166" t="s">
        <v>1077</v>
      </c>
    </row>
    <row r="495" spans="2:65" s="50" customFormat="1" ht="19.149999999999999">
      <c r="B495" s="49"/>
      <c r="D495" s="168" t="s">
        <v>170</v>
      </c>
      <c r="F495" s="169" t="s">
        <v>721</v>
      </c>
      <c r="I495" s="170"/>
      <c r="L495" s="49"/>
      <c r="M495" s="171"/>
      <c r="T495" s="74"/>
      <c r="AT495" s="34" t="s">
        <v>170</v>
      </c>
      <c r="AU495" s="34" t="s">
        <v>112</v>
      </c>
    </row>
    <row r="496" spans="2:65" s="173" customFormat="1">
      <c r="B496" s="172"/>
      <c r="D496" s="174" t="s">
        <v>172</v>
      </c>
      <c r="E496" s="175" t="s">
        <v>53</v>
      </c>
      <c r="F496" s="176" t="s">
        <v>844</v>
      </c>
      <c r="H496" s="175" t="s">
        <v>53</v>
      </c>
      <c r="I496" s="177"/>
      <c r="L496" s="172"/>
      <c r="M496" s="178"/>
      <c r="T496" s="179"/>
      <c r="AT496" s="175" t="s">
        <v>172</v>
      </c>
      <c r="AU496" s="175" t="s">
        <v>112</v>
      </c>
      <c r="AV496" s="173" t="s">
        <v>8</v>
      </c>
      <c r="AW496" s="173" t="s">
        <v>65</v>
      </c>
      <c r="AX496" s="173" t="s">
        <v>103</v>
      </c>
      <c r="AY496" s="175" t="s">
        <v>160</v>
      </c>
    </row>
    <row r="497" spans="2:65" s="173" customFormat="1">
      <c r="B497" s="172"/>
      <c r="D497" s="174" t="s">
        <v>172</v>
      </c>
      <c r="E497" s="175" t="s">
        <v>53</v>
      </c>
      <c r="F497" s="176" t="s">
        <v>887</v>
      </c>
      <c r="H497" s="175" t="s">
        <v>53</v>
      </c>
      <c r="I497" s="177"/>
      <c r="L497" s="172"/>
      <c r="M497" s="178"/>
      <c r="T497" s="179"/>
      <c r="AT497" s="175" t="s">
        <v>172</v>
      </c>
      <c r="AU497" s="175" t="s">
        <v>112</v>
      </c>
      <c r="AV497" s="173" t="s">
        <v>8</v>
      </c>
      <c r="AW497" s="173" t="s">
        <v>65</v>
      </c>
      <c r="AX497" s="173" t="s">
        <v>103</v>
      </c>
      <c r="AY497" s="175" t="s">
        <v>160</v>
      </c>
    </row>
    <row r="498" spans="2:65" s="173" customFormat="1">
      <c r="B498" s="172"/>
      <c r="D498" s="174" t="s">
        <v>172</v>
      </c>
      <c r="E498" s="175" t="s">
        <v>53</v>
      </c>
      <c r="F498" s="176" t="s">
        <v>1078</v>
      </c>
      <c r="H498" s="175" t="s">
        <v>53</v>
      </c>
      <c r="I498" s="177"/>
      <c r="L498" s="172"/>
      <c r="M498" s="178"/>
      <c r="T498" s="179"/>
      <c r="AT498" s="175" t="s">
        <v>172</v>
      </c>
      <c r="AU498" s="175" t="s">
        <v>112</v>
      </c>
      <c r="AV498" s="173" t="s">
        <v>8</v>
      </c>
      <c r="AW498" s="173" t="s">
        <v>65</v>
      </c>
      <c r="AX498" s="173" t="s">
        <v>103</v>
      </c>
      <c r="AY498" s="175" t="s">
        <v>160</v>
      </c>
    </row>
    <row r="499" spans="2:65" s="181" customFormat="1">
      <c r="B499" s="180"/>
      <c r="D499" s="174" t="s">
        <v>172</v>
      </c>
      <c r="E499" s="182" t="s">
        <v>53</v>
      </c>
      <c r="F499" s="183" t="s">
        <v>1079</v>
      </c>
      <c r="H499" s="184">
        <v>10.28</v>
      </c>
      <c r="I499" s="185"/>
      <c r="L499" s="180"/>
      <c r="M499" s="186"/>
      <c r="T499" s="187"/>
      <c r="AT499" s="182" t="s">
        <v>172</v>
      </c>
      <c r="AU499" s="182" t="s">
        <v>112</v>
      </c>
      <c r="AV499" s="181" t="s">
        <v>112</v>
      </c>
      <c r="AW499" s="181" t="s">
        <v>65</v>
      </c>
      <c r="AX499" s="181" t="s">
        <v>8</v>
      </c>
      <c r="AY499" s="182" t="s">
        <v>160</v>
      </c>
    </row>
    <row r="500" spans="2:65" s="50" customFormat="1" ht="24.4" customHeight="1">
      <c r="B500" s="49"/>
      <c r="C500" s="188" t="s">
        <v>598</v>
      </c>
      <c r="D500" s="188" t="s">
        <v>187</v>
      </c>
      <c r="E500" s="189" t="s">
        <v>726</v>
      </c>
      <c r="F500" s="190" t="s">
        <v>727</v>
      </c>
      <c r="G500" s="191" t="s">
        <v>215</v>
      </c>
      <c r="H500" s="192">
        <v>10.794</v>
      </c>
      <c r="I500" s="193"/>
      <c r="J500" s="194">
        <f>ROUND(I500*H500,2)</f>
        <v>0</v>
      </c>
      <c r="K500" s="190" t="s">
        <v>167</v>
      </c>
      <c r="L500" s="195"/>
      <c r="M500" s="196" t="s">
        <v>53</v>
      </c>
      <c r="N500" s="197" t="s">
        <v>74</v>
      </c>
      <c r="P500" s="164">
        <f>O500*H500</f>
        <v>0</v>
      </c>
      <c r="Q500" s="164">
        <v>0</v>
      </c>
      <c r="R500" s="164">
        <f>Q500*H500</f>
        <v>0</v>
      </c>
      <c r="S500" s="164">
        <v>0</v>
      </c>
      <c r="T500" s="165">
        <f>S500*H500</f>
        <v>0</v>
      </c>
      <c r="AR500" s="166" t="s">
        <v>380</v>
      </c>
      <c r="AT500" s="166" t="s">
        <v>187</v>
      </c>
      <c r="AU500" s="166" t="s">
        <v>112</v>
      </c>
      <c r="AY500" s="34" t="s">
        <v>160</v>
      </c>
      <c r="BE500" s="167">
        <f>IF(N500="základní",J500,0)</f>
        <v>0</v>
      </c>
      <c r="BF500" s="167">
        <f>IF(N500="snížená",J500,0)</f>
        <v>0</v>
      </c>
      <c r="BG500" s="167">
        <f>IF(N500="zákl. přenesená",J500,0)</f>
        <v>0</v>
      </c>
      <c r="BH500" s="167">
        <f>IF(N500="sníž. přenesená",J500,0)</f>
        <v>0</v>
      </c>
      <c r="BI500" s="167">
        <f>IF(N500="nulová",J500,0)</f>
        <v>0</v>
      </c>
      <c r="BJ500" s="34" t="s">
        <v>8</v>
      </c>
      <c r="BK500" s="167">
        <f>ROUND(I500*H500,2)</f>
        <v>0</v>
      </c>
      <c r="BL500" s="34" t="s">
        <v>280</v>
      </c>
      <c r="BM500" s="166" t="s">
        <v>1080</v>
      </c>
    </row>
    <row r="501" spans="2:65" s="181" customFormat="1">
      <c r="B501" s="180"/>
      <c r="D501" s="174" t="s">
        <v>172</v>
      </c>
      <c r="F501" s="183" t="s">
        <v>1081</v>
      </c>
      <c r="H501" s="184">
        <v>10.794</v>
      </c>
      <c r="I501" s="185"/>
      <c r="L501" s="180"/>
      <c r="M501" s="186"/>
      <c r="T501" s="187"/>
      <c r="AT501" s="182" t="s">
        <v>172</v>
      </c>
      <c r="AU501" s="182" t="s">
        <v>112</v>
      </c>
      <c r="AV501" s="181" t="s">
        <v>112</v>
      </c>
      <c r="AW501" s="181" t="s">
        <v>38</v>
      </c>
      <c r="AX501" s="181" t="s">
        <v>8</v>
      </c>
      <c r="AY501" s="182" t="s">
        <v>160</v>
      </c>
    </row>
    <row r="502" spans="2:65" s="50" customFormat="1" ht="37.9" customHeight="1">
      <c r="B502" s="49"/>
      <c r="C502" s="155" t="s">
        <v>603</v>
      </c>
      <c r="D502" s="155" t="s">
        <v>163</v>
      </c>
      <c r="E502" s="156" t="s">
        <v>731</v>
      </c>
      <c r="F502" s="157" t="s">
        <v>732</v>
      </c>
      <c r="G502" s="158" t="s">
        <v>166</v>
      </c>
      <c r="H502" s="159">
        <v>1.2849999999999999</v>
      </c>
      <c r="I502" s="160"/>
      <c r="J502" s="161">
        <f>ROUND(I502*H502,2)</f>
        <v>0</v>
      </c>
      <c r="K502" s="157" t="s">
        <v>167</v>
      </c>
      <c r="L502" s="49"/>
      <c r="M502" s="162" t="s">
        <v>53</v>
      </c>
      <c r="N502" s="163" t="s">
        <v>74</v>
      </c>
      <c r="P502" s="164">
        <f>O502*H502</f>
        <v>0</v>
      </c>
      <c r="Q502" s="164">
        <v>6.9999999999999994E-5</v>
      </c>
      <c r="R502" s="164">
        <f>Q502*H502</f>
        <v>8.9949999999999991E-5</v>
      </c>
      <c r="S502" s="164">
        <v>0</v>
      </c>
      <c r="T502" s="165">
        <f>S502*H502</f>
        <v>0</v>
      </c>
      <c r="AR502" s="166" t="s">
        <v>280</v>
      </c>
      <c r="AT502" s="166" t="s">
        <v>163</v>
      </c>
      <c r="AU502" s="166" t="s">
        <v>112</v>
      </c>
      <c r="AY502" s="34" t="s">
        <v>160</v>
      </c>
      <c r="BE502" s="167">
        <f>IF(N502="základní",J502,0)</f>
        <v>0</v>
      </c>
      <c r="BF502" s="167">
        <f>IF(N502="snížená",J502,0)</f>
        <v>0</v>
      </c>
      <c r="BG502" s="167">
        <f>IF(N502="zákl. přenesená",J502,0)</f>
        <v>0</v>
      </c>
      <c r="BH502" s="167">
        <f>IF(N502="sníž. přenesená",J502,0)</f>
        <v>0</v>
      </c>
      <c r="BI502" s="167">
        <f>IF(N502="nulová",J502,0)</f>
        <v>0</v>
      </c>
      <c r="BJ502" s="34" t="s">
        <v>8</v>
      </c>
      <c r="BK502" s="167">
        <f>ROUND(I502*H502,2)</f>
        <v>0</v>
      </c>
      <c r="BL502" s="34" t="s">
        <v>280</v>
      </c>
      <c r="BM502" s="166" t="s">
        <v>1082</v>
      </c>
    </row>
    <row r="503" spans="2:65" s="50" customFormat="1" ht="19.149999999999999">
      <c r="B503" s="49"/>
      <c r="D503" s="168" t="s">
        <v>170</v>
      </c>
      <c r="F503" s="169" t="s">
        <v>734</v>
      </c>
      <c r="I503" s="170"/>
      <c r="L503" s="49"/>
      <c r="M503" s="171"/>
      <c r="T503" s="74"/>
      <c r="AT503" s="34" t="s">
        <v>170</v>
      </c>
      <c r="AU503" s="34" t="s">
        <v>112</v>
      </c>
    </row>
    <row r="504" spans="2:65" s="173" customFormat="1">
      <c r="B504" s="172"/>
      <c r="D504" s="174" t="s">
        <v>172</v>
      </c>
      <c r="E504" s="175" t="s">
        <v>53</v>
      </c>
      <c r="F504" s="176" t="s">
        <v>844</v>
      </c>
      <c r="H504" s="175" t="s">
        <v>53</v>
      </c>
      <c r="I504" s="177"/>
      <c r="L504" s="172"/>
      <c r="M504" s="178"/>
      <c r="T504" s="179"/>
      <c r="AT504" s="175" t="s">
        <v>172</v>
      </c>
      <c r="AU504" s="175" t="s">
        <v>112</v>
      </c>
      <c r="AV504" s="173" t="s">
        <v>8</v>
      </c>
      <c r="AW504" s="173" t="s">
        <v>65</v>
      </c>
      <c r="AX504" s="173" t="s">
        <v>103</v>
      </c>
      <c r="AY504" s="175" t="s">
        <v>160</v>
      </c>
    </row>
    <row r="505" spans="2:65" s="173" customFormat="1">
      <c r="B505" s="172"/>
      <c r="D505" s="174" t="s">
        <v>172</v>
      </c>
      <c r="E505" s="175" t="s">
        <v>53</v>
      </c>
      <c r="F505" s="176" t="s">
        <v>887</v>
      </c>
      <c r="H505" s="175" t="s">
        <v>53</v>
      </c>
      <c r="I505" s="177"/>
      <c r="L505" s="172"/>
      <c r="M505" s="178"/>
      <c r="T505" s="179"/>
      <c r="AT505" s="175" t="s">
        <v>172</v>
      </c>
      <c r="AU505" s="175" t="s">
        <v>112</v>
      </c>
      <c r="AV505" s="173" t="s">
        <v>8</v>
      </c>
      <c r="AW505" s="173" t="s">
        <v>65</v>
      </c>
      <c r="AX505" s="173" t="s">
        <v>103</v>
      </c>
      <c r="AY505" s="175" t="s">
        <v>160</v>
      </c>
    </row>
    <row r="506" spans="2:65" s="173" customFormat="1">
      <c r="B506" s="172"/>
      <c r="D506" s="174" t="s">
        <v>172</v>
      </c>
      <c r="E506" s="175" t="s">
        <v>53</v>
      </c>
      <c r="F506" s="176" t="s">
        <v>1083</v>
      </c>
      <c r="H506" s="175" t="s">
        <v>53</v>
      </c>
      <c r="I506" s="177"/>
      <c r="L506" s="172"/>
      <c r="M506" s="178"/>
      <c r="T506" s="179"/>
      <c r="AT506" s="175" t="s">
        <v>172</v>
      </c>
      <c r="AU506" s="175" t="s">
        <v>112</v>
      </c>
      <c r="AV506" s="173" t="s">
        <v>8</v>
      </c>
      <c r="AW506" s="173" t="s">
        <v>65</v>
      </c>
      <c r="AX506" s="173" t="s">
        <v>103</v>
      </c>
      <c r="AY506" s="175" t="s">
        <v>160</v>
      </c>
    </row>
    <row r="507" spans="2:65" s="181" customFormat="1">
      <c r="B507" s="180"/>
      <c r="D507" s="174" t="s">
        <v>172</v>
      </c>
      <c r="E507" s="182" t="s">
        <v>53</v>
      </c>
      <c r="F507" s="183" t="s">
        <v>1084</v>
      </c>
      <c r="H507" s="184">
        <v>1.2849999999999999</v>
      </c>
      <c r="I507" s="185"/>
      <c r="L507" s="180"/>
      <c r="M507" s="186"/>
      <c r="T507" s="187"/>
      <c r="AT507" s="182" t="s">
        <v>172</v>
      </c>
      <c r="AU507" s="182" t="s">
        <v>112</v>
      </c>
      <c r="AV507" s="181" t="s">
        <v>112</v>
      </c>
      <c r="AW507" s="181" t="s">
        <v>65</v>
      </c>
      <c r="AX507" s="181" t="s">
        <v>8</v>
      </c>
      <c r="AY507" s="182" t="s">
        <v>160</v>
      </c>
    </row>
    <row r="508" spans="2:65" s="50" customFormat="1" ht="24.4" customHeight="1">
      <c r="B508" s="49"/>
      <c r="C508" s="155" t="s">
        <v>610</v>
      </c>
      <c r="D508" s="155" t="s">
        <v>163</v>
      </c>
      <c r="E508" s="156" t="s">
        <v>738</v>
      </c>
      <c r="F508" s="157" t="s">
        <v>739</v>
      </c>
      <c r="G508" s="158" t="s">
        <v>166</v>
      </c>
      <c r="H508" s="159">
        <v>1.2849999999999999</v>
      </c>
      <c r="I508" s="160"/>
      <c r="J508" s="161">
        <f>ROUND(I508*H508,2)</f>
        <v>0</v>
      </c>
      <c r="K508" s="157" t="s">
        <v>167</v>
      </c>
      <c r="L508" s="49"/>
      <c r="M508" s="162" t="s">
        <v>53</v>
      </c>
      <c r="N508" s="163" t="s">
        <v>74</v>
      </c>
      <c r="P508" s="164">
        <f>O508*H508</f>
        <v>0</v>
      </c>
      <c r="Q508" s="164">
        <v>0</v>
      </c>
      <c r="R508" s="164">
        <f>Q508*H508</f>
        <v>0</v>
      </c>
      <c r="S508" s="164">
        <v>0</v>
      </c>
      <c r="T508" s="165">
        <f>S508*H508</f>
        <v>0</v>
      </c>
      <c r="AR508" s="166" t="s">
        <v>280</v>
      </c>
      <c r="AT508" s="166" t="s">
        <v>163</v>
      </c>
      <c r="AU508" s="166" t="s">
        <v>112</v>
      </c>
      <c r="AY508" s="34" t="s">
        <v>160</v>
      </c>
      <c r="BE508" s="167">
        <f>IF(N508="základní",J508,0)</f>
        <v>0</v>
      </c>
      <c r="BF508" s="167">
        <f>IF(N508="snížená",J508,0)</f>
        <v>0</v>
      </c>
      <c r="BG508" s="167">
        <f>IF(N508="zákl. přenesená",J508,0)</f>
        <v>0</v>
      </c>
      <c r="BH508" s="167">
        <f>IF(N508="sníž. přenesená",J508,0)</f>
        <v>0</v>
      </c>
      <c r="BI508" s="167">
        <f>IF(N508="nulová",J508,0)</f>
        <v>0</v>
      </c>
      <c r="BJ508" s="34" t="s">
        <v>8</v>
      </c>
      <c r="BK508" s="167">
        <f>ROUND(I508*H508,2)</f>
        <v>0</v>
      </c>
      <c r="BL508" s="34" t="s">
        <v>280</v>
      </c>
      <c r="BM508" s="166" t="s">
        <v>1085</v>
      </c>
    </row>
    <row r="509" spans="2:65" s="50" customFormat="1" ht="19.149999999999999">
      <c r="B509" s="49"/>
      <c r="D509" s="168" t="s">
        <v>170</v>
      </c>
      <c r="F509" s="169" t="s">
        <v>741</v>
      </c>
      <c r="I509" s="170"/>
      <c r="L509" s="49"/>
      <c r="M509" s="171"/>
      <c r="T509" s="74"/>
      <c r="AT509" s="34" t="s">
        <v>170</v>
      </c>
      <c r="AU509" s="34" t="s">
        <v>112</v>
      </c>
    </row>
    <row r="510" spans="2:65" s="173" customFormat="1">
      <c r="B510" s="172"/>
      <c r="D510" s="174" t="s">
        <v>172</v>
      </c>
      <c r="E510" s="175" t="s">
        <v>53</v>
      </c>
      <c r="F510" s="176" t="s">
        <v>844</v>
      </c>
      <c r="H510" s="175" t="s">
        <v>53</v>
      </c>
      <c r="I510" s="177"/>
      <c r="L510" s="172"/>
      <c r="M510" s="178"/>
      <c r="T510" s="179"/>
      <c r="AT510" s="175" t="s">
        <v>172</v>
      </c>
      <c r="AU510" s="175" t="s">
        <v>112</v>
      </c>
      <c r="AV510" s="173" t="s">
        <v>8</v>
      </c>
      <c r="AW510" s="173" t="s">
        <v>65</v>
      </c>
      <c r="AX510" s="173" t="s">
        <v>103</v>
      </c>
      <c r="AY510" s="175" t="s">
        <v>160</v>
      </c>
    </row>
    <row r="511" spans="2:65" s="173" customFormat="1">
      <c r="B511" s="172"/>
      <c r="D511" s="174" t="s">
        <v>172</v>
      </c>
      <c r="E511" s="175" t="s">
        <v>53</v>
      </c>
      <c r="F511" s="176" t="s">
        <v>887</v>
      </c>
      <c r="H511" s="175" t="s">
        <v>53</v>
      </c>
      <c r="I511" s="177"/>
      <c r="L511" s="172"/>
      <c r="M511" s="178"/>
      <c r="T511" s="179"/>
      <c r="AT511" s="175" t="s">
        <v>172</v>
      </c>
      <c r="AU511" s="175" t="s">
        <v>112</v>
      </c>
      <c r="AV511" s="173" t="s">
        <v>8</v>
      </c>
      <c r="AW511" s="173" t="s">
        <v>65</v>
      </c>
      <c r="AX511" s="173" t="s">
        <v>103</v>
      </c>
      <c r="AY511" s="175" t="s">
        <v>160</v>
      </c>
    </row>
    <row r="512" spans="2:65" s="173" customFormat="1">
      <c r="B512" s="172"/>
      <c r="D512" s="174" t="s">
        <v>172</v>
      </c>
      <c r="E512" s="175" t="s">
        <v>53</v>
      </c>
      <c r="F512" s="176" t="s">
        <v>1083</v>
      </c>
      <c r="H512" s="175" t="s">
        <v>53</v>
      </c>
      <c r="I512" s="177"/>
      <c r="L512" s="172"/>
      <c r="M512" s="178"/>
      <c r="T512" s="179"/>
      <c r="AT512" s="175" t="s">
        <v>172</v>
      </c>
      <c r="AU512" s="175" t="s">
        <v>112</v>
      </c>
      <c r="AV512" s="173" t="s">
        <v>8</v>
      </c>
      <c r="AW512" s="173" t="s">
        <v>65</v>
      </c>
      <c r="AX512" s="173" t="s">
        <v>103</v>
      </c>
      <c r="AY512" s="175" t="s">
        <v>160</v>
      </c>
    </row>
    <row r="513" spans="2:65" s="181" customFormat="1">
      <c r="B513" s="180"/>
      <c r="D513" s="174" t="s">
        <v>172</v>
      </c>
      <c r="E513" s="182" t="s">
        <v>53</v>
      </c>
      <c r="F513" s="183" t="s">
        <v>1084</v>
      </c>
      <c r="H513" s="184">
        <v>1.2849999999999999</v>
      </c>
      <c r="I513" s="185"/>
      <c r="L513" s="180"/>
      <c r="M513" s="186"/>
      <c r="T513" s="187"/>
      <c r="AT513" s="182" t="s">
        <v>172</v>
      </c>
      <c r="AU513" s="182" t="s">
        <v>112</v>
      </c>
      <c r="AV513" s="181" t="s">
        <v>112</v>
      </c>
      <c r="AW513" s="181" t="s">
        <v>65</v>
      </c>
      <c r="AX513" s="181" t="s">
        <v>8</v>
      </c>
      <c r="AY513" s="182" t="s">
        <v>160</v>
      </c>
    </row>
    <row r="514" spans="2:65" s="50" customFormat="1" ht="24.4" customHeight="1">
      <c r="B514" s="49"/>
      <c r="C514" s="155" t="s">
        <v>615</v>
      </c>
      <c r="D514" s="155" t="s">
        <v>163</v>
      </c>
      <c r="E514" s="156" t="s">
        <v>743</v>
      </c>
      <c r="F514" s="157" t="s">
        <v>744</v>
      </c>
      <c r="G514" s="158" t="s">
        <v>166</v>
      </c>
      <c r="H514" s="159">
        <v>1.2849999999999999</v>
      </c>
      <c r="I514" s="160"/>
      <c r="J514" s="161">
        <f>ROUND(I514*H514,2)</f>
        <v>0</v>
      </c>
      <c r="K514" s="157" t="s">
        <v>167</v>
      </c>
      <c r="L514" s="49"/>
      <c r="M514" s="162" t="s">
        <v>53</v>
      </c>
      <c r="N514" s="163" t="s">
        <v>74</v>
      </c>
      <c r="P514" s="164">
        <f>O514*H514</f>
        <v>0</v>
      </c>
      <c r="Q514" s="164">
        <v>1.2E-4</v>
      </c>
      <c r="R514" s="164">
        <f>Q514*H514</f>
        <v>1.5420000000000001E-4</v>
      </c>
      <c r="S514" s="164">
        <v>0</v>
      </c>
      <c r="T514" s="165">
        <f>S514*H514</f>
        <v>0</v>
      </c>
      <c r="AR514" s="166" t="s">
        <v>280</v>
      </c>
      <c r="AT514" s="166" t="s">
        <v>163</v>
      </c>
      <c r="AU514" s="166" t="s">
        <v>112</v>
      </c>
      <c r="AY514" s="34" t="s">
        <v>160</v>
      </c>
      <c r="BE514" s="167">
        <f>IF(N514="základní",J514,0)</f>
        <v>0</v>
      </c>
      <c r="BF514" s="167">
        <f>IF(N514="snížená",J514,0)</f>
        <v>0</v>
      </c>
      <c r="BG514" s="167">
        <f>IF(N514="zákl. přenesená",J514,0)</f>
        <v>0</v>
      </c>
      <c r="BH514" s="167">
        <f>IF(N514="sníž. přenesená",J514,0)</f>
        <v>0</v>
      </c>
      <c r="BI514" s="167">
        <f>IF(N514="nulová",J514,0)</f>
        <v>0</v>
      </c>
      <c r="BJ514" s="34" t="s">
        <v>8</v>
      </c>
      <c r="BK514" s="167">
        <f>ROUND(I514*H514,2)</f>
        <v>0</v>
      </c>
      <c r="BL514" s="34" t="s">
        <v>280</v>
      </c>
      <c r="BM514" s="166" t="s">
        <v>1086</v>
      </c>
    </row>
    <row r="515" spans="2:65" s="50" customFormat="1" ht="19.149999999999999">
      <c r="B515" s="49"/>
      <c r="D515" s="168" t="s">
        <v>170</v>
      </c>
      <c r="F515" s="169" t="s">
        <v>746</v>
      </c>
      <c r="I515" s="170"/>
      <c r="L515" s="49"/>
      <c r="M515" s="171"/>
      <c r="T515" s="74"/>
      <c r="AT515" s="34" t="s">
        <v>170</v>
      </c>
      <c r="AU515" s="34" t="s">
        <v>112</v>
      </c>
    </row>
    <row r="516" spans="2:65" s="173" customFormat="1">
      <c r="B516" s="172"/>
      <c r="D516" s="174" t="s">
        <v>172</v>
      </c>
      <c r="E516" s="175" t="s">
        <v>53</v>
      </c>
      <c r="F516" s="176" t="s">
        <v>844</v>
      </c>
      <c r="H516" s="175" t="s">
        <v>53</v>
      </c>
      <c r="I516" s="177"/>
      <c r="L516" s="172"/>
      <c r="M516" s="178"/>
      <c r="T516" s="179"/>
      <c r="AT516" s="175" t="s">
        <v>172</v>
      </c>
      <c r="AU516" s="175" t="s">
        <v>112</v>
      </c>
      <c r="AV516" s="173" t="s">
        <v>8</v>
      </c>
      <c r="AW516" s="173" t="s">
        <v>65</v>
      </c>
      <c r="AX516" s="173" t="s">
        <v>103</v>
      </c>
      <c r="AY516" s="175" t="s">
        <v>160</v>
      </c>
    </row>
    <row r="517" spans="2:65" s="173" customFormat="1">
      <c r="B517" s="172"/>
      <c r="D517" s="174" t="s">
        <v>172</v>
      </c>
      <c r="E517" s="175" t="s">
        <v>53</v>
      </c>
      <c r="F517" s="176" t="s">
        <v>887</v>
      </c>
      <c r="H517" s="175" t="s">
        <v>53</v>
      </c>
      <c r="I517" s="177"/>
      <c r="L517" s="172"/>
      <c r="M517" s="178"/>
      <c r="T517" s="179"/>
      <c r="AT517" s="175" t="s">
        <v>172</v>
      </c>
      <c r="AU517" s="175" t="s">
        <v>112</v>
      </c>
      <c r="AV517" s="173" t="s">
        <v>8</v>
      </c>
      <c r="AW517" s="173" t="s">
        <v>65</v>
      </c>
      <c r="AX517" s="173" t="s">
        <v>103</v>
      </c>
      <c r="AY517" s="175" t="s">
        <v>160</v>
      </c>
    </row>
    <row r="518" spans="2:65" s="173" customFormat="1">
      <c r="B518" s="172"/>
      <c r="D518" s="174" t="s">
        <v>172</v>
      </c>
      <c r="E518" s="175" t="s">
        <v>53</v>
      </c>
      <c r="F518" s="176" t="s">
        <v>1083</v>
      </c>
      <c r="H518" s="175" t="s">
        <v>53</v>
      </c>
      <c r="I518" s="177"/>
      <c r="L518" s="172"/>
      <c r="M518" s="178"/>
      <c r="T518" s="179"/>
      <c r="AT518" s="175" t="s">
        <v>172</v>
      </c>
      <c r="AU518" s="175" t="s">
        <v>112</v>
      </c>
      <c r="AV518" s="173" t="s">
        <v>8</v>
      </c>
      <c r="AW518" s="173" t="s">
        <v>65</v>
      </c>
      <c r="AX518" s="173" t="s">
        <v>103</v>
      </c>
      <c r="AY518" s="175" t="s">
        <v>160</v>
      </c>
    </row>
    <row r="519" spans="2:65" s="181" customFormat="1">
      <c r="B519" s="180"/>
      <c r="D519" s="174" t="s">
        <v>172</v>
      </c>
      <c r="E519" s="182" t="s">
        <v>53</v>
      </c>
      <c r="F519" s="183" t="s">
        <v>1084</v>
      </c>
      <c r="H519" s="184">
        <v>1.2849999999999999</v>
      </c>
      <c r="I519" s="185"/>
      <c r="L519" s="180"/>
      <c r="M519" s="186"/>
      <c r="T519" s="187"/>
      <c r="AT519" s="182" t="s">
        <v>172</v>
      </c>
      <c r="AU519" s="182" t="s">
        <v>112</v>
      </c>
      <c r="AV519" s="181" t="s">
        <v>112</v>
      </c>
      <c r="AW519" s="181" t="s">
        <v>65</v>
      </c>
      <c r="AX519" s="181" t="s">
        <v>8</v>
      </c>
      <c r="AY519" s="182" t="s">
        <v>160</v>
      </c>
    </row>
    <row r="520" spans="2:65" s="50" customFormat="1" ht="24.4" customHeight="1">
      <c r="B520" s="49"/>
      <c r="C520" s="155" t="s">
        <v>620</v>
      </c>
      <c r="D520" s="155" t="s">
        <v>163</v>
      </c>
      <c r="E520" s="156" t="s">
        <v>748</v>
      </c>
      <c r="F520" s="157" t="s">
        <v>749</v>
      </c>
      <c r="G520" s="158" t="s">
        <v>166</v>
      </c>
      <c r="H520" s="159">
        <v>1.2849999999999999</v>
      </c>
      <c r="I520" s="160"/>
      <c r="J520" s="161">
        <f>ROUND(I520*H520,2)</f>
        <v>0</v>
      </c>
      <c r="K520" s="157" t="s">
        <v>167</v>
      </c>
      <c r="L520" s="49"/>
      <c r="M520" s="162" t="s">
        <v>53</v>
      </c>
      <c r="N520" s="163" t="s">
        <v>74</v>
      </c>
      <c r="P520" s="164">
        <f>O520*H520</f>
        <v>0</v>
      </c>
      <c r="Q520" s="164">
        <v>1.2E-4</v>
      </c>
      <c r="R520" s="164">
        <f>Q520*H520</f>
        <v>1.5420000000000001E-4</v>
      </c>
      <c r="S520" s="164">
        <v>0</v>
      </c>
      <c r="T520" s="165">
        <f>S520*H520</f>
        <v>0</v>
      </c>
      <c r="AR520" s="166" t="s">
        <v>280</v>
      </c>
      <c r="AT520" s="166" t="s">
        <v>163</v>
      </c>
      <c r="AU520" s="166" t="s">
        <v>112</v>
      </c>
      <c r="AY520" s="34" t="s">
        <v>160</v>
      </c>
      <c r="BE520" s="167">
        <f>IF(N520="základní",J520,0)</f>
        <v>0</v>
      </c>
      <c r="BF520" s="167">
        <f>IF(N520="snížená",J520,0)</f>
        <v>0</v>
      </c>
      <c r="BG520" s="167">
        <f>IF(N520="zákl. přenesená",J520,0)</f>
        <v>0</v>
      </c>
      <c r="BH520" s="167">
        <f>IF(N520="sníž. přenesená",J520,0)</f>
        <v>0</v>
      </c>
      <c r="BI520" s="167">
        <f>IF(N520="nulová",J520,0)</f>
        <v>0</v>
      </c>
      <c r="BJ520" s="34" t="s">
        <v>8</v>
      </c>
      <c r="BK520" s="167">
        <f>ROUND(I520*H520,2)</f>
        <v>0</v>
      </c>
      <c r="BL520" s="34" t="s">
        <v>280</v>
      </c>
      <c r="BM520" s="166" t="s">
        <v>1087</v>
      </c>
    </row>
    <row r="521" spans="2:65" s="50" customFormat="1" ht="19.149999999999999">
      <c r="B521" s="49"/>
      <c r="D521" s="168" t="s">
        <v>170</v>
      </c>
      <c r="F521" s="169" t="s">
        <v>751</v>
      </c>
      <c r="I521" s="170"/>
      <c r="L521" s="49"/>
      <c r="M521" s="171"/>
      <c r="T521" s="74"/>
      <c r="AT521" s="34" t="s">
        <v>170</v>
      </c>
      <c r="AU521" s="34" t="s">
        <v>112</v>
      </c>
    </row>
    <row r="522" spans="2:65" s="173" customFormat="1">
      <c r="B522" s="172"/>
      <c r="D522" s="174" t="s">
        <v>172</v>
      </c>
      <c r="E522" s="175" t="s">
        <v>53</v>
      </c>
      <c r="F522" s="176" t="s">
        <v>844</v>
      </c>
      <c r="H522" s="175" t="s">
        <v>53</v>
      </c>
      <c r="I522" s="177"/>
      <c r="L522" s="172"/>
      <c r="M522" s="178"/>
      <c r="T522" s="179"/>
      <c r="AT522" s="175" t="s">
        <v>172</v>
      </c>
      <c r="AU522" s="175" t="s">
        <v>112</v>
      </c>
      <c r="AV522" s="173" t="s">
        <v>8</v>
      </c>
      <c r="AW522" s="173" t="s">
        <v>65</v>
      </c>
      <c r="AX522" s="173" t="s">
        <v>103</v>
      </c>
      <c r="AY522" s="175" t="s">
        <v>160</v>
      </c>
    </row>
    <row r="523" spans="2:65" s="173" customFormat="1">
      <c r="B523" s="172"/>
      <c r="D523" s="174" t="s">
        <v>172</v>
      </c>
      <c r="E523" s="175" t="s">
        <v>53</v>
      </c>
      <c r="F523" s="176" t="s">
        <v>887</v>
      </c>
      <c r="H523" s="175" t="s">
        <v>53</v>
      </c>
      <c r="I523" s="177"/>
      <c r="L523" s="172"/>
      <c r="M523" s="178"/>
      <c r="T523" s="179"/>
      <c r="AT523" s="175" t="s">
        <v>172</v>
      </c>
      <c r="AU523" s="175" t="s">
        <v>112</v>
      </c>
      <c r="AV523" s="173" t="s">
        <v>8</v>
      </c>
      <c r="AW523" s="173" t="s">
        <v>65</v>
      </c>
      <c r="AX523" s="173" t="s">
        <v>103</v>
      </c>
      <c r="AY523" s="175" t="s">
        <v>160</v>
      </c>
    </row>
    <row r="524" spans="2:65" s="173" customFormat="1">
      <c r="B524" s="172"/>
      <c r="D524" s="174" t="s">
        <v>172</v>
      </c>
      <c r="E524" s="175" t="s">
        <v>53</v>
      </c>
      <c r="F524" s="176" t="s">
        <v>1083</v>
      </c>
      <c r="H524" s="175" t="s">
        <v>53</v>
      </c>
      <c r="I524" s="177"/>
      <c r="L524" s="172"/>
      <c r="M524" s="178"/>
      <c r="T524" s="179"/>
      <c r="AT524" s="175" t="s">
        <v>172</v>
      </c>
      <c r="AU524" s="175" t="s">
        <v>112</v>
      </c>
      <c r="AV524" s="173" t="s">
        <v>8</v>
      </c>
      <c r="AW524" s="173" t="s">
        <v>65</v>
      </c>
      <c r="AX524" s="173" t="s">
        <v>103</v>
      </c>
      <c r="AY524" s="175" t="s">
        <v>160</v>
      </c>
    </row>
    <row r="525" spans="2:65" s="181" customFormat="1">
      <c r="B525" s="180"/>
      <c r="D525" s="174" t="s">
        <v>172</v>
      </c>
      <c r="E525" s="182" t="s">
        <v>53</v>
      </c>
      <c r="F525" s="183" t="s">
        <v>1084</v>
      </c>
      <c r="H525" s="184">
        <v>1.2849999999999999</v>
      </c>
      <c r="I525" s="185"/>
      <c r="L525" s="180"/>
      <c r="M525" s="186"/>
      <c r="T525" s="187"/>
      <c r="AT525" s="182" t="s">
        <v>172</v>
      </c>
      <c r="AU525" s="182" t="s">
        <v>112</v>
      </c>
      <c r="AV525" s="181" t="s">
        <v>112</v>
      </c>
      <c r="AW525" s="181" t="s">
        <v>65</v>
      </c>
      <c r="AX525" s="181" t="s">
        <v>8</v>
      </c>
      <c r="AY525" s="182" t="s">
        <v>160</v>
      </c>
    </row>
    <row r="526" spans="2:65" s="143" customFormat="1" ht="22.9" customHeight="1">
      <c r="B526" s="142"/>
      <c r="D526" s="144" t="s">
        <v>102</v>
      </c>
      <c r="E526" s="153" t="s">
        <v>752</v>
      </c>
      <c r="F526" s="153" t="s">
        <v>753</v>
      </c>
      <c r="I526" s="146"/>
      <c r="J526" s="154">
        <f>BK526</f>
        <v>0</v>
      </c>
      <c r="L526" s="142"/>
      <c r="M526" s="148"/>
      <c r="P526" s="149">
        <f>SUM(P527:P622)</f>
        <v>0</v>
      </c>
      <c r="R526" s="149">
        <f>SUM(R527:R622)</f>
        <v>0.37244532000000014</v>
      </c>
      <c r="T526" s="150">
        <f>SUM(T527:T622)</f>
        <v>6.4734420000000001E-2</v>
      </c>
      <c r="AR526" s="144" t="s">
        <v>112</v>
      </c>
      <c r="AT526" s="151" t="s">
        <v>102</v>
      </c>
      <c r="AU526" s="151" t="s">
        <v>8</v>
      </c>
      <c r="AY526" s="144" t="s">
        <v>160</v>
      </c>
      <c r="BK526" s="152">
        <f>SUM(BK527:BK622)</f>
        <v>0</v>
      </c>
    </row>
    <row r="527" spans="2:65" s="50" customFormat="1" ht="24.4" customHeight="1">
      <c r="B527" s="49"/>
      <c r="C527" s="155" t="s">
        <v>625</v>
      </c>
      <c r="D527" s="155" t="s">
        <v>163</v>
      </c>
      <c r="E527" s="156" t="s">
        <v>755</v>
      </c>
      <c r="F527" s="157" t="s">
        <v>756</v>
      </c>
      <c r="G527" s="158" t="s">
        <v>166</v>
      </c>
      <c r="H527" s="159">
        <v>201.50399999999999</v>
      </c>
      <c r="I527" s="160"/>
      <c r="J527" s="161">
        <f>ROUND(I527*H527,2)</f>
        <v>0</v>
      </c>
      <c r="K527" s="157" t="s">
        <v>167</v>
      </c>
      <c r="L527" s="49"/>
      <c r="M527" s="162" t="s">
        <v>53</v>
      </c>
      <c r="N527" s="163" t="s">
        <v>74</v>
      </c>
      <c r="P527" s="164">
        <f>O527*H527</f>
        <v>0</v>
      </c>
      <c r="Q527" s="164">
        <v>0</v>
      </c>
      <c r="R527" s="164">
        <f>Q527*H527</f>
        <v>0</v>
      </c>
      <c r="S527" s="164">
        <v>0</v>
      </c>
      <c r="T527" s="165">
        <f>S527*H527</f>
        <v>0</v>
      </c>
      <c r="AR527" s="166" t="s">
        <v>280</v>
      </c>
      <c r="AT527" s="166" t="s">
        <v>163</v>
      </c>
      <c r="AU527" s="166" t="s">
        <v>112</v>
      </c>
      <c r="AY527" s="34" t="s">
        <v>160</v>
      </c>
      <c r="BE527" s="167">
        <f>IF(N527="základní",J527,0)</f>
        <v>0</v>
      </c>
      <c r="BF527" s="167">
        <f>IF(N527="snížená",J527,0)</f>
        <v>0</v>
      </c>
      <c r="BG527" s="167">
        <f>IF(N527="zákl. přenesená",J527,0)</f>
        <v>0</v>
      </c>
      <c r="BH527" s="167">
        <f>IF(N527="sníž. přenesená",J527,0)</f>
        <v>0</v>
      </c>
      <c r="BI527" s="167">
        <f>IF(N527="nulová",J527,0)</f>
        <v>0</v>
      </c>
      <c r="BJ527" s="34" t="s">
        <v>8</v>
      </c>
      <c r="BK527" s="167">
        <f>ROUND(I527*H527,2)</f>
        <v>0</v>
      </c>
      <c r="BL527" s="34" t="s">
        <v>280</v>
      </c>
      <c r="BM527" s="166" t="s">
        <v>1088</v>
      </c>
    </row>
    <row r="528" spans="2:65" s="50" customFormat="1" ht="19.149999999999999">
      <c r="B528" s="49"/>
      <c r="D528" s="168" t="s">
        <v>170</v>
      </c>
      <c r="F528" s="169" t="s">
        <v>758</v>
      </c>
      <c r="I528" s="170"/>
      <c r="L528" s="49"/>
      <c r="M528" s="171"/>
      <c r="T528" s="74"/>
      <c r="AT528" s="34" t="s">
        <v>170</v>
      </c>
      <c r="AU528" s="34" t="s">
        <v>112</v>
      </c>
    </row>
    <row r="529" spans="2:65" s="173" customFormat="1">
      <c r="B529" s="172"/>
      <c r="D529" s="174" t="s">
        <v>172</v>
      </c>
      <c r="E529" s="175" t="s">
        <v>53</v>
      </c>
      <c r="F529" s="176" t="s">
        <v>843</v>
      </c>
      <c r="H529" s="175" t="s">
        <v>53</v>
      </c>
      <c r="I529" s="177"/>
      <c r="L529" s="172"/>
      <c r="M529" s="178"/>
      <c r="T529" s="179"/>
      <c r="AT529" s="175" t="s">
        <v>172</v>
      </c>
      <c r="AU529" s="175" t="s">
        <v>112</v>
      </c>
      <c r="AV529" s="173" t="s">
        <v>8</v>
      </c>
      <c r="AW529" s="173" t="s">
        <v>65</v>
      </c>
      <c r="AX529" s="173" t="s">
        <v>103</v>
      </c>
      <c r="AY529" s="175" t="s">
        <v>160</v>
      </c>
    </row>
    <row r="530" spans="2:65" s="173" customFormat="1">
      <c r="B530" s="172"/>
      <c r="D530" s="174" t="s">
        <v>172</v>
      </c>
      <c r="E530" s="175" t="s">
        <v>53</v>
      </c>
      <c r="F530" s="176" t="s">
        <v>844</v>
      </c>
      <c r="H530" s="175" t="s">
        <v>53</v>
      </c>
      <c r="I530" s="177"/>
      <c r="L530" s="172"/>
      <c r="M530" s="178"/>
      <c r="T530" s="179"/>
      <c r="AT530" s="175" t="s">
        <v>172</v>
      </c>
      <c r="AU530" s="175" t="s">
        <v>112</v>
      </c>
      <c r="AV530" s="173" t="s">
        <v>8</v>
      </c>
      <c r="AW530" s="173" t="s">
        <v>65</v>
      </c>
      <c r="AX530" s="173" t="s">
        <v>103</v>
      </c>
      <c r="AY530" s="175" t="s">
        <v>160</v>
      </c>
    </row>
    <row r="531" spans="2:65" s="173" customFormat="1">
      <c r="B531" s="172"/>
      <c r="D531" s="174" t="s">
        <v>172</v>
      </c>
      <c r="E531" s="175" t="s">
        <v>53</v>
      </c>
      <c r="F531" s="176" t="s">
        <v>174</v>
      </c>
      <c r="H531" s="175" t="s">
        <v>53</v>
      </c>
      <c r="I531" s="177"/>
      <c r="L531" s="172"/>
      <c r="M531" s="178"/>
      <c r="T531" s="179"/>
      <c r="AT531" s="175" t="s">
        <v>172</v>
      </c>
      <c r="AU531" s="175" t="s">
        <v>112</v>
      </c>
      <c r="AV531" s="173" t="s">
        <v>8</v>
      </c>
      <c r="AW531" s="173" t="s">
        <v>65</v>
      </c>
      <c r="AX531" s="173" t="s">
        <v>103</v>
      </c>
      <c r="AY531" s="175" t="s">
        <v>160</v>
      </c>
    </row>
    <row r="532" spans="2:65" s="173" customFormat="1">
      <c r="B532" s="172"/>
      <c r="D532" s="174" t="s">
        <v>172</v>
      </c>
      <c r="E532" s="175" t="s">
        <v>53</v>
      </c>
      <c r="F532" s="176" t="s">
        <v>263</v>
      </c>
      <c r="H532" s="175" t="s">
        <v>53</v>
      </c>
      <c r="I532" s="177"/>
      <c r="L532" s="172"/>
      <c r="M532" s="178"/>
      <c r="T532" s="179"/>
      <c r="AT532" s="175" t="s">
        <v>172</v>
      </c>
      <c r="AU532" s="175" t="s">
        <v>112</v>
      </c>
      <c r="AV532" s="173" t="s">
        <v>8</v>
      </c>
      <c r="AW532" s="173" t="s">
        <v>65</v>
      </c>
      <c r="AX532" s="173" t="s">
        <v>103</v>
      </c>
      <c r="AY532" s="175" t="s">
        <v>160</v>
      </c>
    </row>
    <row r="533" spans="2:65" s="173" customFormat="1">
      <c r="B533" s="172"/>
      <c r="D533" s="174" t="s">
        <v>172</v>
      </c>
      <c r="E533" s="175" t="s">
        <v>53</v>
      </c>
      <c r="F533" s="176" t="s">
        <v>1089</v>
      </c>
      <c r="H533" s="175" t="s">
        <v>53</v>
      </c>
      <c r="I533" s="177"/>
      <c r="L533" s="172"/>
      <c r="M533" s="178"/>
      <c r="T533" s="179"/>
      <c r="AT533" s="175" t="s">
        <v>172</v>
      </c>
      <c r="AU533" s="175" t="s">
        <v>112</v>
      </c>
      <c r="AV533" s="173" t="s">
        <v>8</v>
      </c>
      <c r="AW533" s="173" t="s">
        <v>65</v>
      </c>
      <c r="AX533" s="173" t="s">
        <v>103</v>
      </c>
      <c r="AY533" s="175" t="s">
        <v>160</v>
      </c>
    </row>
    <row r="534" spans="2:65" s="181" customFormat="1">
      <c r="B534" s="180"/>
      <c r="D534" s="174" t="s">
        <v>172</v>
      </c>
      <c r="E534" s="182" t="s">
        <v>53</v>
      </c>
      <c r="F534" s="183" t="s">
        <v>1090</v>
      </c>
      <c r="H534" s="184">
        <v>58.35</v>
      </c>
      <c r="I534" s="185"/>
      <c r="L534" s="180"/>
      <c r="M534" s="186"/>
      <c r="T534" s="187"/>
      <c r="AT534" s="182" t="s">
        <v>172</v>
      </c>
      <c r="AU534" s="182" t="s">
        <v>112</v>
      </c>
      <c r="AV534" s="181" t="s">
        <v>112</v>
      </c>
      <c r="AW534" s="181" t="s">
        <v>65</v>
      </c>
      <c r="AX534" s="181" t="s">
        <v>103</v>
      </c>
      <c r="AY534" s="182" t="s">
        <v>160</v>
      </c>
    </row>
    <row r="535" spans="2:65" s="173" customFormat="1">
      <c r="B535" s="172"/>
      <c r="D535" s="174" t="s">
        <v>172</v>
      </c>
      <c r="E535" s="175" t="s">
        <v>53</v>
      </c>
      <c r="F535" s="176" t="s">
        <v>1091</v>
      </c>
      <c r="H535" s="175" t="s">
        <v>53</v>
      </c>
      <c r="I535" s="177"/>
      <c r="L535" s="172"/>
      <c r="M535" s="178"/>
      <c r="T535" s="179"/>
      <c r="AT535" s="175" t="s">
        <v>172</v>
      </c>
      <c r="AU535" s="175" t="s">
        <v>112</v>
      </c>
      <c r="AV535" s="173" t="s">
        <v>8</v>
      </c>
      <c r="AW535" s="173" t="s">
        <v>65</v>
      </c>
      <c r="AX535" s="173" t="s">
        <v>103</v>
      </c>
      <c r="AY535" s="175" t="s">
        <v>160</v>
      </c>
    </row>
    <row r="536" spans="2:65" s="181" customFormat="1">
      <c r="B536" s="180"/>
      <c r="D536" s="174" t="s">
        <v>172</v>
      </c>
      <c r="E536" s="182" t="s">
        <v>53</v>
      </c>
      <c r="F536" s="183" t="s">
        <v>865</v>
      </c>
      <c r="H536" s="184">
        <v>57.981000000000002</v>
      </c>
      <c r="I536" s="185"/>
      <c r="L536" s="180"/>
      <c r="M536" s="186"/>
      <c r="T536" s="187"/>
      <c r="AT536" s="182" t="s">
        <v>172</v>
      </c>
      <c r="AU536" s="182" t="s">
        <v>112</v>
      </c>
      <c r="AV536" s="181" t="s">
        <v>112</v>
      </c>
      <c r="AW536" s="181" t="s">
        <v>65</v>
      </c>
      <c r="AX536" s="181" t="s">
        <v>103</v>
      </c>
      <c r="AY536" s="182" t="s">
        <v>160</v>
      </c>
    </row>
    <row r="537" spans="2:65" s="181" customFormat="1">
      <c r="B537" s="180"/>
      <c r="D537" s="174" t="s">
        <v>172</v>
      </c>
      <c r="E537" s="182" t="s">
        <v>53</v>
      </c>
      <c r="F537" s="183" t="s">
        <v>866</v>
      </c>
      <c r="H537" s="184">
        <v>85.173000000000002</v>
      </c>
      <c r="I537" s="185"/>
      <c r="L537" s="180"/>
      <c r="M537" s="186"/>
      <c r="T537" s="187"/>
      <c r="AT537" s="182" t="s">
        <v>172</v>
      </c>
      <c r="AU537" s="182" t="s">
        <v>112</v>
      </c>
      <c r="AV537" s="181" t="s">
        <v>112</v>
      </c>
      <c r="AW537" s="181" t="s">
        <v>65</v>
      </c>
      <c r="AX537" s="181" t="s">
        <v>103</v>
      </c>
      <c r="AY537" s="182" t="s">
        <v>160</v>
      </c>
    </row>
    <row r="538" spans="2:65" s="199" customFormat="1">
      <c r="B538" s="198"/>
      <c r="D538" s="174" t="s">
        <v>172</v>
      </c>
      <c r="E538" s="200" t="s">
        <v>53</v>
      </c>
      <c r="F538" s="201" t="s">
        <v>211</v>
      </c>
      <c r="H538" s="202">
        <v>201.50399999999999</v>
      </c>
      <c r="I538" s="203"/>
      <c r="L538" s="198"/>
      <c r="M538" s="204"/>
      <c r="T538" s="205"/>
      <c r="AT538" s="200" t="s">
        <v>172</v>
      </c>
      <c r="AU538" s="200" t="s">
        <v>112</v>
      </c>
      <c r="AV538" s="199" t="s">
        <v>168</v>
      </c>
      <c r="AW538" s="199" t="s">
        <v>65</v>
      </c>
      <c r="AX538" s="199" t="s">
        <v>8</v>
      </c>
      <c r="AY538" s="200" t="s">
        <v>160</v>
      </c>
    </row>
    <row r="539" spans="2:65" s="50" customFormat="1" ht="16.5" customHeight="1">
      <c r="B539" s="49"/>
      <c r="C539" s="155" t="s">
        <v>630</v>
      </c>
      <c r="D539" s="155" t="s">
        <v>163</v>
      </c>
      <c r="E539" s="156" t="s">
        <v>768</v>
      </c>
      <c r="F539" s="157" t="s">
        <v>769</v>
      </c>
      <c r="G539" s="158" t="s">
        <v>166</v>
      </c>
      <c r="H539" s="159">
        <v>201.50399999999999</v>
      </c>
      <c r="I539" s="160"/>
      <c r="J539" s="161">
        <f>ROUND(I539*H539,2)</f>
        <v>0</v>
      </c>
      <c r="K539" s="157" t="s">
        <v>167</v>
      </c>
      <c r="L539" s="49"/>
      <c r="M539" s="162" t="s">
        <v>53</v>
      </c>
      <c r="N539" s="163" t="s">
        <v>74</v>
      </c>
      <c r="P539" s="164">
        <f>O539*H539</f>
        <v>0</v>
      </c>
      <c r="Q539" s="164">
        <v>1E-3</v>
      </c>
      <c r="R539" s="164">
        <f>Q539*H539</f>
        <v>0.20150399999999999</v>
      </c>
      <c r="S539" s="164">
        <v>3.1E-4</v>
      </c>
      <c r="T539" s="165">
        <f>S539*H539</f>
        <v>6.2466239999999999E-2</v>
      </c>
      <c r="AR539" s="166" t="s">
        <v>280</v>
      </c>
      <c r="AT539" s="166" t="s">
        <v>163</v>
      </c>
      <c r="AU539" s="166" t="s">
        <v>112</v>
      </c>
      <c r="AY539" s="34" t="s">
        <v>160</v>
      </c>
      <c r="BE539" s="167">
        <f>IF(N539="základní",J539,0)</f>
        <v>0</v>
      </c>
      <c r="BF539" s="167">
        <f>IF(N539="snížená",J539,0)</f>
        <v>0</v>
      </c>
      <c r="BG539" s="167">
        <f>IF(N539="zákl. přenesená",J539,0)</f>
        <v>0</v>
      </c>
      <c r="BH539" s="167">
        <f>IF(N539="sníž. přenesená",J539,0)</f>
        <v>0</v>
      </c>
      <c r="BI539" s="167">
        <f>IF(N539="nulová",J539,0)</f>
        <v>0</v>
      </c>
      <c r="BJ539" s="34" t="s">
        <v>8</v>
      </c>
      <c r="BK539" s="167">
        <f>ROUND(I539*H539,2)</f>
        <v>0</v>
      </c>
      <c r="BL539" s="34" t="s">
        <v>280</v>
      </c>
      <c r="BM539" s="166" t="s">
        <v>1092</v>
      </c>
    </row>
    <row r="540" spans="2:65" s="50" customFormat="1" ht="19.149999999999999">
      <c r="B540" s="49"/>
      <c r="D540" s="168" t="s">
        <v>170</v>
      </c>
      <c r="F540" s="169" t="s">
        <v>771</v>
      </c>
      <c r="I540" s="170"/>
      <c r="L540" s="49"/>
      <c r="M540" s="171"/>
      <c r="T540" s="74"/>
      <c r="AT540" s="34" t="s">
        <v>170</v>
      </c>
      <c r="AU540" s="34" t="s">
        <v>112</v>
      </c>
    </row>
    <row r="541" spans="2:65" s="173" customFormat="1">
      <c r="B541" s="172"/>
      <c r="D541" s="174" t="s">
        <v>172</v>
      </c>
      <c r="E541" s="175" t="s">
        <v>53</v>
      </c>
      <c r="F541" s="176" t="s">
        <v>843</v>
      </c>
      <c r="H541" s="175" t="s">
        <v>53</v>
      </c>
      <c r="I541" s="177"/>
      <c r="L541" s="172"/>
      <c r="M541" s="178"/>
      <c r="T541" s="179"/>
      <c r="AT541" s="175" t="s">
        <v>172</v>
      </c>
      <c r="AU541" s="175" t="s">
        <v>112</v>
      </c>
      <c r="AV541" s="173" t="s">
        <v>8</v>
      </c>
      <c r="AW541" s="173" t="s">
        <v>65</v>
      </c>
      <c r="AX541" s="173" t="s">
        <v>103</v>
      </c>
      <c r="AY541" s="175" t="s">
        <v>160</v>
      </c>
    </row>
    <row r="542" spans="2:65" s="173" customFormat="1">
      <c r="B542" s="172"/>
      <c r="D542" s="174" t="s">
        <v>172</v>
      </c>
      <c r="E542" s="175" t="s">
        <v>53</v>
      </c>
      <c r="F542" s="176" t="s">
        <v>844</v>
      </c>
      <c r="H542" s="175" t="s">
        <v>53</v>
      </c>
      <c r="I542" s="177"/>
      <c r="L542" s="172"/>
      <c r="M542" s="178"/>
      <c r="T542" s="179"/>
      <c r="AT542" s="175" t="s">
        <v>172</v>
      </c>
      <c r="AU542" s="175" t="s">
        <v>112</v>
      </c>
      <c r="AV542" s="173" t="s">
        <v>8</v>
      </c>
      <c r="AW542" s="173" t="s">
        <v>65</v>
      </c>
      <c r="AX542" s="173" t="s">
        <v>103</v>
      </c>
      <c r="AY542" s="175" t="s">
        <v>160</v>
      </c>
    </row>
    <row r="543" spans="2:65" s="173" customFormat="1">
      <c r="B543" s="172"/>
      <c r="D543" s="174" t="s">
        <v>172</v>
      </c>
      <c r="E543" s="175" t="s">
        <v>53</v>
      </c>
      <c r="F543" s="176" t="s">
        <v>174</v>
      </c>
      <c r="H543" s="175" t="s">
        <v>53</v>
      </c>
      <c r="I543" s="177"/>
      <c r="L543" s="172"/>
      <c r="M543" s="178"/>
      <c r="T543" s="179"/>
      <c r="AT543" s="175" t="s">
        <v>172</v>
      </c>
      <c r="AU543" s="175" t="s">
        <v>112</v>
      </c>
      <c r="AV543" s="173" t="s">
        <v>8</v>
      </c>
      <c r="AW543" s="173" t="s">
        <v>65</v>
      </c>
      <c r="AX543" s="173" t="s">
        <v>103</v>
      </c>
      <c r="AY543" s="175" t="s">
        <v>160</v>
      </c>
    </row>
    <row r="544" spans="2:65" s="173" customFormat="1">
      <c r="B544" s="172"/>
      <c r="D544" s="174" t="s">
        <v>172</v>
      </c>
      <c r="E544" s="175" t="s">
        <v>53</v>
      </c>
      <c r="F544" s="176" t="s">
        <v>263</v>
      </c>
      <c r="H544" s="175" t="s">
        <v>53</v>
      </c>
      <c r="I544" s="177"/>
      <c r="L544" s="172"/>
      <c r="M544" s="178"/>
      <c r="T544" s="179"/>
      <c r="AT544" s="175" t="s">
        <v>172</v>
      </c>
      <c r="AU544" s="175" t="s">
        <v>112</v>
      </c>
      <c r="AV544" s="173" t="s">
        <v>8</v>
      </c>
      <c r="AW544" s="173" t="s">
        <v>65</v>
      </c>
      <c r="AX544" s="173" t="s">
        <v>103</v>
      </c>
      <c r="AY544" s="175" t="s">
        <v>160</v>
      </c>
    </row>
    <row r="545" spans="2:65" s="173" customFormat="1">
      <c r="B545" s="172"/>
      <c r="D545" s="174" t="s">
        <v>172</v>
      </c>
      <c r="E545" s="175" t="s">
        <v>53</v>
      </c>
      <c r="F545" s="176" t="s">
        <v>1089</v>
      </c>
      <c r="H545" s="175" t="s">
        <v>53</v>
      </c>
      <c r="I545" s="177"/>
      <c r="L545" s="172"/>
      <c r="M545" s="178"/>
      <c r="T545" s="179"/>
      <c r="AT545" s="175" t="s">
        <v>172</v>
      </c>
      <c r="AU545" s="175" t="s">
        <v>112</v>
      </c>
      <c r="AV545" s="173" t="s">
        <v>8</v>
      </c>
      <c r="AW545" s="173" t="s">
        <v>65</v>
      </c>
      <c r="AX545" s="173" t="s">
        <v>103</v>
      </c>
      <c r="AY545" s="175" t="s">
        <v>160</v>
      </c>
    </row>
    <row r="546" spans="2:65" s="181" customFormat="1">
      <c r="B546" s="180"/>
      <c r="D546" s="174" t="s">
        <v>172</v>
      </c>
      <c r="E546" s="182" t="s">
        <v>53</v>
      </c>
      <c r="F546" s="183" t="s">
        <v>1090</v>
      </c>
      <c r="H546" s="184">
        <v>58.35</v>
      </c>
      <c r="I546" s="185"/>
      <c r="L546" s="180"/>
      <c r="M546" s="186"/>
      <c r="T546" s="187"/>
      <c r="AT546" s="182" t="s">
        <v>172</v>
      </c>
      <c r="AU546" s="182" t="s">
        <v>112</v>
      </c>
      <c r="AV546" s="181" t="s">
        <v>112</v>
      </c>
      <c r="AW546" s="181" t="s">
        <v>65</v>
      </c>
      <c r="AX546" s="181" t="s">
        <v>103</v>
      </c>
      <c r="AY546" s="182" t="s">
        <v>160</v>
      </c>
    </row>
    <row r="547" spans="2:65" s="173" customFormat="1">
      <c r="B547" s="172"/>
      <c r="D547" s="174" t="s">
        <v>172</v>
      </c>
      <c r="E547" s="175" t="s">
        <v>53</v>
      </c>
      <c r="F547" s="176" t="s">
        <v>1091</v>
      </c>
      <c r="H547" s="175" t="s">
        <v>53</v>
      </c>
      <c r="I547" s="177"/>
      <c r="L547" s="172"/>
      <c r="M547" s="178"/>
      <c r="T547" s="179"/>
      <c r="AT547" s="175" t="s">
        <v>172</v>
      </c>
      <c r="AU547" s="175" t="s">
        <v>112</v>
      </c>
      <c r="AV547" s="173" t="s">
        <v>8</v>
      </c>
      <c r="AW547" s="173" t="s">
        <v>65</v>
      </c>
      <c r="AX547" s="173" t="s">
        <v>103</v>
      </c>
      <c r="AY547" s="175" t="s">
        <v>160</v>
      </c>
    </row>
    <row r="548" spans="2:65" s="181" customFormat="1">
      <c r="B548" s="180"/>
      <c r="D548" s="174" t="s">
        <v>172</v>
      </c>
      <c r="E548" s="182" t="s">
        <v>53</v>
      </c>
      <c r="F548" s="183" t="s">
        <v>865</v>
      </c>
      <c r="H548" s="184">
        <v>57.981000000000002</v>
      </c>
      <c r="I548" s="185"/>
      <c r="L548" s="180"/>
      <c r="M548" s="186"/>
      <c r="T548" s="187"/>
      <c r="AT548" s="182" t="s">
        <v>172</v>
      </c>
      <c r="AU548" s="182" t="s">
        <v>112</v>
      </c>
      <c r="AV548" s="181" t="s">
        <v>112</v>
      </c>
      <c r="AW548" s="181" t="s">
        <v>65</v>
      </c>
      <c r="AX548" s="181" t="s">
        <v>103</v>
      </c>
      <c r="AY548" s="182" t="s">
        <v>160</v>
      </c>
    </row>
    <row r="549" spans="2:65" s="181" customFormat="1">
      <c r="B549" s="180"/>
      <c r="D549" s="174" t="s">
        <v>172</v>
      </c>
      <c r="E549" s="182" t="s">
        <v>53</v>
      </c>
      <c r="F549" s="183" t="s">
        <v>866</v>
      </c>
      <c r="H549" s="184">
        <v>85.173000000000002</v>
      </c>
      <c r="I549" s="185"/>
      <c r="L549" s="180"/>
      <c r="M549" s="186"/>
      <c r="T549" s="187"/>
      <c r="AT549" s="182" t="s">
        <v>172</v>
      </c>
      <c r="AU549" s="182" t="s">
        <v>112</v>
      </c>
      <c r="AV549" s="181" t="s">
        <v>112</v>
      </c>
      <c r="AW549" s="181" t="s">
        <v>65</v>
      </c>
      <c r="AX549" s="181" t="s">
        <v>103</v>
      </c>
      <c r="AY549" s="182" t="s">
        <v>160</v>
      </c>
    </row>
    <row r="550" spans="2:65" s="199" customFormat="1">
      <c r="B550" s="198"/>
      <c r="D550" s="174" t="s">
        <v>172</v>
      </c>
      <c r="E550" s="200" t="s">
        <v>53</v>
      </c>
      <c r="F550" s="201" t="s">
        <v>211</v>
      </c>
      <c r="H550" s="202">
        <v>201.50399999999999</v>
      </c>
      <c r="I550" s="203"/>
      <c r="L550" s="198"/>
      <c r="M550" s="204"/>
      <c r="T550" s="205"/>
      <c r="AT550" s="200" t="s">
        <v>172</v>
      </c>
      <c r="AU550" s="200" t="s">
        <v>112</v>
      </c>
      <c r="AV550" s="199" t="s">
        <v>168</v>
      </c>
      <c r="AW550" s="199" t="s">
        <v>65</v>
      </c>
      <c r="AX550" s="199" t="s">
        <v>8</v>
      </c>
      <c r="AY550" s="200" t="s">
        <v>160</v>
      </c>
    </row>
    <row r="551" spans="2:65" s="50" customFormat="1" ht="24.4" customHeight="1">
      <c r="B551" s="49"/>
      <c r="C551" s="155" t="s">
        <v>636</v>
      </c>
      <c r="D551" s="155" t="s">
        <v>163</v>
      </c>
      <c r="E551" s="156" t="s">
        <v>773</v>
      </c>
      <c r="F551" s="157" t="s">
        <v>774</v>
      </c>
      <c r="G551" s="158" t="s">
        <v>166</v>
      </c>
      <c r="H551" s="159">
        <v>58.35</v>
      </c>
      <c r="I551" s="160"/>
      <c r="J551" s="161">
        <f>ROUND(I551*H551,2)</f>
        <v>0</v>
      </c>
      <c r="K551" s="157" t="s">
        <v>167</v>
      </c>
      <c r="L551" s="49"/>
      <c r="M551" s="162" t="s">
        <v>53</v>
      </c>
      <c r="N551" s="163" t="s">
        <v>74</v>
      </c>
      <c r="P551" s="164">
        <f>O551*H551</f>
        <v>0</v>
      </c>
      <c r="Q551" s="164">
        <v>0</v>
      </c>
      <c r="R551" s="164">
        <f>Q551*H551</f>
        <v>0</v>
      </c>
      <c r="S551" s="164">
        <v>3.0000000000000001E-5</v>
      </c>
      <c r="T551" s="165">
        <f>S551*H551</f>
        <v>1.7505000000000001E-3</v>
      </c>
      <c r="AR551" s="166" t="s">
        <v>280</v>
      </c>
      <c r="AT551" s="166" t="s">
        <v>163</v>
      </c>
      <c r="AU551" s="166" t="s">
        <v>112</v>
      </c>
      <c r="AY551" s="34" t="s">
        <v>160</v>
      </c>
      <c r="BE551" s="167">
        <f>IF(N551="základní",J551,0)</f>
        <v>0</v>
      </c>
      <c r="BF551" s="167">
        <f>IF(N551="snížená",J551,0)</f>
        <v>0</v>
      </c>
      <c r="BG551" s="167">
        <f>IF(N551="zákl. přenesená",J551,0)</f>
        <v>0</v>
      </c>
      <c r="BH551" s="167">
        <f>IF(N551="sníž. přenesená",J551,0)</f>
        <v>0</v>
      </c>
      <c r="BI551" s="167">
        <f>IF(N551="nulová",J551,0)</f>
        <v>0</v>
      </c>
      <c r="BJ551" s="34" t="s">
        <v>8</v>
      </c>
      <c r="BK551" s="167">
        <f>ROUND(I551*H551,2)</f>
        <v>0</v>
      </c>
      <c r="BL551" s="34" t="s">
        <v>280</v>
      </c>
      <c r="BM551" s="166" t="s">
        <v>1093</v>
      </c>
    </row>
    <row r="552" spans="2:65" s="50" customFormat="1" ht="19.149999999999999">
      <c r="B552" s="49"/>
      <c r="D552" s="168" t="s">
        <v>170</v>
      </c>
      <c r="F552" s="169" t="s">
        <v>776</v>
      </c>
      <c r="I552" s="170"/>
      <c r="L552" s="49"/>
      <c r="M552" s="171"/>
      <c r="T552" s="74"/>
      <c r="AT552" s="34" t="s">
        <v>170</v>
      </c>
      <c r="AU552" s="34" t="s">
        <v>112</v>
      </c>
    </row>
    <row r="553" spans="2:65" s="173" customFormat="1">
      <c r="B553" s="172"/>
      <c r="D553" s="174" t="s">
        <v>172</v>
      </c>
      <c r="E553" s="175" t="s">
        <v>53</v>
      </c>
      <c r="F553" s="176" t="s">
        <v>844</v>
      </c>
      <c r="H553" s="175" t="s">
        <v>53</v>
      </c>
      <c r="I553" s="177"/>
      <c r="L553" s="172"/>
      <c r="M553" s="178"/>
      <c r="T553" s="179"/>
      <c r="AT553" s="175" t="s">
        <v>172</v>
      </c>
      <c r="AU553" s="175" t="s">
        <v>112</v>
      </c>
      <c r="AV553" s="173" t="s">
        <v>8</v>
      </c>
      <c r="AW553" s="173" t="s">
        <v>65</v>
      </c>
      <c r="AX553" s="173" t="s">
        <v>103</v>
      </c>
      <c r="AY553" s="175" t="s">
        <v>160</v>
      </c>
    </row>
    <row r="554" spans="2:65" s="173" customFormat="1">
      <c r="B554" s="172"/>
      <c r="D554" s="174" t="s">
        <v>172</v>
      </c>
      <c r="E554" s="175" t="s">
        <v>53</v>
      </c>
      <c r="F554" s="176" t="s">
        <v>174</v>
      </c>
      <c r="H554" s="175" t="s">
        <v>53</v>
      </c>
      <c r="I554" s="177"/>
      <c r="L554" s="172"/>
      <c r="M554" s="178"/>
      <c r="T554" s="179"/>
      <c r="AT554" s="175" t="s">
        <v>172</v>
      </c>
      <c r="AU554" s="175" t="s">
        <v>112</v>
      </c>
      <c r="AV554" s="173" t="s">
        <v>8</v>
      </c>
      <c r="AW554" s="173" t="s">
        <v>65</v>
      </c>
      <c r="AX554" s="173" t="s">
        <v>103</v>
      </c>
      <c r="AY554" s="175" t="s">
        <v>160</v>
      </c>
    </row>
    <row r="555" spans="2:65" s="173" customFormat="1">
      <c r="B555" s="172"/>
      <c r="D555" s="174" t="s">
        <v>172</v>
      </c>
      <c r="E555" s="175" t="s">
        <v>53</v>
      </c>
      <c r="F555" s="176" t="s">
        <v>263</v>
      </c>
      <c r="H555" s="175" t="s">
        <v>53</v>
      </c>
      <c r="I555" s="177"/>
      <c r="L555" s="172"/>
      <c r="M555" s="178"/>
      <c r="T555" s="179"/>
      <c r="AT555" s="175" t="s">
        <v>172</v>
      </c>
      <c r="AU555" s="175" t="s">
        <v>112</v>
      </c>
      <c r="AV555" s="173" t="s">
        <v>8</v>
      </c>
      <c r="AW555" s="173" t="s">
        <v>65</v>
      </c>
      <c r="AX555" s="173" t="s">
        <v>103</v>
      </c>
      <c r="AY555" s="175" t="s">
        <v>160</v>
      </c>
    </row>
    <row r="556" spans="2:65" s="181" customFormat="1">
      <c r="B556" s="180"/>
      <c r="D556" s="174" t="s">
        <v>172</v>
      </c>
      <c r="E556" s="182" t="s">
        <v>53</v>
      </c>
      <c r="F556" s="183" t="s">
        <v>1090</v>
      </c>
      <c r="H556" s="184">
        <v>58.35</v>
      </c>
      <c r="I556" s="185"/>
      <c r="L556" s="180"/>
      <c r="M556" s="186"/>
      <c r="T556" s="187"/>
      <c r="AT556" s="182" t="s">
        <v>172</v>
      </c>
      <c r="AU556" s="182" t="s">
        <v>112</v>
      </c>
      <c r="AV556" s="181" t="s">
        <v>112</v>
      </c>
      <c r="AW556" s="181" t="s">
        <v>65</v>
      </c>
      <c r="AX556" s="181" t="s">
        <v>8</v>
      </c>
      <c r="AY556" s="182" t="s">
        <v>160</v>
      </c>
    </row>
    <row r="557" spans="2:65" s="50" customFormat="1" ht="16.5" customHeight="1">
      <c r="B557" s="49"/>
      <c r="C557" s="188" t="s">
        <v>642</v>
      </c>
      <c r="D557" s="188" t="s">
        <v>187</v>
      </c>
      <c r="E557" s="189" t="s">
        <v>779</v>
      </c>
      <c r="F557" s="190" t="s">
        <v>780</v>
      </c>
      <c r="G557" s="191" t="s">
        <v>166</v>
      </c>
      <c r="H557" s="192">
        <v>61.268000000000001</v>
      </c>
      <c r="I557" s="193"/>
      <c r="J557" s="194">
        <f>ROUND(I557*H557,2)</f>
        <v>0</v>
      </c>
      <c r="K557" s="190" t="s">
        <v>167</v>
      </c>
      <c r="L557" s="195"/>
      <c r="M557" s="196" t="s">
        <v>53</v>
      </c>
      <c r="N557" s="197" t="s">
        <v>74</v>
      </c>
      <c r="P557" s="164">
        <f>O557*H557</f>
        <v>0</v>
      </c>
      <c r="Q557" s="164">
        <v>8.9999999999999998E-4</v>
      </c>
      <c r="R557" s="164">
        <f>Q557*H557</f>
        <v>5.5141200000000001E-2</v>
      </c>
      <c r="S557" s="164">
        <v>0</v>
      </c>
      <c r="T557" s="165">
        <f>S557*H557</f>
        <v>0</v>
      </c>
      <c r="AR557" s="166" t="s">
        <v>380</v>
      </c>
      <c r="AT557" s="166" t="s">
        <v>187</v>
      </c>
      <c r="AU557" s="166" t="s">
        <v>112</v>
      </c>
      <c r="AY557" s="34" t="s">
        <v>160</v>
      </c>
      <c r="BE557" s="167">
        <f>IF(N557="základní",J557,0)</f>
        <v>0</v>
      </c>
      <c r="BF557" s="167">
        <f>IF(N557="snížená",J557,0)</f>
        <v>0</v>
      </c>
      <c r="BG557" s="167">
        <f>IF(N557="zákl. přenesená",J557,0)</f>
        <v>0</v>
      </c>
      <c r="BH557" s="167">
        <f>IF(N557="sníž. přenesená",J557,0)</f>
        <v>0</v>
      </c>
      <c r="BI557" s="167">
        <f>IF(N557="nulová",J557,0)</f>
        <v>0</v>
      </c>
      <c r="BJ557" s="34" t="s">
        <v>8</v>
      </c>
      <c r="BK557" s="167">
        <f>ROUND(I557*H557,2)</f>
        <v>0</v>
      </c>
      <c r="BL557" s="34" t="s">
        <v>280</v>
      </c>
      <c r="BM557" s="166" t="s">
        <v>1094</v>
      </c>
    </row>
    <row r="558" spans="2:65" s="181" customFormat="1">
      <c r="B558" s="180"/>
      <c r="D558" s="174" t="s">
        <v>172</v>
      </c>
      <c r="F558" s="183" t="s">
        <v>1095</v>
      </c>
      <c r="H558" s="184">
        <v>61.268000000000001</v>
      </c>
      <c r="I558" s="185"/>
      <c r="L558" s="180"/>
      <c r="M558" s="186"/>
      <c r="T558" s="187"/>
      <c r="AT558" s="182" t="s">
        <v>172</v>
      </c>
      <c r="AU558" s="182" t="s">
        <v>112</v>
      </c>
      <c r="AV558" s="181" t="s">
        <v>112</v>
      </c>
      <c r="AW558" s="181" t="s">
        <v>38</v>
      </c>
      <c r="AX558" s="181" t="s">
        <v>8</v>
      </c>
      <c r="AY558" s="182" t="s">
        <v>160</v>
      </c>
    </row>
    <row r="559" spans="2:65" s="50" customFormat="1" ht="44.25" customHeight="1">
      <c r="B559" s="49"/>
      <c r="C559" s="155" t="s">
        <v>647</v>
      </c>
      <c r="D559" s="155" t="s">
        <v>163</v>
      </c>
      <c r="E559" s="156" t="s">
        <v>784</v>
      </c>
      <c r="F559" s="157" t="s">
        <v>785</v>
      </c>
      <c r="G559" s="158" t="s">
        <v>166</v>
      </c>
      <c r="H559" s="159">
        <v>17.256</v>
      </c>
      <c r="I559" s="160"/>
      <c r="J559" s="161">
        <f>ROUND(I559*H559,2)</f>
        <v>0</v>
      </c>
      <c r="K559" s="157" t="s">
        <v>167</v>
      </c>
      <c r="L559" s="49"/>
      <c r="M559" s="162" t="s">
        <v>53</v>
      </c>
      <c r="N559" s="163" t="s">
        <v>74</v>
      </c>
      <c r="P559" s="164">
        <f>O559*H559</f>
        <v>0</v>
      </c>
      <c r="Q559" s="164">
        <v>0</v>
      </c>
      <c r="R559" s="164">
        <f>Q559*H559</f>
        <v>0</v>
      </c>
      <c r="S559" s="164">
        <v>3.0000000000000001E-5</v>
      </c>
      <c r="T559" s="165">
        <f>S559*H559</f>
        <v>5.1768000000000007E-4</v>
      </c>
      <c r="AR559" s="166" t="s">
        <v>280</v>
      </c>
      <c r="AT559" s="166" t="s">
        <v>163</v>
      </c>
      <c r="AU559" s="166" t="s">
        <v>112</v>
      </c>
      <c r="AY559" s="34" t="s">
        <v>160</v>
      </c>
      <c r="BE559" s="167">
        <f>IF(N559="základní",J559,0)</f>
        <v>0</v>
      </c>
      <c r="BF559" s="167">
        <f>IF(N559="snížená",J559,0)</f>
        <v>0</v>
      </c>
      <c r="BG559" s="167">
        <f>IF(N559="zákl. přenesená",J559,0)</f>
        <v>0</v>
      </c>
      <c r="BH559" s="167">
        <f>IF(N559="sníž. přenesená",J559,0)</f>
        <v>0</v>
      </c>
      <c r="BI559" s="167">
        <f>IF(N559="nulová",J559,0)</f>
        <v>0</v>
      </c>
      <c r="BJ559" s="34" t="s">
        <v>8</v>
      </c>
      <c r="BK559" s="167">
        <f>ROUND(I559*H559,2)</f>
        <v>0</v>
      </c>
      <c r="BL559" s="34" t="s">
        <v>280</v>
      </c>
      <c r="BM559" s="166" t="s">
        <v>1096</v>
      </c>
    </row>
    <row r="560" spans="2:65" s="50" customFormat="1" ht="19.149999999999999">
      <c r="B560" s="49"/>
      <c r="D560" s="168" t="s">
        <v>170</v>
      </c>
      <c r="F560" s="169" t="s">
        <v>787</v>
      </c>
      <c r="I560" s="170"/>
      <c r="L560" s="49"/>
      <c r="M560" s="171"/>
      <c r="T560" s="74"/>
      <c r="AT560" s="34" t="s">
        <v>170</v>
      </c>
      <c r="AU560" s="34" t="s">
        <v>112</v>
      </c>
    </row>
    <row r="561" spans="2:65" s="173" customFormat="1">
      <c r="B561" s="172"/>
      <c r="D561" s="174" t="s">
        <v>172</v>
      </c>
      <c r="E561" s="175" t="s">
        <v>53</v>
      </c>
      <c r="F561" s="176" t="s">
        <v>844</v>
      </c>
      <c r="H561" s="175" t="s">
        <v>53</v>
      </c>
      <c r="I561" s="177"/>
      <c r="L561" s="172"/>
      <c r="M561" s="178"/>
      <c r="T561" s="179"/>
      <c r="AT561" s="175" t="s">
        <v>172</v>
      </c>
      <c r="AU561" s="175" t="s">
        <v>112</v>
      </c>
      <c r="AV561" s="173" t="s">
        <v>8</v>
      </c>
      <c r="AW561" s="173" t="s">
        <v>65</v>
      </c>
      <c r="AX561" s="173" t="s">
        <v>103</v>
      </c>
      <c r="AY561" s="175" t="s">
        <v>160</v>
      </c>
    </row>
    <row r="562" spans="2:65" s="173" customFormat="1">
      <c r="B562" s="172"/>
      <c r="D562" s="174" t="s">
        <v>172</v>
      </c>
      <c r="E562" s="175" t="s">
        <v>53</v>
      </c>
      <c r="F562" s="176" t="s">
        <v>174</v>
      </c>
      <c r="H562" s="175" t="s">
        <v>53</v>
      </c>
      <c r="I562" s="177"/>
      <c r="L562" s="172"/>
      <c r="M562" s="178"/>
      <c r="T562" s="179"/>
      <c r="AT562" s="175" t="s">
        <v>172</v>
      </c>
      <c r="AU562" s="175" t="s">
        <v>112</v>
      </c>
      <c r="AV562" s="173" t="s">
        <v>8</v>
      </c>
      <c r="AW562" s="173" t="s">
        <v>65</v>
      </c>
      <c r="AX562" s="173" t="s">
        <v>103</v>
      </c>
      <c r="AY562" s="175" t="s">
        <v>160</v>
      </c>
    </row>
    <row r="563" spans="2:65" s="173" customFormat="1">
      <c r="B563" s="172"/>
      <c r="D563" s="174" t="s">
        <v>172</v>
      </c>
      <c r="E563" s="175" t="s">
        <v>53</v>
      </c>
      <c r="F563" s="176" t="s">
        <v>263</v>
      </c>
      <c r="H563" s="175" t="s">
        <v>53</v>
      </c>
      <c r="I563" s="177"/>
      <c r="L563" s="172"/>
      <c r="M563" s="178"/>
      <c r="T563" s="179"/>
      <c r="AT563" s="175" t="s">
        <v>172</v>
      </c>
      <c r="AU563" s="175" t="s">
        <v>112</v>
      </c>
      <c r="AV563" s="173" t="s">
        <v>8</v>
      </c>
      <c r="AW563" s="173" t="s">
        <v>65</v>
      </c>
      <c r="AX563" s="173" t="s">
        <v>103</v>
      </c>
      <c r="AY563" s="175" t="s">
        <v>160</v>
      </c>
    </row>
    <row r="564" spans="2:65" s="173" customFormat="1">
      <c r="B564" s="172"/>
      <c r="D564" s="174" t="s">
        <v>172</v>
      </c>
      <c r="E564" s="175" t="s">
        <v>53</v>
      </c>
      <c r="F564" s="176" t="s">
        <v>1097</v>
      </c>
      <c r="H564" s="175" t="s">
        <v>53</v>
      </c>
      <c r="I564" s="177"/>
      <c r="L564" s="172"/>
      <c r="M564" s="178"/>
      <c r="T564" s="179"/>
      <c r="AT564" s="175" t="s">
        <v>172</v>
      </c>
      <c r="AU564" s="175" t="s">
        <v>112</v>
      </c>
      <c r="AV564" s="173" t="s">
        <v>8</v>
      </c>
      <c r="AW564" s="173" t="s">
        <v>65</v>
      </c>
      <c r="AX564" s="173" t="s">
        <v>103</v>
      </c>
      <c r="AY564" s="175" t="s">
        <v>160</v>
      </c>
    </row>
    <row r="565" spans="2:65" s="181" customFormat="1">
      <c r="B565" s="180"/>
      <c r="D565" s="174" t="s">
        <v>172</v>
      </c>
      <c r="E565" s="182" t="s">
        <v>53</v>
      </c>
      <c r="F565" s="183" t="s">
        <v>1098</v>
      </c>
      <c r="H565" s="184">
        <v>6.7119999999999997</v>
      </c>
      <c r="I565" s="185"/>
      <c r="L565" s="180"/>
      <c r="M565" s="186"/>
      <c r="T565" s="187"/>
      <c r="AT565" s="182" t="s">
        <v>172</v>
      </c>
      <c r="AU565" s="182" t="s">
        <v>112</v>
      </c>
      <c r="AV565" s="181" t="s">
        <v>112</v>
      </c>
      <c r="AW565" s="181" t="s">
        <v>65</v>
      </c>
      <c r="AX565" s="181" t="s">
        <v>103</v>
      </c>
      <c r="AY565" s="182" t="s">
        <v>160</v>
      </c>
    </row>
    <row r="566" spans="2:65" s="173" customFormat="1">
      <c r="B566" s="172"/>
      <c r="D566" s="174" t="s">
        <v>172</v>
      </c>
      <c r="E566" s="175" t="s">
        <v>53</v>
      </c>
      <c r="F566" s="176" t="s">
        <v>1099</v>
      </c>
      <c r="H566" s="175" t="s">
        <v>53</v>
      </c>
      <c r="I566" s="177"/>
      <c r="L566" s="172"/>
      <c r="M566" s="178"/>
      <c r="T566" s="179"/>
      <c r="AT566" s="175" t="s">
        <v>172</v>
      </c>
      <c r="AU566" s="175" t="s">
        <v>112</v>
      </c>
      <c r="AV566" s="173" t="s">
        <v>8</v>
      </c>
      <c r="AW566" s="173" t="s">
        <v>65</v>
      </c>
      <c r="AX566" s="173" t="s">
        <v>103</v>
      </c>
      <c r="AY566" s="175" t="s">
        <v>160</v>
      </c>
    </row>
    <row r="567" spans="2:65" s="181" customFormat="1">
      <c r="B567" s="180"/>
      <c r="D567" s="174" t="s">
        <v>172</v>
      </c>
      <c r="E567" s="182" t="s">
        <v>53</v>
      </c>
      <c r="F567" s="183" t="s">
        <v>1100</v>
      </c>
      <c r="H567" s="184">
        <v>2.3639999999999999</v>
      </c>
      <c r="I567" s="185"/>
      <c r="L567" s="180"/>
      <c r="M567" s="186"/>
      <c r="T567" s="187"/>
      <c r="AT567" s="182" t="s">
        <v>172</v>
      </c>
      <c r="AU567" s="182" t="s">
        <v>112</v>
      </c>
      <c r="AV567" s="181" t="s">
        <v>112</v>
      </c>
      <c r="AW567" s="181" t="s">
        <v>65</v>
      </c>
      <c r="AX567" s="181" t="s">
        <v>103</v>
      </c>
      <c r="AY567" s="182" t="s">
        <v>160</v>
      </c>
    </row>
    <row r="568" spans="2:65" s="173" customFormat="1">
      <c r="B568" s="172"/>
      <c r="D568" s="174" t="s">
        <v>172</v>
      </c>
      <c r="E568" s="175" t="s">
        <v>53</v>
      </c>
      <c r="F568" s="176" t="s">
        <v>1101</v>
      </c>
      <c r="H568" s="175" t="s">
        <v>53</v>
      </c>
      <c r="I568" s="177"/>
      <c r="L568" s="172"/>
      <c r="M568" s="178"/>
      <c r="T568" s="179"/>
      <c r="AT568" s="175" t="s">
        <v>172</v>
      </c>
      <c r="AU568" s="175" t="s">
        <v>112</v>
      </c>
      <c r="AV568" s="173" t="s">
        <v>8</v>
      </c>
      <c r="AW568" s="173" t="s">
        <v>65</v>
      </c>
      <c r="AX568" s="173" t="s">
        <v>103</v>
      </c>
      <c r="AY568" s="175" t="s">
        <v>160</v>
      </c>
    </row>
    <row r="569" spans="2:65" s="181" customFormat="1">
      <c r="B569" s="180"/>
      <c r="D569" s="174" t="s">
        <v>172</v>
      </c>
      <c r="E569" s="182" t="s">
        <v>53</v>
      </c>
      <c r="F569" s="183" t="s">
        <v>1102</v>
      </c>
      <c r="H569" s="184">
        <v>4.68</v>
      </c>
      <c r="I569" s="185"/>
      <c r="L569" s="180"/>
      <c r="M569" s="186"/>
      <c r="T569" s="187"/>
      <c r="AT569" s="182" t="s">
        <v>172</v>
      </c>
      <c r="AU569" s="182" t="s">
        <v>112</v>
      </c>
      <c r="AV569" s="181" t="s">
        <v>112</v>
      </c>
      <c r="AW569" s="181" t="s">
        <v>65</v>
      </c>
      <c r="AX569" s="181" t="s">
        <v>103</v>
      </c>
      <c r="AY569" s="182" t="s">
        <v>160</v>
      </c>
    </row>
    <row r="570" spans="2:65" s="181" customFormat="1">
      <c r="B570" s="180"/>
      <c r="D570" s="174" t="s">
        <v>172</v>
      </c>
      <c r="E570" s="182" t="s">
        <v>53</v>
      </c>
      <c r="F570" s="183" t="s">
        <v>1103</v>
      </c>
      <c r="H570" s="184">
        <v>3.5</v>
      </c>
      <c r="I570" s="185"/>
      <c r="L570" s="180"/>
      <c r="M570" s="186"/>
      <c r="T570" s="187"/>
      <c r="AT570" s="182" t="s">
        <v>172</v>
      </c>
      <c r="AU570" s="182" t="s">
        <v>112</v>
      </c>
      <c r="AV570" s="181" t="s">
        <v>112</v>
      </c>
      <c r="AW570" s="181" t="s">
        <v>65</v>
      </c>
      <c r="AX570" s="181" t="s">
        <v>103</v>
      </c>
      <c r="AY570" s="182" t="s">
        <v>160</v>
      </c>
    </row>
    <row r="571" spans="2:65" s="199" customFormat="1">
      <c r="B571" s="198"/>
      <c r="D571" s="174" t="s">
        <v>172</v>
      </c>
      <c r="E571" s="200" t="s">
        <v>53</v>
      </c>
      <c r="F571" s="201" t="s">
        <v>211</v>
      </c>
      <c r="H571" s="202">
        <v>17.256</v>
      </c>
      <c r="I571" s="203"/>
      <c r="L571" s="198"/>
      <c r="M571" s="204"/>
      <c r="T571" s="205"/>
      <c r="AT571" s="200" t="s">
        <v>172</v>
      </c>
      <c r="AU571" s="200" t="s">
        <v>112</v>
      </c>
      <c r="AV571" s="199" t="s">
        <v>168</v>
      </c>
      <c r="AW571" s="199" t="s">
        <v>65</v>
      </c>
      <c r="AX571" s="199" t="s">
        <v>8</v>
      </c>
      <c r="AY571" s="200" t="s">
        <v>160</v>
      </c>
    </row>
    <row r="572" spans="2:65" s="50" customFormat="1" ht="16.5" customHeight="1">
      <c r="B572" s="49"/>
      <c r="C572" s="188" t="s">
        <v>652</v>
      </c>
      <c r="D572" s="188" t="s">
        <v>187</v>
      </c>
      <c r="E572" s="189" t="s">
        <v>779</v>
      </c>
      <c r="F572" s="190" t="s">
        <v>780</v>
      </c>
      <c r="G572" s="191" t="s">
        <v>166</v>
      </c>
      <c r="H572" s="192">
        <v>18.119</v>
      </c>
      <c r="I572" s="193"/>
      <c r="J572" s="194">
        <f>ROUND(I572*H572,2)</f>
        <v>0</v>
      </c>
      <c r="K572" s="190" t="s">
        <v>167</v>
      </c>
      <c r="L572" s="195"/>
      <c r="M572" s="196" t="s">
        <v>53</v>
      </c>
      <c r="N572" s="197" t="s">
        <v>74</v>
      </c>
      <c r="P572" s="164">
        <f>O572*H572</f>
        <v>0</v>
      </c>
      <c r="Q572" s="164">
        <v>8.9999999999999998E-4</v>
      </c>
      <c r="R572" s="164">
        <f>Q572*H572</f>
        <v>1.6307099999999998E-2</v>
      </c>
      <c r="S572" s="164">
        <v>0</v>
      </c>
      <c r="T572" s="165">
        <f>S572*H572</f>
        <v>0</v>
      </c>
      <c r="AR572" s="166" t="s">
        <v>380</v>
      </c>
      <c r="AT572" s="166" t="s">
        <v>187</v>
      </c>
      <c r="AU572" s="166" t="s">
        <v>112</v>
      </c>
      <c r="AY572" s="34" t="s">
        <v>160</v>
      </c>
      <c r="BE572" s="167">
        <f>IF(N572="základní",J572,0)</f>
        <v>0</v>
      </c>
      <c r="BF572" s="167">
        <f>IF(N572="snížená",J572,0)</f>
        <v>0</v>
      </c>
      <c r="BG572" s="167">
        <f>IF(N572="zákl. přenesená",J572,0)</f>
        <v>0</v>
      </c>
      <c r="BH572" s="167">
        <f>IF(N572="sníž. přenesená",J572,0)</f>
        <v>0</v>
      </c>
      <c r="BI572" s="167">
        <f>IF(N572="nulová",J572,0)</f>
        <v>0</v>
      </c>
      <c r="BJ572" s="34" t="s">
        <v>8</v>
      </c>
      <c r="BK572" s="167">
        <f>ROUND(I572*H572,2)</f>
        <v>0</v>
      </c>
      <c r="BL572" s="34" t="s">
        <v>280</v>
      </c>
      <c r="BM572" s="166" t="s">
        <v>1104</v>
      </c>
    </row>
    <row r="573" spans="2:65" s="181" customFormat="1">
      <c r="B573" s="180"/>
      <c r="D573" s="174" t="s">
        <v>172</v>
      </c>
      <c r="F573" s="183" t="s">
        <v>1105</v>
      </c>
      <c r="H573" s="184">
        <v>18.119</v>
      </c>
      <c r="I573" s="185"/>
      <c r="L573" s="180"/>
      <c r="M573" s="186"/>
      <c r="T573" s="187"/>
      <c r="AT573" s="182" t="s">
        <v>172</v>
      </c>
      <c r="AU573" s="182" t="s">
        <v>112</v>
      </c>
      <c r="AV573" s="181" t="s">
        <v>112</v>
      </c>
      <c r="AW573" s="181" t="s">
        <v>38</v>
      </c>
      <c r="AX573" s="181" t="s">
        <v>8</v>
      </c>
      <c r="AY573" s="182" t="s">
        <v>160</v>
      </c>
    </row>
    <row r="574" spans="2:65" s="50" customFormat="1" ht="33" customHeight="1">
      <c r="B574" s="49"/>
      <c r="C574" s="155" t="s">
        <v>658</v>
      </c>
      <c r="D574" s="155" t="s">
        <v>163</v>
      </c>
      <c r="E574" s="156" t="s">
        <v>793</v>
      </c>
      <c r="F574" s="157" t="s">
        <v>794</v>
      </c>
      <c r="G574" s="158" t="s">
        <v>166</v>
      </c>
      <c r="H574" s="159">
        <v>201.50399999999999</v>
      </c>
      <c r="I574" s="160"/>
      <c r="J574" s="161">
        <f>ROUND(I574*H574,2)</f>
        <v>0</v>
      </c>
      <c r="K574" s="157" t="s">
        <v>167</v>
      </c>
      <c r="L574" s="49"/>
      <c r="M574" s="162" t="s">
        <v>53</v>
      </c>
      <c r="N574" s="163" t="s">
        <v>74</v>
      </c>
      <c r="P574" s="164">
        <f>O574*H574</f>
        <v>0</v>
      </c>
      <c r="Q574" s="164">
        <v>2.0000000000000001E-4</v>
      </c>
      <c r="R574" s="164">
        <f>Q574*H574</f>
        <v>4.0300799999999998E-2</v>
      </c>
      <c r="S574" s="164">
        <v>0</v>
      </c>
      <c r="T574" s="165">
        <f>S574*H574</f>
        <v>0</v>
      </c>
      <c r="AR574" s="166" t="s">
        <v>280</v>
      </c>
      <c r="AT574" s="166" t="s">
        <v>163</v>
      </c>
      <c r="AU574" s="166" t="s">
        <v>112</v>
      </c>
      <c r="AY574" s="34" t="s">
        <v>160</v>
      </c>
      <c r="BE574" s="167">
        <f>IF(N574="základní",J574,0)</f>
        <v>0</v>
      </c>
      <c r="BF574" s="167">
        <f>IF(N574="snížená",J574,0)</f>
        <v>0</v>
      </c>
      <c r="BG574" s="167">
        <f>IF(N574="zákl. přenesená",J574,0)</f>
        <v>0</v>
      </c>
      <c r="BH574" s="167">
        <f>IF(N574="sníž. přenesená",J574,0)</f>
        <v>0</v>
      </c>
      <c r="BI574" s="167">
        <f>IF(N574="nulová",J574,0)</f>
        <v>0</v>
      </c>
      <c r="BJ574" s="34" t="s">
        <v>8</v>
      </c>
      <c r="BK574" s="167">
        <f>ROUND(I574*H574,2)</f>
        <v>0</v>
      </c>
      <c r="BL574" s="34" t="s">
        <v>280</v>
      </c>
      <c r="BM574" s="166" t="s">
        <v>1106</v>
      </c>
    </row>
    <row r="575" spans="2:65" s="50" customFormat="1" ht="19.149999999999999">
      <c r="B575" s="49"/>
      <c r="D575" s="168" t="s">
        <v>170</v>
      </c>
      <c r="F575" s="169" t="s">
        <v>796</v>
      </c>
      <c r="I575" s="170"/>
      <c r="L575" s="49"/>
      <c r="M575" s="171"/>
      <c r="T575" s="74"/>
      <c r="AT575" s="34" t="s">
        <v>170</v>
      </c>
      <c r="AU575" s="34" t="s">
        <v>112</v>
      </c>
    </row>
    <row r="576" spans="2:65" s="173" customFormat="1">
      <c r="B576" s="172"/>
      <c r="D576" s="174" t="s">
        <v>172</v>
      </c>
      <c r="E576" s="175" t="s">
        <v>53</v>
      </c>
      <c r="F576" s="176" t="s">
        <v>843</v>
      </c>
      <c r="H576" s="175" t="s">
        <v>53</v>
      </c>
      <c r="I576" s="177"/>
      <c r="L576" s="172"/>
      <c r="M576" s="178"/>
      <c r="T576" s="179"/>
      <c r="AT576" s="175" t="s">
        <v>172</v>
      </c>
      <c r="AU576" s="175" t="s">
        <v>112</v>
      </c>
      <c r="AV576" s="173" t="s">
        <v>8</v>
      </c>
      <c r="AW576" s="173" t="s">
        <v>65</v>
      </c>
      <c r="AX576" s="173" t="s">
        <v>103</v>
      </c>
      <c r="AY576" s="175" t="s">
        <v>160</v>
      </c>
    </row>
    <row r="577" spans="2:65" s="173" customFormat="1">
      <c r="B577" s="172"/>
      <c r="D577" s="174" t="s">
        <v>172</v>
      </c>
      <c r="E577" s="175" t="s">
        <v>53</v>
      </c>
      <c r="F577" s="176" t="s">
        <v>844</v>
      </c>
      <c r="H577" s="175" t="s">
        <v>53</v>
      </c>
      <c r="I577" s="177"/>
      <c r="L577" s="172"/>
      <c r="M577" s="178"/>
      <c r="T577" s="179"/>
      <c r="AT577" s="175" t="s">
        <v>172</v>
      </c>
      <c r="AU577" s="175" t="s">
        <v>112</v>
      </c>
      <c r="AV577" s="173" t="s">
        <v>8</v>
      </c>
      <c r="AW577" s="173" t="s">
        <v>65</v>
      </c>
      <c r="AX577" s="173" t="s">
        <v>103</v>
      </c>
      <c r="AY577" s="175" t="s">
        <v>160</v>
      </c>
    </row>
    <row r="578" spans="2:65" s="173" customFormat="1">
      <c r="B578" s="172"/>
      <c r="D578" s="174" t="s">
        <v>172</v>
      </c>
      <c r="E578" s="175" t="s">
        <v>53</v>
      </c>
      <c r="F578" s="176" t="s">
        <v>174</v>
      </c>
      <c r="H578" s="175" t="s">
        <v>53</v>
      </c>
      <c r="I578" s="177"/>
      <c r="L578" s="172"/>
      <c r="M578" s="178"/>
      <c r="T578" s="179"/>
      <c r="AT578" s="175" t="s">
        <v>172</v>
      </c>
      <c r="AU578" s="175" t="s">
        <v>112</v>
      </c>
      <c r="AV578" s="173" t="s">
        <v>8</v>
      </c>
      <c r="AW578" s="173" t="s">
        <v>65</v>
      </c>
      <c r="AX578" s="173" t="s">
        <v>103</v>
      </c>
      <c r="AY578" s="175" t="s">
        <v>160</v>
      </c>
    </row>
    <row r="579" spans="2:65" s="173" customFormat="1">
      <c r="B579" s="172"/>
      <c r="D579" s="174" t="s">
        <v>172</v>
      </c>
      <c r="E579" s="175" t="s">
        <v>53</v>
      </c>
      <c r="F579" s="176" t="s">
        <v>263</v>
      </c>
      <c r="H579" s="175" t="s">
        <v>53</v>
      </c>
      <c r="I579" s="177"/>
      <c r="L579" s="172"/>
      <c r="M579" s="178"/>
      <c r="T579" s="179"/>
      <c r="AT579" s="175" t="s">
        <v>172</v>
      </c>
      <c r="AU579" s="175" t="s">
        <v>112</v>
      </c>
      <c r="AV579" s="173" t="s">
        <v>8</v>
      </c>
      <c r="AW579" s="173" t="s">
        <v>65</v>
      </c>
      <c r="AX579" s="173" t="s">
        <v>103</v>
      </c>
      <c r="AY579" s="175" t="s">
        <v>160</v>
      </c>
    </row>
    <row r="580" spans="2:65" s="173" customFormat="1">
      <c r="B580" s="172"/>
      <c r="D580" s="174" t="s">
        <v>172</v>
      </c>
      <c r="E580" s="175" t="s">
        <v>53</v>
      </c>
      <c r="F580" s="176" t="s">
        <v>1089</v>
      </c>
      <c r="H580" s="175" t="s">
        <v>53</v>
      </c>
      <c r="I580" s="177"/>
      <c r="L580" s="172"/>
      <c r="M580" s="178"/>
      <c r="T580" s="179"/>
      <c r="AT580" s="175" t="s">
        <v>172</v>
      </c>
      <c r="AU580" s="175" t="s">
        <v>112</v>
      </c>
      <c r="AV580" s="173" t="s">
        <v>8</v>
      </c>
      <c r="AW580" s="173" t="s">
        <v>65</v>
      </c>
      <c r="AX580" s="173" t="s">
        <v>103</v>
      </c>
      <c r="AY580" s="175" t="s">
        <v>160</v>
      </c>
    </row>
    <row r="581" spans="2:65" s="181" customFormat="1">
      <c r="B581" s="180"/>
      <c r="D581" s="174" t="s">
        <v>172</v>
      </c>
      <c r="E581" s="182" t="s">
        <v>53</v>
      </c>
      <c r="F581" s="183" t="s">
        <v>1090</v>
      </c>
      <c r="H581" s="184">
        <v>58.35</v>
      </c>
      <c r="I581" s="185"/>
      <c r="L581" s="180"/>
      <c r="M581" s="186"/>
      <c r="T581" s="187"/>
      <c r="AT581" s="182" t="s">
        <v>172</v>
      </c>
      <c r="AU581" s="182" t="s">
        <v>112</v>
      </c>
      <c r="AV581" s="181" t="s">
        <v>112</v>
      </c>
      <c r="AW581" s="181" t="s">
        <v>65</v>
      </c>
      <c r="AX581" s="181" t="s">
        <v>103</v>
      </c>
      <c r="AY581" s="182" t="s">
        <v>160</v>
      </c>
    </row>
    <row r="582" spans="2:65" s="173" customFormat="1">
      <c r="B582" s="172"/>
      <c r="D582" s="174" t="s">
        <v>172</v>
      </c>
      <c r="E582" s="175" t="s">
        <v>53</v>
      </c>
      <c r="F582" s="176" t="s">
        <v>1091</v>
      </c>
      <c r="H582" s="175" t="s">
        <v>53</v>
      </c>
      <c r="I582" s="177"/>
      <c r="L582" s="172"/>
      <c r="M582" s="178"/>
      <c r="T582" s="179"/>
      <c r="AT582" s="175" t="s">
        <v>172</v>
      </c>
      <c r="AU582" s="175" t="s">
        <v>112</v>
      </c>
      <c r="AV582" s="173" t="s">
        <v>8</v>
      </c>
      <c r="AW582" s="173" t="s">
        <v>65</v>
      </c>
      <c r="AX582" s="173" t="s">
        <v>103</v>
      </c>
      <c r="AY582" s="175" t="s">
        <v>160</v>
      </c>
    </row>
    <row r="583" spans="2:65" s="181" customFormat="1">
      <c r="B583" s="180"/>
      <c r="D583" s="174" t="s">
        <v>172</v>
      </c>
      <c r="E583" s="182" t="s">
        <v>53</v>
      </c>
      <c r="F583" s="183" t="s">
        <v>865</v>
      </c>
      <c r="H583" s="184">
        <v>57.981000000000002</v>
      </c>
      <c r="I583" s="185"/>
      <c r="L583" s="180"/>
      <c r="M583" s="186"/>
      <c r="T583" s="187"/>
      <c r="AT583" s="182" t="s">
        <v>172</v>
      </c>
      <c r="AU583" s="182" t="s">
        <v>112</v>
      </c>
      <c r="AV583" s="181" t="s">
        <v>112</v>
      </c>
      <c r="AW583" s="181" t="s">
        <v>65</v>
      </c>
      <c r="AX583" s="181" t="s">
        <v>103</v>
      </c>
      <c r="AY583" s="182" t="s">
        <v>160</v>
      </c>
    </row>
    <row r="584" spans="2:65" s="181" customFormat="1">
      <c r="B584" s="180"/>
      <c r="D584" s="174" t="s">
        <v>172</v>
      </c>
      <c r="E584" s="182" t="s">
        <v>53</v>
      </c>
      <c r="F584" s="183" t="s">
        <v>866</v>
      </c>
      <c r="H584" s="184">
        <v>85.173000000000002</v>
      </c>
      <c r="I584" s="185"/>
      <c r="L584" s="180"/>
      <c r="M584" s="186"/>
      <c r="T584" s="187"/>
      <c r="AT584" s="182" t="s">
        <v>172</v>
      </c>
      <c r="AU584" s="182" t="s">
        <v>112</v>
      </c>
      <c r="AV584" s="181" t="s">
        <v>112</v>
      </c>
      <c r="AW584" s="181" t="s">
        <v>65</v>
      </c>
      <c r="AX584" s="181" t="s">
        <v>103</v>
      </c>
      <c r="AY584" s="182" t="s">
        <v>160</v>
      </c>
    </row>
    <row r="585" spans="2:65" s="199" customFormat="1">
      <c r="B585" s="198"/>
      <c r="D585" s="174" t="s">
        <v>172</v>
      </c>
      <c r="E585" s="200" t="s">
        <v>53</v>
      </c>
      <c r="F585" s="201" t="s">
        <v>211</v>
      </c>
      <c r="H585" s="202">
        <v>201.50399999999999</v>
      </c>
      <c r="I585" s="203"/>
      <c r="L585" s="198"/>
      <c r="M585" s="204"/>
      <c r="T585" s="205"/>
      <c r="AT585" s="200" t="s">
        <v>172</v>
      </c>
      <c r="AU585" s="200" t="s">
        <v>112</v>
      </c>
      <c r="AV585" s="199" t="s">
        <v>168</v>
      </c>
      <c r="AW585" s="199" t="s">
        <v>65</v>
      </c>
      <c r="AX585" s="199" t="s">
        <v>8</v>
      </c>
      <c r="AY585" s="200" t="s">
        <v>160</v>
      </c>
    </row>
    <row r="586" spans="2:65" s="50" customFormat="1" ht="37.9" customHeight="1">
      <c r="B586" s="49"/>
      <c r="C586" s="155" t="s">
        <v>664</v>
      </c>
      <c r="D586" s="155" t="s">
        <v>163</v>
      </c>
      <c r="E586" s="156" t="s">
        <v>798</v>
      </c>
      <c r="F586" s="157" t="s">
        <v>799</v>
      </c>
      <c r="G586" s="158" t="s">
        <v>166</v>
      </c>
      <c r="H586" s="159">
        <v>8.18</v>
      </c>
      <c r="I586" s="160"/>
      <c r="J586" s="161">
        <f>ROUND(I586*H586,2)</f>
        <v>0</v>
      </c>
      <c r="K586" s="157" t="s">
        <v>167</v>
      </c>
      <c r="L586" s="49"/>
      <c r="M586" s="162" t="s">
        <v>53</v>
      </c>
      <c r="N586" s="163" t="s">
        <v>74</v>
      </c>
      <c r="P586" s="164">
        <f>O586*H586</f>
        <v>0</v>
      </c>
      <c r="Q586" s="164">
        <v>1.0000000000000001E-5</v>
      </c>
      <c r="R586" s="164">
        <f>Q586*H586</f>
        <v>8.180000000000001E-5</v>
      </c>
      <c r="S586" s="164">
        <v>0</v>
      </c>
      <c r="T586" s="165">
        <f>S586*H586</f>
        <v>0</v>
      </c>
      <c r="AR586" s="166" t="s">
        <v>280</v>
      </c>
      <c r="AT586" s="166" t="s">
        <v>163</v>
      </c>
      <c r="AU586" s="166" t="s">
        <v>112</v>
      </c>
      <c r="AY586" s="34" t="s">
        <v>160</v>
      </c>
      <c r="BE586" s="167">
        <f>IF(N586="základní",J586,0)</f>
        <v>0</v>
      </c>
      <c r="BF586" s="167">
        <f>IF(N586="snížená",J586,0)</f>
        <v>0</v>
      </c>
      <c r="BG586" s="167">
        <f>IF(N586="zákl. přenesená",J586,0)</f>
        <v>0</v>
      </c>
      <c r="BH586" s="167">
        <f>IF(N586="sníž. přenesená",J586,0)</f>
        <v>0</v>
      </c>
      <c r="BI586" s="167">
        <f>IF(N586="nulová",J586,0)</f>
        <v>0</v>
      </c>
      <c r="BJ586" s="34" t="s">
        <v>8</v>
      </c>
      <c r="BK586" s="167">
        <f>ROUND(I586*H586,2)</f>
        <v>0</v>
      </c>
      <c r="BL586" s="34" t="s">
        <v>280</v>
      </c>
      <c r="BM586" s="166" t="s">
        <v>1107</v>
      </c>
    </row>
    <row r="587" spans="2:65" s="50" customFormat="1" ht="19.149999999999999">
      <c r="B587" s="49"/>
      <c r="D587" s="168" t="s">
        <v>170</v>
      </c>
      <c r="F587" s="169" t="s">
        <v>801</v>
      </c>
      <c r="I587" s="170"/>
      <c r="L587" s="49"/>
      <c r="M587" s="171"/>
      <c r="T587" s="74"/>
      <c r="AT587" s="34" t="s">
        <v>170</v>
      </c>
      <c r="AU587" s="34" t="s">
        <v>112</v>
      </c>
    </row>
    <row r="588" spans="2:65" s="173" customFormat="1">
      <c r="B588" s="172"/>
      <c r="D588" s="174" t="s">
        <v>172</v>
      </c>
      <c r="E588" s="175" t="s">
        <v>53</v>
      </c>
      <c r="F588" s="176" t="s">
        <v>844</v>
      </c>
      <c r="H588" s="175" t="s">
        <v>53</v>
      </c>
      <c r="I588" s="177"/>
      <c r="L588" s="172"/>
      <c r="M588" s="178"/>
      <c r="T588" s="179"/>
      <c r="AT588" s="175" t="s">
        <v>172</v>
      </c>
      <c r="AU588" s="175" t="s">
        <v>112</v>
      </c>
      <c r="AV588" s="173" t="s">
        <v>8</v>
      </c>
      <c r="AW588" s="173" t="s">
        <v>65</v>
      </c>
      <c r="AX588" s="173" t="s">
        <v>103</v>
      </c>
      <c r="AY588" s="175" t="s">
        <v>160</v>
      </c>
    </row>
    <row r="589" spans="2:65" s="173" customFormat="1">
      <c r="B589" s="172"/>
      <c r="D589" s="174" t="s">
        <v>172</v>
      </c>
      <c r="E589" s="175" t="s">
        <v>53</v>
      </c>
      <c r="F589" s="176" t="s">
        <v>174</v>
      </c>
      <c r="H589" s="175" t="s">
        <v>53</v>
      </c>
      <c r="I589" s="177"/>
      <c r="L589" s="172"/>
      <c r="M589" s="178"/>
      <c r="T589" s="179"/>
      <c r="AT589" s="175" t="s">
        <v>172</v>
      </c>
      <c r="AU589" s="175" t="s">
        <v>112</v>
      </c>
      <c r="AV589" s="173" t="s">
        <v>8</v>
      </c>
      <c r="AW589" s="173" t="s">
        <v>65</v>
      </c>
      <c r="AX589" s="173" t="s">
        <v>103</v>
      </c>
      <c r="AY589" s="175" t="s">
        <v>160</v>
      </c>
    </row>
    <row r="590" spans="2:65" s="173" customFormat="1">
      <c r="B590" s="172"/>
      <c r="D590" s="174" t="s">
        <v>172</v>
      </c>
      <c r="E590" s="175" t="s">
        <v>53</v>
      </c>
      <c r="F590" s="176" t="s">
        <v>263</v>
      </c>
      <c r="H590" s="175" t="s">
        <v>53</v>
      </c>
      <c r="I590" s="177"/>
      <c r="L590" s="172"/>
      <c r="M590" s="178"/>
      <c r="T590" s="179"/>
      <c r="AT590" s="175" t="s">
        <v>172</v>
      </c>
      <c r="AU590" s="175" t="s">
        <v>112</v>
      </c>
      <c r="AV590" s="173" t="s">
        <v>8</v>
      </c>
      <c r="AW590" s="173" t="s">
        <v>65</v>
      </c>
      <c r="AX590" s="173" t="s">
        <v>103</v>
      </c>
      <c r="AY590" s="175" t="s">
        <v>160</v>
      </c>
    </row>
    <row r="591" spans="2:65" s="173" customFormat="1">
      <c r="B591" s="172"/>
      <c r="D591" s="174" t="s">
        <v>172</v>
      </c>
      <c r="E591" s="175" t="s">
        <v>53</v>
      </c>
      <c r="F591" s="176" t="s">
        <v>1101</v>
      </c>
      <c r="H591" s="175" t="s">
        <v>53</v>
      </c>
      <c r="I591" s="177"/>
      <c r="L591" s="172"/>
      <c r="M591" s="178"/>
      <c r="T591" s="179"/>
      <c r="AT591" s="175" t="s">
        <v>172</v>
      </c>
      <c r="AU591" s="175" t="s">
        <v>112</v>
      </c>
      <c r="AV591" s="173" t="s">
        <v>8</v>
      </c>
      <c r="AW591" s="173" t="s">
        <v>65</v>
      </c>
      <c r="AX591" s="173" t="s">
        <v>103</v>
      </c>
      <c r="AY591" s="175" t="s">
        <v>160</v>
      </c>
    </row>
    <row r="592" spans="2:65" s="181" customFormat="1">
      <c r="B592" s="180"/>
      <c r="D592" s="174" t="s">
        <v>172</v>
      </c>
      <c r="E592" s="182" t="s">
        <v>53</v>
      </c>
      <c r="F592" s="183" t="s">
        <v>1102</v>
      </c>
      <c r="H592" s="184">
        <v>4.68</v>
      </c>
      <c r="I592" s="185"/>
      <c r="L592" s="180"/>
      <c r="M592" s="186"/>
      <c r="T592" s="187"/>
      <c r="AT592" s="182" t="s">
        <v>172</v>
      </c>
      <c r="AU592" s="182" t="s">
        <v>112</v>
      </c>
      <c r="AV592" s="181" t="s">
        <v>112</v>
      </c>
      <c r="AW592" s="181" t="s">
        <v>65</v>
      </c>
      <c r="AX592" s="181" t="s">
        <v>103</v>
      </c>
      <c r="AY592" s="182" t="s">
        <v>160</v>
      </c>
    </row>
    <row r="593" spans="2:65" s="181" customFormat="1">
      <c r="B593" s="180"/>
      <c r="D593" s="174" t="s">
        <v>172</v>
      </c>
      <c r="E593" s="182" t="s">
        <v>53</v>
      </c>
      <c r="F593" s="183" t="s">
        <v>1103</v>
      </c>
      <c r="H593" s="184">
        <v>3.5</v>
      </c>
      <c r="I593" s="185"/>
      <c r="L593" s="180"/>
      <c r="M593" s="186"/>
      <c r="T593" s="187"/>
      <c r="AT593" s="182" t="s">
        <v>172</v>
      </c>
      <c r="AU593" s="182" t="s">
        <v>112</v>
      </c>
      <c r="AV593" s="181" t="s">
        <v>112</v>
      </c>
      <c r="AW593" s="181" t="s">
        <v>65</v>
      </c>
      <c r="AX593" s="181" t="s">
        <v>103</v>
      </c>
      <c r="AY593" s="182" t="s">
        <v>160</v>
      </c>
    </row>
    <row r="594" spans="2:65" s="199" customFormat="1">
      <c r="B594" s="198"/>
      <c r="D594" s="174" t="s">
        <v>172</v>
      </c>
      <c r="E594" s="200" t="s">
        <v>53</v>
      </c>
      <c r="F594" s="201" t="s">
        <v>211</v>
      </c>
      <c r="H594" s="202">
        <v>8.18</v>
      </c>
      <c r="I594" s="203"/>
      <c r="L594" s="198"/>
      <c r="M594" s="204"/>
      <c r="T594" s="205"/>
      <c r="AT594" s="200" t="s">
        <v>172</v>
      </c>
      <c r="AU594" s="200" t="s">
        <v>112</v>
      </c>
      <c r="AV594" s="199" t="s">
        <v>168</v>
      </c>
      <c r="AW594" s="199" t="s">
        <v>65</v>
      </c>
      <c r="AX594" s="199" t="s">
        <v>8</v>
      </c>
      <c r="AY594" s="200" t="s">
        <v>160</v>
      </c>
    </row>
    <row r="595" spans="2:65" s="50" customFormat="1" ht="24.4" customHeight="1">
      <c r="B595" s="49"/>
      <c r="C595" s="155" t="s">
        <v>670</v>
      </c>
      <c r="D595" s="155" t="s">
        <v>163</v>
      </c>
      <c r="E595" s="156" t="s">
        <v>803</v>
      </c>
      <c r="F595" s="157" t="s">
        <v>804</v>
      </c>
      <c r="G595" s="158" t="s">
        <v>166</v>
      </c>
      <c r="H595" s="159">
        <v>9.0760000000000005</v>
      </c>
      <c r="I595" s="160"/>
      <c r="J595" s="161">
        <f>ROUND(I595*H595,2)</f>
        <v>0</v>
      </c>
      <c r="K595" s="157" t="s">
        <v>167</v>
      </c>
      <c r="L595" s="49"/>
      <c r="M595" s="162" t="s">
        <v>53</v>
      </c>
      <c r="N595" s="163" t="s">
        <v>74</v>
      </c>
      <c r="P595" s="164">
        <f>O595*H595</f>
        <v>0</v>
      </c>
      <c r="Q595" s="164">
        <v>1.0000000000000001E-5</v>
      </c>
      <c r="R595" s="164">
        <f>Q595*H595</f>
        <v>9.0760000000000019E-5</v>
      </c>
      <c r="S595" s="164">
        <v>0</v>
      </c>
      <c r="T595" s="165">
        <f>S595*H595</f>
        <v>0</v>
      </c>
      <c r="AR595" s="166" t="s">
        <v>280</v>
      </c>
      <c r="AT595" s="166" t="s">
        <v>163</v>
      </c>
      <c r="AU595" s="166" t="s">
        <v>112</v>
      </c>
      <c r="AY595" s="34" t="s">
        <v>160</v>
      </c>
      <c r="BE595" s="167">
        <f>IF(N595="základní",J595,0)</f>
        <v>0</v>
      </c>
      <c r="BF595" s="167">
        <f>IF(N595="snížená",J595,0)</f>
        <v>0</v>
      </c>
      <c r="BG595" s="167">
        <f>IF(N595="zákl. přenesená",J595,0)</f>
        <v>0</v>
      </c>
      <c r="BH595" s="167">
        <f>IF(N595="sníž. přenesená",J595,0)</f>
        <v>0</v>
      </c>
      <c r="BI595" s="167">
        <f>IF(N595="nulová",J595,0)</f>
        <v>0</v>
      </c>
      <c r="BJ595" s="34" t="s">
        <v>8</v>
      </c>
      <c r="BK595" s="167">
        <f>ROUND(I595*H595,2)</f>
        <v>0</v>
      </c>
      <c r="BL595" s="34" t="s">
        <v>280</v>
      </c>
      <c r="BM595" s="166" t="s">
        <v>1108</v>
      </c>
    </row>
    <row r="596" spans="2:65" s="50" customFormat="1" ht="19.149999999999999">
      <c r="B596" s="49"/>
      <c r="D596" s="168" t="s">
        <v>170</v>
      </c>
      <c r="F596" s="169" t="s">
        <v>806</v>
      </c>
      <c r="I596" s="170"/>
      <c r="L596" s="49"/>
      <c r="M596" s="171"/>
      <c r="T596" s="74"/>
      <c r="AT596" s="34" t="s">
        <v>170</v>
      </c>
      <c r="AU596" s="34" t="s">
        <v>112</v>
      </c>
    </row>
    <row r="597" spans="2:65" s="173" customFormat="1">
      <c r="B597" s="172"/>
      <c r="D597" s="174" t="s">
        <v>172</v>
      </c>
      <c r="E597" s="175" t="s">
        <v>53</v>
      </c>
      <c r="F597" s="176" t="s">
        <v>844</v>
      </c>
      <c r="H597" s="175" t="s">
        <v>53</v>
      </c>
      <c r="I597" s="177"/>
      <c r="L597" s="172"/>
      <c r="M597" s="178"/>
      <c r="T597" s="179"/>
      <c r="AT597" s="175" t="s">
        <v>172</v>
      </c>
      <c r="AU597" s="175" t="s">
        <v>112</v>
      </c>
      <c r="AV597" s="173" t="s">
        <v>8</v>
      </c>
      <c r="AW597" s="173" t="s">
        <v>65</v>
      </c>
      <c r="AX597" s="173" t="s">
        <v>103</v>
      </c>
      <c r="AY597" s="175" t="s">
        <v>160</v>
      </c>
    </row>
    <row r="598" spans="2:65" s="173" customFormat="1">
      <c r="B598" s="172"/>
      <c r="D598" s="174" t="s">
        <v>172</v>
      </c>
      <c r="E598" s="175" t="s">
        <v>53</v>
      </c>
      <c r="F598" s="176" t="s">
        <v>174</v>
      </c>
      <c r="H598" s="175" t="s">
        <v>53</v>
      </c>
      <c r="I598" s="177"/>
      <c r="L598" s="172"/>
      <c r="M598" s="178"/>
      <c r="T598" s="179"/>
      <c r="AT598" s="175" t="s">
        <v>172</v>
      </c>
      <c r="AU598" s="175" t="s">
        <v>112</v>
      </c>
      <c r="AV598" s="173" t="s">
        <v>8</v>
      </c>
      <c r="AW598" s="173" t="s">
        <v>65</v>
      </c>
      <c r="AX598" s="173" t="s">
        <v>103</v>
      </c>
      <c r="AY598" s="175" t="s">
        <v>160</v>
      </c>
    </row>
    <row r="599" spans="2:65" s="173" customFormat="1">
      <c r="B599" s="172"/>
      <c r="D599" s="174" t="s">
        <v>172</v>
      </c>
      <c r="E599" s="175" t="s">
        <v>53</v>
      </c>
      <c r="F599" s="176" t="s">
        <v>263</v>
      </c>
      <c r="H599" s="175" t="s">
        <v>53</v>
      </c>
      <c r="I599" s="177"/>
      <c r="L599" s="172"/>
      <c r="M599" s="178"/>
      <c r="T599" s="179"/>
      <c r="AT599" s="175" t="s">
        <v>172</v>
      </c>
      <c r="AU599" s="175" t="s">
        <v>112</v>
      </c>
      <c r="AV599" s="173" t="s">
        <v>8</v>
      </c>
      <c r="AW599" s="173" t="s">
        <v>65</v>
      </c>
      <c r="AX599" s="173" t="s">
        <v>103</v>
      </c>
      <c r="AY599" s="175" t="s">
        <v>160</v>
      </c>
    </row>
    <row r="600" spans="2:65" s="173" customFormat="1">
      <c r="B600" s="172"/>
      <c r="D600" s="174" t="s">
        <v>172</v>
      </c>
      <c r="E600" s="175" t="s">
        <v>53</v>
      </c>
      <c r="F600" s="176" t="s">
        <v>1097</v>
      </c>
      <c r="H600" s="175" t="s">
        <v>53</v>
      </c>
      <c r="I600" s="177"/>
      <c r="L600" s="172"/>
      <c r="M600" s="178"/>
      <c r="T600" s="179"/>
      <c r="AT600" s="175" t="s">
        <v>172</v>
      </c>
      <c r="AU600" s="175" t="s">
        <v>112</v>
      </c>
      <c r="AV600" s="173" t="s">
        <v>8</v>
      </c>
      <c r="AW600" s="173" t="s">
        <v>65</v>
      </c>
      <c r="AX600" s="173" t="s">
        <v>103</v>
      </c>
      <c r="AY600" s="175" t="s">
        <v>160</v>
      </c>
    </row>
    <row r="601" spans="2:65" s="181" customFormat="1">
      <c r="B601" s="180"/>
      <c r="D601" s="174" t="s">
        <v>172</v>
      </c>
      <c r="E601" s="182" t="s">
        <v>53</v>
      </c>
      <c r="F601" s="183" t="s">
        <v>1098</v>
      </c>
      <c r="H601" s="184">
        <v>6.7119999999999997</v>
      </c>
      <c r="I601" s="185"/>
      <c r="L601" s="180"/>
      <c r="M601" s="186"/>
      <c r="T601" s="187"/>
      <c r="AT601" s="182" t="s">
        <v>172</v>
      </c>
      <c r="AU601" s="182" t="s">
        <v>112</v>
      </c>
      <c r="AV601" s="181" t="s">
        <v>112</v>
      </c>
      <c r="AW601" s="181" t="s">
        <v>65</v>
      </c>
      <c r="AX601" s="181" t="s">
        <v>103</v>
      </c>
      <c r="AY601" s="182" t="s">
        <v>160</v>
      </c>
    </row>
    <row r="602" spans="2:65" s="173" customFormat="1">
      <c r="B602" s="172"/>
      <c r="D602" s="174" t="s">
        <v>172</v>
      </c>
      <c r="E602" s="175" t="s">
        <v>53</v>
      </c>
      <c r="F602" s="176" t="s">
        <v>1099</v>
      </c>
      <c r="H602" s="175" t="s">
        <v>53</v>
      </c>
      <c r="I602" s="177"/>
      <c r="L602" s="172"/>
      <c r="M602" s="178"/>
      <c r="T602" s="179"/>
      <c r="AT602" s="175" t="s">
        <v>172</v>
      </c>
      <c r="AU602" s="175" t="s">
        <v>112</v>
      </c>
      <c r="AV602" s="173" t="s">
        <v>8</v>
      </c>
      <c r="AW602" s="173" t="s">
        <v>65</v>
      </c>
      <c r="AX602" s="173" t="s">
        <v>103</v>
      </c>
      <c r="AY602" s="175" t="s">
        <v>160</v>
      </c>
    </row>
    <row r="603" spans="2:65" s="181" customFormat="1">
      <c r="B603" s="180"/>
      <c r="D603" s="174" t="s">
        <v>172</v>
      </c>
      <c r="E603" s="182" t="s">
        <v>53</v>
      </c>
      <c r="F603" s="183" t="s">
        <v>1100</v>
      </c>
      <c r="H603" s="184">
        <v>2.3639999999999999</v>
      </c>
      <c r="I603" s="185"/>
      <c r="L603" s="180"/>
      <c r="M603" s="186"/>
      <c r="T603" s="187"/>
      <c r="AT603" s="182" t="s">
        <v>172</v>
      </c>
      <c r="AU603" s="182" t="s">
        <v>112</v>
      </c>
      <c r="AV603" s="181" t="s">
        <v>112</v>
      </c>
      <c r="AW603" s="181" t="s">
        <v>65</v>
      </c>
      <c r="AX603" s="181" t="s">
        <v>103</v>
      </c>
      <c r="AY603" s="182" t="s">
        <v>160</v>
      </c>
    </row>
    <row r="604" spans="2:65" s="199" customFormat="1">
      <c r="B604" s="198"/>
      <c r="D604" s="174" t="s">
        <v>172</v>
      </c>
      <c r="E604" s="200" t="s">
        <v>53</v>
      </c>
      <c r="F604" s="201" t="s">
        <v>211</v>
      </c>
      <c r="H604" s="202">
        <v>9.0760000000000005</v>
      </c>
      <c r="I604" s="203"/>
      <c r="L604" s="198"/>
      <c r="M604" s="204"/>
      <c r="T604" s="205"/>
      <c r="AT604" s="200" t="s">
        <v>172</v>
      </c>
      <c r="AU604" s="200" t="s">
        <v>112</v>
      </c>
      <c r="AV604" s="199" t="s">
        <v>168</v>
      </c>
      <c r="AW604" s="199" t="s">
        <v>65</v>
      </c>
      <c r="AX604" s="199" t="s">
        <v>8</v>
      </c>
      <c r="AY604" s="200" t="s">
        <v>160</v>
      </c>
    </row>
    <row r="605" spans="2:65" s="50" customFormat="1" ht="24.4" customHeight="1">
      <c r="B605" s="49"/>
      <c r="C605" s="155" t="s">
        <v>675</v>
      </c>
      <c r="D605" s="155" t="s">
        <v>163</v>
      </c>
      <c r="E605" s="156" t="s">
        <v>808</v>
      </c>
      <c r="F605" s="157" t="s">
        <v>809</v>
      </c>
      <c r="G605" s="158" t="s">
        <v>166</v>
      </c>
      <c r="H605" s="159">
        <v>58.35</v>
      </c>
      <c r="I605" s="160"/>
      <c r="J605" s="161">
        <f>ROUND(I605*H605,2)</f>
        <v>0</v>
      </c>
      <c r="K605" s="157" t="s">
        <v>167</v>
      </c>
      <c r="L605" s="49"/>
      <c r="M605" s="162" t="s">
        <v>53</v>
      </c>
      <c r="N605" s="163" t="s">
        <v>74</v>
      </c>
      <c r="P605" s="164">
        <f>O605*H605</f>
        <v>0</v>
      </c>
      <c r="Q605" s="164">
        <v>1.0000000000000001E-5</v>
      </c>
      <c r="R605" s="164">
        <f>Q605*H605</f>
        <v>5.8350000000000003E-4</v>
      </c>
      <c r="S605" s="164">
        <v>0</v>
      </c>
      <c r="T605" s="165">
        <f>S605*H605</f>
        <v>0</v>
      </c>
      <c r="AR605" s="166" t="s">
        <v>280</v>
      </c>
      <c r="AT605" s="166" t="s">
        <v>163</v>
      </c>
      <c r="AU605" s="166" t="s">
        <v>112</v>
      </c>
      <c r="AY605" s="34" t="s">
        <v>160</v>
      </c>
      <c r="BE605" s="167">
        <f>IF(N605="základní",J605,0)</f>
        <v>0</v>
      </c>
      <c r="BF605" s="167">
        <f>IF(N605="snížená",J605,0)</f>
        <v>0</v>
      </c>
      <c r="BG605" s="167">
        <f>IF(N605="zákl. přenesená",J605,0)</f>
        <v>0</v>
      </c>
      <c r="BH605" s="167">
        <f>IF(N605="sníž. přenesená",J605,0)</f>
        <v>0</v>
      </c>
      <c r="BI605" s="167">
        <f>IF(N605="nulová",J605,0)</f>
        <v>0</v>
      </c>
      <c r="BJ605" s="34" t="s">
        <v>8</v>
      </c>
      <c r="BK605" s="167">
        <f>ROUND(I605*H605,2)</f>
        <v>0</v>
      </c>
      <c r="BL605" s="34" t="s">
        <v>280</v>
      </c>
      <c r="BM605" s="166" t="s">
        <v>1109</v>
      </c>
    </row>
    <row r="606" spans="2:65" s="50" customFormat="1" ht="19.149999999999999">
      <c r="B606" s="49"/>
      <c r="D606" s="168" t="s">
        <v>170</v>
      </c>
      <c r="F606" s="169" t="s">
        <v>811</v>
      </c>
      <c r="I606" s="170"/>
      <c r="L606" s="49"/>
      <c r="M606" s="171"/>
      <c r="T606" s="74"/>
      <c r="AT606" s="34" t="s">
        <v>170</v>
      </c>
      <c r="AU606" s="34" t="s">
        <v>112</v>
      </c>
    </row>
    <row r="607" spans="2:65" s="173" customFormat="1">
      <c r="B607" s="172"/>
      <c r="D607" s="174" t="s">
        <v>172</v>
      </c>
      <c r="E607" s="175" t="s">
        <v>53</v>
      </c>
      <c r="F607" s="176" t="s">
        <v>844</v>
      </c>
      <c r="H607" s="175" t="s">
        <v>53</v>
      </c>
      <c r="I607" s="177"/>
      <c r="L607" s="172"/>
      <c r="M607" s="178"/>
      <c r="T607" s="179"/>
      <c r="AT607" s="175" t="s">
        <v>172</v>
      </c>
      <c r="AU607" s="175" t="s">
        <v>112</v>
      </c>
      <c r="AV607" s="173" t="s">
        <v>8</v>
      </c>
      <c r="AW607" s="173" t="s">
        <v>65</v>
      </c>
      <c r="AX607" s="173" t="s">
        <v>103</v>
      </c>
      <c r="AY607" s="175" t="s">
        <v>160</v>
      </c>
    </row>
    <row r="608" spans="2:65" s="173" customFormat="1">
      <c r="B608" s="172"/>
      <c r="D608" s="174" t="s">
        <v>172</v>
      </c>
      <c r="E608" s="175" t="s">
        <v>53</v>
      </c>
      <c r="F608" s="176" t="s">
        <v>174</v>
      </c>
      <c r="H608" s="175" t="s">
        <v>53</v>
      </c>
      <c r="I608" s="177"/>
      <c r="L608" s="172"/>
      <c r="M608" s="178"/>
      <c r="T608" s="179"/>
      <c r="AT608" s="175" t="s">
        <v>172</v>
      </c>
      <c r="AU608" s="175" t="s">
        <v>112</v>
      </c>
      <c r="AV608" s="173" t="s">
        <v>8</v>
      </c>
      <c r="AW608" s="173" t="s">
        <v>65</v>
      </c>
      <c r="AX608" s="173" t="s">
        <v>103</v>
      </c>
      <c r="AY608" s="175" t="s">
        <v>160</v>
      </c>
    </row>
    <row r="609" spans="2:65" s="173" customFormat="1">
      <c r="B609" s="172"/>
      <c r="D609" s="174" t="s">
        <v>172</v>
      </c>
      <c r="E609" s="175" t="s">
        <v>53</v>
      </c>
      <c r="F609" s="176" t="s">
        <v>263</v>
      </c>
      <c r="H609" s="175" t="s">
        <v>53</v>
      </c>
      <c r="I609" s="177"/>
      <c r="L609" s="172"/>
      <c r="M609" s="178"/>
      <c r="T609" s="179"/>
      <c r="AT609" s="175" t="s">
        <v>172</v>
      </c>
      <c r="AU609" s="175" t="s">
        <v>112</v>
      </c>
      <c r="AV609" s="173" t="s">
        <v>8</v>
      </c>
      <c r="AW609" s="173" t="s">
        <v>65</v>
      </c>
      <c r="AX609" s="173" t="s">
        <v>103</v>
      </c>
      <c r="AY609" s="175" t="s">
        <v>160</v>
      </c>
    </row>
    <row r="610" spans="2:65" s="181" customFormat="1">
      <c r="B610" s="180"/>
      <c r="D610" s="174" t="s">
        <v>172</v>
      </c>
      <c r="E610" s="182" t="s">
        <v>53</v>
      </c>
      <c r="F610" s="183" t="s">
        <v>1090</v>
      </c>
      <c r="H610" s="184">
        <v>58.35</v>
      </c>
      <c r="I610" s="185"/>
      <c r="L610" s="180"/>
      <c r="M610" s="186"/>
      <c r="T610" s="187"/>
      <c r="AT610" s="182" t="s">
        <v>172</v>
      </c>
      <c r="AU610" s="182" t="s">
        <v>112</v>
      </c>
      <c r="AV610" s="181" t="s">
        <v>112</v>
      </c>
      <c r="AW610" s="181" t="s">
        <v>65</v>
      </c>
      <c r="AX610" s="181" t="s">
        <v>8</v>
      </c>
      <c r="AY610" s="182" t="s">
        <v>160</v>
      </c>
    </row>
    <row r="611" spans="2:65" s="50" customFormat="1" ht="37.9" customHeight="1">
      <c r="B611" s="49"/>
      <c r="C611" s="155" t="s">
        <v>680</v>
      </c>
      <c r="D611" s="155" t="s">
        <v>163</v>
      </c>
      <c r="E611" s="156" t="s">
        <v>813</v>
      </c>
      <c r="F611" s="157" t="s">
        <v>814</v>
      </c>
      <c r="G611" s="158" t="s">
        <v>166</v>
      </c>
      <c r="H611" s="159">
        <v>201.50399999999999</v>
      </c>
      <c r="I611" s="160"/>
      <c r="J611" s="161">
        <f>ROUND(I611*H611,2)</f>
        <v>0</v>
      </c>
      <c r="K611" s="157" t="s">
        <v>167</v>
      </c>
      <c r="L611" s="49"/>
      <c r="M611" s="162" t="s">
        <v>53</v>
      </c>
      <c r="N611" s="163" t="s">
        <v>74</v>
      </c>
      <c r="P611" s="164">
        <f>O611*H611</f>
        <v>0</v>
      </c>
      <c r="Q611" s="164">
        <v>2.9E-4</v>
      </c>
      <c r="R611" s="164">
        <f>Q611*H611</f>
        <v>5.8436160000000001E-2</v>
      </c>
      <c r="S611" s="164">
        <v>0</v>
      </c>
      <c r="T611" s="165">
        <f>S611*H611</f>
        <v>0</v>
      </c>
      <c r="AR611" s="166" t="s">
        <v>280</v>
      </c>
      <c r="AT611" s="166" t="s">
        <v>163</v>
      </c>
      <c r="AU611" s="166" t="s">
        <v>112</v>
      </c>
      <c r="AY611" s="34" t="s">
        <v>160</v>
      </c>
      <c r="BE611" s="167">
        <f>IF(N611="základní",J611,0)</f>
        <v>0</v>
      </c>
      <c r="BF611" s="167">
        <f>IF(N611="snížená",J611,0)</f>
        <v>0</v>
      </c>
      <c r="BG611" s="167">
        <f>IF(N611="zákl. přenesená",J611,0)</f>
        <v>0</v>
      </c>
      <c r="BH611" s="167">
        <f>IF(N611="sníž. přenesená",J611,0)</f>
        <v>0</v>
      </c>
      <c r="BI611" s="167">
        <f>IF(N611="nulová",J611,0)</f>
        <v>0</v>
      </c>
      <c r="BJ611" s="34" t="s">
        <v>8</v>
      </c>
      <c r="BK611" s="167">
        <f>ROUND(I611*H611,2)</f>
        <v>0</v>
      </c>
      <c r="BL611" s="34" t="s">
        <v>280</v>
      </c>
      <c r="BM611" s="166" t="s">
        <v>1110</v>
      </c>
    </row>
    <row r="612" spans="2:65" s="50" customFormat="1" ht="19.149999999999999">
      <c r="B612" s="49"/>
      <c r="D612" s="168" t="s">
        <v>170</v>
      </c>
      <c r="F612" s="169" t="s">
        <v>816</v>
      </c>
      <c r="I612" s="170"/>
      <c r="L612" s="49"/>
      <c r="M612" s="171"/>
      <c r="T612" s="74"/>
      <c r="AT612" s="34" t="s">
        <v>170</v>
      </c>
      <c r="AU612" s="34" t="s">
        <v>112</v>
      </c>
    </row>
    <row r="613" spans="2:65" s="173" customFormat="1">
      <c r="B613" s="172"/>
      <c r="D613" s="174" t="s">
        <v>172</v>
      </c>
      <c r="E613" s="175" t="s">
        <v>53</v>
      </c>
      <c r="F613" s="176" t="s">
        <v>843</v>
      </c>
      <c r="H613" s="175" t="s">
        <v>53</v>
      </c>
      <c r="I613" s="177"/>
      <c r="L613" s="172"/>
      <c r="M613" s="178"/>
      <c r="T613" s="179"/>
      <c r="AT613" s="175" t="s">
        <v>172</v>
      </c>
      <c r="AU613" s="175" t="s">
        <v>112</v>
      </c>
      <c r="AV613" s="173" t="s">
        <v>8</v>
      </c>
      <c r="AW613" s="173" t="s">
        <v>65</v>
      </c>
      <c r="AX613" s="173" t="s">
        <v>103</v>
      </c>
      <c r="AY613" s="175" t="s">
        <v>160</v>
      </c>
    </row>
    <row r="614" spans="2:65" s="173" customFormat="1">
      <c r="B614" s="172"/>
      <c r="D614" s="174" t="s">
        <v>172</v>
      </c>
      <c r="E614" s="175" t="s">
        <v>53</v>
      </c>
      <c r="F614" s="176" t="s">
        <v>844</v>
      </c>
      <c r="H614" s="175" t="s">
        <v>53</v>
      </c>
      <c r="I614" s="177"/>
      <c r="L614" s="172"/>
      <c r="M614" s="178"/>
      <c r="T614" s="179"/>
      <c r="AT614" s="175" t="s">
        <v>172</v>
      </c>
      <c r="AU614" s="175" t="s">
        <v>112</v>
      </c>
      <c r="AV614" s="173" t="s">
        <v>8</v>
      </c>
      <c r="AW614" s="173" t="s">
        <v>65</v>
      </c>
      <c r="AX614" s="173" t="s">
        <v>103</v>
      </c>
      <c r="AY614" s="175" t="s">
        <v>160</v>
      </c>
    </row>
    <row r="615" spans="2:65" s="173" customFormat="1">
      <c r="B615" s="172"/>
      <c r="D615" s="174" t="s">
        <v>172</v>
      </c>
      <c r="E615" s="175" t="s">
        <v>53</v>
      </c>
      <c r="F615" s="176" t="s">
        <v>174</v>
      </c>
      <c r="H615" s="175" t="s">
        <v>53</v>
      </c>
      <c r="I615" s="177"/>
      <c r="L615" s="172"/>
      <c r="M615" s="178"/>
      <c r="T615" s="179"/>
      <c r="AT615" s="175" t="s">
        <v>172</v>
      </c>
      <c r="AU615" s="175" t="s">
        <v>112</v>
      </c>
      <c r="AV615" s="173" t="s">
        <v>8</v>
      </c>
      <c r="AW615" s="173" t="s">
        <v>65</v>
      </c>
      <c r="AX615" s="173" t="s">
        <v>103</v>
      </c>
      <c r="AY615" s="175" t="s">
        <v>160</v>
      </c>
    </row>
    <row r="616" spans="2:65" s="173" customFormat="1">
      <c r="B616" s="172"/>
      <c r="D616" s="174" t="s">
        <v>172</v>
      </c>
      <c r="E616" s="175" t="s">
        <v>53</v>
      </c>
      <c r="F616" s="176" t="s">
        <v>263</v>
      </c>
      <c r="H616" s="175" t="s">
        <v>53</v>
      </c>
      <c r="I616" s="177"/>
      <c r="L616" s="172"/>
      <c r="M616" s="178"/>
      <c r="T616" s="179"/>
      <c r="AT616" s="175" t="s">
        <v>172</v>
      </c>
      <c r="AU616" s="175" t="s">
        <v>112</v>
      </c>
      <c r="AV616" s="173" t="s">
        <v>8</v>
      </c>
      <c r="AW616" s="173" t="s">
        <v>65</v>
      </c>
      <c r="AX616" s="173" t="s">
        <v>103</v>
      </c>
      <c r="AY616" s="175" t="s">
        <v>160</v>
      </c>
    </row>
    <row r="617" spans="2:65" s="173" customFormat="1">
      <c r="B617" s="172"/>
      <c r="D617" s="174" t="s">
        <v>172</v>
      </c>
      <c r="E617" s="175" t="s">
        <v>53</v>
      </c>
      <c r="F617" s="176" t="s">
        <v>1089</v>
      </c>
      <c r="H617" s="175" t="s">
        <v>53</v>
      </c>
      <c r="I617" s="177"/>
      <c r="L617" s="172"/>
      <c r="M617" s="178"/>
      <c r="T617" s="179"/>
      <c r="AT617" s="175" t="s">
        <v>172</v>
      </c>
      <c r="AU617" s="175" t="s">
        <v>112</v>
      </c>
      <c r="AV617" s="173" t="s">
        <v>8</v>
      </c>
      <c r="AW617" s="173" t="s">
        <v>65</v>
      </c>
      <c r="AX617" s="173" t="s">
        <v>103</v>
      </c>
      <c r="AY617" s="175" t="s">
        <v>160</v>
      </c>
    </row>
    <row r="618" spans="2:65" s="181" customFormat="1">
      <c r="B618" s="180"/>
      <c r="D618" s="174" t="s">
        <v>172</v>
      </c>
      <c r="E618" s="182" t="s">
        <v>53</v>
      </c>
      <c r="F618" s="183" t="s">
        <v>1090</v>
      </c>
      <c r="H618" s="184">
        <v>58.35</v>
      </c>
      <c r="I618" s="185"/>
      <c r="L618" s="180"/>
      <c r="M618" s="186"/>
      <c r="T618" s="187"/>
      <c r="AT618" s="182" t="s">
        <v>172</v>
      </c>
      <c r="AU618" s="182" t="s">
        <v>112</v>
      </c>
      <c r="AV618" s="181" t="s">
        <v>112</v>
      </c>
      <c r="AW618" s="181" t="s">
        <v>65</v>
      </c>
      <c r="AX618" s="181" t="s">
        <v>103</v>
      </c>
      <c r="AY618" s="182" t="s">
        <v>160</v>
      </c>
    </row>
    <row r="619" spans="2:65" s="173" customFormat="1">
      <c r="B619" s="172"/>
      <c r="D619" s="174" t="s">
        <v>172</v>
      </c>
      <c r="E619" s="175" t="s">
        <v>53</v>
      </c>
      <c r="F619" s="176" t="s">
        <v>1091</v>
      </c>
      <c r="H619" s="175" t="s">
        <v>53</v>
      </c>
      <c r="I619" s="177"/>
      <c r="L619" s="172"/>
      <c r="M619" s="178"/>
      <c r="T619" s="179"/>
      <c r="AT619" s="175" t="s">
        <v>172</v>
      </c>
      <c r="AU619" s="175" t="s">
        <v>112</v>
      </c>
      <c r="AV619" s="173" t="s">
        <v>8</v>
      </c>
      <c r="AW619" s="173" t="s">
        <v>65</v>
      </c>
      <c r="AX619" s="173" t="s">
        <v>103</v>
      </c>
      <c r="AY619" s="175" t="s">
        <v>160</v>
      </c>
    </row>
    <row r="620" spans="2:65" s="181" customFormat="1">
      <c r="B620" s="180"/>
      <c r="D620" s="174" t="s">
        <v>172</v>
      </c>
      <c r="E620" s="182" t="s">
        <v>53</v>
      </c>
      <c r="F620" s="183" t="s">
        <v>865</v>
      </c>
      <c r="H620" s="184">
        <v>57.981000000000002</v>
      </c>
      <c r="I620" s="185"/>
      <c r="L620" s="180"/>
      <c r="M620" s="186"/>
      <c r="T620" s="187"/>
      <c r="AT620" s="182" t="s">
        <v>172</v>
      </c>
      <c r="AU620" s="182" t="s">
        <v>112</v>
      </c>
      <c r="AV620" s="181" t="s">
        <v>112</v>
      </c>
      <c r="AW620" s="181" t="s">
        <v>65</v>
      </c>
      <c r="AX620" s="181" t="s">
        <v>103</v>
      </c>
      <c r="AY620" s="182" t="s">
        <v>160</v>
      </c>
    </row>
    <row r="621" spans="2:65" s="181" customFormat="1">
      <c r="B621" s="180"/>
      <c r="D621" s="174" t="s">
        <v>172</v>
      </c>
      <c r="E621" s="182" t="s">
        <v>53</v>
      </c>
      <c r="F621" s="183" t="s">
        <v>866</v>
      </c>
      <c r="H621" s="184">
        <v>85.173000000000002</v>
      </c>
      <c r="I621" s="185"/>
      <c r="L621" s="180"/>
      <c r="M621" s="186"/>
      <c r="T621" s="187"/>
      <c r="AT621" s="182" t="s">
        <v>172</v>
      </c>
      <c r="AU621" s="182" t="s">
        <v>112</v>
      </c>
      <c r="AV621" s="181" t="s">
        <v>112</v>
      </c>
      <c r="AW621" s="181" t="s">
        <v>65</v>
      </c>
      <c r="AX621" s="181" t="s">
        <v>103</v>
      </c>
      <c r="AY621" s="182" t="s">
        <v>160</v>
      </c>
    </row>
    <row r="622" spans="2:65" s="199" customFormat="1">
      <c r="B622" s="198"/>
      <c r="D622" s="174" t="s">
        <v>172</v>
      </c>
      <c r="E622" s="200" t="s">
        <v>53</v>
      </c>
      <c r="F622" s="201" t="s">
        <v>211</v>
      </c>
      <c r="H622" s="202">
        <v>201.50399999999999</v>
      </c>
      <c r="I622" s="203"/>
      <c r="L622" s="198"/>
      <c r="M622" s="204"/>
      <c r="T622" s="205"/>
      <c r="AT622" s="200" t="s">
        <v>172</v>
      </c>
      <c r="AU622" s="200" t="s">
        <v>112</v>
      </c>
      <c r="AV622" s="199" t="s">
        <v>168</v>
      </c>
      <c r="AW622" s="199" t="s">
        <v>65</v>
      </c>
      <c r="AX622" s="199" t="s">
        <v>8</v>
      </c>
      <c r="AY622" s="200" t="s">
        <v>160</v>
      </c>
    </row>
    <row r="623" spans="2:65" s="143" customFormat="1" ht="25.9" customHeight="1">
      <c r="B623" s="142"/>
      <c r="D623" s="144" t="s">
        <v>102</v>
      </c>
      <c r="E623" s="145" t="s">
        <v>187</v>
      </c>
      <c r="F623" s="145" t="s">
        <v>1111</v>
      </c>
      <c r="I623" s="146"/>
      <c r="J623" s="147">
        <f>BK623</f>
        <v>0</v>
      </c>
      <c r="L623" s="142"/>
      <c r="M623" s="148"/>
      <c r="P623" s="149">
        <f>P624</f>
        <v>0</v>
      </c>
      <c r="R623" s="149">
        <f>R624</f>
        <v>5.0890500000000005E-2</v>
      </c>
      <c r="T623" s="150">
        <f>T624</f>
        <v>3.6564000000000001</v>
      </c>
      <c r="AR623" s="144" t="s">
        <v>161</v>
      </c>
      <c r="AT623" s="151" t="s">
        <v>102</v>
      </c>
      <c r="AU623" s="151" t="s">
        <v>103</v>
      </c>
      <c r="AY623" s="144" t="s">
        <v>160</v>
      </c>
      <c r="BK623" s="152">
        <f>BK624</f>
        <v>0</v>
      </c>
    </row>
    <row r="624" spans="2:65" s="143" customFormat="1" ht="22.9" customHeight="1">
      <c r="B624" s="142"/>
      <c r="D624" s="144" t="s">
        <v>102</v>
      </c>
      <c r="E624" s="153" t="s">
        <v>1112</v>
      </c>
      <c r="F624" s="153" t="s">
        <v>1113</v>
      </c>
      <c r="I624" s="146"/>
      <c r="J624" s="154">
        <f>BK624</f>
        <v>0</v>
      </c>
      <c r="L624" s="142"/>
      <c r="M624" s="148"/>
      <c r="P624" s="149">
        <f>SUM(P625:P825)</f>
        <v>0</v>
      </c>
      <c r="R624" s="149">
        <f>SUM(R625:R825)</f>
        <v>5.0890500000000005E-2</v>
      </c>
      <c r="T624" s="150">
        <f>SUM(T625:T825)</f>
        <v>3.6564000000000001</v>
      </c>
      <c r="AR624" s="144" t="s">
        <v>161</v>
      </c>
      <c r="AT624" s="151" t="s">
        <v>102</v>
      </c>
      <c r="AU624" s="151" t="s">
        <v>8</v>
      </c>
      <c r="AY624" s="144" t="s">
        <v>160</v>
      </c>
      <c r="BK624" s="152">
        <f>SUM(BK625:BK825)</f>
        <v>0</v>
      </c>
    </row>
    <row r="625" spans="2:65" s="50" customFormat="1" ht="24.4" customHeight="1">
      <c r="B625" s="49"/>
      <c r="C625" s="155" t="s">
        <v>683</v>
      </c>
      <c r="D625" s="155" t="s">
        <v>163</v>
      </c>
      <c r="E625" s="156" t="s">
        <v>1114</v>
      </c>
      <c r="F625" s="157" t="s">
        <v>1115</v>
      </c>
      <c r="G625" s="158" t="s">
        <v>1116</v>
      </c>
      <c r="H625" s="159">
        <v>1.4999999999999999E-2</v>
      </c>
      <c r="I625" s="160"/>
      <c r="J625" s="161">
        <f>ROUND(I625*H625,2)</f>
        <v>0</v>
      </c>
      <c r="K625" s="157" t="s">
        <v>167</v>
      </c>
      <c r="L625" s="49"/>
      <c r="M625" s="162" t="s">
        <v>53</v>
      </c>
      <c r="N625" s="163" t="s">
        <v>74</v>
      </c>
      <c r="P625" s="164">
        <f>O625*H625</f>
        <v>0</v>
      </c>
      <c r="Q625" s="164">
        <v>8.8000000000000005E-3</v>
      </c>
      <c r="R625" s="164">
        <f>Q625*H625</f>
        <v>1.3200000000000001E-4</v>
      </c>
      <c r="S625" s="164">
        <v>0</v>
      </c>
      <c r="T625" s="165">
        <f>S625*H625</f>
        <v>0</v>
      </c>
      <c r="AR625" s="166" t="s">
        <v>589</v>
      </c>
      <c r="AT625" s="166" t="s">
        <v>163</v>
      </c>
      <c r="AU625" s="166" t="s">
        <v>112</v>
      </c>
      <c r="AY625" s="34" t="s">
        <v>160</v>
      </c>
      <c r="BE625" s="167">
        <f>IF(N625="základní",J625,0)</f>
        <v>0</v>
      </c>
      <c r="BF625" s="167">
        <f>IF(N625="snížená",J625,0)</f>
        <v>0</v>
      </c>
      <c r="BG625" s="167">
        <f>IF(N625="zákl. přenesená",J625,0)</f>
        <v>0</v>
      </c>
      <c r="BH625" s="167">
        <f>IF(N625="sníž. přenesená",J625,0)</f>
        <v>0</v>
      </c>
      <c r="BI625" s="167">
        <f>IF(N625="nulová",J625,0)</f>
        <v>0</v>
      </c>
      <c r="BJ625" s="34" t="s">
        <v>8</v>
      </c>
      <c r="BK625" s="167">
        <f>ROUND(I625*H625,2)</f>
        <v>0</v>
      </c>
      <c r="BL625" s="34" t="s">
        <v>589</v>
      </c>
      <c r="BM625" s="166" t="s">
        <v>1117</v>
      </c>
    </row>
    <row r="626" spans="2:65" s="50" customFormat="1" ht="19.149999999999999">
      <c r="B626" s="49"/>
      <c r="D626" s="168" t="s">
        <v>170</v>
      </c>
      <c r="F626" s="169" t="s">
        <v>1118</v>
      </c>
      <c r="I626" s="170"/>
      <c r="L626" s="49"/>
      <c r="M626" s="171"/>
      <c r="T626" s="74"/>
      <c r="AT626" s="34" t="s">
        <v>170</v>
      </c>
      <c r="AU626" s="34" t="s">
        <v>112</v>
      </c>
    </row>
    <row r="627" spans="2:65" s="173" customFormat="1">
      <c r="B627" s="172"/>
      <c r="D627" s="174" t="s">
        <v>172</v>
      </c>
      <c r="E627" s="175" t="s">
        <v>53</v>
      </c>
      <c r="F627" s="176" t="s">
        <v>1119</v>
      </c>
      <c r="H627" s="175" t="s">
        <v>53</v>
      </c>
      <c r="I627" s="177"/>
      <c r="L627" s="172"/>
      <c r="M627" s="178"/>
      <c r="T627" s="179"/>
      <c r="AT627" s="175" t="s">
        <v>172</v>
      </c>
      <c r="AU627" s="175" t="s">
        <v>112</v>
      </c>
      <c r="AV627" s="173" t="s">
        <v>8</v>
      </c>
      <c r="AW627" s="173" t="s">
        <v>65</v>
      </c>
      <c r="AX627" s="173" t="s">
        <v>103</v>
      </c>
      <c r="AY627" s="175" t="s">
        <v>160</v>
      </c>
    </row>
    <row r="628" spans="2:65" s="173" customFormat="1">
      <c r="B628" s="172"/>
      <c r="D628" s="174" t="s">
        <v>172</v>
      </c>
      <c r="E628" s="175" t="s">
        <v>53</v>
      </c>
      <c r="F628" s="176" t="s">
        <v>1120</v>
      </c>
      <c r="H628" s="175" t="s">
        <v>53</v>
      </c>
      <c r="I628" s="177"/>
      <c r="L628" s="172"/>
      <c r="M628" s="178"/>
      <c r="T628" s="179"/>
      <c r="AT628" s="175" t="s">
        <v>172</v>
      </c>
      <c r="AU628" s="175" t="s">
        <v>112</v>
      </c>
      <c r="AV628" s="173" t="s">
        <v>8</v>
      </c>
      <c r="AW628" s="173" t="s">
        <v>65</v>
      </c>
      <c r="AX628" s="173" t="s">
        <v>103</v>
      </c>
      <c r="AY628" s="175" t="s">
        <v>160</v>
      </c>
    </row>
    <row r="629" spans="2:65" s="181" customFormat="1">
      <c r="B629" s="180"/>
      <c r="D629" s="174" t="s">
        <v>172</v>
      </c>
      <c r="E629" s="182" t="s">
        <v>53</v>
      </c>
      <c r="F629" s="183" t="s">
        <v>1121</v>
      </c>
      <c r="H629" s="184">
        <v>1.4999999999999999E-2</v>
      </c>
      <c r="I629" s="185"/>
      <c r="L629" s="180"/>
      <c r="M629" s="186"/>
      <c r="T629" s="187"/>
      <c r="AT629" s="182" t="s">
        <v>172</v>
      </c>
      <c r="AU629" s="182" t="s">
        <v>112</v>
      </c>
      <c r="AV629" s="181" t="s">
        <v>112</v>
      </c>
      <c r="AW629" s="181" t="s">
        <v>65</v>
      </c>
      <c r="AX629" s="181" t="s">
        <v>8</v>
      </c>
      <c r="AY629" s="182" t="s">
        <v>160</v>
      </c>
    </row>
    <row r="630" spans="2:65" s="50" customFormat="1" ht="21.75" customHeight="1">
      <c r="B630" s="49"/>
      <c r="C630" s="155" t="s">
        <v>688</v>
      </c>
      <c r="D630" s="155" t="s">
        <v>163</v>
      </c>
      <c r="E630" s="156" t="s">
        <v>1122</v>
      </c>
      <c r="F630" s="157" t="s">
        <v>1123</v>
      </c>
      <c r="G630" s="158" t="s">
        <v>1116</v>
      </c>
      <c r="H630" s="159">
        <v>1.4999999999999999E-2</v>
      </c>
      <c r="I630" s="160"/>
      <c r="J630" s="161">
        <f>ROUND(I630*H630,2)</f>
        <v>0</v>
      </c>
      <c r="K630" s="157" t="s">
        <v>167</v>
      </c>
      <c r="L630" s="49"/>
      <c r="M630" s="162" t="s">
        <v>53</v>
      </c>
      <c r="N630" s="163" t="s">
        <v>74</v>
      </c>
      <c r="P630" s="164">
        <f>O630*H630</f>
        <v>0</v>
      </c>
      <c r="Q630" s="164">
        <v>9.9000000000000008E-3</v>
      </c>
      <c r="R630" s="164">
        <f>Q630*H630</f>
        <v>1.485E-4</v>
      </c>
      <c r="S630" s="164">
        <v>0</v>
      </c>
      <c r="T630" s="165">
        <f>S630*H630</f>
        <v>0</v>
      </c>
      <c r="AR630" s="166" t="s">
        <v>589</v>
      </c>
      <c r="AT630" s="166" t="s">
        <v>163</v>
      </c>
      <c r="AU630" s="166" t="s">
        <v>112</v>
      </c>
      <c r="AY630" s="34" t="s">
        <v>160</v>
      </c>
      <c r="BE630" s="167">
        <f>IF(N630="základní",J630,0)</f>
        <v>0</v>
      </c>
      <c r="BF630" s="167">
        <f>IF(N630="snížená",J630,0)</f>
        <v>0</v>
      </c>
      <c r="BG630" s="167">
        <f>IF(N630="zákl. přenesená",J630,0)</f>
        <v>0</v>
      </c>
      <c r="BH630" s="167">
        <f>IF(N630="sníž. přenesená",J630,0)</f>
        <v>0</v>
      </c>
      <c r="BI630" s="167">
        <f>IF(N630="nulová",J630,0)</f>
        <v>0</v>
      </c>
      <c r="BJ630" s="34" t="s">
        <v>8</v>
      </c>
      <c r="BK630" s="167">
        <f>ROUND(I630*H630,2)</f>
        <v>0</v>
      </c>
      <c r="BL630" s="34" t="s">
        <v>589</v>
      </c>
      <c r="BM630" s="166" t="s">
        <v>1124</v>
      </c>
    </row>
    <row r="631" spans="2:65" s="50" customFormat="1" ht="19.149999999999999">
      <c r="B631" s="49"/>
      <c r="D631" s="168" t="s">
        <v>170</v>
      </c>
      <c r="F631" s="169" t="s">
        <v>1125</v>
      </c>
      <c r="I631" s="170"/>
      <c r="L631" s="49"/>
      <c r="M631" s="171"/>
      <c r="T631" s="74"/>
      <c r="AT631" s="34" t="s">
        <v>170</v>
      </c>
      <c r="AU631" s="34" t="s">
        <v>112</v>
      </c>
    </row>
    <row r="632" spans="2:65" s="173" customFormat="1">
      <c r="B632" s="172"/>
      <c r="D632" s="174" t="s">
        <v>172</v>
      </c>
      <c r="E632" s="175" t="s">
        <v>53</v>
      </c>
      <c r="F632" s="176" t="s">
        <v>1119</v>
      </c>
      <c r="H632" s="175" t="s">
        <v>53</v>
      </c>
      <c r="I632" s="177"/>
      <c r="L632" s="172"/>
      <c r="M632" s="178"/>
      <c r="T632" s="179"/>
      <c r="AT632" s="175" t="s">
        <v>172</v>
      </c>
      <c r="AU632" s="175" t="s">
        <v>112</v>
      </c>
      <c r="AV632" s="173" t="s">
        <v>8</v>
      </c>
      <c r="AW632" s="173" t="s">
        <v>65</v>
      </c>
      <c r="AX632" s="173" t="s">
        <v>103</v>
      </c>
      <c r="AY632" s="175" t="s">
        <v>160</v>
      </c>
    </row>
    <row r="633" spans="2:65" s="173" customFormat="1">
      <c r="B633" s="172"/>
      <c r="D633" s="174" t="s">
        <v>172</v>
      </c>
      <c r="E633" s="175" t="s">
        <v>53</v>
      </c>
      <c r="F633" s="176" t="s">
        <v>1120</v>
      </c>
      <c r="H633" s="175" t="s">
        <v>53</v>
      </c>
      <c r="I633" s="177"/>
      <c r="L633" s="172"/>
      <c r="M633" s="178"/>
      <c r="T633" s="179"/>
      <c r="AT633" s="175" t="s">
        <v>172</v>
      </c>
      <c r="AU633" s="175" t="s">
        <v>112</v>
      </c>
      <c r="AV633" s="173" t="s">
        <v>8</v>
      </c>
      <c r="AW633" s="173" t="s">
        <v>65</v>
      </c>
      <c r="AX633" s="173" t="s">
        <v>103</v>
      </c>
      <c r="AY633" s="175" t="s">
        <v>160</v>
      </c>
    </row>
    <row r="634" spans="2:65" s="181" customFormat="1">
      <c r="B634" s="180"/>
      <c r="D634" s="174" t="s">
        <v>172</v>
      </c>
      <c r="E634" s="182" t="s">
        <v>53</v>
      </c>
      <c r="F634" s="183" t="s">
        <v>1121</v>
      </c>
      <c r="H634" s="184">
        <v>1.4999999999999999E-2</v>
      </c>
      <c r="I634" s="185"/>
      <c r="L634" s="180"/>
      <c r="M634" s="186"/>
      <c r="T634" s="187"/>
      <c r="AT634" s="182" t="s">
        <v>172</v>
      </c>
      <c r="AU634" s="182" t="s">
        <v>112</v>
      </c>
      <c r="AV634" s="181" t="s">
        <v>112</v>
      </c>
      <c r="AW634" s="181" t="s">
        <v>65</v>
      </c>
      <c r="AX634" s="181" t="s">
        <v>8</v>
      </c>
      <c r="AY634" s="182" t="s">
        <v>160</v>
      </c>
    </row>
    <row r="635" spans="2:65" s="50" customFormat="1" ht="44.25" customHeight="1">
      <c r="B635" s="49"/>
      <c r="C635" s="155" t="s">
        <v>693</v>
      </c>
      <c r="D635" s="155" t="s">
        <v>163</v>
      </c>
      <c r="E635" s="156" t="s">
        <v>1126</v>
      </c>
      <c r="F635" s="157" t="s">
        <v>1127</v>
      </c>
      <c r="G635" s="158" t="s">
        <v>166</v>
      </c>
      <c r="H635" s="159">
        <v>3.5</v>
      </c>
      <c r="I635" s="160"/>
      <c r="J635" s="161">
        <f>ROUND(I635*H635,2)</f>
        <v>0</v>
      </c>
      <c r="K635" s="157" t="s">
        <v>167</v>
      </c>
      <c r="L635" s="49"/>
      <c r="M635" s="162" t="s">
        <v>53</v>
      </c>
      <c r="N635" s="163" t="s">
        <v>74</v>
      </c>
      <c r="P635" s="164">
        <f>O635*H635</f>
        <v>0</v>
      </c>
      <c r="Q635" s="164">
        <v>0</v>
      </c>
      <c r="R635" s="164">
        <f>Q635*H635</f>
        <v>0</v>
      </c>
      <c r="S635" s="164">
        <v>0</v>
      </c>
      <c r="T635" s="165">
        <f>S635*H635</f>
        <v>0</v>
      </c>
      <c r="AR635" s="166" t="s">
        <v>589</v>
      </c>
      <c r="AT635" s="166" t="s">
        <v>163</v>
      </c>
      <c r="AU635" s="166" t="s">
        <v>112</v>
      </c>
      <c r="AY635" s="34" t="s">
        <v>160</v>
      </c>
      <c r="BE635" s="167">
        <f>IF(N635="základní",J635,0)</f>
        <v>0</v>
      </c>
      <c r="BF635" s="167">
        <f>IF(N635="snížená",J635,0)</f>
        <v>0</v>
      </c>
      <c r="BG635" s="167">
        <f>IF(N635="zákl. přenesená",J635,0)</f>
        <v>0</v>
      </c>
      <c r="BH635" s="167">
        <f>IF(N635="sníž. přenesená",J635,0)</f>
        <v>0</v>
      </c>
      <c r="BI635" s="167">
        <f>IF(N635="nulová",J635,0)</f>
        <v>0</v>
      </c>
      <c r="BJ635" s="34" t="s">
        <v>8</v>
      </c>
      <c r="BK635" s="167">
        <f>ROUND(I635*H635,2)</f>
        <v>0</v>
      </c>
      <c r="BL635" s="34" t="s">
        <v>589</v>
      </c>
      <c r="BM635" s="166" t="s">
        <v>1128</v>
      </c>
    </row>
    <row r="636" spans="2:65" s="50" customFormat="1" ht="19.149999999999999">
      <c r="B636" s="49"/>
      <c r="D636" s="168" t="s">
        <v>170</v>
      </c>
      <c r="F636" s="169" t="s">
        <v>1129</v>
      </c>
      <c r="I636" s="170"/>
      <c r="L636" s="49"/>
      <c r="M636" s="171"/>
      <c r="T636" s="74"/>
      <c r="AT636" s="34" t="s">
        <v>170</v>
      </c>
      <c r="AU636" s="34" t="s">
        <v>112</v>
      </c>
    </row>
    <row r="637" spans="2:65" s="173" customFormat="1">
      <c r="B637" s="172"/>
      <c r="D637" s="174" t="s">
        <v>172</v>
      </c>
      <c r="E637" s="175" t="s">
        <v>53</v>
      </c>
      <c r="F637" s="176" t="s">
        <v>1119</v>
      </c>
      <c r="H637" s="175" t="s">
        <v>53</v>
      </c>
      <c r="I637" s="177"/>
      <c r="L637" s="172"/>
      <c r="M637" s="178"/>
      <c r="T637" s="179"/>
      <c r="AT637" s="175" t="s">
        <v>172</v>
      </c>
      <c r="AU637" s="175" t="s">
        <v>112</v>
      </c>
      <c r="AV637" s="173" t="s">
        <v>8</v>
      </c>
      <c r="AW637" s="173" t="s">
        <v>65</v>
      </c>
      <c r="AX637" s="173" t="s">
        <v>103</v>
      </c>
      <c r="AY637" s="175" t="s">
        <v>160</v>
      </c>
    </row>
    <row r="638" spans="2:65" s="173" customFormat="1">
      <c r="B638" s="172"/>
      <c r="D638" s="174" t="s">
        <v>172</v>
      </c>
      <c r="E638" s="175" t="s">
        <v>53</v>
      </c>
      <c r="F638" s="176" t="s">
        <v>1120</v>
      </c>
      <c r="H638" s="175" t="s">
        <v>53</v>
      </c>
      <c r="I638" s="177"/>
      <c r="L638" s="172"/>
      <c r="M638" s="178"/>
      <c r="T638" s="179"/>
      <c r="AT638" s="175" t="s">
        <v>172</v>
      </c>
      <c r="AU638" s="175" t="s">
        <v>112</v>
      </c>
      <c r="AV638" s="173" t="s">
        <v>8</v>
      </c>
      <c r="AW638" s="173" t="s">
        <v>65</v>
      </c>
      <c r="AX638" s="173" t="s">
        <v>103</v>
      </c>
      <c r="AY638" s="175" t="s">
        <v>160</v>
      </c>
    </row>
    <row r="639" spans="2:65" s="173" customFormat="1">
      <c r="B639" s="172"/>
      <c r="D639" s="174" t="s">
        <v>172</v>
      </c>
      <c r="E639" s="175" t="s">
        <v>53</v>
      </c>
      <c r="F639" s="176" t="s">
        <v>1130</v>
      </c>
      <c r="H639" s="175" t="s">
        <v>53</v>
      </c>
      <c r="I639" s="177"/>
      <c r="L639" s="172"/>
      <c r="M639" s="178"/>
      <c r="T639" s="179"/>
      <c r="AT639" s="175" t="s">
        <v>172</v>
      </c>
      <c r="AU639" s="175" t="s">
        <v>112</v>
      </c>
      <c r="AV639" s="173" t="s">
        <v>8</v>
      </c>
      <c r="AW639" s="173" t="s">
        <v>65</v>
      </c>
      <c r="AX639" s="173" t="s">
        <v>103</v>
      </c>
      <c r="AY639" s="175" t="s">
        <v>160</v>
      </c>
    </row>
    <row r="640" spans="2:65" s="181" customFormat="1">
      <c r="B640" s="180"/>
      <c r="D640" s="174" t="s">
        <v>172</v>
      </c>
      <c r="E640" s="182" t="s">
        <v>53</v>
      </c>
      <c r="F640" s="183" t="s">
        <v>1131</v>
      </c>
      <c r="H640" s="184">
        <v>3.5</v>
      </c>
      <c r="I640" s="185"/>
      <c r="L640" s="180"/>
      <c r="M640" s="186"/>
      <c r="T640" s="187"/>
      <c r="AT640" s="182" t="s">
        <v>172</v>
      </c>
      <c r="AU640" s="182" t="s">
        <v>112</v>
      </c>
      <c r="AV640" s="181" t="s">
        <v>112</v>
      </c>
      <c r="AW640" s="181" t="s">
        <v>65</v>
      </c>
      <c r="AX640" s="181" t="s">
        <v>8</v>
      </c>
      <c r="AY640" s="182" t="s">
        <v>160</v>
      </c>
    </row>
    <row r="641" spans="2:65" s="50" customFormat="1" ht="24.4" customHeight="1">
      <c r="B641" s="49"/>
      <c r="C641" s="155" t="s">
        <v>698</v>
      </c>
      <c r="D641" s="155" t="s">
        <v>163</v>
      </c>
      <c r="E641" s="156" t="s">
        <v>1132</v>
      </c>
      <c r="F641" s="157" t="s">
        <v>1133</v>
      </c>
      <c r="G641" s="158" t="s">
        <v>166</v>
      </c>
      <c r="H641" s="159">
        <v>6</v>
      </c>
      <c r="I641" s="160"/>
      <c r="J641" s="161">
        <f>ROUND(I641*H641,2)</f>
        <v>0</v>
      </c>
      <c r="K641" s="157" t="s">
        <v>167</v>
      </c>
      <c r="L641" s="49"/>
      <c r="M641" s="162" t="s">
        <v>53</v>
      </c>
      <c r="N641" s="163" t="s">
        <v>74</v>
      </c>
      <c r="P641" s="164">
        <f>O641*H641</f>
        <v>0</v>
      </c>
      <c r="Q641" s="164">
        <v>6.4000000000000005E-4</v>
      </c>
      <c r="R641" s="164">
        <f>Q641*H641</f>
        <v>3.8400000000000005E-3</v>
      </c>
      <c r="S641" s="164">
        <v>0</v>
      </c>
      <c r="T641" s="165">
        <f>S641*H641</f>
        <v>0</v>
      </c>
      <c r="AR641" s="166" t="s">
        <v>589</v>
      </c>
      <c r="AT641" s="166" t="s">
        <v>163</v>
      </c>
      <c r="AU641" s="166" t="s">
        <v>112</v>
      </c>
      <c r="AY641" s="34" t="s">
        <v>160</v>
      </c>
      <c r="BE641" s="167">
        <f>IF(N641="základní",J641,0)</f>
        <v>0</v>
      </c>
      <c r="BF641" s="167">
        <f>IF(N641="snížená",J641,0)</f>
        <v>0</v>
      </c>
      <c r="BG641" s="167">
        <f>IF(N641="zákl. přenesená",J641,0)</f>
        <v>0</v>
      </c>
      <c r="BH641" s="167">
        <f>IF(N641="sníž. přenesená",J641,0)</f>
        <v>0</v>
      </c>
      <c r="BI641" s="167">
        <f>IF(N641="nulová",J641,0)</f>
        <v>0</v>
      </c>
      <c r="BJ641" s="34" t="s">
        <v>8</v>
      </c>
      <c r="BK641" s="167">
        <f>ROUND(I641*H641,2)</f>
        <v>0</v>
      </c>
      <c r="BL641" s="34" t="s">
        <v>589</v>
      </c>
      <c r="BM641" s="166" t="s">
        <v>1134</v>
      </c>
    </row>
    <row r="642" spans="2:65" s="50" customFormat="1" ht="19.149999999999999">
      <c r="B642" s="49"/>
      <c r="D642" s="168" t="s">
        <v>170</v>
      </c>
      <c r="F642" s="169" t="s">
        <v>1135</v>
      </c>
      <c r="I642" s="170"/>
      <c r="L642" s="49"/>
      <c r="M642" s="171"/>
      <c r="T642" s="74"/>
      <c r="AT642" s="34" t="s">
        <v>170</v>
      </c>
      <c r="AU642" s="34" t="s">
        <v>112</v>
      </c>
    </row>
    <row r="643" spans="2:65" s="173" customFormat="1">
      <c r="B643" s="172"/>
      <c r="D643" s="174" t="s">
        <v>172</v>
      </c>
      <c r="E643" s="175" t="s">
        <v>53</v>
      </c>
      <c r="F643" s="176" t="s">
        <v>1119</v>
      </c>
      <c r="H643" s="175" t="s">
        <v>53</v>
      </c>
      <c r="I643" s="177"/>
      <c r="L643" s="172"/>
      <c r="M643" s="178"/>
      <c r="T643" s="179"/>
      <c r="AT643" s="175" t="s">
        <v>172</v>
      </c>
      <c r="AU643" s="175" t="s">
        <v>112</v>
      </c>
      <c r="AV643" s="173" t="s">
        <v>8</v>
      </c>
      <c r="AW643" s="173" t="s">
        <v>65</v>
      </c>
      <c r="AX643" s="173" t="s">
        <v>103</v>
      </c>
      <c r="AY643" s="175" t="s">
        <v>160</v>
      </c>
    </row>
    <row r="644" spans="2:65" s="173" customFormat="1">
      <c r="B644" s="172"/>
      <c r="D644" s="174" t="s">
        <v>172</v>
      </c>
      <c r="E644" s="175" t="s">
        <v>53</v>
      </c>
      <c r="F644" s="176" t="s">
        <v>1120</v>
      </c>
      <c r="H644" s="175" t="s">
        <v>53</v>
      </c>
      <c r="I644" s="177"/>
      <c r="L644" s="172"/>
      <c r="M644" s="178"/>
      <c r="T644" s="179"/>
      <c r="AT644" s="175" t="s">
        <v>172</v>
      </c>
      <c r="AU644" s="175" t="s">
        <v>112</v>
      </c>
      <c r="AV644" s="173" t="s">
        <v>8</v>
      </c>
      <c r="AW644" s="173" t="s">
        <v>65</v>
      </c>
      <c r="AX644" s="173" t="s">
        <v>103</v>
      </c>
      <c r="AY644" s="175" t="s">
        <v>160</v>
      </c>
    </row>
    <row r="645" spans="2:65" s="181" customFormat="1">
      <c r="B645" s="180"/>
      <c r="D645" s="174" t="s">
        <v>172</v>
      </c>
      <c r="E645" s="182" t="s">
        <v>53</v>
      </c>
      <c r="F645" s="183" t="s">
        <v>1136</v>
      </c>
      <c r="H645" s="184">
        <v>6</v>
      </c>
      <c r="I645" s="185"/>
      <c r="L645" s="180"/>
      <c r="M645" s="186"/>
      <c r="T645" s="187"/>
      <c r="AT645" s="182" t="s">
        <v>172</v>
      </c>
      <c r="AU645" s="182" t="s">
        <v>112</v>
      </c>
      <c r="AV645" s="181" t="s">
        <v>112</v>
      </c>
      <c r="AW645" s="181" t="s">
        <v>65</v>
      </c>
      <c r="AX645" s="181" t="s">
        <v>8</v>
      </c>
      <c r="AY645" s="182" t="s">
        <v>160</v>
      </c>
    </row>
    <row r="646" spans="2:65" s="50" customFormat="1" ht="24.4" customHeight="1">
      <c r="B646" s="49"/>
      <c r="C646" s="155" t="s">
        <v>705</v>
      </c>
      <c r="D646" s="155" t="s">
        <v>163</v>
      </c>
      <c r="E646" s="156" t="s">
        <v>1137</v>
      </c>
      <c r="F646" s="157" t="s">
        <v>1138</v>
      </c>
      <c r="G646" s="158" t="s">
        <v>166</v>
      </c>
      <c r="H646" s="159">
        <v>6</v>
      </c>
      <c r="I646" s="160"/>
      <c r="J646" s="161">
        <f>ROUND(I646*H646,2)</f>
        <v>0</v>
      </c>
      <c r="K646" s="157" t="s">
        <v>167</v>
      </c>
      <c r="L646" s="49"/>
      <c r="M646" s="162" t="s">
        <v>53</v>
      </c>
      <c r="N646" s="163" t="s">
        <v>74</v>
      </c>
      <c r="P646" s="164">
        <f>O646*H646</f>
        <v>0</v>
      </c>
      <c r="Q646" s="164">
        <v>0</v>
      </c>
      <c r="R646" s="164">
        <f>Q646*H646</f>
        <v>0</v>
      </c>
      <c r="S646" s="164">
        <v>0</v>
      </c>
      <c r="T646" s="165">
        <f>S646*H646</f>
        <v>0</v>
      </c>
      <c r="AR646" s="166" t="s">
        <v>589</v>
      </c>
      <c r="AT646" s="166" t="s">
        <v>163</v>
      </c>
      <c r="AU646" s="166" t="s">
        <v>112</v>
      </c>
      <c r="AY646" s="34" t="s">
        <v>160</v>
      </c>
      <c r="BE646" s="167">
        <f>IF(N646="základní",J646,0)</f>
        <v>0</v>
      </c>
      <c r="BF646" s="167">
        <f>IF(N646="snížená",J646,0)</f>
        <v>0</v>
      </c>
      <c r="BG646" s="167">
        <f>IF(N646="zákl. přenesená",J646,0)</f>
        <v>0</v>
      </c>
      <c r="BH646" s="167">
        <f>IF(N646="sníž. přenesená",J646,0)</f>
        <v>0</v>
      </c>
      <c r="BI646" s="167">
        <f>IF(N646="nulová",J646,0)</f>
        <v>0</v>
      </c>
      <c r="BJ646" s="34" t="s">
        <v>8</v>
      </c>
      <c r="BK646" s="167">
        <f>ROUND(I646*H646,2)</f>
        <v>0</v>
      </c>
      <c r="BL646" s="34" t="s">
        <v>589</v>
      </c>
      <c r="BM646" s="166" t="s">
        <v>1139</v>
      </c>
    </row>
    <row r="647" spans="2:65" s="50" customFormat="1" ht="19.149999999999999">
      <c r="B647" s="49"/>
      <c r="D647" s="168" t="s">
        <v>170</v>
      </c>
      <c r="F647" s="169" t="s">
        <v>1140</v>
      </c>
      <c r="I647" s="170"/>
      <c r="L647" s="49"/>
      <c r="M647" s="171"/>
      <c r="T647" s="74"/>
      <c r="AT647" s="34" t="s">
        <v>170</v>
      </c>
      <c r="AU647" s="34" t="s">
        <v>112</v>
      </c>
    </row>
    <row r="648" spans="2:65" s="173" customFormat="1">
      <c r="B648" s="172"/>
      <c r="D648" s="174" t="s">
        <v>172</v>
      </c>
      <c r="E648" s="175" t="s">
        <v>53</v>
      </c>
      <c r="F648" s="176" t="s">
        <v>1119</v>
      </c>
      <c r="H648" s="175" t="s">
        <v>53</v>
      </c>
      <c r="I648" s="177"/>
      <c r="L648" s="172"/>
      <c r="M648" s="178"/>
      <c r="T648" s="179"/>
      <c r="AT648" s="175" t="s">
        <v>172</v>
      </c>
      <c r="AU648" s="175" t="s">
        <v>112</v>
      </c>
      <c r="AV648" s="173" t="s">
        <v>8</v>
      </c>
      <c r="AW648" s="173" t="s">
        <v>65</v>
      </c>
      <c r="AX648" s="173" t="s">
        <v>103</v>
      </c>
      <c r="AY648" s="175" t="s">
        <v>160</v>
      </c>
    </row>
    <row r="649" spans="2:65" s="173" customFormat="1">
      <c r="B649" s="172"/>
      <c r="D649" s="174" t="s">
        <v>172</v>
      </c>
      <c r="E649" s="175" t="s">
        <v>53</v>
      </c>
      <c r="F649" s="176" t="s">
        <v>1120</v>
      </c>
      <c r="H649" s="175" t="s">
        <v>53</v>
      </c>
      <c r="I649" s="177"/>
      <c r="L649" s="172"/>
      <c r="M649" s="178"/>
      <c r="T649" s="179"/>
      <c r="AT649" s="175" t="s">
        <v>172</v>
      </c>
      <c r="AU649" s="175" t="s">
        <v>112</v>
      </c>
      <c r="AV649" s="173" t="s">
        <v>8</v>
      </c>
      <c r="AW649" s="173" t="s">
        <v>65</v>
      </c>
      <c r="AX649" s="173" t="s">
        <v>103</v>
      </c>
      <c r="AY649" s="175" t="s">
        <v>160</v>
      </c>
    </row>
    <row r="650" spans="2:65" s="181" customFormat="1">
      <c r="B650" s="180"/>
      <c r="D650" s="174" t="s">
        <v>172</v>
      </c>
      <c r="E650" s="182" t="s">
        <v>53</v>
      </c>
      <c r="F650" s="183" t="s">
        <v>1136</v>
      </c>
      <c r="H650" s="184">
        <v>6</v>
      </c>
      <c r="I650" s="185"/>
      <c r="L650" s="180"/>
      <c r="M650" s="186"/>
      <c r="T650" s="187"/>
      <c r="AT650" s="182" t="s">
        <v>172</v>
      </c>
      <c r="AU650" s="182" t="s">
        <v>112</v>
      </c>
      <c r="AV650" s="181" t="s">
        <v>112</v>
      </c>
      <c r="AW650" s="181" t="s">
        <v>65</v>
      </c>
      <c r="AX650" s="181" t="s">
        <v>8</v>
      </c>
      <c r="AY650" s="182" t="s">
        <v>160</v>
      </c>
    </row>
    <row r="651" spans="2:65" s="50" customFormat="1" ht="21.75" customHeight="1">
      <c r="B651" s="49"/>
      <c r="C651" s="155" t="s">
        <v>710</v>
      </c>
      <c r="D651" s="155" t="s">
        <v>163</v>
      </c>
      <c r="E651" s="156" t="s">
        <v>1141</v>
      </c>
      <c r="F651" s="157" t="s">
        <v>1142</v>
      </c>
      <c r="G651" s="158" t="s">
        <v>215</v>
      </c>
      <c r="H651" s="159">
        <v>34</v>
      </c>
      <c r="I651" s="160"/>
      <c r="J651" s="161">
        <f>ROUND(I651*H651,2)</f>
        <v>0</v>
      </c>
      <c r="K651" s="157" t="s">
        <v>167</v>
      </c>
      <c r="L651" s="49"/>
      <c r="M651" s="162" t="s">
        <v>53</v>
      </c>
      <c r="N651" s="163" t="s">
        <v>74</v>
      </c>
      <c r="P651" s="164">
        <f>O651*H651</f>
        <v>0</v>
      </c>
      <c r="Q651" s="164">
        <v>2.5000000000000001E-4</v>
      </c>
      <c r="R651" s="164">
        <f>Q651*H651</f>
        <v>8.5000000000000006E-3</v>
      </c>
      <c r="S651" s="164">
        <v>0</v>
      </c>
      <c r="T651" s="165">
        <f>S651*H651</f>
        <v>0</v>
      </c>
      <c r="AR651" s="166" t="s">
        <v>589</v>
      </c>
      <c r="AT651" s="166" t="s">
        <v>163</v>
      </c>
      <c r="AU651" s="166" t="s">
        <v>112</v>
      </c>
      <c r="AY651" s="34" t="s">
        <v>160</v>
      </c>
      <c r="BE651" s="167">
        <f>IF(N651="základní",J651,0)</f>
        <v>0</v>
      </c>
      <c r="BF651" s="167">
        <f>IF(N651="snížená",J651,0)</f>
        <v>0</v>
      </c>
      <c r="BG651" s="167">
        <f>IF(N651="zákl. přenesená",J651,0)</f>
        <v>0</v>
      </c>
      <c r="BH651" s="167">
        <f>IF(N651="sníž. přenesená",J651,0)</f>
        <v>0</v>
      </c>
      <c r="BI651" s="167">
        <f>IF(N651="nulová",J651,0)</f>
        <v>0</v>
      </c>
      <c r="BJ651" s="34" t="s">
        <v>8</v>
      </c>
      <c r="BK651" s="167">
        <f>ROUND(I651*H651,2)</f>
        <v>0</v>
      </c>
      <c r="BL651" s="34" t="s">
        <v>589</v>
      </c>
      <c r="BM651" s="166" t="s">
        <v>1143</v>
      </c>
    </row>
    <row r="652" spans="2:65" s="50" customFormat="1" ht="19.149999999999999">
      <c r="B652" s="49"/>
      <c r="D652" s="168" t="s">
        <v>170</v>
      </c>
      <c r="F652" s="169" t="s">
        <v>1144</v>
      </c>
      <c r="I652" s="170"/>
      <c r="L652" s="49"/>
      <c r="M652" s="171"/>
      <c r="T652" s="74"/>
      <c r="AT652" s="34" t="s">
        <v>170</v>
      </c>
      <c r="AU652" s="34" t="s">
        <v>112</v>
      </c>
    </row>
    <row r="653" spans="2:65" s="173" customFormat="1">
      <c r="B653" s="172"/>
      <c r="D653" s="174" t="s">
        <v>172</v>
      </c>
      <c r="E653" s="175" t="s">
        <v>53</v>
      </c>
      <c r="F653" s="176" t="s">
        <v>1119</v>
      </c>
      <c r="H653" s="175" t="s">
        <v>53</v>
      </c>
      <c r="I653" s="177"/>
      <c r="L653" s="172"/>
      <c r="M653" s="178"/>
      <c r="T653" s="179"/>
      <c r="AT653" s="175" t="s">
        <v>172</v>
      </c>
      <c r="AU653" s="175" t="s">
        <v>112</v>
      </c>
      <c r="AV653" s="173" t="s">
        <v>8</v>
      </c>
      <c r="AW653" s="173" t="s">
        <v>65</v>
      </c>
      <c r="AX653" s="173" t="s">
        <v>103</v>
      </c>
      <c r="AY653" s="175" t="s">
        <v>160</v>
      </c>
    </row>
    <row r="654" spans="2:65" s="173" customFormat="1">
      <c r="B654" s="172"/>
      <c r="D654" s="174" t="s">
        <v>172</v>
      </c>
      <c r="E654" s="175" t="s">
        <v>53</v>
      </c>
      <c r="F654" s="176" t="s">
        <v>1120</v>
      </c>
      <c r="H654" s="175" t="s">
        <v>53</v>
      </c>
      <c r="I654" s="177"/>
      <c r="L654" s="172"/>
      <c r="M654" s="178"/>
      <c r="T654" s="179"/>
      <c r="AT654" s="175" t="s">
        <v>172</v>
      </c>
      <c r="AU654" s="175" t="s">
        <v>112</v>
      </c>
      <c r="AV654" s="173" t="s">
        <v>8</v>
      </c>
      <c r="AW654" s="173" t="s">
        <v>65</v>
      </c>
      <c r="AX654" s="173" t="s">
        <v>103</v>
      </c>
      <c r="AY654" s="175" t="s">
        <v>160</v>
      </c>
    </row>
    <row r="655" spans="2:65" s="181" customFormat="1">
      <c r="B655" s="180"/>
      <c r="D655" s="174" t="s">
        <v>172</v>
      </c>
      <c r="E655" s="182" t="s">
        <v>53</v>
      </c>
      <c r="F655" s="183" t="s">
        <v>1145</v>
      </c>
      <c r="H655" s="184">
        <v>34</v>
      </c>
      <c r="I655" s="185"/>
      <c r="L655" s="180"/>
      <c r="M655" s="186"/>
      <c r="T655" s="187"/>
      <c r="AT655" s="182" t="s">
        <v>172</v>
      </c>
      <c r="AU655" s="182" t="s">
        <v>112</v>
      </c>
      <c r="AV655" s="181" t="s">
        <v>112</v>
      </c>
      <c r="AW655" s="181" t="s">
        <v>65</v>
      </c>
      <c r="AX655" s="181" t="s">
        <v>8</v>
      </c>
      <c r="AY655" s="182" t="s">
        <v>160</v>
      </c>
    </row>
    <row r="656" spans="2:65" s="50" customFormat="1" ht="21.75" customHeight="1">
      <c r="B656" s="49"/>
      <c r="C656" s="155" t="s">
        <v>717</v>
      </c>
      <c r="D656" s="155" t="s">
        <v>163</v>
      </c>
      <c r="E656" s="156" t="s">
        <v>1146</v>
      </c>
      <c r="F656" s="157" t="s">
        <v>1147</v>
      </c>
      <c r="G656" s="158" t="s">
        <v>215</v>
      </c>
      <c r="H656" s="159">
        <v>34</v>
      </c>
      <c r="I656" s="160"/>
      <c r="J656" s="161">
        <f>ROUND(I656*H656,2)</f>
        <v>0</v>
      </c>
      <c r="K656" s="157" t="s">
        <v>167</v>
      </c>
      <c r="L656" s="49"/>
      <c r="M656" s="162" t="s">
        <v>53</v>
      </c>
      <c r="N656" s="163" t="s">
        <v>74</v>
      </c>
      <c r="P656" s="164">
        <f>O656*H656</f>
        <v>0</v>
      </c>
      <c r="Q656" s="164">
        <v>0</v>
      </c>
      <c r="R656" s="164">
        <f>Q656*H656</f>
        <v>0</v>
      </c>
      <c r="S656" s="164">
        <v>0</v>
      </c>
      <c r="T656" s="165">
        <f>S656*H656</f>
        <v>0</v>
      </c>
      <c r="AR656" s="166" t="s">
        <v>589</v>
      </c>
      <c r="AT656" s="166" t="s">
        <v>163</v>
      </c>
      <c r="AU656" s="166" t="s">
        <v>112</v>
      </c>
      <c r="AY656" s="34" t="s">
        <v>160</v>
      </c>
      <c r="BE656" s="167">
        <f>IF(N656="základní",J656,0)</f>
        <v>0</v>
      </c>
      <c r="BF656" s="167">
        <f>IF(N656="snížená",J656,0)</f>
        <v>0</v>
      </c>
      <c r="BG656" s="167">
        <f>IF(N656="zákl. přenesená",J656,0)</f>
        <v>0</v>
      </c>
      <c r="BH656" s="167">
        <f>IF(N656="sníž. přenesená",J656,0)</f>
        <v>0</v>
      </c>
      <c r="BI656" s="167">
        <f>IF(N656="nulová",J656,0)</f>
        <v>0</v>
      </c>
      <c r="BJ656" s="34" t="s">
        <v>8</v>
      </c>
      <c r="BK656" s="167">
        <f>ROUND(I656*H656,2)</f>
        <v>0</v>
      </c>
      <c r="BL656" s="34" t="s">
        <v>589</v>
      </c>
      <c r="BM656" s="166" t="s">
        <v>1148</v>
      </c>
    </row>
    <row r="657" spans="2:65" s="50" customFormat="1" ht="19.149999999999999">
      <c r="B657" s="49"/>
      <c r="D657" s="168" t="s">
        <v>170</v>
      </c>
      <c r="F657" s="169" t="s">
        <v>1149</v>
      </c>
      <c r="I657" s="170"/>
      <c r="L657" s="49"/>
      <c r="M657" s="171"/>
      <c r="T657" s="74"/>
      <c r="AT657" s="34" t="s">
        <v>170</v>
      </c>
      <c r="AU657" s="34" t="s">
        <v>112</v>
      </c>
    </row>
    <row r="658" spans="2:65" s="173" customFormat="1">
      <c r="B658" s="172"/>
      <c r="D658" s="174" t="s">
        <v>172</v>
      </c>
      <c r="E658" s="175" t="s">
        <v>53</v>
      </c>
      <c r="F658" s="176" t="s">
        <v>1119</v>
      </c>
      <c r="H658" s="175" t="s">
        <v>53</v>
      </c>
      <c r="I658" s="177"/>
      <c r="L658" s="172"/>
      <c r="M658" s="178"/>
      <c r="T658" s="179"/>
      <c r="AT658" s="175" t="s">
        <v>172</v>
      </c>
      <c r="AU658" s="175" t="s">
        <v>112</v>
      </c>
      <c r="AV658" s="173" t="s">
        <v>8</v>
      </c>
      <c r="AW658" s="173" t="s">
        <v>65</v>
      </c>
      <c r="AX658" s="173" t="s">
        <v>103</v>
      </c>
      <c r="AY658" s="175" t="s">
        <v>160</v>
      </c>
    </row>
    <row r="659" spans="2:65" s="173" customFormat="1">
      <c r="B659" s="172"/>
      <c r="D659" s="174" t="s">
        <v>172</v>
      </c>
      <c r="E659" s="175" t="s">
        <v>53</v>
      </c>
      <c r="F659" s="176" t="s">
        <v>1120</v>
      </c>
      <c r="H659" s="175" t="s">
        <v>53</v>
      </c>
      <c r="I659" s="177"/>
      <c r="L659" s="172"/>
      <c r="M659" s="178"/>
      <c r="T659" s="179"/>
      <c r="AT659" s="175" t="s">
        <v>172</v>
      </c>
      <c r="AU659" s="175" t="s">
        <v>112</v>
      </c>
      <c r="AV659" s="173" t="s">
        <v>8</v>
      </c>
      <c r="AW659" s="173" t="s">
        <v>65</v>
      </c>
      <c r="AX659" s="173" t="s">
        <v>103</v>
      </c>
      <c r="AY659" s="175" t="s">
        <v>160</v>
      </c>
    </row>
    <row r="660" spans="2:65" s="181" customFormat="1">
      <c r="B660" s="180"/>
      <c r="D660" s="174" t="s">
        <v>172</v>
      </c>
      <c r="E660" s="182" t="s">
        <v>53</v>
      </c>
      <c r="F660" s="183" t="s">
        <v>1145</v>
      </c>
      <c r="H660" s="184">
        <v>34</v>
      </c>
      <c r="I660" s="185"/>
      <c r="L660" s="180"/>
      <c r="M660" s="186"/>
      <c r="T660" s="187"/>
      <c r="AT660" s="182" t="s">
        <v>172</v>
      </c>
      <c r="AU660" s="182" t="s">
        <v>112</v>
      </c>
      <c r="AV660" s="181" t="s">
        <v>112</v>
      </c>
      <c r="AW660" s="181" t="s">
        <v>65</v>
      </c>
      <c r="AX660" s="181" t="s">
        <v>8</v>
      </c>
      <c r="AY660" s="182" t="s">
        <v>160</v>
      </c>
    </row>
    <row r="661" spans="2:65" s="50" customFormat="1" ht="24.4" customHeight="1">
      <c r="B661" s="49"/>
      <c r="C661" s="155" t="s">
        <v>725</v>
      </c>
      <c r="D661" s="155" t="s">
        <v>163</v>
      </c>
      <c r="E661" s="156" t="s">
        <v>1150</v>
      </c>
      <c r="F661" s="157" t="s">
        <v>1151</v>
      </c>
      <c r="G661" s="158" t="s">
        <v>215</v>
      </c>
      <c r="H661" s="159">
        <v>34</v>
      </c>
      <c r="I661" s="160"/>
      <c r="J661" s="161">
        <f>ROUND(I661*H661,2)</f>
        <v>0</v>
      </c>
      <c r="K661" s="157" t="s">
        <v>167</v>
      </c>
      <c r="L661" s="49"/>
      <c r="M661" s="162" t="s">
        <v>53</v>
      </c>
      <c r="N661" s="163" t="s">
        <v>74</v>
      </c>
      <c r="P661" s="164">
        <f>O661*H661</f>
        <v>0</v>
      </c>
      <c r="Q661" s="164">
        <v>5.5999999999999995E-4</v>
      </c>
      <c r="R661" s="164">
        <f>Q661*H661</f>
        <v>1.9039999999999998E-2</v>
      </c>
      <c r="S661" s="164">
        <v>0</v>
      </c>
      <c r="T661" s="165">
        <f>S661*H661</f>
        <v>0</v>
      </c>
      <c r="AR661" s="166" t="s">
        <v>589</v>
      </c>
      <c r="AT661" s="166" t="s">
        <v>163</v>
      </c>
      <c r="AU661" s="166" t="s">
        <v>112</v>
      </c>
      <c r="AY661" s="34" t="s">
        <v>160</v>
      </c>
      <c r="BE661" s="167">
        <f>IF(N661="základní",J661,0)</f>
        <v>0</v>
      </c>
      <c r="BF661" s="167">
        <f>IF(N661="snížená",J661,0)</f>
        <v>0</v>
      </c>
      <c r="BG661" s="167">
        <f>IF(N661="zákl. přenesená",J661,0)</f>
        <v>0</v>
      </c>
      <c r="BH661" s="167">
        <f>IF(N661="sníž. přenesená",J661,0)</f>
        <v>0</v>
      </c>
      <c r="BI661" s="167">
        <f>IF(N661="nulová",J661,0)</f>
        <v>0</v>
      </c>
      <c r="BJ661" s="34" t="s">
        <v>8</v>
      </c>
      <c r="BK661" s="167">
        <f>ROUND(I661*H661,2)</f>
        <v>0</v>
      </c>
      <c r="BL661" s="34" t="s">
        <v>589</v>
      </c>
      <c r="BM661" s="166" t="s">
        <v>1152</v>
      </c>
    </row>
    <row r="662" spans="2:65" s="50" customFormat="1" ht="19.149999999999999">
      <c r="B662" s="49"/>
      <c r="D662" s="168" t="s">
        <v>170</v>
      </c>
      <c r="F662" s="169" t="s">
        <v>1153</v>
      </c>
      <c r="I662" s="170"/>
      <c r="L662" s="49"/>
      <c r="M662" s="171"/>
      <c r="T662" s="74"/>
      <c r="AT662" s="34" t="s">
        <v>170</v>
      </c>
      <c r="AU662" s="34" t="s">
        <v>112</v>
      </c>
    </row>
    <row r="663" spans="2:65" s="173" customFormat="1">
      <c r="B663" s="172"/>
      <c r="D663" s="174" t="s">
        <v>172</v>
      </c>
      <c r="E663" s="175" t="s">
        <v>53</v>
      </c>
      <c r="F663" s="176" t="s">
        <v>1119</v>
      </c>
      <c r="H663" s="175" t="s">
        <v>53</v>
      </c>
      <c r="I663" s="177"/>
      <c r="L663" s="172"/>
      <c r="M663" s="178"/>
      <c r="T663" s="179"/>
      <c r="AT663" s="175" t="s">
        <v>172</v>
      </c>
      <c r="AU663" s="175" t="s">
        <v>112</v>
      </c>
      <c r="AV663" s="173" t="s">
        <v>8</v>
      </c>
      <c r="AW663" s="173" t="s">
        <v>65</v>
      </c>
      <c r="AX663" s="173" t="s">
        <v>103</v>
      </c>
      <c r="AY663" s="175" t="s">
        <v>160</v>
      </c>
    </row>
    <row r="664" spans="2:65" s="173" customFormat="1">
      <c r="B664" s="172"/>
      <c r="D664" s="174" t="s">
        <v>172</v>
      </c>
      <c r="E664" s="175" t="s">
        <v>53</v>
      </c>
      <c r="F664" s="176" t="s">
        <v>1120</v>
      </c>
      <c r="H664" s="175" t="s">
        <v>53</v>
      </c>
      <c r="I664" s="177"/>
      <c r="L664" s="172"/>
      <c r="M664" s="178"/>
      <c r="T664" s="179"/>
      <c r="AT664" s="175" t="s">
        <v>172</v>
      </c>
      <c r="AU664" s="175" t="s">
        <v>112</v>
      </c>
      <c r="AV664" s="173" t="s">
        <v>8</v>
      </c>
      <c r="AW664" s="173" t="s">
        <v>65</v>
      </c>
      <c r="AX664" s="173" t="s">
        <v>103</v>
      </c>
      <c r="AY664" s="175" t="s">
        <v>160</v>
      </c>
    </row>
    <row r="665" spans="2:65" s="181" customFormat="1">
      <c r="B665" s="180"/>
      <c r="D665" s="174" t="s">
        <v>172</v>
      </c>
      <c r="E665" s="182" t="s">
        <v>53</v>
      </c>
      <c r="F665" s="183" t="s">
        <v>1145</v>
      </c>
      <c r="H665" s="184">
        <v>34</v>
      </c>
      <c r="I665" s="185"/>
      <c r="L665" s="180"/>
      <c r="M665" s="186"/>
      <c r="T665" s="187"/>
      <c r="AT665" s="182" t="s">
        <v>172</v>
      </c>
      <c r="AU665" s="182" t="s">
        <v>112</v>
      </c>
      <c r="AV665" s="181" t="s">
        <v>112</v>
      </c>
      <c r="AW665" s="181" t="s">
        <v>65</v>
      </c>
      <c r="AX665" s="181" t="s">
        <v>8</v>
      </c>
      <c r="AY665" s="182" t="s">
        <v>160</v>
      </c>
    </row>
    <row r="666" spans="2:65" s="50" customFormat="1" ht="62.65" customHeight="1">
      <c r="B666" s="49"/>
      <c r="C666" s="155" t="s">
        <v>730</v>
      </c>
      <c r="D666" s="155" t="s">
        <v>163</v>
      </c>
      <c r="E666" s="156" t="s">
        <v>1154</v>
      </c>
      <c r="F666" s="157" t="s">
        <v>1155</v>
      </c>
      <c r="G666" s="158" t="s">
        <v>215</v>
      </c>
      <c r="H666" s="159">
        <v>7</v>
      </c>
      <c r="I666" s="160"/>
      <c r="J666" s="161">
        <f>ROUND(I666*H666,2)</f>
        <v>0</v>
      </c>
      <c r="K666" s="157" t="s">
        <v>167</v>
      </c>
      <c r="L666" s="49"/>
      <c r="M666" s="162" t="s">
        <v>53</v>
      </c>
      <c r="N666" s="163" t="s">
        <v>74</v>
      </c>
      <c r="P666" s="164">
        <f>O666*H666</f>
        <v>0</v>
      </c>
      <c r="Q666" s="164">
        <v>0</v>
      </c>
      <c r="R666" s="164">
        <f>Q666*H666</f>
        <v>0</v>
      </c>
      <c r="S666" s="164">
        <v>0</v>
      </c>
      <c r="T666" s="165">
        <f>S666*H666</f>
        <v>0</v>
      </c>
      <c r="AR666" s="166" t="s">
        <v>589</v>
      </c>
      <c r="AT666" s="166" t="s">
        <v>163</v>
      </c>
      <c r="AU666" s="166" t="s">
        <v>112</v>
      </c>
      <c r="AY666" s="34" t="s">
        <v>160</v>
      </c>
      <c r="BE666" s="167">
        <f>IF(N666="základní",J666,0)</f>
        <v>0</v>
      </c>
      <c r="BF666" s="167">
        <f>IF(N666="snížená",J666,0)</f>
        <v>0</v>
      </c>
      <c r="BG666" s="167">
        <f>IF(N666="zákl. přenesená",J666,0)</f>
        <v>0</v>
      </c>
      <c r="BH666" s="167">
        <f>IF(N666="sníž. přenesená",J666,0)</f>
        <v>0</v>
      </c>
      <c r="BI666" s="167">
        <f>IF(N666="nulová",J666,0)</f>
        <v>0</v>
      </c>
      <c r="BJ666" s="34" t="s">
        <v>8</v>
      </c>
      <c r="BK666" s="167">
        <f>ROUND(I666*H666,2)</f>
        <v>0</v>
      </c>
      <c r="BL666" s="34" t="s">
        <v>589</v>
      </c>
      <c r="BM666" s="166" t="s">
        <v>1156</v>
      </c>
    </row>
    <row r="667" spans="2:65" s="50" customFormat="1" ht="19.149999999999999">
      <c r="B667" s="49"/>
      <c r="D667" s="168" t="s">
        <v>170</v>
      </c>
      <c r="F667" s="169" t="s">
        <v>1157</v>
      </c>
      <c r="I667" s="170"/>
      <c r="L667" s="49"/>
      <c r="M667" s="171"/>
      <c r="T667" s="74"/>
      <c r="AT667" s="34" t="s">
        <v>170</v>
      </c>
      <c r="AU667" s="34" t="s">
        <v>112</v>
      </c>
    </row>
    <row r="668" spans="2:65" s="173" customFormat="1">
      <c r="B668" s="172"/>
      <c r="D668" s="174" t="s">
        <v>172</v>
      </c>
      <c r="E668" s="175" t="s">
        <v>53</v>
      </c>
      <c r="F668" s="176" t="s">
        <v>1119</v>
      </c>
      <c r="H668" s="175" t="s">
        <v>53</v>
      </c>
      <c r="I668" s="177"/>
      <c r="L668" s="172"/>
      <c r="M668" s="178"/>
      <c r="T668" s="179"/>
      <c r="AT668" s="175" t="s">
        <v>172</v>
      </c>
      <c r="AU668" s="175" t="s">
        <v>112</v>
      </c>
      <c r="AV668" s="173" t="s">
        <v>8</v>
      </c>
      <c r="AW668" s="173" t="s">
        <v>65</v>
      </c>
      <c r="AX668" s="173" t="s">
        <v>103</v>
      </c>
      <c r="AY668" s="175" t="s">
        <v>160</v>
      </c>
    </row>
    <row r="669" spans="2:65" s="173" customFormat="1">
      <c r="B669" s="172"/>
      <c r="D669" s="174" t="s">
        <v>172</v>
      </c>
      <c r="E669" s="175" t="s">
        <v>53</v>
      </c>
      <c r="F669" s="176" t="s">
        <v>1120</v>
      </c>
      <c r="H669" s="175" t="s">
        <v>53</v>
      </c>
      <c r="I669" s="177"/>
      <c r="L669" s="172"/>
      <c r="M669" s="178"/>
      <c r="T669" s="179"/>
      <c r="AT669" s="175" t="s">
        <v>172</v>
      </c>
      <c r="AU669" s="175" t="s">
        <v>112</v>
      </c>
      <c r="AV669" s="173" t="s">
        <v>8</v>
      </c>
      <c r="AW669" s="173" t="s">
        <v>65</v>
      </c>
      <c r="AX669" s="173" t="s">
        <v>103</v>
      </c>
      <c r="AY669" s="175" t="s">
        <v>160</v>
      </c>
    </row>
    <row r="670" spans="2:65" s="173" customFormat="1">
      <c r="B670" s="172"/>
      <c r="D670" s="174" t="s">
        <v>172</v>
      </c>
      <c r="E670" s="175" t="s">
        <v>53</v>
      </c>
      <c r="F670" s="176" t="s">
        <v>1130</v>
      </c>
      <c r="H670" s="175" t="s">
        <v>53</v>
      </c>
      <c r="I670" s="177"/>
      <c r="L670" s="172"/>
      <c r="M670" s="178"/>
      <c r="T670" s="179"/>
      <c r="AT670" s="175" t="s">
        <v>172</v>
      </c>
      <c r="AU670" s="175" t="s">
        <v>112</v>
      </c>
      <c r="AV670" s="173" t="s">
        <v>8</v>
      </c>
      <c r="AW670" s="173" t="s">
        <v>65</v>
      </c>
      <c r="AX670" s="173" t="s">
        <v>103</v>
      </c>
      <c r="AY670" s="175" t="s">
        <v>160</v>
      </c>
    </row>
    <row r="671" spans="2:65" s="181" customFormat="1">
      <c r="B671" s="180"/>
      <c r="D671" s="174" t="s">
        <v>172</v>
      </c>
      <c r="E671" s="182" t="s">
        <v>53</v>
      </c>
      <c r="F671" s="183" t="s">
        <v>1158</v>
      </c>
      <c r="H671" s="184">
        <v>7</v>
      </c>
      <c r="I671" s="185"/>
      <c r="L671" s="180"/>
      <c r="M671" s="186"/>
      <c r="T671" s="187"/>
      <c r="AT671" s="182" t="s">
        <v>172</v>
      </c>
      <c r="AU671" s="182" t="s">
        <v>112</v>
      </c>
      <c r="AV671" s="181" t="s">
        <v>112</v>
      </c>
      <c r="AW671" s="181" t="s">
        <v>65</v>
      </c>
      <c r="AX671" s="181" t="s">
        <v>8</v>
      </c>
      <c r="AY671" s="182" t="s">
        <v>160</v>
      </c>
    </row>
    <row r="672" spans="2:65" s="50" customFormat="1" ht="62.65" customHeight="1">
      <c r="B672" s="49"/>
      <c r="C672" s="155" t="s">
        <v>737</v>
      </c>
      <c r="D672" s="155" t="s">
        <v>163</v>
      </c>
      <c r="E672" s="156" t="s">
        <v>1159</v>
      </c>
      <c r="F672" s="157" t="s">
        <v>1160</v>
      </c>
      <c r="G672" s="158" t="s">
        <v>215</v>
      </c>
      <c r="H672" s="159">
        <v>8</v>
      </c>
      <c r="I672" s="160"/>
      <c r="J672" s="161">
        <f>ROUND(I672*H672,2)</f>
        <v>0</v>
      </c>
      <c r="K672" s="157" t="s">
        <v>167</v>
      </c>
      <c r="L672" s="49"/>
      <c r="M672" s="162" t="s">
        <v>53</v>
      </c>
      <c r="N672" s="163" t="s">
        <v>74</v>
      </c>
      <c r="P672" s="164">
        <f>O672*H672</f>
        <v>0</v>
      </c>
      <c r="Q672" s="164">
        <v>0</v>
      </c>
      <c r="R672" s="164">
        <f>Q672*H672</f>
        <v>0</v>
      </c>
      <c r="S672" s="164">
        <v>0</v>
      </c>
      <c r="T672" s="165">
        <f>S672*H672</f>
        <v>0</v>
      </c>
      <c r="AR672" s="166" t="s">
        <v>589</v>
      </c>
      <c r="AT672" s="166" t="s">
        <v>163</v>
      </c>
      <c r="AU672" s="166" t="s">
        <v>112</v>
      </c>
      <c r="AY672" s="34" t="s">
        <v>160</v>
      </c>
      <c r="BE672" s="167">
        <f>IF(N672="základní",J672,0)</f>
        <v>0</v>
      </c>
      <c r="BF672" s="167">
        <f>IF(N672="snížená",J672,0)</f>
        <v>0</v>
      </c>
      <c r="BG672" s="167">
        <f>IF(N672="zákl. přenesená",J672,0)</f>
        <v>0</v>
      </c>
      <c r="BH672" s="167">
        <f>IF(N672="sníž. přenesená",J672,0)</f>
        <v>0</v>
      </c>
      <c r="BI672" s="167">
        <f>IF(N672="nulová",J672,0)</f>
        <v>0</v>
      </c>
      <c r="BJ672" s="34" t="s">
        <v>8</v>
      </c>
      <c r="BK672" s="167">
        <f>ROUND(I672*H672,2)</f>
        <v>0</v>
      </c>
      <c r="BL672" s="34" t="s">
        <v>589</v>
      </c>
      <c r="BM672" s="166" t="s">
        <v>1161</v>
      </c>
    </row>
    <row r="673" spans="2:65" s="50" customFormat="1" ht="19.149999999999999">
      <c r="B673" s="49"/>
      <c r="D673" s="168" t="s">
        <v>170</v>
      </c>
      <c r="F673" s="169" t="s">
        <v>1162</v>
      </c>
      <c r="I673" s="170"/>
      <c r="L673" s="49"/>
      <c r="M673" s="171"/>
      <c r="T673" s="74"/>
      <c r="AT673" s="34" t="s">
        <v>170</v>
      </c>
      <c r="AU673" s="34" t="s">
        <v>112</v>
      </c>
    </row>
    <row r="674" spans="2:65" s="173" customFormat="1">
      <c r="B674" s="172"/>
      <c r="D674" s="174" t="s">
        <v>172</v>
      </c>
      <c r="E674" s="175" t="s">
        <v>53</v>
      </c>
      <c r="F674" s="176" t="s">
        <v>1119</v>
      </c>
      <c r="H674" s="175" t="s">
        <v>53</v>
      </c>
      <c r="I674" s="177"/>
      <c r="L674" s="172"/>
      <c r="M674" s="178"/>
      <c r="T674" s="179"/>
      <c r="AT674" s="175" t="s">
        <v>172</v>
      </c>
      <c r="AU674" s="175" t="s">
        <v>112</v>
      </c>
      <c r="AV674" s="173" t="s">
        <v>8</v>
      </c>
      <c r="AW674" s="173" t="s">
        <v>65</v>
      </c>
      <c r="AX674" s="173" t="s">
        <v>103</v>
      </c>
      <c r="AY674" s="175" t="s">
        <v>160</v>
      </c>
    </row>
    <row r="675" spans="2:65" s="173" customFormat="1">
      <c r="B675" s="172"/>
      <c r="D675" s="174" t="s">
        <v>172</v>
      </c>
      <c r="E675" s="175" t="s">
        <v>53</v>
      </c>
      <c r="F675" s="176" t="s">
        <v>1120</v>
      </c>
      <c r="H675" s="175" t="s">
        <v>53</v>
      </c>
      <c r="I675" s="177"/>
      <c r="L675" s="172"/>
      <c r="M675" s="178"/>
      <c r="T675" s="179"/>
      <c r="AT675" s="175" t="s">
        <v>172</v>
      </c>
      <c r="AU675" s="175" t="s">
        <v>112</v>
      </c>
      <c r="AV675" s="173" t="s">
        <v>8</v>
      </c>
      <c r="AW675" s="173" t="s">
        <v>65</v>
      </c>
      <c r="AX675" s="173" t="s">
        <v>103</v>
      </c>
      <c r="AY675" s="175" t="s">
        <v>160</v>
      </c>
    </row>
    <row r="676" spans="2:65" s="173" customFormat="1">
      <c r="B676" s="172"/>
      <c r="D676" s="174" t="s">
        <v>172</v>
      </c>
      <c r="E676" s="175" t="s">
        <v>53</v>
      </c>
      <c r="F676" s="176" t="s">
        <v>1163</v>
      </c>
      <c r="H676" s="175" t="s">
        <v>53</v>
      </c>
      <c r="I676" s="177"/>
      <c r="L676" s="172"/>
      <c r="M676" s="178"/>
      <c r="T676" s="179"/>
      <c r="AT676" s="175" t="s">
        <v>172</v>
      </c>
      <c r="AU676" s="175" t="s">
        <v>112</v>
      </c>
      <c r="AV676" s="173" t="s">
        <v>8</v>
      </c>
      <c r="AW676" s="173" t="s">
        <v>65</v>
      </c>
      <c r="AX676" s="173" t="s">
        <v>103</v>
      </c>
      <c r="AY676" s="175" t="s">
        <v>160</v>
      </c>
    </row>
    <row r="677" spans="2:65" s="181" customFormat="1">
      <c r="B677" s="180"/>
      <c r="D677" s="174" t="s">
        <v>172</v>
      </c>
      <c r="E677" s="182" t="s">
        <v>53</v>
      </c>
      <c r="F677" s="183" t="s">
        <v>1164</v>
      </c>
      <c r="H677" s="184">
        <v>8</v>
      </c>
      <c r="I677" s="185"/>
      <c r="L677" s="180"/>
      <c r="M677" s="186"/>
      <c r="T677" s="187"/>
      <c r="AT677" s="182" t="s">
        <v>172</v>
      </c>
      <c r="AU677" s="182" t="s">
        <v>112</v>
      </c>
      <c r="AV677" s="181" t="s">
        <v>112</v>
      </c>
      <c r="AW677" s="181" t="s">
        <v>65</v>
      </c>
      <c r="AX677" s="181" t="s">
        <v>8</v>
      </c>
      <c r="AY677" s="182" t="s">
        <v>160</v>
      </c>
    </row>
    <row r="678" spans="2:65" s="50" customFormat="1" ht="44.25" customHeight="1">
      <c r="B678" s="49"/>
      <c r="C678" s="155" t="s">
        <v>742</v>
      </c>
      <c r="D678" s="155" t="s">
        <v>163</v>
      </c>
      <c r="E678" s="156" t="s">
        <v>1165</v>
      </c>
      <c r="F678" s="157" t="s">
        <v>1166</v>
      </c>
      <c r="G678" s="158" t="s">
        <v>376</v>
      </c>
      <c r="H678" s="159">
        <v>1.575</v>
      </c>
      <c r="I678" s="160"/>
      <c r="J678" s="161">
        <f>ROUND(I678*H678,2)</f>
        <v>0</v>
      </c>
      <c r="K678" s="157" t="s">
        <v>167</v>
      </c>
      <c r="L678" s="49"/>
      <c r="M678" s="162" t="s">
        <v>53</v>
      </c>
      <c r="N678" s="163" t="s">
        <v>74</v>
      </c>
      <c r="P678" s="164">
        <f>O678*H678</f>
        <v>0</v>
      </c>
      <c r="Q678" s="164">
        <v>0</v>
      </c>
      <c r="R678" s="164">
        <f>Q678*H678</f>
        <v>0</v>
      </c>
      <c r="S678" s="164">
        <v>0</v>
      </c>
      <c r="T678" s="165">
        <f>S678*H678</f>
        <v>0</v>
      </c>
      <c r="AR678" s="166" t="s">
        <v>589</v>
      </c>
      <c r="AT678" s="166" t="s">
        <v>163</v>
      </c>
      <c r="AU678" s="166" t="s">
        <v>112</v>
      </c>
      <c r="AY678" s="34" t="s">
        <v>160</v>
      </c>
      <c r="BE678" s="167">
        <f>IF(N678="základní",J678,0)</f>
        <v>0</v>
      </c>
      <c r="BF678" s="167">
        <f>IF(N678="snížená",J678,0)</f>
        <v>0</v>
      </c>
      <c r="BG678" s="167">
        <f>IF(N678="zákl. přenesená",J678,0)</f>
        <v>0</v>
      </c>
      <c r="BH678" s="167">
        <f>IF(N678="sníž. přenesená",J678,0)</f>
        <v>0</v>
      </c>
      <c r="BI678" s="167">
        <f>IF(N678="nulová",J678,0)</f>
        <v>0</v>
      </c>
      <c r="BJ678" s="34" t="s">
        <v>8</v>
      </c>
      <c r="BK678" s="167">
        <f>ROUND(I678*H678,2)</f>
        <v>0</v>
      </c>
      <c r="BL678" s="34" t="s">
        <v>589</v>
      </c>
      <c r="BM678" s="166" t="s">
        <v>1167</v>
      </c>
    </row>
    <row r="679" spans="2:65" s="50" customFormat="1" ht="19.149999999999999">
      <c r="B679" s="49"/>
      <c r="D679" s="168" t="s">
        <v>170</v>
      </c>
      <c r="F679" s="169" t="s">
        <v>1168</v>
      </c>
      <c r="I679" s="170"/>
      <c r="L679" s="49"/>
      <c r="M679" s="171"/>
      <c r="T679" s="74"/>
      <c r="AT679" s="34" t="s">
        <v>170</v>
      </c>
      <c r="AU679" s="34" t="s">
        <v>112</v>
      </c>
    </row>
    <row r="680" spans="2:65" s="173" customFormat="1">
      <c r="B680" s="172"/>
      <c r="D680" s="174" t="s">
        <v>172</v>
      </c>
      <c r="E680" s="175" t="s">
        <v>53</v>
      </c>
      <c r="F680" s="176" t="s">
        <v>1119</v>
      </c>
      <c r="H680" s="175" t="s">
        <v>53</v>
      </c>
      <c r="I680" s="177"/>
      <c r="L680" s="172"/>
      <c r="M680" s="178"/>
      <c r="T680" s="179"/>
      <c r="AT680" s="175" t="s">
        <v>172</v>
      </c>
      <c r="AU680" s="175" t="s">
        <v>112</v>
      </c>
      <c r="AV680" s="173" t="s">
        <v>8</v>
      </c>
      <c r="AW680" s="173" t="s">
        <v>65</v>
      </c>
      <c r="AX680" s="173" t="s">
        <v>103</v>
      </c>
      <c r="AY680" s="175" t="s">
        <v>160</v>
      </c>
    </row>
    <row r="681" spans="2:65" s="173" customFormat="1">
      <c r="B681" s="172"/>
      <c r="D681" s="174" t="s">
        <v>172</v>
      </c>
      <c r="E681" s="175" t="s">
        <v>53</v>
      </c>
      <c r="F681" s="176" t="s">
        <v>1120</v>
      </c>
      <c r="H681" s="175" t="s">
        <v>53</v>
      </c>
      <c r="I681" s="177"/>
      <c r="L681" s="172"/>
      <c r="M681" s="178"/>
      <c r="T681" s="179"/>
      <c r="AT681" s="175" t="s">
        <v>172</v>
      </c>
      <c r="AU681" s="175" t="s">
        <v>112</v>
      </c>
      <c r="AV681" s="173" t="s">
        <v>8</v>
      </c>
      <c r="AW681" s="173" t="s">
        <v>65</v>
      </c>
      <c r="AX681" s="173" t="s">
        <v>103</v>
      </c>
      <c r="AY681" s="175" t="s">
        <v>160</v>
      </c>
    </row>
    <row r="682" spans="2:65" s="173" customFormat="1">
      <c r="B682" s="172"/>
      <c r="D682" s="174" t="s">
        <v>172</v>
      </c>
      <c r="E682" s="175" t="s">
        <v>53</v>
      </c>
      <c r="F682" s="176" t="s">
        <v>1169</v>
      </c>
      <c r="H682" s="175" t="s">
        <v>53</v>
      </c>
      <c r="I682" s="177"/>
      <c r="L682" s="172"/>
      <c r="M682" s="178"/>
      <c r="T682" s="179"/>
      <c r="AT682" s="175" t="s">
        <v>172</v>
      </c>
      <c r="AU682" s="175" t="s">
        <v>112</v>
      </c>
      <c r="AV682" s="173" t="s">
        <v>8</v>
      </c>
      <c r="AW682" s="173" t="s">
        <v>65</v>
      </c>
      <c r="AX682" s="173" t="s">
        <v>103</v>
      </c>
      <c r="AY682" s="175" t="s">
        <v>160</v>
      </c>
    </row>
    <row r="683" spans="2:65" s="181" customFormat="1">
      <c r="B683" s="180"/>
      <c r="D683" s="174" t="s">
        <v>172</v>
      </c>
      <c r="E683" s="182" t="s">
        <v>53</v>
      </c>
      <c r="F683" s="183" t="s">
        <v>1170</v>
      </c>
      <c r="H683" s="184">
        <v>1.575</v>
      </c>
      <c r="I683" s="185"/>
      <c r="L683" s="180"/>
      <c r="M683" s="186"/>
      <c r="T683" s="187"/>
      <c r="AT683" s="182" t="s">
        <v>172</v>
      </c>
      <c r="AU683" s="182" t="s">
        <v>112</v>
      </c>
      <c r="AV683" s="181" t="s">
        <v>112</v>
      </c>
      <c r="AW683" s="181" t="s">
        <v>65</v>
      </c>
      <c r="AX683" s="181" t="s">
        <v>8</v>
      </c>
      <c r="AY683" s="182" t="s">
        <v>160</v>
      </c>
    </row>
    <row r="684" spans="2:65" s="50" customFormat="1" ht="55.5" customHeight="1">
      <c r="B684" s="49"/>
      <c r="C684" s="155" t="s">
        <v>747</v>
      </c>
      <c r="D684" s="155" t="s">
        <v>163</v>
      </c>
      <c r="E684" s="156" t="s">
        <v>1171</v>
      </c>
      <c r="F684" s="157" t="s">
        <v>1172</v>
      </c>
      <c r="G684" s="158" t="s">
        <v>376</v>
      </c>
      <c r="H684" s="159">
        <v>29.925000000000001</v>
      </c>
      <c r="I684" s="160"/>
      <c r="J684" s="161">
        <f>ROUND(I684*H684,2)</f>
        <v>0</v>
      </c>
      <c r="K684" s="157" t="s">
        <v>167</v>
      </c>
      <c r="L684" s="49"/>
      <c r="M684" s="162" t="s">
        <v>53</v>
      </c>
      <c r="N684" s="163" t="s">
        <v>74</v>
      </c>
      <c r="P684" s="164">
        <f>O684*H684</f>
        <v>0</v>
      </c>
      <c r="Q684" s="164">
        <v>0</v>
      </c>
      <c r="R684" s="164">
        <f>Q684*H684</f>
        <v>0</v>
      </c>
      <c r="S684" s="164">
        <v>0</v>
      </c>
      <c r="T684" s="165">
        <f>S684*H684</f>
        <v>0</v>
      </c>
      <c r="AR684" s="166" t="s">
        <v>589</v>
      </c>
      <c r="AT684" s="166" t="s">
        <v>163</v>
      </c>
      <c r="AU684" s="166" t="s">
        <v>112</v>
      </c>
      <c r="AY684" s="34" t="s">
        <v>160</v>
      </c>
      <c r="BE684" s="167">
        <f>IF(N684="základní",J684,0)</f>
        <v>0</v>
      </c>
      <c r="BF684" s="167">
        <f>IF(N684="snížená",J684,0)</f>
        <v>0</v>
      </c>
      <c r="BG684" s="167">
        <f>IF(N684="zákl. přenesená",J684,0)</f>
        <v>0</v>
      </c>
      <c r="BH684" s="167">
        <f>IF(N684="sníž. přenesená",J684,0)</f>
        <v>0</v>
      </c>
      <c r="BI684" s="167">
        <f>IF(N684="nulová",J684,0)</f>
        <v>0</v>
      </c>
      <c r="BJ684" s="34" t="s">
        <v>8</v>
      </c>
      <c r="BK684" s="167">
        <f>ROUND(I684*H684,2)</f>
        <v>0</v>
      </c>
      <c r="BL684" s="34" t="s">
        <v>589</v>
      </c>
      <c r="BM684" s="166" t="s">
        <v>1173</v>
      </c>
    </row>
    <row r="685" spans="2:65" s="50" customFormat="1" ht="19.149999999999999">
      <c r="B685" s="49"/>
      <c r="D685" s="168" t="s">
        <v>170</v>
      </c>
      <c r="F685" s="169" t="s">
        <v>1174</v>
      </c>
      <c r="I685" s="170"/>
      <c r="L685" s="49"/>
      <c r="M685" s="171"/>
      <c r="T685" s="74"/>
      <c r="AT685" s="34" t="s">
        <v>170</v>
      </c>
      <c r="AU685" s="34" t="s">
        <v>112</v>
      </c>
    </row>
    <row r="686" spans="2:65" s="173" customFormat="1">
      <c r="B686" s="172"/>
      <c r="D686" s="174" t="s">
        <v>172</v>
      </c>
      <c r="E686" s="175" t="s">
        <v>53</v>
      </c>
      <c r="F686" s="176" t="s">
        <v>1119</v>
      </c>
      <c r="H686" s="175" t="s">
        <v>53</v>
      </c>
      <c r="I686" s="177"/>
      <c r="L686" s="172"/>
      <c r="M686" s="178"/>
      <c r="T686" s="179"/>
      <c r="AT686" s="175" t="s">
        <v>172</v>
      </c>
      <c r="AU686" s="175" t="s">
        <v>112</v>
      </c>
      <c r="AV686" s="173" t="s">
        <v>8</v>
      </c>
      <c r="AW686" s="173" t="s">
        <v>65</v>
      </c>
      <c r="AX686" s="173" t="s">
        <v>103</v>
      </c>
      <c r="AY686" s="175" t="s">
        <v>160</v>
      </c>
    </row>
    <row r="687" spans="2:65" s="173" customFormat="1">
      <c r="B687" s="172"/>
      <c r="D687" s="174" t="s">
        <v>172</v>
      </c>
      <c r="E687" s="175" t="s">
        <v>53</v>
      </c>
      <c r="F687" s="176" t="s">
        <v>1120</v>
      </c>
      <c r="H687" s="175" t="s">
        <v>53</v>
      </c>
      <c r="I687" s="177"/>
      <c r="L687" s="172"/>
      <c r="M687" s="178"/>
      <c r="T687" s="179"/>
      <c r="AT687" s="175" t="s">
        <v>172</v>
      </c>
      <c r="AU687" s="175" t="s">
        <v>112</v>
      </c>
      <c r="AV687" s="173" t="s">
        <v>8</v>
      </c>
      <c r="AW687" s="173" t="s">
        <v>65</v>
      </c>
      <c r="AX687" s="173" t="s">
        <v>103</v>
      </c>
      <c r="AY687" s="175" t="s">
        <v>160</v>
      </c>
    </row>
    <row r="688" spans="2:65" s="173" customFormat="1">
      <c r="B688" s="172"/>
      <c r="D688" s="174" t="s">
        <v>172</v>
      </c>
      <c r="E688" s="175" t="s">
        <v>53</v>
      </c>
      <c r="F688" s="176" t="s">
        <v>1169</v>
      </c>
      <c r="H688" s="175" t="s">
        <v>53</v>
      </c>
      <c r="I688" s="177"/>
      <c r="L688" s="172"/>
      <c r="M688" s="178"/>
      <c r="T688" s="179"/>
      <c r="AT688" s="175" t="s">
        <v>172</v>
      </c>
      <c r="AU688" s="175" t="s">
        <v>112</v>
      </c>
      <c r="AV688" s="173" t="s">
        <v>8</v>
      </c>
      <c r="AW688" s="173" t="s">
        <v>65</v>
      </c>
      <c r="AX688" s="173" t="s">
        <v>103</v>
      </c>
      <c r="AY688" s="175" t="s">
        <v>160</v>
      </c>
    </row>
    <row r="689" spans="2:65" s="173" customFormat="1">
      <c r="B689" s="172"/>
      <c r="D689" s="174" t="s">
        <v>172</v>
      </c>
      <c r="E689" s="175" t="s">
        <v>53</v>
      </c>
      <c r="F689" s="176" t="s">
        <v>1175</v>
      </c>
      <c r="H689" s="175" t="s">
        <v>53</v>
      </c>
      <c r="I689" s="177"/>
      <c r="L689" s="172"/>
      <c r="M689" s="178"/>
      <c r="T689" s="179"/>
      <c r="AT689" s="175" t="s">
        <v>172</v>
      </c>
      <c r="AU689" s="175" t="s">
        <v>112</v>
      </c>
      <c r="AV689" s="173" t="s">
        <v>8</v>
      </c>
      <c r="AW689" s="173" t="s">
        <v>65</v>
      </c>
      <c r="AX689" s="173" t="s">
        <v>103</v>
      </c>
      <c r="AY689" s="175" t="s">
        <v>160</v>
      </c>
    </row>
    <row r="690" spans="2:65" s="181" customFormat="1">
      <c r="B690" s="180"/>
      <c r="D690" s="174" t="s">
        <v>172</v>
      </c>
      <c r="E690" s="182" t="s">
        <v>53</v>
      </c>
      <c r="F690" s="183" t="s">
        <v>1170</v>
      </c>
      <c r="H690" s="184">
        <v>1.575</v>
      </c>
      <c r="I690" s="185"/>
      <c r="L690" s="180"/>
      <c r="M690" s="186"/>
      <c r="T690" s="187"/>
      <c r="AT690" s="182" t="s">
        <v>172</v>
      </c>
      <c r="AU690" s="182" t="s">
        <v>112</v>
      </c>
      <c r="AV690" s="181" t="s">
        <v>112</v>
      </c>
      <c r="AW690" s="181" t="s">
        <v>65</v>
      </c>
      <c r="AX690" s="181" t="s">
        <v>8</v>
      </c>
      <c r="AY690" s="182" t="s">
        <v>160</v>
      </c>
    </row>
    <row r="691" spans="2:65" s="181" customFormat="1">
      <c r="B691" s="180"/>
      <c r="D691" s="174" t="s">
        <v>172</v>
      </c>
      <c r="F691" s="183" t="s">
        <v>1176</v>
      </c>
      <c r="H691" s="184">
        <v>29.925000000000001</v>
      </c>
      <c r="I691" s="185"/>
      <c r="L691" s="180"/>
      <c r="M691" s="186"/>
      <c r="T691" s="187"/>
      <c r="AT691" s="182" t="s">
        <v>172</v>
      </c>
      <c r="AU691" s="182" t="s">
        <v>112</v>
      </c>
      <c r="AV691" s="181" t="s">
        <v>112</v>
      </c>
      <c r="AW691" s="181" t="s">
        <v>38</v>
      </c>
      <c r="AX691" s="181" t="s">
        <v>8</v>
      </c>
      <c r="AY691" s="182" t="s">
        <v>160</v>
      </c>
    </row>
    <row r="692" spans="2:65" s="50" customFormat="1" ht="37.9" customHeight="1">
      <c r="B692" s="49"/>
      <c r="C692" s="155" t="s">
        <v>754</v>
      </c>
      <c r="D692" s="155" t="s">
        <v>163</v>
      </c>
      <c r="E692" s="156" t="s">
        <v>1177</v>
      </c>
      <c r="F692" s="157" t="s">
        <v>1178</v>
      </c>
      <c r="G692" s="158" t="s">
        <v>409</v>
      </c>
      <c r="H692" s="159">
        <v>3.15</v>
      </c>
      <c r="I692" s="160"/>
      <c r="J692" s="161">
        <f>ROUND(I692*H692,2)</f>
        <v>0</v>
      </c>
      <c r="K692" s="157" t="s">
        <v>167</v>
      </c>
      <c r="L692" s="49"/>
      <c r="M692" s="162" t="s">
        <v>53</v>
      </c>
      <c r="N692" s="163" t="s">
        <v>74</v>
      </c>
      <c r="P692" s="164">
        <f>O692*H692</f>
        <v>0</v>
      </c>
      <c r="Q692" s="164">
        <v>0</v>
      </c>
      <c r="R692" s="164">
        <f>Q692*H692</f>
        <v>0</v>
      </c>
      <c r="S692" s="164">
        <v>0</v>
      </c>
      <c r="T692" s="165">
        <f>S692*H692</f>
        <v>0</v>
      </c>
      <c r="AR692" s="166" t="s">
        <v>589</v>
      </c>
      <c r="AT692" s="166" t="s">
        <v>163</v>
      </c>
      <c r="AU692" s="166" t="s">
        <v>112</v>
      </c>
      <c r="AY692" s="34" t="s">
        <v>160</v>
      </c>
      <c r="BE692" s="167">
        <f>IF(N692="základní",J692,0)</f>
        <v>0</v>
      </c>
      <c r="BF692" s="167">
        <f>IF(N692="snížená",J692,0)</f>
        <v>0</v>
      </c>
      <c r="BG692" s="167">
        <f>IF(N692="zákl. přenesená",J692,0)</f>
        <v>0</v>
      </c>
      <c r="BH692" s="167">
        <f>IF(N692="sníž. přenesená",J692,0)</f>
        <v>0</v>
      </c>
      <c r="BI692" s="167">
        <f>IF(N692="nulová",J692,0)</f>
        <v>0</v>
      </c>
      <c r="BJ692" s="34" t="s">
        <v>8</v>
      </c>
      <c r="BK692" s="167">
        <f>ROUND(I692*H692,2)</f>
        <v>0</v>
      </c>
      <c r="BL692" s="34" t="s">
        <v>589</v>
      </c>
      <c r="BM692" s="166" t="s">
        <v>1179</v>
      </c>
    </row>
    <row r="693" spans="2:65" s="50" customFormat="1" ht="19.149999999999999">
      <c r="B693" s="49"/>
      <c r="D693" s="168" t="s">
        <v>170</v>
      </c>
      <c r="F693" s="169" t="s">
        <v>1180</v>
      </c>
      <c r="I693" s="170"/>
      <c r="L693" s="49"/>
      <c r="M693" s="171"/>
      <c r="T693" s="74"/>
      <c r="AT693" s="34" t="s">
        <v>170</v>
      </c>
      <c r="AU693" s="34" t="s">
        <v>112</v>
      </c>
    </row>
    <row r="694" spans="2:65" s="173" customFormat="1">
      <c r="B694" s="172"/>
      <c r="D694" s="174" t="s">
        <v>172</v>
      </c>
      <c r="E694" s="175" t="s">
        <v>53</v>
      </c>
      <c r="F694" s="176" t="s">
        <v>1119</v>
      </c>
      <c r="H694" s="175" t="s">
        <v>53</v>
      </c>
      <c r="I694" s="177"/>
      <c r="L694" s="172"/>
      <c r="M694" s="178"/>
      <c r="T694" s="179"/>
      <c r="AT694" s="175" t="s">
        <v>172</v>
      </c>
      <c r="AU694" s="175" t="s">
        <v>112</v>
      </c>
      <c r="AV694" s="173" t="s">
        <v>8</v>
      </c>
      <c r="AW694" s="173" t="s">
        <v>65</v>
      </c>
      <c r="AX694" s="173" t="s">
        <v>103</v>
      </c>
      <c r="AY694" s="175" t="s">
        <v>160</v>
      </c>
    </row>
    <row r="695" spans="2:65" s="173" customFormat="1">
      <c r="B695" s="172"/>
      <c r="D695" s="174" t="s">
        <v>172</v>
      </c>
      <c r="E695" s="175" t="s">
        <v>53</v>
      </c>
      <c r="F695" s="176" t="s">
        <v>1120</v>
      </c>
      <c r="H695" s="175" t="s">
        <v>53</v>
      </c>
      <c r="I695" s="177"/>
      <c r="L695" s="172"/>
      <c r="M695" s="178"/>
      <c r="T695" s="179"/>
      <c r="AT695" s="175" t="s">
        <v>172</v>
      </c>
      <c r="AU695" s="175" t="s">
        <v>112</v>
      </c>
      <c r="AV695" s="173" t="s">
        <v>8</v>
      </c>
      <c r="AW695" s="173" t="s">
        <v>65</v>
      </c>
      <c r="AX695" s="173" t="s">
        <v>103</v>
      </c>
      <c r="AY695" s="175" t="s">
        <v>160</v>
      </c>
    </row>
    <row r="696" spans="2:65" s="173" customFormat="1">
      <c r="B696" s="172"/>
      <c r="D696" s="174" t="s">
        <v>172</v>
      </c>
      <c r="E696" s="175" t="s">
        <v>53</v>
      </c>
      <c r="F696" s="176" t="s">
        <v>1169</v>
      </c>
      <c r="H696" s="175" t="s">
        <v>53</v>
      </c>
      <c r="I696" s="177"/>
      <c r="L696" s="172"/>
      <c r="M696" s="178"/>
      <c r="T696" s="179"/>
      <c r="AT696" s="175" t="s">
        <v>172</v>
      </c>
      <c r="AU696" s="175" t="s">
        <v>112</v>
      </c>
      <c r="AV696" s="173" t="s">
        <v>8</v>
      </c>
      <c r="AW696" s="173" t="s">
        <v>65</v>
      </c>
      <c r="AX696" s="173" t="s">
        <v>103</v>
      </c>
      <c r="AY696" s="175" t="s">
        <v>160</v>
      </c>
    </row>
    <row r="697" spans="2:65" s="173" customFormat="1">
      <c r="B697" s="172"/>
      <c r="D697" s="174" t="s">
        <v>172</v>
      </c>
      <c r="E697" s="175" t="s">
        <v>53</v>
      </c>
      <c r="F697" s="176" t="s">
        <v>1181</v>
      </c>
      <c r="H697" s="175" t="s">
        <v>53</v>
      </c>
      <c r="I697" s="177"/>
      <c r="L697" s="172"/>
      <c r="M697" s="178"/>
      <c r="T697" s="179"/>
      <c r="AT697" s="175" t="s">
        <v>172</v>
      </c>
      <c r="AU697" s="175" t="s">
        <v>112</v>
      </c>
      <c r="AV697" s="173" t="s">
        <v>8</v>
      </c>
      <c r="AW697" s="173" t="s">
        <v>65</v>
      </c>
      <c r="AX697" s="173" t="s">
        <v>103</v>
      </c>
      <c r="AY697" s="175" t="s">
        <v>160</v>
      </c>
    </row>
    <row r="698" spans="2:65" s="181" customFormat="1">
      <c r="B698" s="180"/>
      <c r="D698" s="174" t="s">
        <v>172</v>
      </c>
      <c r="E698" s="182" t="s">
        <v>53</v>
      </c>
      <c r="F698" s="183" t="s">
        <v>1170</v>
      </c>
      <c r="H698" s="184">
        <v>1.575</v>
      </c>
      <c r="I698" s="185"/>
      <c r="L698" s="180"/>
      <c r="M698" s="186"/>
      <c r="T698" s="187"/>
      <c r="AT698" s="182" t="s">
        <v>172</v>
      </c>
      <c r="AU698" s="182" t="s">
        <v>112</v>
      </c>
      <c r="AV698" s="181" t="s">
        <v>112</v>
      </c>
      <c r="AW698" s="181" t="s">
        <v>65</v>
      </c>
      <c r="AX698" s="181" t="s">
        <v>8</v>
      </c>
      <c r="AY698" s="182" t="s">
        <v>160</v>
      </c>
    </row>
    <row r="699" spans="2:65" s="181" customFormat="1">
      <c r="B699" s="180"/>
      <c r="D699" s="174" t="s">
        <v>172</v>
      </c>
      <c r="F699" s="183" t="s">
        <v>1182</v>
      </c>
      <c r="H699" s="184">
        <v>3.15</v>
      </c>
      <c r="I699" s="185"/>
      <c r="L699" s="180"/>
      <c r="M699" s="186"/>
      <c r="T699" s="187"/>
      <c r="AT699" s="182" t="s">
        <v>172</v>
      </c>
      <c r="AU699" s="182" t="s">
        <v>112</v>
      </c>
      <c r="AV699" s="181" t="s">
        <v>112</v>
      </c>
      <c r="AW699" s="181" t="s">
        <v>38</v>
      </c>
      <c r="AX699" s="181" t="s">
        <v>8</v>
      </c>
      <c r="AY699" s="182" t="s">
        <v>160</v>
      </c>
    </row>
    <row r="700" spans="2:65" s="50" customFormat="1" ht="24.4" customHeight="1">
      <c r="B700" s="49"/>
      <c r="C700" s="155" t="s">
        <v>762</v>
      </c>
      <c r="D700" s="155" t="s">
        <v>163</v>
      </c>
      <c r="E700" s="156" t="s">
        <v>1183</v>
      </c>
      <c r="F700" s="157" t="s">
        <v>1184</v>
      </c>
      <c r="G700" s="158" t="s">
        <v>376</v>
      </c>
      <c r="H700" s="159">
        <v>1.575</v>
      </c>
      <c r="I700" s="160"/>
      <c r="J700" s="161">
        <f>ROUND(I700*H700,2)</f>
        <v>0</v>
      </c>
      <c r="K700" s="157" t="s">
        <v>167</v>
      </c>
      <c r="L700" s="49"/>
      <c r="M700" s="162" t="s">
        <v>53</v>
      </c>
      <c r="N700" s="163" t="s">
        <v>74</v>
      </c>
      <c r="P700" s="164">
        <f>O700*H700</f>
        <v>0</v>
      </c>
      <c r="Q700" s="164">
        <v>0</v>
      </c>
      <c r="R700" s="164">
        <f>Q700*H700</f>
        <v>0</v>
      </c>
      <c r="S700" s="164">
        <v>0</v>
      </c>
      <c r="T700" s="165">
        <f>S700*H700</f>
        <v>0</v>
      </c>
      <c r="AR700" s="166" t="s">
        <v>589</v>
      </c>
      <c r="AT700" s="166" t="s">
        <v>163</v>
      </c>
      <c r="AU700" s="166" t="s">
        <v>112</v>
      </c>
      <c r="AY700" s="34" t="s">
        <v>160</v>
      </c>
      <c r="BE700" s="167">
        <f>IF(N700="základní",J700,0)</f>
        <v>0</v>
      </c>
      <c r="BF700" s="167">
        <f>IF(N700="snížená",J700,0)</f>
        <v>0</v>
      </c>
      <c r="BG700" s="167">
        <f>IF(N700="zákl. přenesená",J700,0)</f>
        <v>0</v>
      </c>
      <c r="BH700" s="167">
        <f>IF(N700="sníž. přenesená",J700,0)</f>
        <v>0</v>
      </c>
      <c r="BI700" s="167">
        <f>IF(N700="nulová",J700,0)</f>
        <v>0</v>
      </c>
      <c r="BJ700" s="34" t="s">
        <v>8</v>
      </c>
      <c r="BK700" s="167">
        <f>ROUND(I700*H700,2)</f>
        <v>0</v>
      </c>
      <c r="BL700" s="34" t="s">
        <v>589</v>
      </c>
      <c r="BM700" s="166" t="s">
        <v>1185</v>
      </c>
    </row>
    <row r="701" spans="2:65" s="50" customFormat="1" ht="19.149999999999999">
      <c r="B701" s="49"/>
      <c r="D701" s="168" t="s">
        <v>170</v>
      </c>
      <c r="F701" s="169" t="s">
        <v>1186</v>
      </c>
      <c r="I701" s="170"/>
      <c r="L701" s="49"/>
      <c r="M701" s="171"/>
      <c r="T701" s="74"/>
      <c r="AT701" s="34" t="s">
        <v>170</v>
      </c>
      <c r="AU701" s="34" t="s">
        <v>112</v>
      </c>
    </row>
    <row r="702" spans="2:65" s="173" customFormat="1">
      <c r="B702" s="172"/>
      <c r="D702" s="174" t="s">
        <v>172</v>
      </c>
      <c r="E702" s="175" t="s">
        <v>53</v>
      </c>
      <c r="F702" s="176" t="s">
        <v>1119</v>
      </c>
      <c r="H702" s="175" t="s">
        <v>53</v>
      </c>
      <c r="I702" s="177"/>
      <c r="L702" s="172"/>
      <c r="M702" s="178"/>
      <c r="T702" s="179"/>
      <c r="AT702" s="175" t="s">
        <v>172</v>
      </c>
      <c r="AU702" s="175" t="s">
        <v>112</v>
      </c>
      <c r="AV702" s="173" t="s">
        <v>8</v>
      </c>
      <c r="AW702" s="173" t="s">
        <v>65</v>
      </c>
      <c r="AX702" s="173" t="s">
        <v>103</v>
      </c>
      <c r="AY702" s="175" t="s">
        <v>160</v>
      </c>
    </row>
    <row r="703" spans="2:65" s="173" customFormat="1">
      <c r="B703" s="172"/>
      <c r="D703" s="174" t="s">
        <v>172</v>
      </c>
      <c r="E703" s="175" t="s">
        <v>53</v>
      </c>
      <c r="F703" s="176" t="s">
        <v>1120</v>
      </c>
      <c r="H703" s="175" t="s">
        <v>53</v>
      </c>
      <c r="I703" s="177"/>
      <c r="L703" s="172"/>
      <c r="M703" s="178"/>
      <c r="T703" s="179"/>
      <c r="AT703" s="175" t="s">
        <v>172</v>
      </c>
      <c r="AU703" s="175" t="s">
        <v>112</v>
      </c>
      <c r="AV703" s="173" t="s">
        <v>8</v>
      </c>
      <c r="AW703" s="173" t="s">
        <v>65</v>
      </c>
      <c r="AX703" s="173" t="s">
        <v>103</v>
      </c>
      <c r="AY703" s="175" t="s">
        <v>160</v>
      </c>
    </row>
    <row r="704" spans="2:65" s="173" customFormat="1">
      <c r="B704" s="172"/>
      <c r="D704" s="174" t="s">
        <v>172</v>
      </c>
      <c r="E704" s="175" t="s">
        <v>53</v>
      </c>
      <c r="F704" s="176" t="s">
        <v>1169</v>
      </c>
      <c r="H704" s="175" t="s">
        <v>53</v>
      </c>
      <c r="I704" s="177"/>
      <c r="L704" s="172"/>
      <c r="M704" s="178"/>
      <c r="T704" s="179"/>
      <c r="AT704" s="175" t="s">
        <v>172</v>
      </c>
      <c r="AU704" s="175" t="s">
        <v>112</v>
      </c>
      <c r="AV704" s="173" t="s">
        <v>8</v>
      </c>
      <c r="AW704" s="173" t="s">
        <v>65</v>
      </c>
      <c r="AX704" s="173" t="s">
        <v>103</v>
      </c>
      <c r="AY704" s="175" t="s">
        <v>160</v>
      </c>
    </row>
    <row r="705" spans="2:65" s="181" customFormat="1">
      <c r="B705" s="180"/>
      <c r="D705" s="174" t="s">
        <v>172</v>
      </c>
      <c r="E705" s="182" t="s">
        <v>53</v>
      </c>
      <c r="F705" s="183" t="s">
        <v>1170</v>
      </c>
      <c r="H705" s="184">
        <v>1.575</v>
      </c>
      <c r="I705" s="185"/>
      <c r="L705" s="180"/>
      <c r="M705" s="186"/>
      <c r="T705" s="187"/>
      <c r="AT705" s="182" t="s">
        <v>172</v>
      </c>
      <c r="AU705" s="182" t="s">
        <v>112</v>
      </c>
      <c r="AV705" s="181" t="s">
        <v>112</v>
      </c>
      <c r="AW705" s="181" t="s">
        <v>65</v>
      </c>
      <c r="AX705" s="181" t="s">
        <v>8</v>
      </c>
      <c r="AY705" s="182" t="s">
        <v>160</v>
      </c>
    </row>
    <row r="706" spans="2:65" s="50" customFormat="1" ht="55.5" customHeight="1">
      <c r="B706" s="49"/>
      <c r="C706" s="155" t="s">
        <v>767</v>
      </c>
      <c r="D706" s="155" t="s">
        <v>163</v>
      </c>
      <c r="E706" s="156" t="s">
        <v>1187</v>
      </c>
      <c r="F706" s="157" t="s">
        <v>1188</v>
      </c>
      <c r="G706" s="158" t="s">
        <v>215</v>
      </c>
      <c r="H706" s="159">
        <v>7</v>
      </c>
      <c r="I706" s="160"/>
      <c r="J706" s="161">
        <f>ROUND(I706*H706,2)</f>
        <v>0</v>
      </c>
      <c r="K706" s="157" t="s">
        <v>167</v>
      </c>
      <c r="L706" s="49"/>
      <c r="M706" s="162" t="s">
        <v>53</v>
      </c>
      <c r="N706" s="163" t="s">
        <v>74</v>
      </c>
      <c r="P706" s="164">
        <f>O706*H706</f>
        <v>0</v>
      </c>
      <c r="Q706" s="164">
        <v>0</v>
      </c>
      <c r="R706" s="164">
        <f>Q706*H706</f>
        <v>0</v>
      </c>
      <c r="S706" s="164">
        <v>0</v>
      </c>
      <c r="T706" s="165">
        <f>S706*H706</f>
        <v>0</v>
      </c>
      <c r="AR706" s="166" t="s">
        <v>589</v>
      </c>
      <c r="AT706" s="166" t="s">
        <v>163</v>
      </c>
      <c r="AU706" s="166" t="s">
        <v>112</v>
      </c>
      <c r="AY706" s="34" t="s">
        <v>160</v>
      </c>
      <c r="BE706" s="167">
        <f>IF(N706="základní",J706,0)</f>
        <v>0</v>
      </c>
      <c r="BF706" s="167">
        <f>IF(N706="snížená",J706,0)</f>
        <v>0</v>
      </c>
      <c r="BG706" s="167">
        <f>IF(N706="zákl. přenesená",J706,0)</f>
        <v>0</v>
      </c>
      <c r="BH706" s="167">
        <f>IF(N706="sníž. přenesená",J706,0)</f>
        <v>0</v>
      </c>
      <c r="BI706" s="167">
        <f>IF(N706="nulová",J706,0)</f>
        <v>0</v>
      </c>
      <c r="BJ706" s="34" t="s">
        <v>8</v>
      </c>
      <c r="BK706" s="167">
        <f>ROUND(I706*H706,2)</f>
        <v>0</v>
      </c>
      <c r="BL706" s="34" t="s">
        <v>589</v>
      </c>
      <c r="BM706" s="166" t="s">
        <v>1189</v>
      </c>
    </row>
    <row r="707" spans="2:65" s="50" customFormat="1" ht="19.149999999999999">
      <c r="B707" s="49"/>
      <c r="D707" s="168" t="s">
        <v>170</v>
      </c>
      <c r="F707" s="169" t="s">
        <v>1190</v>
      </c>
      <c r="I707" s="170"/>
      <c r="L707" s="49"/>
      <c r="M707" s="171"/>
      <c r="T707" s="74"/>
      <c r="AT707" s="34" t="s">
        <v>170</v>
      </c>
      <c r="AU707" s="34" t="s">
        <v>112</v>
      </c>
    </row>
    <row r="708" spans="2:65" s="173" customFormat="1">
      <c r="B708" s="172"/>
      <c r="D708" s="174" t="s">
        <v>172</v>
      </c>
      <c r="E708" s="175" t="s">
        <v>53</v>
      </c>
      <c r="F708" s="176" t="s">
        <v>1119</v>
      </c>
      <c r="H708" s="175" t="s">
        <v>53</v>
      </c>
      <c r="I708" s="177"/>
      <c r="L708" s="172"/>
      <c r="M708" s="178"/>
      <c r="T708" s="179"/>
      <c r="AT708" s="175" t="s">
        <v>172</v>
      </c>
      <c r="AU708" s="175" t="s">
        <v>112</v>
      </c>
      <c r="AV708" s="173" t="s">
        <v>8</v>
      </c>
      <c r="AW708" s="173" t="s">
        <v>65</v>
      </c>
      <c r="AX708" s="173" t="s">
        <v>103</v>
      </c>
      <c r="AY708" s="175" t="s">
        <v>160</v>
      </c>
    </row>
    <row r="709" spans="2:65" s="173" customFormat="1">
      <c r="B709" s="172"/>
      <c r="D709" s="174" t="s">
        <v>172</v>
      </c>
      <c r="E709" s="175" t="s">
        <v>53</v>
      </c>
      <c r="F709" s="176" t="s">
        <v>1120</v>
      </c>
      <c r="H709" s="175" t="s">
        <v>53</v>
      </c>
      <c r="I709" s="177"/>
      <c r="L709" s="172"/>
      <c r="M709" s="178"/>
      <c r="T709" s="179"/>
      <c r="AT709" s="175" t="s">
        <v>172</v>
      </c>
      <c r="AU709" s="175" t="s">
        <v>112</v>
      </c>
      <c r="AV709" s="173" t="s">
        <v>8</v>
      </c>
      <c r="AW709" s="173" t="s">
        <v>65</v>
      </c>
      <c r="AX709" s="173" t="s">
        <v>103</v>
      </c>
      <c r="AY709" s="175" t="s">
        <v>160</v>
      </c>
    </row>
    <row r="710" spans="2:65" s="173" customFormat="1">
      <c r="B710" s="172"/>
      <c r="D710" s="174" t="s">
        <v>172</v>
      </c>
      <c r="E710" s="175" t="s">
        <v>53</v>
      </c>
      <c r="F710" s="176" t="s">
        <v>1130</v>
      </c>
      <c r="H710" s="175" t="s">
        <v>53</v>
      </c>
      <c r="I710" s="177"/>
      <c r="L710" s="172"/>
      <c r="M710" s="178"/>
      <c r="T710" s="179"/>
      <c r="AT710" s="175" t="s">
        <v>172</v>
      </c>
      <c r="AU710" s="175" t="s">
        <v>112</v>
      </c>
      <c r="AV710" s="173" t="s">
        <v>8</v>
      </c>
      <c r="AW710" s="173" t="s">
        <v>65</v>
      </c>
      <c r="AX710" s="173" t="s">
        <v>103</v>
      </c>
      <c r="AY710" s="175" t="s">
        <v>160</v>
      </c>
    </row>
    <row r="711" spans="2:65" s="181" customFormat="1">
      <c r="B711" s="180"/>
      <c r="D711" s="174" t="s">
        <v>172</v>
      </c>
      <c r="E711" s="182" t="s">
        <v>53</v>
      </c>
      <c r="F711" s="183" t="s">
        <v>1158</v>
      </c>
      <c r="H711" s="184">
        <v>7</v>
      </c>
      <c r="I711" s="185"/>
      <c r="L711" s="180"/>
      <c r="M711" s="186"/>
      <c r="T711" s="187"/>
      <c r="AT711" s="182" t="s">
        <v>172</v>
      </c>
      <c r="AU711" s="182" t="s">
        <v>112</v>
      </c>
      <c r="AV711" s="181" t="s">
        <v>112</v>
      </c>
      <c r="AW711" s="181" t="s">
        <v>65</v>
      </c>
      <c r="AX711" s="181" t="s">
        <v>8</v>
      </c>
      <c r="AY711" s="182" t="s">
        <v>160</v>
      </c>
    </row>
    <row r="712" spans="2:65" s="50" customFormat="1" ht="55.5" customHeight="1">
      <c r="B712" s="49"/>
      <c r="C712" s="155" t="s">
        <v>772</v>
      </c>
      <c r="D712" s="155" t="s">
        <v>163</v>
      </c>
      <c r="E712" s="156" t="s">
        <v>1191</v>
      </c>
      <c r="F712" s="157" t="s">
        <v>1192</v>
      </c>
      <c r="G712" s="158" t="s">
        <v>215</v>
      </c>
      <c r="H712" s="159">
        <v>8</v>
      </c>
      <c r="I712" s="160"/>
      <c r="J712" s="161">
        <f>ROUND(I712*H712,2)</f>
        <v>0</v>
      </c>
      <c r="K712" s="157" t="s">
        <v>167</v>
      </c>
      <c r="L712" s="49"/>
      <c r="M712" s="162" t="s">
        <v>53</v>
      </c>
      <c r="N712" s="163" t="s">
        <v>74</v>
      </c>
      <c r="P712" s="164">
        <f>O712*H712</f>
        <v>0</v>
      </c>
      <c r="Q712" s="164">
        <v>0</v>
      </c>
      <c r="R712" s="164">
        <f>Q712*H712</f>
        <v>0</v>
      </c>
      <c r="S712" s="164">
        <v>0</v>
      </c>
      <c r="T712" s="165">
        <f>S712*H712</f>
        <v>0</v>
      </c>
      <c r="AR712" s="166" t="s">
        <v>589</v>
      </c>
      <c r="AT712" s="166" t="s">
        <v>163</v>
      </c>
      <c r="AU712" s="166" t="s">
        <v>112</v>
      </c>
      <c r="AY712" s="34" t="s">
        <v>160</v>
      </c>
      <c r="BE712" s="167">
        <f>IF(N712="základní",J712,0)</f>
        <v>0</v>
      </c>
      <c r="BF712" s="167">
        <f>IF(N712="snížená",J712,0)</f>
        <v>0</v>
      </c>
      <c r="BG712" s="167">
        <f>IF(N712="zákl. přenesená",J712,0)</f>
        <v>0</v>
      </c>
      <c r="BH712" s="167">
        <f>IF(N712="sníž. přenesená",J712,0)</f>
        <v>0</v>
      </c>
      <c r="BI712" s="167">
        <f>IF(N712="nulová",J712,0)</f>
        <v>0</v>
      </c>
      <c r="BJ712" s="34" t="s">
        <v>8</v>
      </c>
      <c r="BK712" s="167">
        <f>ROUND(I712*H712,2)</f>
        <v>0</v>
      </c>
      <c r="BL712" s="34" t="s">
        <v>589</v>
      </c>
      <c r="BM712" s="166" t="s">
        <v>1193</v>
      </c>
    </row>
    <row r="713" spans="2:65" s="50" customFormat="1" ht="19.149999999999999">
      <c r="B713" s="49"/>
      <c r="D713" s="168" t="s">
        <v>170</v>
      </c>
      <c r="F713" s="169" t="s">
        <v>1194</v>
      </c>
      <c r="I713" s="170"/>
      <c r="L713" s="49"/>
      <c r="M713" s="171"/>
      <c r="T713" s="74"/>
      <c r="AT713" s="34" t="s">
        <v>170</v>
      </c>
      <c r="AU713" s="34" t="s">
        <v>112</v>
      </c>
    </row>
    <row r="714" spans="2:65" s="173" customFormat="1">
      <c r="B714" s="172"/>
      <c r="D714" s="174" t="s">
        <v>172</v>
      </c>
      <c r="E714" s="175" t="s">
        <v>53</v>
      </c>
      <c r="F714" s="176" t="s">
        <v>1119</v>
      </c>
      <c r="H714" s="175" t="s">
        <v>53</v>
      </c>
      <c r="I714" s="177"/>
      <c r="L714" s="172"/>
      <c r="M714" s="178"/>
      <c r="T714" s="179"/>
      <c r="AT714" s="175" t="s">
        <v>172</v>
      </c>
      <c r="AU714" s="175" t="s">
        <v>112</v>
      </c>
      <c r="AV714" s="173" t="s">
        <v>8</v>
      </c>
      <c r="AW714" s="173" t="s">
        <v>65</v>
      </c>
      <c r="AX714" s="173" t="s">
        <v>103</v>
      </c>
      <c r="AY714" s="175" t="s">
        <v>160</v>
      </c>
    </row>
    <row r="715" spans="2:65" s="173" customFormat="1">
      <c r="B715" s="172"/>
      <c r="D715" s="174" t="s">
        <v>172</v>
      </c>
      <c r="E715" s="175" t="s">
        <v>53</v>
      </c>
      <c r="F715" s="176" t="s">
        <v>1120</v>
      </c>
      <c r="H715" s="175" t="s">
        <v>53</v>
      </c>
      <c r="I715" s="177"/>
      <c r="L715" s="172"/>
      <c r="M715" s="178"/>
      <c r="T715" s="179"/>
      <c r="AT715" s="175" t="s">
        <v>172</v>
      </c>
      <c r="AU715" s="175" t="s">
        <v>112</v>
      </c>
      <c r="AV715" s="173" t="s">
        <v>8</v>
      </c>
      <c r="AW715" s="173" t="s">
        <v>65</v>
      </c>
      <c r="AX715" s="173" t="s">
        <v>103</v>
      </c>
      <c r="AY715" s="175" t="s">
        <v>160</v>
      </c>
    </row>
    <row r="716" spans="2:65" s="173" customFormat="1">
      <c r="B716" s="172"/>
      <c r="D716" s="174" t="s">
        <v>172</v>
      </c>
      <c r="E716" s="175" t="s">
        <v>53</v>
      </c>
      <c r="F716" s="176" t="s">
        <v>1163</v>
      </c>
      <c r="H716" s="175" t="s">
        <v>53</v>
      </c>
      <c r="I716" s="177"/>
      <c r="L716" s="172"/>
      <c r="M716" s="178"/>
      <c r="T716" s="179"/>
      <c r="AT716" s="175" t="s">
        <v>172</v>
      </c>
      <c r="AU716" s="175" t="s">
        <v>112</v>
      </c>
      <c r="AV716" s="173" t="s">
        <v>8</v>
      </c>
      <c r="AW716" s="173" t="s">
        <v>65</v>
      </c>
      <c r="AX716" s="173" t="s">
        <v>103</v>
      </c>
      <c r="AY716" s="175" t="s">
        <v>160</v>
      </c>
    </row>
    <row r="717" spans="2:65" s="181" customFormat="1">
      <c r="B717" s="180"/>
      <c r="D717" s="174" t="s">
        <v>172</v>
      </c>
      <c r="E717" s="182" t="s">
        <v>53</v>
      </c>
      <c r="F717" s="183" t="s">
        <v>1164</v>
      </c>
      <c r="H717" s="184">
        <v>8</v>
      </c>
      <c r="I717" s="185"/>
      <c r="L717" s="180"/>
      <c r="M717" s="186"/>
      <c r="T717" s="187"/>
      <c r="AT717" s="182" t="s">
        <v>172</v>
      </c>
      <c r="AU717" s="182" t="s">
        <v>112</v>
      </c>
      <c r="AV717" s="181" t="s">
        <v>112</v>
      </c>
      <c r="AW717" s="181" t="s">
        <v>65</v>
      </c>
      <c r="AX717" s="181" t="s">
        <v>8</v>
      </c>
      <c r="AY717" s="182" t="s">
        <v>160</v>
      </c>
    </row>
    <row r="718" spans="2:65" s="50" customFormat="1" ht="24.4" customHeight="1">
      <c r="B718" s="49"/>
      <c r="C718" s="155" t="s">
        <v>778</v>
      </c>
      <c r="D718" s="155" t="s">
        <v>163</v>
      </c>
      <c r="E718" s="156" t="s">
        <v>1195</v>
      </c>
      <c r="F718" s="157" t="s">
        <v>1196</v>
      </c>
      <c r="G718" s="158" t="s">
        <v>166</v>
      </c>
      <c r="H718" s="159">
        <v>3.5</v>
      </c>
      <c r="I718" s="160"/>
      <c r="J718" s="161">
        <f>ROUND(I718*H718,2)</f>
        <v>0</v>
      </c>
      <c r="K718" s="157" t="s">
        <v>167</v>
      </c>
      <c r="L718" s="49"/>
      <c r="M718" s="162" t="s">
        <v>53</v>
      </c>
      <c r="N718" s="163" t="s">
        <v>74</v>
      </c>
      <c r="P718" s="164">
        <f>O718*H718</f>
        <v>0</v>
      </c>
      <c r="Q718" s="164">
        <v>0</v>
      </c>
      <c r="R718" s="164">
        <f>Q718*H718</f>
        <v>0</v>
      </c>
      <c r="S718" s="164">
        <v>0</v>
      </c>
      <c r="T718" s="165">
        <f>S718*H718</f>
        <v>0</v>
      </c>
      <c r="AR718" s="166" t="s">
        <v>589</v>
      </c>
      <c r="AT718" s="166" t="s">
        <v>163</v>
      </c>
      <c r="AU718" s="166" t="s">
        <v>112</v>
      </c>
      <c r="AY718" s="34" t="s">
        <v>160</v>
      </c>
      <c r="BE718" s="167">
        <f>IF(N718="základní",J718,0)</f>
        <v>0</v>
      </c>
      <c r="BF718" s="167">
        <f>IF(N718="snížená",J718,0)</f>
        <v>0</v>
      </c>
      <c r="BG718" s="167">
        <f>IF(N718="zákl. přenesená",J718,0)</f>
        <v>0</v>
      </c>
      <c r="BH718" s="167">
        <f>IF(N718="sníž. přenesená",J718,0)</f>
        <v>0</v>
      </c>
      <c r="BI718" s="167">
        <f>IF(N718="nulová",J718,0)</f>
        <v>0</v>
      </c>
      <c r="BJ718" s="34" t="s">
        <v>8</v>
      </c>
      <c r="BK718" s="167">
        <f>ROUND(I718*H718,2)</f>
        <v>0</v>
      </c>
      <c r="BL718" s="34" t="s">
        <v>589</v>
      </c>
      <c r="BM718" s="166" t="s">
        <v>1197</v>
      </c>
    </row>
    <row r="719" spans="2:65" s="50" customFormat="1" ht="19.149999999999999">
      <c r="B719" s="49"/>
      <c r="D719" s="168" t="s">
        <v>170</v>
      </c>
      <c r="F719" s="169" t="s">
        <v>1198</v>
      </c>
      <c r="I719" s="170"/>
      <c r="L719" s="49"/>
      <c r="M719" s="171"/>
      <c r="T719" s="74"/>
      <c r="AT719" s="34" t="s">
        <v>170</v>
      </c>
      <c r="AU719" s="34" t="s">
        <v>112</v>
      </c>
    </row>
    <row r="720" spans="2:65" s="173" customFormat="1">
      <c r="B720" s="172"/>
      <c r="D720" s="174" t="s">
        <v>172</v>
      </c>
      <c r="E720" s="175" t="s">
        <v>53</v>
      </c>
      <c r="F720" s="176" t="s">
        <v>1119</v>
      </c>
      <c r="H720" s="175" t="s">
        <v>53</v>
      </c>
      <c r="I720" s="177"/>
      <c r="L720" s="172"/>
      <c r="M720" s="178"/>
      <c r="T720" s="179"/>
      <c r="AT720" s="175" t="s">
        <v>172</v>
      </c>
      <c r="AU720" s="175" t="s">
        <v>112</v>
      </c>
      <c r="AV720" s="173" t="s">
        <v>8</v>
      </c>
      <c r="AW720" s="173" t="s">
        <v>65</v>
      </c>
      <c r="AX720" s="173" t="s">
        <v>103</v>
      </c>
      <c r="AY720" s="175" t="s">
        <v>160</v>
      </c>
    </row>
    <row r="721" spans="2:65" s="173" customFormat="1">
      <c r="B721" s="172"/>
      <c r="D721" s="174" t="s">
        <v>172</v>
      </c>
      <c r="E721" s="175" t="s">
        <v>53</v>
      </c>
      <c r="F721" s="176" t="s">
        <v>1120</v>
      </c>
      <c r="H721" s="175" t="s">
        <v>53</v>
      </c>
      <c r="I721" s="177"/>
      <c r="L721" s="172"/>
      <c r="M721" s="178"/>
      <c r="T721" s="179"/>
      <c r="AT721" s="175" t="s">
        <v>172</v>
      </c>
      <c r="AU721" s="175" t="s">
        <v>112</v>
      </c>
      <c r="AV721" s="173" t="s">
        <v>8</v>
      </c>
      <c r="AW721" s="173" t="s">
        <v>65</v>
      </c>
      <c r="AX721" s="173" t="s">
        <v>103</v>
      </c>
      <c r="AY721" s="175" t="s">
        <v>160</v>
      </c>
    </row>
    <row r="722" spans="2:65" s="173" customFormat="1">
      <c r="B722" s="172"/>
      <c r="D722" s="174" t="s">
        <v>172</v>
      </c>
      <c r="E722" s="175" t="s">
        <v>53</v>
      </c>
      <c r="F722" s="176" t="s">
        <v>1130</v>
      </c>
      <c r="H722" s="175" t="s">
        <v>53</v>
      </c>
      <c r="I722" s="177"/>
      <c r="L722" s="172"/>
      <c r="M722" s="178"/>
      <c r="T722" s="179"/>
      <c r="AT722" s="175" t="s">
        <v>172</v>
      </c>
      <c r="AU722" s="175" t="s">
        <v>112</v>
      </c>
      <c r="AV722" s="173" t="s">
        <v>8</v>
      </c>
      <c r="AW722" s="173" t="s">
        <v>65</v>
      </c>
      <c r="AX722" s="173" t="s">
        <v>103</v>
      </c>
      <c r="AY722" s="175" t="s">
        <v>160</v>
      </c>
    </row>
    <row r="723" spans="2:65" s="181" customFormat="1">
      <c r="B723" s="180"/>
      <c r="D723" s="174" t="s">
        <v>172</v>
      </c>
      <c r="E723" s="182" t="s">
        <v>53</v>
      </c>
      <c r="F723" s="183" t="s">
        <v>1131</v>
      </c>
      <c r="H723" s="184">
        <v>3.5</v>
      </c>
      <c r="I723" s="185"/>
      <c r="L723" s="180"/>
      <c r="M723" s="186"/>
      <c r="T723" s="187"/>
      <c r="AT723" s="182" t="s">
        <v>172</v>
      </c>
      <c r="AU723" s="182" t="s">
        <v>112</v>
      </c>
      <c r="AV723" s="181" t="s">
        <v>112</v>
      </c>
      <c r="AW723" s="181" t="s">
        <v>65</v>
      </c>
      <c r="AX723" s="181" t="s">
        <v>8</v>
      </c>
      <c r="AY723" s="182" t="s">
        <v>160</v>
      </c>
    </row>
    <row r="724" spans="2:65" s="50" customFormat="1" ht="49.15" customHeight="1">
      <c r="B724" s="49"/>
      <c r="C724" s="155" t="s">
        <v>783</v>
      </c>
      <c r="D724" s="155" t="s">
        <v>163</v>
      </c>
      <c r="E724" s="156" t="s">
        <v>1199</v>
      </c>
      <c r="F724" s="157" t="s">
        <v>1200</v>
      </c>
      <c r="G724" s="158" t="s">
        <v>215</v>
      </c>
      <c r="H724" s="159">
        <v>15</v>
      </c>
      <c r="I724" s="160"/>
      <c r="J724" s="161">
        <f>ROUND(I724*H724,2)</f>
        <v>0</v>
      </c>
      <c r="K724" s="157" t="s">
        <v>167</v>
      </c>
      <c r="L724" s="49"/>
      <c r="M724" s="162" t="s">
        <v>53</v>
      </c>
      <c r="N724" s="163" t="s">
        <v>74</v>
      </c>
      <c r="P724" s="164">
        <f>O724*H724</f>
        <v>0</v>
      </c>
      <c r="Q724" s="164">
        <v>0</v>
      </c>
      <c r="R724" s="164">
        <f>Q724*H724</f>
        <v>0</v>
      </c>
      <c r="S724" s="164">
        <v>0</v>
      </c>
      <c r="T724" s="165">
        <f>S724*H724</f>
        <v>0</v>
      </c>
      <c r="AR724" s="166" t="s">
        <v>589</v>
      </c>
      <c r="AT724" s="166" t="s">
        <v>163</v>
      </c>
      <c r="AU724" s="166" t="s">
        <v>112</v>
      </c>
      <c r="AY724" s="34" t="s">
        <v>160</v>
      </c>
      <c r="BE724" s="167">
        <f>IF(N724="základní",J724,0)</f>
        <v>0</v>
      </c>
      <c r="BF724" s="167">
        <f>IF(N724="snížená",J724,0)</f>
        <v>0</v>
      </c>
      <c r="BG724" s="167">
        <f>IF(N724="zákl. přenesená",J724,0)</f>
        <v>0</v>
      </c>
      <c r="BH724" s="167">
        <f>IF(N724="sníž. přenesená",J724,0)</f>
        <v>0</v>
      </c>
      <c r="BI724" s="167">
        <f>IF(N724="nulová",J724,0)</f>
        <v>0</v>
      </c>
      <c r="BJ724" s="34" t="s">
        <v>8</v>
      </c>
      <c r="BK724" s="167">
        <f>ROUND(I724*H724,2)</f>
        <v>0</v>
      </c>
      <c r="BL724" s="34" t="s">
        <v>589</v>
      </c>
      <c r="BM724" s="166" t="s">
        <v>1201</v>
      </c>
    </row>
    <row r="725" spans="2:65" s="50" customFormat="1" ht="19.149999999999999">
      <c r="B725" s="49"/>
      <c r="D725" s="168" t="s">
        <v>170</v>
      </c>
      <c r="F725" s="169" t="s">
        <v>1202</v>
      </c>
      <c r="I725" s="170"/>
      <c r="L725" s="49"/>
      <c r="M725" s="171"/>
      <c r="T725" s="74"/>
      <c r="AT725" s="34" t="s">
        <v>170</v>
      </c>
      <c r="AU725" s="34" t="s">
        <v>112</v>
      </c>
    </row>
    <row r="726" spans="2:65" s="173" customFormat="1">
      <c r="B726" s="172"/>
      <c r="D726" s="174" t="s">
        <v>172</v>
      </c>
      <c r="E726" s="175" t="s">
        <v>53</v>
      </c>
      <c r="F726" s="176" t="s">
        <v>1119</v>
      </c>
      <c r="H726" s="175" t="s">
        <v>53</v>
      </c>
      <c r="I726" s="177"/>
      <c r="L726" s="172"/>
      <c r="M726" s="178"/>
      <c r="T726" s="179"/>
      <c r="AT726" s="175" t="s">
        <v>172</v>
      </c>
      <c r="AU726" s="175" t="s">
        <v>112</v>
      </c>
      <c r="AV726" s="173" t="s">
        <v>8</v>
      </c>
      <c r="AW726" s="173" t="s">
        <v>65</v>
      </c>
      <c r="AX726" s="173" t="s">
        <v>103</v>
      </c>
      <c r="AY726" s="175" t="s">
        <v>160</v>
      </c>
    </row>
    <row r="727" spans="2:65" s="173" customFormat="1">
      <c r="B727" s="172"/>
      <c r="D727" s="174" t="s">
        <v>172</v>
      </c>
      <c r="E727" s="175" t="s">
        <v>53</v>
      </c>
      <c r="F727" s="176" t="s">
        <v>1120</v>
      </c>
      <c r="H727" s="175" t="s">
        <v>53</v>
      </c>
      <c r="I727" s="177"/>
      <c r="L727" s="172"/>
      <c r="M727" s="178"/>
      <c r="T727" s="179"/>
      <c r="AT727" s="175" t="s">
        <v>172</v>
      </c>
      <c r="AU727" s="175" t="s">
        <v>112</v>
      </c>
      <c r="AV727" s="173" t="s">
        <v>8</v>
      </c>
      <c r="AW727" s="173" t="s">
        <v>65</v>
      </c>
      <c r="AX727" s="173" t="s">
        <v>103</v>
      </c>
      <c r="AY727" s="175" t="s">
        <v>160</v>
      </c>
    </row>
    <row r="728" spans="2:65" s="181" customFormat="1">
      <c r="B728" s="180"/>
      <c r="D728" s="174" t="s">
        <v>172</v>
      </c>
      <c r="E728" s="182" t="s">
        <v>53</v>
      </c>
      <c r="F728" s="183" t="s">
        <v>1203</v>
      </c>
      <c r="H728" s="184">
        <v>15</v>
      </c>
      <c r="I728" s="185"/>
      <c r="L728" s="180"/>
      <c r="M728" s="186"/>
      <c r="T728" s="187"/>
      <c r="AT728" s="182" t="s">
        <v>172</v>
      </c>
      <c r="AU728" s="182" t="s">
        <v>112</v>
      </c>
      <c r="AV728" s="181" t="s">
        <v>112</v>
      </c>
      <c r="AW728" s="181" t="s">
        <v>65</v>
      </c>
      <c r="AX728" s="181" t="s">
        <v>8</v>
      </c>
      <c r="AY728" s="182" t="s">
        <v>160</v>
      </c>
    </row>
    <row r="729" spans="2:65" s="50" customFormat="1" ht="16.5" customHeight="1">
      <c r="B729" s="49"/>
      <c r="C729" s="188" t="s">
        <v>789</v>
      </c>
      <c r="D729" s="188" t="s">
        <v>187</v>
      </c>
      <c r="E729" s="189" t="s">
        <v>1204</v>
      </c>
      <c r="F729" s="190" t="s">
        <v>1205</v>
      </c>
      <c r="G729" s="191" t="s">
        <v>215</v>
      </c>
      <c r="H729" s="192">
        <v>30</v>
      </c>
      <c r="I729" s="193"/>
      <c r="J729" s="194">
        <f>ROUND(I729*H729,2)</f>
        <v>0</v>
      </c>
      <c r="K729" s="190" t="s">
        <v>167</v>
      </c>
      <c r="L729" s="195"/>
      <c r="M729" s="196" t="s">
        <v>53</v>
      </c>
      <c r="N729" s="197" t="s">
        <v>74</v>
      </c>
      <c r="P729" s="164">
        <f>O729*H729</f>
        <v>0</v>
      </c>
      <c r="Q729" s="164">
        <v>5.9000000000000003E-4</v>
      </c>
      <c r="R729" s="164">
        <f>Q729*H729</f>
        <v>1.77E-2</v>
      </c>
      <c r="S729" s="164">
        <v>0</v>
      </c>
      <c r="T729" s="165">
        <f>S729*H729</f>
        <v>0</v>
      </c>
      <c r="AR729" s="166" t="s">
        <v>1206</v>
      </c>
      <c r="AT729" s="166" t="s">
        <v>187</v>
      </c>
      <c r="AU729" s="166" t="s">
        <v>112</v>
      </c>
      <c r="AY729" s="34" t="s">
        <v>160</v>
      </c>
      <c r="BE729" s="167">
        <f>IF(N729="základní",J729,0)</f>
        <v>0</v>
      </c>
      <c r="BF729" s="167">
        <f>IF(N729="snížená",J729,0)</f>
        <v>0</v>
      </c>
      <c r="BG729" s="167">
        <f>IF(N729="zákl. přenesená",J729,0)</f>
        <v>0</v>
      </c>
      <c r="BH729" s="167">
        <f>IF(N729="sníž. přenesená",J729,0)</f>
        <v>0</v>
      </c>
      <c r="BI729" s="167">
        <f>IF(N729="nulová",J729,0)</f>
        <v>0</v>
      </c>
      <c r="BJ729" s="34" t="s">
        <v>8</v>
      </c>
      <c r="BK729" s="167">
        <f>ROUND(I729*H729,2)</f>
        <v>0</v>
      </c>
      <c r="BL729" s="34" t="s">
        <v>1206</v>
      </c>
      <c r="BM729" s="166" t="s">
        <v>1207</v>
      </c>
    </row>
    <row r="730" spans="2:65" s="181" customFormat="1">
      <c r="B730" s="180"/>
      <c r="D730" s="174" t="s">
        <v>172</v>
      </c>
      <c r="F730" s="183" t="s">
        <v>1208</v>
      </c>
      <c r="H730" s="184">
        <v>30</v>
      </c>
      <c r="I730" s="185"/>
      <c r="L730" s="180"/>
      <c r="M730" s="186"/>
      <c r="T730" s="187"/>
      <c r="AT730" s="182" t="s">
        <v>172</v>
      </c>
      <c r="AU730" s="182" t="s">
        <v>112</v>
      </c>
      <c r="AV730" s="181" t="s">
        <v>112</v>
      </c>
      <c r="AW730" s="181" t="s">
        <v>38</v>
      </c>
      <c r="AX730" s="181" t="s">
        <v>8</v>
      </c>
      <c r="AY730" s="182" t="s">
        <v>160</v>
      </c>
    </row>
    <row r="731" spans="2:65" s="50" customFormat="1" ht="37.9" customHeight="1">
      <c r="B731" s="49"/>
      <c r="C731" s="155" t="s">
        <v>792</v>
      </c>
      <c r="D731" s="155" t="s">
        <v>163</v>
      </c>
      <c r="E731" s="156" t="s">
        <v>1209</v>
      </c>
      <c r="F731" s="157" t="s">
        <v>1210</v>
      </c>
      <c r="G731" s="158" t="s">
        <v>215</v>
      </c>
      <c r="H731" s="159">
        <v>15</v>
      </c>
      <c r="I731" s="160"/>
      <c r="J731" s="161">
        <f>ROUND(I731*H731,2)</f>
        <v>0</v>
      </c>
      <c r="K731" s="157" t="s">
        <v>167</v>
      </c>
      <c r="L731" s="49"/>
      <c r="M731" s="162" t="s">
        <v>53</v>
      </c>
      <c r="N731" s="163" t="s">
        <v>74</v>
      </c>
      <c r="P731" s="164">
        <f>O731*H731</f>
        <v>0</v>
      </c>
      <c r="Q731" s="164">
        <v>6.9999999999999994E-5</v>
      </c>
      <c r="R731" s="164">
        <f>Q731*H731</f>
        <v>1.0499999999999999E-3</v>
      </c>
      <c r="S731" s="164">
        <v>0</v>
      </c>
      <c r="T731" s="165">
        <f>S731*H731</f>
        <v>0</v>
      </c>
      <c r="AR731" s="166" t="s">
        <v>589</v>
      </c>
      <c r="AT731" s="166" t="s">
        <v>163</v>
      </c>
      <c r="AU731" s="166" t="s">
        <v>112</v>
      </c>
      <c r="AY731" s="34" t="s">
        <v>160</v>
      </c>
      <c r="BE731" s="167">
        <f>IF(N731="základní",J731,0)</f>
        <v>0</v>
      </c>
      <c r="BF731" s="167">
        <f>IF(N731="snížená",J731,0)</f>
        <v>0</v>
      </c>
      <c r="BG731" s="167">
        <f>IF(N731="zákl. přenesená",J731,0)</f>
        <v>0</v>
      </c>
      <c r="BH731" s="167">
        <f>IF(N731="sníž. přenesená",J731,0)</f>
        <v>0</v>
      </c>
      <c r="BI731" s="167">
        <f>IF(N731="nulová",J731,0)</f>
        <v>0</v>
      </c>
      <c r="BJ731" s="34" t="s">
        <v>8</v>
      </c>
      <c r="BK731" s="167">
        <f>ROUND(I731*H731,2)</f>
        <v>0</v>
      </c>
      <c r="BL731" s="34" t="s">
        <v>589</v>
      </c>
      <c r="BM731" s="166" t="s">
        <v>1211</v>
      </c>
    </row>
    <row r="732" spans="2:65" s="50" customFormat="1" ht="19.149999999999999">
      <c r="B732" s="49"/>
      <c r="D732" s="168" t="s">
        <v>170</v>
      </c>
      <c r="F732" s="169" t="s">
        <v>1212</v>
      </c>
      <c r="I732" s="170"/>
      <c r="L732" s="49"/>
      <c r="M732" s="171"/>
      <c r="T732" s="74"/>
      <c r="AT732" s="34" t="s">
        <v>170</v>
      </c>
      <c r="AU732" s="34" t="s">
        <v>112</v>
      </c>
    </row>
    <row r="733" spans="2:65" s="173" customFormat="1">
      <c r="B733" s="172"/>
      <c r="D733" s="174" t="s">
        <v>172</v>
      </c>
      <c r="E733" s="175" t="s">
        <v>53</v>
      </c>
      <c r="F733" s="176" t="s">
        <v>1119</v>
      </c>
      <c r="H733" s="175" t="s">
        <v>53</v>
      </c>
      <c r="I733" s="177"/>
      <c r="L733" s="172"/>
      <c r="M733" s="178"/>
      <c r="T733" s="179"/>
      <c r="AT733" s="175" t="s">
        <v>172</v>
      </c>
      <c r="AU733" s="175" t="s">
        <v>112</v>
      </c>
      <c r="AV733" s="173" t="s">
        <v>8</v>
      </c>
      <c r="AW733" s="173" t="s">
        <v>65</v>
      </c>
      <c r="AX733" s="173" t="s">
        <v>103</v>
      </c>
      <c r="AY733" s="175" t="s">
        <v>160</v>
      </c>
    </row>
    <row r="734" spans="2:65" s="173" customFormat="1">
      <c r="B734" s="172"/>
      <c r="D734" s="174" t="s">
        <v>172</v>
      </c>
      <c r="E734" s="175" t="s">
        <v>53</v>
      </c>
      <c r="F734" s="176" t="s">
        <v>1120</v>
      </c>
      <c r="H734" s="175" t="s">
        <v>53</v>
      </c>
      <c r="I734" s="177"/>
      <c r="L734" s="172"/>
      <c r="M734" s="178"/>
      <c r="T734" s="179"/>
      <c r="AT734" s="175" t="s">
        <v>172</v>
      </c>
      <c r="AU734" s="175" t="s">
        <v>112</v>
      </c>
      <c r="AV734" s="173" t="s">
        <v>8</v>
      </c>
      <c r="AW734" s="173" t="s">
        <v>65</v>
      </c>
      <c r="AX734" s="173" t="s">
        <v>103</v>
      </c>
      <c r="AY734" s="175" t="s">
        <v>160</v>
      </c>
    </row>
    <row r="735" spans="2:65" s="181" customFormat="1">
      <c r="B735" s="180"/>
      <c r="D735" s="174" t="s">
        <v>172</v>
      </c>
      <c r="E735" s="182" t="s">
        <v>53</v>
      </c>
      <c r="F735" s="183" t="s">
        <v>1203</v>
      </c>
      <c r="H735" s="184">
        <v>15</v>
      </c>
      <c r="I735" s="185"/>
      <c r="L735" s="180"/>
      <c r="M735" s="186"/>
      <c r="T735" s="187"/>
      <c r="AT735" s="182" t="s">
        <v>172</v>
      </c>
      <c r="AU735" s="182" t="s">
        <v>112</v>
      </c>
      <c r="AV735" s="181" t="s">
        <v>112</v>
      </c>
      <c r="AW735" s="181" t="s">
        <v>65</v>
      </c>
      <c r="AX735" s="181" t="s">
        <v>8</v>
      </c>
      <c r="AY735" s="182" t="s">
        <v>160</v>
      </c>
    </row>
    <row r="736" spans="2:65" s="50" customFormat="1" ht="37.9" customHeight="1">
      <c r="B736" s="49"/>
      <c r="C736" s="155" t="s">
        <v>797</v>
      </c>
      <c r="D736" s="155" t="s">
        <v>163</v>
      </c>
      <c r="E736" s="156" t="s">
        <v>1213</v>
      </c>
      <c r="F736" s="157" t="s">
        <v>1214</v>
      </c>
      <c r="G736" s="158" t="s">
        <v>215</v>
      </c>
      <c r="H736" s="159">
        <v>30</v>
      </c>
      <c r="I736" s="160"/>
      <c r="J736" s="161">
        <f>ROUND(I736*H736,2)</f>
        <v>0</v>
      </c>
      <c r="K736" s="157" t="s">
        <v>167</v>
      </c>
      <c r="L736" s="49"/>
      <c r="M736" s="162" t="s">
        <v>53</v>
      </c>
      <c r="N736" s="163" t="s">
        <v>74</v>
      </c>
      <c r="P736" s="164">
        <f>O736*H736</f>
        <v>0</v>
      </c>
      <c r="Q736" s="164">
        <v>0</v>
      </c>
      <c r="R736" s="164">
        <f>Q736*H736</f>
        <v>0</v>
      </c>
      <c r="S736" s="164">
        <v>0</v>
      </c>
      <c r="T736" s="165">
        <f>S736*H736</f>
        <v>0</v>
      </c>
      <c r="AR736" s="166" t="s">
        <v>589</v>
      </c>
      <c r="AT736" s="166" t="s">
        <v>163</v>
      </c>
      <c r="AU736" s="166" t="s">
        <v>112</v>
      </c>
      <c r="AY736" s="34" t="s">
        <v>160</v>
      </c>
      <c r="BE736" s="167">
        <f>IF(N736="základní",J736,0)</f>
        <v>0</v>
      </c>
      <c r="BF736" s="167">
        <f>IF(N736="snížená",J736,0)</f>
        <v>0</v>
      </c>
      <c r="BG736" s="167">
        <f>IF(N736="zákl. přenesená",J736,0)</f>
        <v>0</v>
      </c>
      <c r="BH736" s="167">
        <f>IF(N736="sníž. přenesená",J736,0)</f>
        <v>0</v>
      </c>
      <c r="BI736" s="167">
        <f>IF(N736="nulová",J736,0)</f>
        <v>0</v>
      </c>
      <c r="BJ736" s="34" t="s">
        <v>8</v>
      </c>
      <c r="BK736" s="167">
        <f>ROUND(I736*H736,2)</f>
        <v>0</v>
      </c>
      <c r="BL736" s="34" t="s">
        <v>589</v>
      </c>
      <c r="BM736" s="166" t="s">
        <v>1215</v>
      </c>
    </row>
    <row r="737" spans="2:65" s="50" customFormat="1" ht="19.149999999999999">
      <c r="B737" s="49"/>
      <c r="D737" s="168" t="s">
        <v>170</v>
      </c>
      <c r="F737" s="169" t="s">
        <v>1216</v>
      </c>
      <c r="I737" s="170"/>
      <c r="L737" s="49"/>
      <c r="M737" s="171"/>
      <c r="T737" s="74"/>
      <c r="AT737" s="34" t="s">
        <v>170</v>
      </c>
      <c r="AU737" s="34" t="s">
        <v>112</v>
      </c>
    </row>
    <row r="738" spans="2:65" s="173" customFormat="1">
      <c r="B738" s="172"/>
      <c r="D738" s="174" t="s">
        <v>172</v>
      </c>
      <c r="E738" s="175" t="s">
        <v>53</v>
      </c>
      <c r="F738" s="176" t="s">
        <v>1119</v>
      </c>
      <c r="H738" s="175" t="s">
        <v>53</v>
      </c>
      <c r="I738" s="177"/>
      <c r="L738" s="172"/>
      <c r="M738" s="178"/>
      <c r="T738" s="179"/>
      <c r="AT738" s="175" t="s">
        <v>172</v>
      </c>
      <c r="AU738" s="175" t="s">
        <v>112</v>
      </c>
      <c r="AV738" s="173" t="s">
        <v>8</v>
      </c>
      <c r="AW738" s="173" t="s">
        <v>65</v>
      </c>
      <c r="AX738" s="173" t="s">
        <v>103</v>
      </c>
      <c r="AY738" s="175" t="s">
        <v>160</v>
      </c>
    </row>
    <row r="739" spans="2:65" s="173" customFormat="1">
      <c r="B739" s="172"/>
      <c r="D739" s="174" t="s">
        <v>172</v>
      </c>
      <c r="E739" s="175" t="s">
        <v>53</v>
      </c>
      <c r="F739" s="176" t="s">
        <v>1120</v>
      </c>
      <c r="H739" s="175" t="s">
        <v>53</v>
      </c>
      <c r="I739" s="177"/>
      <c r="L739" s="172"/>
      <c r="M739" s="178"/>
      <c r="T739" s="179"/>
      <c r="AT739" s="175" t="s">
        <v>172</v>
      </c>
      <c r="AU739" s="175" t="s">
        <v>112</v>
      </c>
      <c r="AV739" s="173" t="s">
        <v>8</v>
      </c>
      <c r="AW739" s="173" t="s">
        <v>65</v>
      </c>
      <c r="AX739" s="173" t="s">
        <v>103</v>
      </c>
      <c r="AY739" s="175" t="s">
        <v>160</v>
      </c>
    </row>
    <row r="740" spans="2:65" s="181" customFormat="1">
      <c r="B740" s="180"/>
      <c r="D740" s="174" t="s">
        <v>172</v>
      </c>
      <c r="E740" s="182" t="s">
        <v>53</v>
      </c>
      <c r="F740" s="183" t="s">
        <v>1217</v>
      </c>
      <c r="H740" s="184">
        <v>30</v>
      </c>
      <c r="I740" s="185"/>
      <c r="L740" s="180"/>
      <c r="M740" s="186"/>
      <c r="T740" s="187"/>
      <c r="AT740" s="182" t="s">
        <v>172</v>
      </c>
      <c r="AU740" s="182" t="s">
        <v>112</v>
      </c>
      <c r="AV740" s="181" t="s">
        <v>112</v>
      </c>
      <c r="AW740" s="181" t="s">
        <v>65</v>
      </c>
      <c r="AX740" s="181" t="s">
        <v>8</v>
      </c>
      <c r="AY740" s="182" t="s">
        <v>160</v>
      </c>
    </row>
    <row r="741" spans="2:65" s="50" customFormat="1" ht="37.9" customHeight="1">
      <c r="B741" s="49"/>
      <c r="C741" s="155" t="s">
        <v>802</v>
      </c>
      <c r="D741" s="155" t="s">
        <v>163</v>
      </c>
      <c r="E741" s="156" t="s">
        <v>1218</v>
      </c>
      <c r="F741" s="157" t="s">
        <v>1219</v>
      </c>
      <c r="G741" s="158" t="s">
        <v>166</v>
      </c>
      <c r="H741" s="159">
        <v>2.8</v>
      </c>
      <c r="I741" s="160"/>
      <c r="J741" s="161">
        <f>ROUND(I741*H741,2)</f>
        <v>0</v>
      </c>
      <c r="K741" s="157" t="s">
        <v>167</v>
      </c>
      <c r="L741" s="49"/>
      <c r="M741" s="162" t="s">
        <v>53</v>
      </c>
      <c r="N741" s="163" t="s">
        <v>74</v>
      </c>
      <c r="P741" s="164">
        <f>O741*H741</f>
        <v>0</v>
      </c>
      <c r="Q741" s="164">
        <v>0</v>
      </c>
      <c r="R741" s="164">
        <f>Q741*H741</f>
        <v>0</v>
      </c>
      <c r="S741" s="164">
        <v>0</v>
      </c>
      <c r="T741" s="165">
        <f>S741*H741</f>
        <v>0</v>
      </c>
      <c r="AR741" s="166" t="s">
        <v>589</v>
      </c>
      <c r="AT741" s="166" t="s">
        <v>163</v>
      </c>
      <c r="AU741" s="166" t="s">
        <v>112</v>
      </c>
      <c r="AY741" s="34" t="s">
        <v>160</v>
      </c>
      <c r="BE741" s="167">
        <f>IF(N741="základní",J741,0)</f>
        <v>0</v>
      </c>
      <c r="BF741" s="167">
        <f>IF(N741="snížená",J741,0)</f>
        <v>0</v>
      </c>
      <c r="BG741" s="167">
        <f>IF(N741="zákl. přenesená",J741,0)</f>
        <v>0</v>
      </c>
      <c r="BH741" s="167">
        <f>IF(N741="sníž. přenesená",J741,0)</f>
        <v>0</v>
      </c>
      <c r="BI741" s="167">
        <f>IF(N741="nulová",J741,0)</f>
        <v>0</v>
      </c>
      <c r="BJ741" s="34" t="s">
        <v>8</v>
      </c>
      <c r="BK741" s="167">
        <f>ROUND(I741*H741,2)</f>
        <v>0</v>
      </c>
      <c r="BL741" s="34" t="s">
        <v>589</v>
      </c>
      <c r="BM741" s="166" t="s">
        <v>1220</v>
      </c>
    </row>
    <row r="742" spans="2:65" s="50" customFormat="1" ht="19.149999999999999">
      <c r="B742" s="49"/>
      <c r="D742" s="168" t="s">
        <v>170</v>
      </c>
      <c r="F742" s="169" t="s">
        <v>1221</v>
      </c>
      <c r="I742" s="170"/>
      <c r="L742" s="49"/>
      <c r="M742" s="171"/>
      <c r="T742" s="74"/>
      <c r="AT742" s="34" t="s">
        <v>170</v>
      </c>
      <c r="AU742" s="34" t="s">
        <v>112</v>
      </c>
    </row>
    <row r="743" spans="2:65" s="173" customFormat="1">
      <c r="B743" s="172"/>
      <c r="D743" s="174" t="s">
        <v>172</v>
      </c>
      <c r="E743" s="175" t="s">
        <v>53</v>
      </c>
      <c r="F743" s="176" t="s">
        <v>1119</v>
      </c>
      <c r="H743" s="175" t="s">
        <v>53</v>
      </c>
      <c r="I743" s="177"/>
      <c r="L743" s="172"/>
      <c r="M743" s="178"/>
      <c r="T743" s="179"/>
      <c r="AT743" s="175" t="s">
        <v>172</v>
      </c>
      <c r="AU743" s="175" t="s">
        <v>112</v>
      </c>
      <c r="AV743" s="173" t="s">
        <v>8</v>
      </c>
      <c r="AW743" s="173" t="s">
        <v>65</v>
      </c>
      <c r="AX743" s="173" t="s">
        <v>103</v>
      </c>
      <c r="AY743" s="175" t="s">
        <v>160</v>
      </c>
    </row>
    <row r="744" spans="2:65" s="173" customFormat="1">
      <c r="B744" s="172"/>
      <c r="D744" s="174" t="s">
        <v>172</v>
      </c>
      <c r="E744" s="175" t="s">
        <v>53</v>
      </c>
      <c r="F744" s="176" t="s">
        <v>1120</v>
      </c>
      <c r="H744" s="175" t="s">
        <v>53</v>
      </c>
      <c r="I744" s="177"/>
      <c r="L744" s="172"/>
      <c r="M744" s="178"/>
      <c r="T744" s="179"/>
      <c r="AT744" s="175" t="s">
        <v>172</v>
      </c>
      <c r="AU744" s="175" t="s">
        <v>112</v>
      </c>
      <c r="AV744" s="173" t="s">
        <v>8</v>
      </c>
      <c r="AW744" s="173" t="s">
        <v>65</v>
      </c>
      <c r="AX744" s="173" t="s">
        <v>103</v>
      </c>
      <c r="AY744" s="175" t="s">
        <v>160</v>
      </c>
    </row>
    <row r="745" spans="2:65" s="173" customFormat="1">
      <c r="B745" s="172"/>
      <c r="D745" s="174" t="s">
        <v>172</v>
      </c>
      <c r="E745" s="175" t="s">
        <v>53</v>
      </c>
      <c r="F745" s="176" t="s">
        <v>1163</v>
      </c>
      <c r="H745" s="175" t="s">
        <v>53</v>
      </c>
      <c r="I745" s="177"/>
      <c r="L745" s="172"/>
      <c r="M745" s="178"/>
      <c r="T745" s="179"/>
      <c r="AT745" s="175" t="s">
        <v>172</v>
      </c>
      <c r="AU745" s="175" t="s">
        <v>112</v>
      </c>
      <c r="AV745" s="173" t="s">
        <v>8</v>
      </c>
      <c r="AW745" s="173" t="s">
        <v>65</v>
      </c>
      <c r="AX745" s="173" t="s">
        <v>103</v>
      </c>
      <c r="AY745" s="175" t="s">
        <v>160</v>
      </c>
    </row>
    <row r="746" spans="2:65" s="181" customFormat="1">
      <c r="B746" s="180"/>
      <c r="D746" s="174" t="s">
        <v>172</v>
      </c>
      <c r="E746" s="182" t="s">
        <v>53</v>
      </c>
      <c r="F746" s="183" t="s">
        <v>1222</v>
      </c>
      <c r="H746" s="184">
        <v>2.8</v>
      </c>
      <c r="I746" s="185"/>
      <c r="L746" s="180"/>
      <c r="M746" s="186"/>
      <c r="T746" s="187"/>
      <c r="AT746" s="182" t="s">
        <v>172</v>
      </c>
      <c r="AU746" s="182" t="s">
        <v>112</v>
      </c>
      <c r="AV746" s="181" t="s">
        <v>112</v>
      </c>
      <c r="AW746" s="181" t="s">
        <v>65</v>
      </c>
      <c r="AX746" s="181" t="s">
        <v>8</v>
      </c>
      <c r="AY746" s="182" t="s">
        <v>160</v>
      </c>
    </row>
    <row r="747" spans="2:65" s="50" customFormat="1" ht="37.9" customHeight="1">
      <c r="B747" s="49"/>
      <c r="C747" s="155" t="s">
        <v>807</v>
      </c>
      <c r="D747" s="155" t="s">
        <v>163</v>
      </c>
      <c r="E747" s="156" t="s">
        <v>1223</v>
      </c>
      <c r="F747" s="157" t="s">
        <v>1224</v>
      </c>
      <c r="G747" s="158" t="s">
        <v>166</v>
      </c>
      <c r="H747" s="159">
        <v>2.8</v>
      </c>
      <c r="I747" s="160"/>
      <c r="J747" s="161">
        <f>ROUND(I747*H747,2)</f>
        <v>0</v>
      </c>
      <c r="K747" s="157" t="s">
        <v>167</v>
      </c>
      <c r="L747" s="49"/>
      <c r="M747" s="162" t="s">
        <v>53</v>
      </c>
      <c r="N747" s="163" t="s">
        <v>74</v>
      </c>
      <c r="P747" s="164">
        <f>O747*H747</f>
        <v>0</v>
      </c>
      <c r="Q747" s="164">
        <v>0</v>
      </c>
      <c r="R747" s="164">
        <f>Q747*H747</f>
        <v>0</v>
      </c>
      <c r="S747" s="164">
        <v>0</v>
      </c>
      <c r="T747" s="165">
        <f>S747*H747</f>
        <v>0</v>
      </c>
      <c r="AR747" s="166" t="s">
        <v>589</v>
      </c>
      <c r="AT747" s="166" t="s">
        <v>163</v>
      </c>
      <c r="AU747" s="166" t="s">
        <v>112</v>
      </c>
      <c r="AY747" s="34" t="s">
        <v>160</v>
      </c>
      <c r="BE747" s="167">
        <f>IF(N747="základní",J747,0)</f>
        <v>0</v>
      </c>
      <c r="BF747" s="167">
        <f>IF(N747="snížená",J747,0)</f>
        <v>0</v>
      </c>
      <c r="BG747" s="167">
        <f>IF(N747="zákl. přenesená",J747,0)</f>
        <v>0</v>
      </c>
      <c r="BH747" s="167">
        <f>IF(N747="sníž. přenesená",J747,0)</f>
        <v>0</v>
      </c>
      <c r="BI747" s="167">
        <f>IF(N747="nulová",J747,0)</f>
        <v>0</v>
      </c>
      <c r="BJ747" s="34" t="s">
        <v>8</v>
      </c>
      <c r="BK747" s="167">
        <f>ROUND(I747*H747,2)</f>
        <v>0</v>
      </c>
      <c r="BL747" s="34" t="s">
        <v>589</v>
      </c>
      <c r="BM747" s="166" t="s">
        <v>1225</v>
      </c>
    </row>
    <row r="748" spans="2:65" s="50" customFormat="1" ht="19.149999999999999">
      <c r="B748" s="49"/>
      <c r="D748" s="168" t="s">
        <v>170</v>
      </c>
      <c r="F748" s="169" t="s">
        <v>1226</v>
      </c>
      <c r="I748" s="170"/>
      <c r="L748" s="49"/>
      <c r="M748" s="171"/>
      <c r="T748" s="74"/>
      <c r="AT748" s="34" t="s">
        <v>170</v>
      </c>
      <c r="AU748" s="34" t="s">
        <v>112</v>
      </c>
    </row>
    <row r="749" spans="2:65" s="173" customFormat="1">
      <c r="B749" s="172"/>
      <c r="D749" s="174" t="s">
        <v>172</v>
      </c>
      <c r="E749" s="175" t="s">
        <v>53</v>
      </c>
      <c r="F749" s="176" t="s">
        <v>1119</v>
      </c>
      <c r="H749" s="175" t="s">
        <v>53</v>
      </c>
      <c r="I749" s="177"/>
      <c r="L749" s="172"/>
      <c r="M749" s="178"/>
      <c r="T749" s="179"/>
      <c r="AT749" s="175" t="s">
        <v>172</v>
      </c>
      <c r="AU749" s="175" t="s">
        <v>112</v>
      </c>
      <c r="AV749" s="173" t="s">
        <v>8</v>
      </c>
      <c r="AW749" s="173" t="s">
        <v>65</v>
      </c>
      <c r="AX749" s="173" t="s">
        <v>103</v>
      </c>
      <c r="AY749" s="175" t="s">
        <v>160</v>
      </c>
    </row>
    <row r="750" spans="2:65" s="173" customFormat="1">
      <c r="B750" s="172"/>
      <c r="D750" s="174" t="s">
        <v>172</v>
      </c>
      <c r="E750" s="175" t="s">
        <v>53</v>
      </c>
      <c r="F750" s="176" t="s">
        <v>1120</v>
      </c>
      <c r="H750" s="175" t="s">
        <v>53</v>
      </c>
      <c r="I750" s="177"/>
      <c r="L750" s="172"/>
      <c r="M750" s="178"/>
      <c r="T750" s="179"/>
      <c r="AT750" s="175" t="s">
        <v>172</v>
      </c>
      <c r="AU750" s="175" t="s">
        <v>112</v>
      </c>
      <c r="AV750" s="173" t="s">
        <v>8</v>
      </c>
      <c r="AW750" s="173" t="s">
        <v>65</v>
      </c>
      <c r="AX750" s="173" t="s">
        <v>103</v>
      </c>
      <c r="AY750" s="175" t="s">
        <v>160</v>
      </c>
    </row>
    <row r="751" spans="2:65" s="173" customFormat="1">
      <c r="B751" s="172"/>
      <c r="D751" s="174" t="s">
        <v>172</v>
      </c>
      <c r="E751" s="175" t="s">
        <v>53</v>
      </c>
      <c r="F751" s="176" t="s">
        <v>1163</v>
      </c>
      <c r="H751" s="175" t="s">
        <v>53</v>
      </c>
      <c r="I751" s="177"/>
      <c r="L751" s="172"/>
      <c r="M751" s="178"/>
      <c r="T751" s="179"/>
      <c r="AT751" s="175" t="s">
        <v>172</v>
      </c>
      <c r="AU751" s="175" t="s">
        <v>112</v>
      </c>
      <c r="AV751" s="173" t="s">
        <v>8</v>
      </c>
      <c r="AW751" s="173" t="s">
        <v>65</v>
      </c>
      <c r="AX751" s="173" t="s">
        <v>103</v>
      </c>
      <c r="AY751" s="175" t="s">
        <v>160</v>
      </c>
    </row>
    <row r="752" spans="2:65" s="181" customFormat="1">
      <c r="B752" s="180"/>
      <c r="D752" s="174" t="s">
        <v>172</v>
      </c>
      <c r="E752" s="182" t="s">
        <v>53</v>
      </c>
      <c r="F752" s="183" t="s">
        <v>1222</v>
      </c>
      <c r="H752" s="184">
        <v>2.8</v>
      </c>
      <c r="I752" s="185"/>
      <c r="L752" s="180"/>
      <c r="M752" s="186"/>
      <c r="T752" s="187"/>
      <c r="AT752" s="182" t="s">
        <v>172</v>
      </c>
      <c r="AU752" s="182" t="s">
        <v>112</v>
      </c>
      <c r="AV752" s="181" t="s">
        <v>112</v>
      </c>
      <c r="AW752" s="181" t="s">
        <v>65</v>
      </c>
      <c r="AX752" s="181" t="s">
        <v>8</v>
      </c>
      <c r="AY752" s="182" t="s">
        <v>160</v>
      </c>
    </row>
    <row r="753" spans="2:65" s="50" customFormat="1" ht="24.4" customHeight="1">
      <c r="B753" s="49"/>
      <c r="C753" s="155" t="s">
        <v>812</v>
      </c>
      <c r="D753" s="155" t="s">
        <v>163</v>
      </c>
      <c r="E753" s="156" t="s">
        <v>1227</v>
      </c>
      <c r="F753" s="157" t="s">
        <v>1228</v>
      </c>
      <c r="G753" s="158" t="s">
        <v>166</v>
      </c>
      <c r="H753" s="159">
        <v>6.8</v>
      </c>
      <c r="I753" s="160"/>
      <c r="J753" s="161">
        <f>ROUND(I753*H753,2)</f>
        <v>0</v>
      </c>
      <c r="K753" s="157" t="s">
        <v>167</v>
      </c>
      <c r="L753" s="49"/>
      <c r="M753" s="162" t="s">
        <v>53</v>
      </c>
      <c r="N753" s="163" t="s">
        <v>74</v>
      </c>
      <c r="P753" s="164">
        <f>O753*H753</f>
        <v>0</v>
      </c>
      <c r="Q753" s="164">
        <v>0</v>
      </c>
      <c r="R753" s="164">
        <f>Q753*H753</f>
        <v>0</v>
      </c>
      <c r="S753" s="164">
        <v>0</v>
      </c>
      <c r="T753" s="165">
        <f>S753*H753</f>
        <v>0</v>
      </c>
      <c r="AR753" s="166" t="s">
        <v>589</v>
      </c>
      <c r="AT753" s="166" t="s">
        <v>163</v>
      </c>
      <c r="AU753" s="166" t="s">
        <v>112</v>
      </c>
      <c r="AY753" s="34" t="s">
        <v>160</v>
      </c>
      <c r="BE753" s="167">
        <f>IF(N753="základní",J753,0)</f>
        <v>0</v>
      </c>
      <c r="BF753" s="167">
        <f>IF(N753="snížená",J753,0)</f>
        <v>0</v>
      </c>
      <c r="BG753" s="167">
        <f>IF(N753="zákl. přenesená",J753,0)</f>
        <v>0</v>
      </c>
      <c r="BH753" s="167">
        <f>IF(N753="sníž. přenesená",J753,0)</f>
        <v>0</v>
      </c>
      <c r="BI753" s="167">
        <f>IF(N753="nulová",J753,0)</f>
        <v>0</v>
      </c>
      <c r="BJ753" s="34" t="s">
        <v>8</v>
      </c>
      <c r="BK753" s="167">
        <f>ROUND(I753*H753,2)</f>
        <v>0</v>
      </c>
      <c r="BL753" s="34" t="s">
        <v>589</v>
      </c>
      <c r="BM753" s="166" t="s">
        <v>1229</v>
      </c>
    </row>
    <row r="754" spans="2:65" s="50" customFormat="1" ht="19.149999999999999">
      <c r="B754" s="49"/>
      <c r="D754" s="168" t="s">
        <v>170</v>
      </c>
      <c r="F754" s="169" t="s">
        <v>1230</v>
      </c>
      <c r="I754" s="170"/>
      <c r="L754" s="49"/>
      <c r="M754" s="171"/>
      <c r="T754" s="74"/>
      <c r="AT754" s="34" t="s">
        <v>170</v>
      </c>
      <c r="AU754" s="34" t="s">
        <v>112</v>
      </c>
    </row>
    <row r="755" spans="2:65" s="173" customFormat="1">
      <c r="B755" s="172"/>
      <c r="D755" s="174" t="s">
        <v>172</v>
      </c>
      <c r="E755" s="175" t="s">
        <v>53</v>
      </c>
      <c r="F755" s="176" t="s">
        <v>1119</v>
      </c>
      <c r="H755" s="175" t="s">
        <v>53</v>
      </c>
      <c r="I755" s="177"/>
      <c r="L755" s="172"/>
      <c r="M755" s="178"/>
      <c r="T755" s="179"/>
      <c r="AT755" s="175" t="s">
        <v>172</v>
      </c>
      <c r="AU755" s="175" t="s">
        <v>112</v>
      </c>
      <c r="AV755" s="173" t="s">
        <v>8</v>
      </c>
      <c r="AW755" s="173" t="s">
        <v>65</v>
      </c>
      <c r="AX755" s="173" t="s">
        <v>103</v>
      </c>
      <c r="AY755" s="175" t="s">
        <v>160</v>
      </c>
    </row>
    <row r="756" spans="2:65" s="173" customFormat="1">
      <c r="B756" s="172"/>
      <c r="D756" s="174" t="s">
        <v>172</v>
      </c>
      <c r="E756" s="175" t="s">
        <v>53</v>
      </c>
      <c r="F756" s="176" t="s">
        <v>1120</v>
      </c>
      <c r="H756" s="175" t="s">
        <v>53</v>
      </c>
      <c r="I756" s="177"/>
      <c r="L756" s="172"/>
      <c r="M756" s="178"/>
      <c r="T756" s="179"/>
      <c r="AT756" s="175" t="s">
        <v>172</v>
      </c>
      <c r="AU756" s="175" t="s">
        <v>112</v>
      </c>
      <c r="AV756" s="173" t="s">
        <v>8</v>
      </c>
      <c r="AW756" s="173" t="s">
        <v>65</v>
      </c>
      <c r="AX756" s="173" t="s">
        <v>103</v>
      </c>
      <c r="AY756" s="175" t="s">
        <v>160</v>
      </c>
    </row>
    <row r="757" spans="2:65" s="173" customFormat="1">
      <c r="B757" s="172"/>
      <c r="D757" s="174" t="s">
        <v>172</v>
      </c>
      <c r="E757" s="175" t="s">
        <v>53</v>
      </c>
      <c r="F757" s="176" t="s">
        <v>1163</v>
      </c>
      <c r="H757" s="175" t="s">
        <v>53</v>
      </c>
      <c r="I757" s="177"/>
      <c r="L757" s="172"/>
      <c r="M757" s="178"/>
      <c r="T757" s="179"/>
      <c r="AT757" s="175" t="s">
        <v>172</v>
      </c>
      <c r="AU757" s="175" t="s">
        <v>112</v>
      </c>
      <c r="AV757" s="173" t="s">
        <v>8</v>
      </c>
      <c r="AW757" s="173" t="s">
        <v>65</v>
      </c>
      <c r="AX757" s="173" t="s">
        <v>103</v>
      </c>
      <c r="AY757" s="175" t="s">
        <v>160</v>
      </c>
    </row>
    <row r="758" spans="2:65" s="181" customFormat="1">
      <c r="B758" s="180"/>
      <c r="D758" s="174" t="s">
        <v>172</v>
      </c>
      <c r="E758" s="182" t="s">
        <v>53</v>
      </c>
      <c r="F758" s="183" t="s">
        <v>1231</v>
      </c>
      <c r="H758" s="184">
        <v>6.8</v>
      </c>
      <c r="I758" s="185"/>
      <c r="L758" s="180"/>
      <c r="M758" s="186"/>
      <c r="T758" s="187"/>
      <c r="AT758" s="182" t="s">
        <v>172</v>
      </c>
      <c r="AU758" s="182" t="s">
        <v>112</v>
      </c>
      <c r="AV758" s="181" t="s">
        <v>112</v>
      </c>
      <c r="AW758" s="181" t="s">
        <v>65</v>
      </c>
      <c r="AX758" s="181" t="s">
        <v>8</v>
      </c>
      <c r="AY758" s="182" t="s">
        <v>160</v>
      </c>
    </row>
    <row r="759" spans="2:65" s="50" customFormat="1" ht="24.4" customHeight="1">
      <c r="B759" s="49"/>
      <c r="C759" s="155" t="s">
        <v>819</v>
      </c>
      <c r="D759" s="155" t="s">
        <v>163</v>
      </c>
      <c r="E759" s="156" t="s">
        <v>1232</v>
      </c>
      <c r="F759" s="157" t="s">
        <v>1233</v>
      </c>
      <c r="G759" s="158" t="s">
        <v>166</v>
      </c>
      <c r="H759" s="159">
        <v>10.8</v>
      </c>
      <c r="I759" s="160"/>
      <c r="J759" s="161">
        <f>ROUND(I759*H759,2)</f>
        <v>0</v>
      </c>
      <c r="K759" s="157" t="s">
        <v>167</v>
      </c>
      <c r="L759" s="49"/>
      <c r="M759" s="162" t="s">
        <v>53</v>
      </c>
      <c r="N759" s="163" t="s">
        <v>74</v>
      </c>
      <c r="P759" s="164">
        <f>O759*H759</f>
        <v>0</v>
      </c>
      <c r="Q759" s="164">
        <v>0</v>
      </c>
      <c r="R759" s="164">
        <f>Q759*H759</f>
        <v>0</v>
      </c>
      <c r="S759" s="164">
        <v>0</v>
      </c>
      <c r="T759" s="165">
        <f>S759*H759</f>
        <v>0</v>
      </c>
      <c r="AR759" s="166" t="s">
        <v>589</v>
      </c>
      <c r="AT759" s="166" t="s">
        <v>163</v>
      </c>
      <c r="AU759" s="166" t="s">
        <v>112</v>
      </c>
      <c r="AY759" s="34" t="s">
        <v>160</v>
      </c>
      <c r="BE759" s="167">
        <f>IF(N759="základní",J759,0)</f>
        <v>0</v>
      </c>
      <c r="BF759" s="167">
        <f>IF(N759="snížená",J759,0)</f>
        <v>0</v>
      </c>
      <c r="BG759" s="167">
        <f>IF(N759="zákl. přenesená",J759,0)</f>
        <v>0</v>
      </c>
      <c r="BH759" s="167">
        <f>IF(N759="sníž. přenesená",J759,0)</f>
        <v>0</v>
      </c>
      <c r="BI759" s="167">
        <f>IF(N759="nulová",J759,0)</f>
        <v>0</v>
      </c>
      <c r="BJ759" s="34" t="s">
        <v>8</v>
      </c>
      <c r="BK759" s="167">
        <f>ROUND(I759*H759,2)</f>
        <v>0</v>
      </c>
      <c r="BL759" s="34" t="s">
        <v>589</v>
      </c>
      <c r="BM759" s="166" t="s">
        <v>1234</v>
      </c>
    </row>
    <row r="760" spans="2:65" s="50" customFormat="1" ht="19.149999999999999">
      <c r="B760" s="49"/>
      <c r="D760" s="168" t="s">
        <v>170</v>
      </c>
      <c r="F760" s="169" t="s">
        <v>1235</v>
      </c>
      <c r="I760" s="170"/>
      <c r="L760" s="49"/>
      <c r="M760" s="171"/>
      <c r="T760" s="74"/>
      <c r="AT760" s="34" t="s">
        <v>170</v>
      </c>
      <c r="AU760" s="34" t="s">
        <v>112</v>
      </c>
    </row>
    <row r="761" spans="2:65" s="173" customFormat="1">
      <c r="B761" s="172"/>
      <c r="D761" s="174" t="s">
        <v>172</v>
      </c>
      <c r="E761" s="175" t="s">
        <v>53</v>
      </c>
      <c r="F761" s="176" t="s">
        <v>1119</v>
      </c>
      <c r="H761" s="175" t="s">
        <v>53</v>
      </c>
      <c r="I761" s="177"/>
      <c r="L761" s="172"/>
      <c r="M761" s="178"/>
      <c r="T761" s="179"/>
      <c r="AT761" s="175" t="s">
        <v>172</v>
      </c>
      <c r="AU761" s="175" t="s">
        <v>112</v>
      </c>
      <c r="AV761" s="173" t="s">
        <v>8</v>
      </c>
      <c r="AW761" s="173" t="s">
        <v>65</v>
      </c>
      <c r="AX761" s="173" t="s">
        <v>103</v>
      </c>
      <c r="AY761" s="175" t="s">
        <v>160</v>
      </c>
    </row>
    <row r="762" spans="2:65" s="173" customFormat="1">
      <c r="B762" s="172"/>
      <c r="D762" s="174" t="s">
        <v>172</v>
      </c>
      <c r="E762" s="175" t="s">
        <v>53</v>
      </c>
      <c r="F762" s="176" t="s">
        <v>1120</v>
      </c>
      <c r="H762" s="175" t="s">
        <v>53</v>
      </c>
      <c r="I762" s="177"/>
      <c r="L762" s="172"/>
      <c r="M762" s="178"/>
      <c r="T762" s="179"/>
      <c r="AT762" s="175" t="s">
        <v>172</v>
      </c>
      <c r="AU762" s="175" t="s">
        <v>112</v>
      </c>
      <c r="AV762" s="173" t="s">
        <v>8</v>
      </c>
      <c r="AW762" s="173" t="s">
        <v>65</v>
      </c>
      <c r="AX762" s="173" t="s">
        <v>103</v>
      </c>
      <c r="AY762" s="175" t="s">
        <v>160</v>
      </c>
    </row>
    <row r="763" spans="2:65" s="173" customFormat="1">
      <c r="B763" s="172"/>
      <c r="D763" s="174" t="s">
        <v>172</v>
      </c>
      <c r="E763" s="175" t="s">
        <v>53</v>
      </c>
      <c r="F763" s="176" t="s">
        <v>1163</v>
      </c>
      <c r="H763" s="175" t="s">
        <v>53</v>
      </c>
      <c r="I763" s="177"/>
      <c r="L763" s="172"/>
      <c r="M763" s="178"/>
      <c r="T763" s="179"/>
      <c r="AT763" s="175" t="s">
        <v>172</v>
      </c>
      <c r="AU763" s="175" t="s">
        <v>112</v>
      </c>
      <c r="AV763" s="173" t="s">
        <v>8</v>
      </c>
      <c r="AW763" s="173" t="s">
        <v>65</v>
      </c>
      <c r="AX763" s="173" t="s">
        <v>103</v>
      </c>
      <c r="AY763" s="175" t="s">
        <v>160</v>
      </c>
    </row>
    <row r="764" spans="2:65" s="181" customFormat="1">
      <c r="B764" s="180"/>
      <c r="D764" s="174" t="s">
        <v>172</v>
      </c>
      <c r="E764" s="182" t="s">
        <v>53</v>
      </c>
      <c r="F764" s="183" t="s">
        <v>1236</v>
      </c>
      <c r="H764" s="184">
        <v>10.8</v>
      </c>
      <c r="I764" s="185"/>
      <c r="L764" s="180"/>
      <c r="M764" s="186"/>
      <c r="T764" s="187"/>
      <c r="AT764" s="182" t="s">
        <v>172</v>
      </c>
      <c r="AU764" s="182" t="s">
        <v>112</v>
      </c>
      <c r="AV764" s="181" t="s">
        <v>112</v>
      </c>
      <c r="AW764" s="181" t="s">
        <v>65</v>
      </c>
      <c r="AX764" s="181" t="s">
        <v>8</v>
      </c>
      <c r="AY764" s="182" t="s">
        <v>160</v>
      </c>
    </row>
    <row r="765" spans="2:65" s="50" customFormat="1" ht="44.25" customHeight="1">
      <c r="B765" s="49"/>
      <c r="C765" s="155" t="s">
        <v>1237</v>
      </c>
      <c r="D765" s="155" t="s">
        <v>163</v>
      </c>
      <c r="E765" s="156" t="s">
        <v>1238</v>
      </c>
      <c r="F765" s="157" t="s">
        <v>1239</v>
      </c>
      <c r="G765" s="158" t="s">
        <v>166</v>
      </c>
      <c r="H765" s="159">
        <v>2.8</v>
      </c>
      <c r="I765" s="160"/>
      <c r="J765" s="161">
        <f>ROUND(I765*H765,2)</f>
        <v>0</v>
      </c>
      <c r="K765" s="157" t="s">
        <v>167</v>
      </c>
      <c r="L765" s="49"/>
      <c r="M765" s="162" t="s">
        <v>53</v>
      </c>
      <c r="N765" s="163" t="s">
        <v>74</v>
      </c>
      <c r="P765" s="164">
        <f>O765*H765</f>
        <v>0</v>
      </c>
      <c r="Q765" s="164">
        <v>0</v>
      </c>
      <c r="R765" s="164">
        <f>Q765*H765</f>
        <v>0</v>
      </c>
      <c r="S765" s="164">
        <v>0.28999999999999998</v>
      </c>
      <c r="T765" s="165">
        <f>S765*H765</f>
        <v>0.81199999999999994</v>
      </c>
      <c r="AR765" s="166" t="s">
        <v>589</v>
      </c>
      <c r="AT765" s="166" t="s">
        <v>163</v>
      </c>
      <c r="AU765" s="166" t="s">
        <v>112</v>
      </c>
      <c r="AY765" s="34" t="s">
        <v>160</v>
      </c>
      <c r="BE765" s="167">
        <f>IF(N765="základní",J765,0)</f>
        <v>0</v>
      </c>
      <c r="BF765" s="167">
        <f>IF(N765="snížená",J765,0)</f>
        <v>0</v>
      </c>
      <c r="BG765" s="167">
        <f>IF(N765="zákl. přenesená",J765,0)</f>
        <v>0</v>
      </c>
      <c r="BH765" s="167">
        <f>IF(N765="sníž. přenesená",J765,0)</f>
        <v>0</v>
      </c>
      <c r="BI765" s="167">
        <f>IF(N765="nulová",J765,0)</f>
        <v>0</v>
      </c>
      <c r="BJ765" s="34" t="s">
        <v>8</v>
      </c>
      <c r="BK765" s="167">
        <f>ROUND(I765*H765,2)</f>
        <v>0</v>
      </c>
      <c r="BL765" s="34" t="s">
        <v>589</v>
      </c>
      <c r="BM765" s="166" t="s">
        <v>1240</v>
      </c>
    </row>
    <row r="766" spans="2:65" s="50" customFormat="1" ht="19.149999999999999">
      <c r="B766" s="49"/>
      <c r="D766" s="168" t="s">
        <v>170</v>
      </c>
      <c r="F766" s="169" t="s">
        <v>1241</v>
      </c>
      <c r="I766" s="170"/>
      <c r="L766" s="49"/>
      <c r="M766" s="171"/>
      <c r="T766" s="74"/>
      <c r="AT766" s="34" t="s">
        <v>170</v>
      </c>
      <c r="AU766" s="34" t="s">
        <v>112</v>
      </c>
    </row>
    <row r="767" spans="2:65" s="173" customFormat="1">
      <c r="B767" s="172"/>
      <c r="D767" s="174" t="s">
        <v>172</v>
      </c>
      <c r="E767" s="175" t="s">
        <v>53</v>
      </c>
      <c r="F767" s="176" t="s">
        <v>1119</v>
      </c>
      <c r="H767" s="175" t="s">
        <v>53</v>
      </c>
      <c r="I767" s="177"/>
      <c r="L767" s="172"/>
      <c r="M767" s="178"/>
      <c r="T767" s="179"/>
      <c r="AT767" s="175" t="s">
        <v>172</v>
      </c>
      <c r="AU767" s="175" t="s">
        <v>112</v>
      </c>
      <c r="AV767" s="173" t="s">
        <v>8</v>
      </c>
      <c r="AW767" s="173" t="s">
        <v>65</v>
      </c>
      <c r="AX767" s="173" t="s">
        <v>103</v>
      </c>
      <c r="AY767" s="175" t="s">
        <v>160</v>
      </c>
    </row>
    <row r="768" spans="2:65" s="173" customFormat="1">
      <c r="B768" s="172"/>
      <c r="D768" s="174" t="s">
        <v>172</v>
      </c>
      <c r="E768" s="175" t="s">
        <v>53</v>
      </c>
      <c r="F768" s="176" t="s">
        <v>1120</v>
      </c>
      <c r="H768" s="175" t="s">
        <v>53</v>
      </c>
      <c r="I768" s="177"/>
      <c r="L768" s="172"/>
      <c r="M768" s="178"/>
      <c r="T768" s="179"/>
      <c r="AT768" s="175" t="s">
        <v>172</v>
      </c>
      <c r="AU768" s="175" t="s">
        <v>112</v>
      </c>
      <c r="AV768" s="173" t="s">
        <v>8</v>
      </c>
      <c r="AW768" s="173" t="s">
        <v>65</v>
      </c>
      <c r="AX768" s="173" t="s">
        <v>103</v>
      </c>
      <c r="AY768" s="175" t="s">
        <v>160</v>
      </c>
    </row>
    <row r="769" spans="2:65" s="173" customFormat="1">
      <c r="B769" s="172"/>
      <c r="D769" s="174" t="s">
        <v>172</v>
      </c>
      <c r="E769" s="175" t="s">
        <v>53</v>
      </c>
      <c r="F769" s="176" t="s">
        <v>1163</v>
      </c>
      <c r="H769" s="175" t="s">
        <v>53</v>
      </c>
      <c r="I769" s="177"/>
      <c r="L769" s="172"/>
      <c r="M769" s="178"/>
      <c r="T769" s="179"/>
      <c r="AT769" s="175" t="s">
        <v>172</v>
      </c>
      <c r="AU769" s="175" t="s">
        <v>112</v>
      </c>
      <c r="AV769" s="173" t="s">
        <v>8</v>
      </c>
      <c r="AW769" s="173" t="s">
        <v>65</v>
      </c>
      <c r="AX769" s="173" t="s">
        <v>103</v>
      </c>
      <c r="AY769" s="175" t="s">
        <v>160</v>
      </c>
    </row>
    <row r="770" spans="2:65" s="181" customFormat="1">
      <c r="B770" s="180"/>
      <c r="D770" s="174" t="s">
        <v>172</v>
      </c>
      <c r="E770" s="182" t="s">
        <v>53</v>
      </c>
      <c r="F770" s="183" t="s">
        <v>1222</v>
      </c>
      <c r="H770" s="184">
        <v>2.8</v>
      </c>
      <c r="I770" s="185"/>
      <c r="L770" s="180"/>
      <c r="M770" s="186"/>
      <c r="T770" s="187"/>
      <c r="AT770" s="182" t="s">
        <v>172</v>
      </c>
      <c r="AU770" s="182" t="s">
        <v>112</v>
      </c>
      <c r="AV770" s="181" t="s">
        <v>112</v>
      </c>
      <c r="AW770" s="181" t="s">
        <v>65</v>
      </c>
      <c r="AX770" s="181" t="s">
        <v>8</v>
      </c>
      <c r="AY770" s="182" t="s">
        <v>160</v>
      </c>
    </row>
    <row r="771" spans="2:65" s="50" customFormat="1" ht="37.9" customHeight="1">
      <c r="B771" s="49"/>
      <c r="C771" s="155" t="s">
        <v>1242</v>
      </c>
      <c r="D771" s="155" t="s">
        <v>163</v>
      </c>
      <c r="E771" s="156" t="s">
        <v>1243</v>
      </c>
      <c r="F771" s="157" t="s">
        <v>1244</v>
      </c>
      <c r="G771" s="158" t="s">
        <v>166</v>
      </c>
      <c r="H771" s="159">
        <v>2.8</v>
      </c>
      <c r="I771" s="160"/>
      <c r="J771" s="161">
        <f>ROUND(I771*H771,2)</f>
        <v>0</v>
      </c>
      <c r="K771" s="157" t="s">
        <v>167</v>
      </c>
      <c r="L771" s="49"/>
      <c r="M771" s="162" t="s">
        <v>53</v>
      </c>
      <c r="N771" s="163" t="s">
        <v>74</v>
      </c>
      <c r="P771" s="164">
        <f>O771*H771</f>
        <v>0</v>
      </c>
      <c r="Q771" s="164">
        <v>0</v>
      </c>
      <c r="R771" s="164">
        <f>Q771*H771</f>
        <v>0</v>
      </c>
      <c r="S771" s="164">
        <v>0.32500000000000001</v>
      </c>
      <c r="T771" s="165">
        <f>S771*H771</f>
        <v>0.90999999999999992</v>
      </c>
      <c r="AR771" s="166" t="s">
        <v>589</v>
      </c>
      <c r="AT771" s="166" t="s">
        <v>163</v>
      </c>
      <c r="AU771" s="166" t="s">
        <v>112</v>
      </c>
      <c r="AY771" s="34" t="s">
        <v>160</v>
      </c>
      <c r="BE771" s="167">
        <f>IF(N771="základní",J771,0)</f>
        <v>0</v>
      </c>
      <c r="BF771" s="167">
        <f>IF(N771="snížená",J771,0)</f>
        <v>0</v>
      </c>
      <c r="BG771" s="167">
        <f>IF(N771="zákl. přenesená",J771,0)</f>
        <v>0</v>
      </c>
      <c r="BH771" s="167">
        <f>IF(N771="sníž. přenesená",J771,0)</f>
        <v>0</v>
      </c>
      <c r="BI771" s="167">
        <f>IF(N771="nulová",J771,0)</f>
        <v>0</v>
      </c>
      <c r="BJ771" s="34" t="s">
        <v>8</v>
      </c>
      <c r="BK771" s="167">
        <f>ROUND(I771*H771,2)</f>
        <v>0</v>
      </c>
      <c r="BL771" s="34" t="s">
        <v>589</v>
      </c>
      <c r="BM771" s="166" t="s">
        <v>1245</v>
      </c>
    </row>
    <row r="772" spans="2:65" s="50" customFormat="1" ht="19.149999999999999">
      <c r="B772" s="49"/>
      <c r="D772" s="168" t="s">
        <v>170</v>
      </c>
      <c r="F772" s="169" t="s">
        <v>1246</v>
      </c>
      <c r="I772" s="170"/>
      <c r="L772" s="49"/>
      <c r="M772" s="171"/>
      <c r="T772" s="74"/>
      <c r="AT772" s="34" t="s">
        <v>170</v>
      </c>
      <c r="AU772" s="34" t="s">
        <v>112</v>
      </c>
    </row>
    <row r="773" spans="2:65" s="173" customFormat="1">
      <c r="B773" s="172"/>
      <c r="D773" s="174" t="s">
        <v>172</v>
      </c>
      <c r="E773" s="175" t="s">
        <v>53</v>
      </c>
      <c r="F773" s="176" t="s">
        <v>1119</v>
      </c>
      <c r="H773" s="175" t="s">
        <v>53</v>
      </c>
      <c r="I773" s="177"/>
      <c r="L773" s="172"/>
      <c r="M773" s="178"/>
      <c r="T773" s="179"/>
      <c r="AT773" s="175" t="s">
        <v>172</v>
      </c>
      <c r="AU773" s="175" t="s">
        <v>112</v>
      </c>
      <c r="AV773" s="173" t="s">
        <v>8</v>
      </c>
      <c r="AW773" s="173" t="s">
        <v>65</v>
      </c>
      <c r="AX773" s="173" t="s">
        <v>103</v>
      </c>
      <c r="AY773" s="175" t="s">
        <v>160</v>
      </c>
    </row>
    <row r="774" spans="2:65" s="173" customFormat="1">
      <c r="B774" s="172"/>
      <c r="D774" s="174" t="s">
        <v>172</v>
      </c>
      <c r="E774" s="175" t="s">
        <v>53</v>
      </c>
      <c r="F774" s="176" t="s">
        <v>1120</v>
      </c>
      <c r="H774" s="175" t="s">
        <v>53</v>
      </c>
      <c r="I774" s="177"/>
      <c r="L774" s="172"/>
      <c r="M774" s="178"/>
      <c r="T774" s="179"/>
      <c r="AT774" s="175" t="s">
        <v>172</v>
      </c>
      <c r="AU774" s="175" t="s">
        <v>112</v>
      </c>
      <c r="AV774" s="173" t="s">
        <v>8</v>
      </c>
      <c r="AW774" s="173" t="s">
        <v>65</v>
      </c>
      <c r="AX774" s="173" t="s">
        <v>103</v>
      </c>
      <c r="AY774" s="175" t="s">
        <v>160</v>
      </c>
    </row>
    <row r="775" spans="2:65" s="173" customFormat="1">
      <c r="B775" s="172"/>
      <c r="D775" s="174" t="s">
        <v>172</v>
      </c>
      <c r="E775" s="175" t="s">
        <v>53</v>
      </c>
      <c r="F775" s="176" t="s">
        <v>1163</v>
      </c>
      <c r="H775" s="175" t="s">
        <v>53</v>
      </c>
      <c r="I775" s="177"/>
      <c r="L775" s="172"/>
      <c r="M775" s="178"/>
      <c r="T775" s="179"/>
      <c r="AT775" s="175" t="s">
        <v>172</v>
      </c>
      <c r="AU775" s="175" t="s">
        <v>112</v>
      </c>
      <c r="AV775" s="173" t="s">
        <v>8</v>
      </c>
      <c r="AW775" s="173" t="s">
        <v>65</v>
      </c>
      <c r="AX775" s="173" t="s">
        <v>103</v>
      </c>
      <c r="AY775" s="175" t="s">
        <v>160</v>
      </c>
    </row>
    <row r="776" spans="2:65" s="181" customFormat="1">
      <c r="B776" s="180"/>
      <c r="D776" s="174" t="s">
        <v>172</v>
      </c>
      <c r="E776" s="182" t="s">
        <v>53</v>
      </c>
      <c r="F776" s="183" t="s">
        <v>1222</v>
      </c>
      <c r="H776" s="184">
        <v>2.8</v>
      </c>
      <c r="I776" s="185"/>
      <c r="L776" s="180"/>
      <c r="M776" s="186"/>
      <c r="T776" s="187"/>
      <c r="AT776" s="182" t="s">
        <v>172</v>
      </c>
      <c r="AU776" s="182" t="s">
        <v>112</v>
      </c>
      <c r="AV776" s="181" t="s">
        <v>112</v>
      </c>
      <c r="AW776" s="181" t="s">
        <v>65</v>
      </c>
      <c r="AX776" s="181" t="s">
        <v>8</v>
      </c>
      <c r="AY776" s="182" t="s">
        <v>160</v>
      </c>
    </row>
    <row r="777" spans="2:65" s="50" customFormat="1" ht="37.9" customHeight="1">
      <c r="B777" s="49"/>
      <c r="C777" s="155" t="s">
        <v>1247</v>
      </c>
      <c r="D777" s="155" t="s">
        <v>163</v>
      </c>
      <c r="E777" s="156" t="s">
        <v>1248</v>
      </c>
      <c r="F777" s="157" t="s">
        <v>1249</v>
      </c>
      <c r="G777" s="158" t="s">
        <v>166</v>
      </c>
      <c r="H777" s="159">
        <v>10.8</v>
      </c>
      <c r="I777" s="160"/>
      <c r="J777" s="161">
        <f>ROUND(I777*H777,2)</f>
        <v>0</v>
      </c>
      <c r="K777" s="157" t="s">
        <v>167</v>
      </c>
      <c r="L777" s="49"/>
      <c r="M777" s="162" t="s">
        <v>53</v>
      </c>
      <c r="N777" s="163" t="s">
        <v>74</v>
      </c>
      <c r="P777" s="164">
        <f>O777*H777</f>
        <v>0</v>
      </c>
      <c r="Q777" s="164">
        <v>0</v>
      </c>
      <c r="R777" s="164">
        <f>Q777*H777</f>
        <v>0</v>
      </c>
      <c r="S777" s="164">
        <v>9.8000000000000004E-2</v>
      </c>
      <c r="T777" s="165">
        <f>S777*H777</f>
        <v>1.0584</v>
      </c>
      <c r="AR777" s="166" t="s">
        <v>589</v>
      </c>
      <c r="AT777" s="166" t="s">
        <v>163</v>
      </c>
      <c r="AU777" s="166" t="s">
        <v>112</v>
      </c>
      <c r="AY777" s="34" t="s">
        <v>160</v>
      </c>
      <c r="BE777" s="167">
        <f>IF(N777="základní",J777,0)</f>
        <v>0</v>
      </c>
      <c r="BF777" s="167">
        <f>IF(N777="snížená",J777,0)</f>
        <v>0</v>
      </c>
      <c r="BG777" s="167">
        <f>IF(N777="zákl. přenesená",J777,0)</f>
        <v>0</v>
      </c>
      <c r="BH777" s="167">
        <f>IF(N777="sníž. přenesená",J777,0)</f>
        <v>0</v>
      </c>
      <c r="BI777" s="167">
        <f>IF(N777="nulová",J777,0)</f>
        <v>0</v>
      </c>
      <c r="BJ777" s="34" t="s">
        <v>8</v>
      </c>
      <c r="BK777" s="167">
        <f>ROUND(I777*H777,2)</f>
        <v>0</v>
      </c>
      <c r="BL777" s="34" t="s">
        <v>589</v>
      </c>
      <c r="BM777" s="166" t="s">
        <v>1250</v>
      </c>
    </row>
    <row r="778" spans="2:65" s="50" customFormat="1" ht="19.149999999999999">
      <c r="B778" s="49"/>
      <c r="D778" s="168" t="s">
        <v>170</v>
      </c>
      <c r="F778" s="169" t="s">
        <v>1251</v>
      </c>
      <c r="I778" s="170"/>
      <c r="L778" s="49"/>
      <c r="M778" s="171"/>
      <c r="T778" s="74"/>
      <c r="AT778" s="34" t="s">
        <v>170</v>
      </c>
      <c r="AU778" s="34" t="s">
        <v>112</v>
      </c>
    </row>
    <row r="779" spans="2:65" s="173" customFormat="1">
      <c r="B779" s="172"/>
      <c r="D779" s="174" t="s">
        <v>172</v>
      </c>
      <c r="E779" s="175" t="s">
        <v>53</v>
      </c>
      <c r="F779" s="176" t="s">
        <v>1119</v>
      </c>
      <c r="H779" s="175" t="s">
        <v>53</v>
      </c>
      <c r="I779" s="177"/>
      <c r="L779" s="172"/>
      <c r="M779" s="178"/>
      <c r="T779" s="179"/>
      <c r="AT779" s="175" t="s">
        <v>172</v>
      </c>
      <c r="AU779" s="175" t="s">
        <v>112</v>
      </c>
      <c r="AV779" s="173" t="s">
        <v>8</v>
      </c>
      <c r="AW779" s="173" t="s">
        <v>65</v>
      </c>
      <c r="AX779" s="173" t="s">
        <v>103</v>
      </c>
      <c r="AY779" s="175" t="s">
        <v>160</v>
      </c>
    </row>
    <row r="780" spans="2:65" s="173" customFormat="1">
      <c r="B780" s="172"/>
      <c r="D780" s="174" t="s">
        <v>172</v>
      </c>
      <c r="E780" s="175" t="s">
        <v>53</v>
      </c>
      <c r="F780" s="176" t="s">
        <v>1120</v>
      </c>
      <c r="H780" s="175" t="s">
        <v>53</v>
      </c>
      <c r="I780" s="177"/>
      <c r="L780" s="172"/>
      <c r="M780" s="178"/>
      <c r="T780" s="179"/>
      <c r="AT780" s="175" t="s">
        <v>172</v>
      </c>
      <c r="AU780" s="175" t="s">
        <v>112</v>
      </c>
      <c r="AV780" s="173" t="s">
        <v>8</v>
      </c>
      <c r="AW780" s="173" t="s">
        <v>65</v>
      </c>
      <c r="AX780" s="173" t="s">
        <v>103</v>
      </c>
      <c r="AY780" s="175" t="s">
        <v>160</v>
      </c>
    </row>
    <row r="781" spans="2:65" s="173" customFormat="1">
      <c r="B781" s="172"/>
      <c r="D781" s="174" t="s">
        <v>172</v>
      </c>
      <c r="E781" s="175" t="s">
        <v>53</v>
      </c>
      <c r="F781" s="176" t="s">
        <v>1163</v>
      </c>
      <c r="H781" s="175" t="s">
        <v>53</v>
      </c>
      <c r="I781" s="177"/>
      <c r="L781" s="172"/>
      <c r="M781" s="178"/>
      <c r="T781" s="179"/>
      <c r="AT781" s="175" t="s">
        <v>172</v>
      </c>
      <c r="AU781" s="175" t="s">
        <v>112</v>
      </c>
      <c r="AV781" s="173" t="s">
        <v>8</v>
      </c>
      <c r="AW781" s="173" t="s">
        <v>65</v>
      </c>
      <c r="AX781" s="173" t="s">
        <v>103</v>
      </c>
      <c r="AY781" s="175" t="s">
        <v>160</v>
      </c>
    </row>
    <row r="782" spans="2:65" s="181" customFormat="1">
      <c r="B782" s="180"/>
      <c r="D782" s="174" t="s">
        <v>172</v>
      </c>
      <c r="E782" s="182" t="s">
        <v>53</v>
      </c>
      <c r="F782" s="183" t="s">
        <v>1236</v>
      </c>
      <c r="H782" s="184">
        <v>10.8</v>
      </c>
      <c r="I782" s="185"/>
      <c r="L782" s="180"/>
      <c r="M782" s="186"/>
      <c r="T782" s="187"/>
      <c r="AT782" s="182" t="s">
        <v>172</v>
      </c>
      <c r="AU782" s="182" t="s">
        <v>112</v>
      </c>
      <c r="AV782" s="181" t="s">
        <v>112</v>
      </c>
      <c r="AW782" s="181" t="s">
        <v>65</v>
      </c>
      <c r="AX782" s="181" t="s">
        <v>8</v>
      </c>
      <c r="AY782" s="182" t="s">
        <v>160</v>
      </c>
    </row>
    <row r="783" spans="2:65" s="50" customFormat="1" ht="37.9" customHeight="1">
      <c r="B783" s="49"/>
      <c r="C783" s="155" t="s">
        <v>1252</v>
      </c>
      <c r="D783" s="155" t="s">
        <v>163</v>
      </c>
      <c r="E783" s="156" t="s">
        <v>1253</v>
      </c>
      <c r="F783" s="157" t="s">
        <v>1254</v>
      </c>
      <c r="G783" s="158" t="s">
        <v>166</v>
      </c>
      <c r="H783" s="159">
        <v>6.8</v>
      </c>
      <c r="I783" s="160"/>
      <c r="J783" s="161">
        <f>ROUND(I783*H783,2)</f>
        <v>0</v>
      </c>
      <c r="K783" s="157" t="s">
        <v>167</v>
      </c>
      <c r="L783" s="49"/>
      <c r="M783" s="162" t="s">
        <v>53</v>
      </c>
      <c r="N783" s="163" t="s">
        <v>74</v>
      </c>
      <c r="P783" s="164">
        <f>O783*H783</f>
        <v>0</v>
      </c>
      <c r="Q783" s="164">
        <v>0</v>
      </c>
      <c r="R783" s="164">
        <f>Q783*H783</f>
        <v>0</v>
      </c>
      <c r="S783" s="164">
        <v>0.12</v>
      </c>
      <c r="T783" s="165">
        <f>S783*H783</f>
        <v>0.81599999999999995</v>
      </c>
      <c r="AR783" s="166" t="s">
        <v>589</v>
      </c>
      <c r="AT783" s="166" t="s">
        <v>163</v>
      </c>
      <c r="AU783" s="166" t="s">
        <v>112</v>
      </c>
      <c r="AY783" s="34" t="s">
        <v>160</v>
      </c>
      <c r="BE783" s="167">
        <f>IF(N783="základní",J783,0)</f>
        <v>0</v>
      </c>
      <c r="BF783" s="167">
        <f>IF(N783="snížená",J783,0)</f>
        <v>0</v>
      </c>
      <c r="BG783" s="167">
        <f>IF(N783="zákl. přenesená",J783,0)</f>
        <v>0</v>
      </c>
      <c r="BH783" s="167">
        <f>IF(N783="sníž. přenesená",J783,0)</f>
        <v>0</v>
      </c>
      <c r="BI783" s="167">
        <f>IF(N783="nulová",J783,0)</f>
        <v>0</v>
      </c>
      <c r="BJ783" s="34" t="s">
        <v>8</v>
      </c>
      <c r="BK783" s="167">
        <f>ROUND(I783*H783,2)</f>
        <v>0</v>
      </c>
      <c r="BL783" s="34" t="s">
        <v>589</v>
      </c>
      <c r="BM783" s="166" t="s">
        <v>1255</v>
      </c>
    </row>
    <row r="784" spans="2:65" s="50" customFormat="1" ht="19.149999999999999">
      <c r="B784" s="49"/>
      <c r="D784" s="168" t="s">
        <v>170</v>
      </c>
      <c r="F784" s="169" t="s">
        <v>1256</v>
      </c>
      <c r="I784" s="170"/>
      <c r="L784" s="49"/>
      <c r="M784" s="171"/>
      <c r="T784" s="74"/>
      <c r="AT784" s="34" t="s">
        <v>170</v>
      </c>
      <c r="AU784" s="34" t="s">
        <v>112</v>
      </c>
    </row>
    <row r="785" spans="2:65" s="173" customFormat="1">
      <c r="B785" s="172"/>
      <c r="D785" s="174" t="s">
        <v>172</v>
      </c>
      <c r="E785" s="175" t="s">
        <v>53</v>
      </c>
      <c r="F785" s="176" t="s">
        <v>1119</v>
      </c>
      <c r="H785" s="175" t="s">
        <v>53</v>
      </c>
      <c r="I785" s="177"/>
      <c r="L785" s="172"/>
      <c r="M785" s="178"/>
      <c r="T785" s="179"/>
      <c r="AT785" s="175" t="s">
        <v>172</v>
      </c>
      <c r="AU785" s="175" t="s">
        <v>112</v>
      </c>
      <c r="AV785" s="173" t="s">
        <v>8</v>
      </c>
      <c r="AW785" s="173" t="s">
        <v>65</v>
      </c>
      <c r="AX785" s="173" t="s">
        <v>103</v>
      </c>
      <c r="AY785" s="175" t="s">
        <v>160</v>
      </c>
    </row>
    <row r="786" spans="2:65" s="173" customFormat="1">
      <c r="B786" s="172"/>
      <c r="D786" s="174" t="s">
        <v>172</v>
      </c>
      <c r="E786" s="175" t="s">
        <v>53</v>
      </c>
      <c r="F786" s="176" t="s">
        <v>1120</v>
      </c>
      <c r="H786" s="175" t="s">
        <v>53</v>
      </c>
      <c r="I786" s="177"/>
      <c r="L786" s="172"/>
      <c r="M786" s="178"/>
      <c r="T786" s="179"/>
      <c r="AT786" s="175" t="s">
        <v>172</v>
      </c>
      <c r="AU786" s="175" t="s">
        <v>112</v>
      </c>
      <c r="AV786" s="173" t="s">
        <v>8</v>
      </c>
      <c r="AW786" s="173" t="s">
        <v>65</v>
      </c>
      <c r="AX786" s="173" t="s">
        <v>103</v>
      </c>
      <c r="AY786" s="175" t="s">
        <v>160</v>
      </c>
    </row>
    <row r="787" spans="2:65" s="173" customFormat="1">
      <c r="B787" s="172"/>
      <c r="D787" s="174" t="s">
        <v>172</v>
      </c>
      <c r="E787" s="175" t="s">
        <v>53</v>
      </c>
      <c r="F787" s="176" t="s">
        <v>1163</v>
      </c>
      <c r="H787" s="175" t="s">
        <v>53</v>
      </c>
      <c r="I787" s="177"/>
      <c r="L787" s="172"/>
      <c r="M787" s="178"/>
      <c r="T787" s="179"/>
      <c r="AT787" s="175" t="s">
        <v>172</v>
      </c>
      <c r="AU787" s="175" t="s">
        <v>112</v>
      </c>
      <c r="AV787" s="173" t="s">
        <v>8</v>
      </c>
      <c r="AW787" s="173" t="s">
        <v>65</v>
      </c>
      <c r="AX787" s="173" t="s">
        <v>103</v>
      </c>
      <c r="AY787" s="175" t="s">
        <v>160</v>
      </c>
    </row>
    <row r="788" spans="2:65" s="181" customFormat="1">
      <c r="B788" s="180"/>
      <c r="D788" s="174" t="s">
        <v>172</v>
      </c>
      <c r="E788" s="182" t="s">
        <v>53</v>
      </c>
      <c r="F788" s="183" t="s">
        <v>1231</v>
      </c>
      <c r="H788" s="184">
        <v>6.8</v>
      </c>
      <c r="I788" s="185"/>
      <c r="L788" s="180"/>
      <c r="M788" s="186"/>
      <c r="T788" s="187"/>
      <c r="AT788" s="182" t="s">
        <v>172</v>
      </c>
      <c r="AU788" s="182" t="s">
        <v>112</v>
      </c>
      <c r="AV788" s="181" t="s">
        <v>112</v>
      </c>
      <c r="AW788" s="181" t="s">
        <v>65</v>
      </c>
      <c r="AX788" s="181" t="s">
        <v>8</v>
      </c>
      <c r="AY788" s="182" t="s">
        <v>160</v>
      </c>
    </row>
    <row r="789" spans="2:65" s="50" customFormat="1" ht="24.4" customHeight="1">
      <c r="B789" s="49"/>
      <c r="C789" s="155" t="s">
        <v>1257</v>
      </c>
      <c r="D789" s="155" t="s">
        <v>163</v>
      </c>
      <c r="E789" s="156" t="s">
        <v>1258</v>
      </c>
      <c r="F789" s="157" t="s">
        <v>1259</v>
      </c>
      <c r="G789" s="158" t="s">
        <v>215</v>
      </c>
      <c r="H789" s="159">
        <v>16</v>
      </c>
      <c r="I789" s="160"/>
      <c r="J789" s="161">
        <f>ROUND(I789*H789,2)</f>
        <v>0</v>
      </c>
      <c r="K789" s="157" t="s">
        <v>167</v>
      </c>
      <c r="L789" s="49"/>
      <c r="M789" s="162" t="s">
        <v>53</v>
      </c>
      <c r="N789" s="163" t="s">
        <v>74</v>
      </c>
      <c r="P789" s="164">
        <f>O789*H789</f>
        <v>0</v>
      </c>
      <c r="Q789" s="164">
        <v>3.0000000000000001E-5</v>
      </c>
      <c r="R789" s="164">
        <f>Q789*H789</f>
        <v>4.8000000000000001E-4</v>
      </c>
      <c r="S789" s="164">
        <v>0</v>
      </c>
      <c r="T789" s="165">
        <f>S789*H789</f>
        <v>0</v>
      </c>
      <c r="AR789" s="166" t="s">
        <v>589</v>
      </c>
      <c r="AT789" s="166" t="s">
        <v>163</v>
      </c>
      <c r="AU789" s="166" t="s">
        <v>112</v>
      </c>
      <c r="AY789" s="34" t="s">
        <v>160</v>
      </c>
      <c r="BE789" s="167">
        <f>IF(N789="základní",J789,0)</f>
        <v>0</v>
      </c>
      <c r="BF789" s="167">
        <f>IF(N789="snížená",J789,0)</f>
        <v>0</v>
      </c>
      <c r="BG789" s="167">
        <f>IF(N789="zákl. přenesená",J789,0)</f>
        <v>0</v>
      </c>
      <c r="BH789" s="167">
        <f>IF(N789="sníž. přenesená",J789,0)</f>
        <v>0</v>
      </c>
      <c r="BI789" s="167">
        <f>IF(N789="nulová",J789,0)</f>
        <v>0</v>
      </c>
      <c r="BJ789" s="34" t="s">
        <v>8</v>
      </c>
      <c r="BK789" s="167">
        <f>ROUND(I789*H789,2)</f>
        <v>0</v>
      </c>
      <c r="BL789" s="34" t="s">
        <v>589</v>
      </c>
      <c r="BM789" s="166" t="s">
        <v>1260</v>
      </c>
    </row>
    <row r="790" spans="2:65" s="50" customFormat="1" ht="19.149999999999999">
      <c r="B790" s="49"/>
      <c r="D790" s="168" t="s">
        <v>170</v>
      </c>
      <c r="F790" s="169" t="s">
        <v>1261</v>
      </c>
      <c r="I790" s="170"/>
      <c r="L790" s="49"/>
      <c r="M790" s="171"/>
      <c r="T790" s="74"/>
      <c r="AT790" s="34" t="s">
        <v>170</v>
      </c>
      <c r="AU790" s="34" t="s">
        <v>112</v>
      </c>
    </row>
    <row r="791" spans="2:65" s="173" customFormat="1">
      <c r="B791" s="172"/>
      <c r="D791" s="174" t="s">
        <v>172</v>
      </c>
      <c r="E791" s="175" t="s">
        <v>53</v>
      </c>
      <c r="F791" s="176" t="s">
        <v>1119</v>
      </c>
      <c r="H791" s="175" t="s">
        <v>53</v>
      </c>
      <c r="I791" s="177"/>
      <c r="L791" s="172"/>
      <c r="M791" s="178"/>
      <c r="T791" s="179"/>
      <c r="AT791" s="175" t="s">
        <v>172</v>
      </c>
      <c r="AU791" s="175" t="s">
        <v>112</v>
      </c>
      <c r="AV791" s="173" t="s">
        <v>8</v>
      </c>
      <c r="AW791" s="173" t="s">
        <v>65</v>
      </c>
      <c r="AX791" s="173" t="s">
        <v>103</v>
      </c>
      <c r="AY791" s="175" t="s">
        <v>160</v>
      </c>
    </row>
    <row r="792" spans="2:65" s="173" customFormat="1">
      <c r="B792" s="172"/>
      <c r="D792" s="174" t="s">
        <v>172</v>
      </c>
      <c r="E792" s="175" t="s">
        <v>53</v>
      </c>
      <c r="F792" s="176" t="s">
        <v>1120</v>
      </c>
      <c r="H792" s="175" t="s">
        <v>53</v>
      </c>
      <c r="I792" s="177"/>
      <c r="L792" s="172"/>
      <c r="M792" s="178"/>
      <c r="T792" s="179"/>
      <c r="AT792" s="175" t="s">
        <v>172</v>
      </c>
      <c r="AU792" s="175" t="s">
        <v>112</v>
      </c>
      <c r="AV792" s="173" t="s">
        <v>8</v>
      </c>
      <c r="AW792" s="173" t="s">
        <v>65</v>
      </c>
      <c r="AX792" s="173" t="s">
        <v>103</v>
      </c>
      <c r="AY792" s="175" t="s">
        <v>160</v>
      </c>
    </row>
    <row r="793" spans="2:65" s="173" customFormat="1">
      <c r="B793" s="172"/>
      <c r="D793" s="174" t="s">
        <v>172</v>
      </c>
      <c r="E793" s="175" t="s">
        <v>53</v>
      </c>
      <c r="F793" s="176" t="s">
        <v>1163</v>
      </c>
      <c r="H793" s="175" t="s">
        <v>53</v>
      </c>
      <c r="I793" s="177"/>
      <c r="L793" s="172"/>
      <c r="M793" s="178"/>
      <c r="T793" s="179"/>
      <c r="AT793" s="175" t="s">
        <v>172</v>
      </c>
      <c r="AU793" s="175" t="s">
        <v>112</v>
      </c>
      <c r="AV793" s="173" t="s">
        <v>8</v>
      </c>
      <c r="AW793" s="173" t="s">
        <v>65</v>
      </c>
      <c r="AX793" s="173" t="s">
        <v>103</v>
      </c>
      <c r="AY793" s="175" t="s">
        <v>160</v>
      </c>
    </row>
    <row r="794" spans="2:65" s="181" customFormat="1">
      <c r="B794" s="180"/>
      <c r="D794" s="174" t="s">
        <v>172</v>
      </c>
      <c r="E794" s="182" t="s">
        <v>53</v>
      </c>
      <c r="F794" s="183" t="s">
        <v>1262</v>
      </c>
      <c r="H794" s="184">
        <v>16</v>
      </c>
      <c r="I794" s="185"/>
      <c r="L794" s="180"/>
      <c r="M794" s="186"/>
      <c r="T794" s="187"/>
      <c r="AT794" s="182" t="s">
        <v>172</v>
      </c>
      <c r="AU794" s="182" t="s">
        <v>112</v>
      </c>
      <c r="AV794" s="181" t="s">
        <v>112</v>
      </c>
      <c r="AW794" s="181" t="s">
        <v>65</v>
      </c>
      <c r="AX794" s="181" t="s">
        <v>8</v>
      </c>
      <c r="AY794" s="182" t="s">
        <v>160</v>
      </c>
    </row>
    <row r="795" spans="2:65" s="50" customFormat="1" ht="24.4" customHeight="1">
      <c r="B795" s="49"/>
      <c r="C795" s="155" t="s">
        <v>1263</v>
      </c>
      <c r="D795" s="155" t="s">
        <v>163</v>
      </c>
      <c r="E795" s="156" t="s">
        <v>1264</v>
      </c>
      <c r="F795" s="157" t="s">
        <v>1265</v>
      </c>
      <c r="G795" s="158" t="s">
        <v>215</v>
      </c>
      <c r="H795" s="159">
        <v>16</v>
      </c>
      <c r="I795" s="160"/>
      <c r="J795" s="161">
        <f>ROUND(I795*H795,2)</f>
        <v>0</v>
      </c>
      <c r="K795" s="157" t="s">
        <v>167</v>
      </c>
      <c r="L795" s="49"/>
      <c r="M795" s="162" t="s">
        <v>53</v>
      </c>
      <c r="N795" s="163" t="s">
        <v>74</v>
      </c>
      <c r="P795" s="164">
        <f>O795*H795</f>
        <v>0</v>
      </c>
      <c r="Q795" s="164">
        <v>0</v>
      </c>
      <c r="R795" s="164">
        <f>Q795*H795</f>
        <v>0</v>
      </c>
      <c r="S795" s="164">
        <v>0</v>
      </c>
      <c r="T795" s="165">
        <f>S795*H795</f>
        <v>0</v>
      </c>
      <c r="AR795" s="166" t="s">
        <v>589</v>
      </c>
      <c r="AT795" s="166" t="s">
        <v>163</v>
      </c>
      <c r="AU795" s="166" t="s">
        <v>112</v>
      </c>
      <c r="AY795" s="34" t="s">
        <v>160</v>
      </c>
      <c r="BE795" s="167">
        <f>IF(N795="základní",J795,0)</f>
        <v>0</v>
      </c>
      <c r="BF795" s="167">
        <f>IF(N795="snížená",J795,0)</f>
        <v>0</v>
      </c>
      <c r="BG795" s="167">
        <f>IF(N795="zákl. přenesená",J795,0)</f>
        <v>0</v>
      </c>
      <c r="BH795" s="167">
        <f>IF(N795="sníž. přenesená",J795,0)</f>
        <v>0</v>
      </c>
      <c r="BI795" s="167">
        <f>IF(N795="nulová",J795,0)</f>
        <v>0</v>
      </c>
      <c r="BJ795" s="34" t="s">
        <v>8</v>
      </c>
      <c r="BK795" s="167">
        <f>ROUND(I795*H795,2)</f>
        <v>0</v>
      </c>
      <c r="BL795" s="34" t="s">
        <v>589</v>
      </c>
      <c r="BM795" s="166" t="s">
        <v>1266</v>
      </c>
    </row>
    <row r="796" spans="2:65" s="50" customFormat="1" ht="19.149999999999999">
      <c r="B796" s="49"/>
      <c r="D796" s="168" t="s">
        <v>170</v>
      </c>
      <c r="F796" s="169" t="s">
        <v>1267</v>
      </c>
      <c r="I796" s="170"/>
      <c r="L796" s="49"/>
      <c r="M796" s="171"/>
      <c r="T796" s="74"/>
      <c r="AT796" s="34" t="s">
        <v>170</v>
      </c>
      <c r="AU796" s="34" t="s">
        <v>112</v>
      </c>
    </row>
    <row r="797" spans="2:65" s="173" customFormat="1">
      <c r="B797" s="172"/>
      <c r="D797" s="174" t="s">
        <v>172</v>
      </c>
      <c r="E797" s="175" t="s">
        <v>53</v>
      </c>
      <c r="F797" s="176" t="s">
        <v>1119</v>
      </c>
      <c r="H797" s="175" t="s">
        <v>53</v>
      </c>
      <c r="I797" s="177"/>
      <c r="L797" s="172"/>
      <c r="M797" s="178"/>
      <c r="T797" s="179"/>
      <c r="AT797" s="175" t="s">
        <v>172</v>
      </c>
      <c r="AU797" s="175" t="s">
        <v>112</v>
      </c>
      <c r="AV797" s="173" t="s">
        <v>8</v>
      </c>
      <c r="AW797" s="173" t="s">
        <v>65</v>
      </c>
      <c r="AX797" s="173" t="s">
        <v>103</v>
      </c>
      <c r="AY797" s="175" t="s">
        <v>160</v>
      </c>
    </row>
    <row r="798" spans="2:65" s="173" customFormat="1">
      <c r="B798" s="172"/>
      <c r="D798" s="174" t="s">
        <v>172</v>
      </c>
      <c r="E798" s="175" t="s">
        <v>53</v>
      </c>
      <c r="F798" s="176" t="s">
        <v>1120</v>
      </c>
      <c r="H798" s="175" t="s">
        <v>53</v>
      </c>
      <c r="I798" s="177"/>
      <c r="L798" s="172"/>
      <c r="M798" s="178"/>
      <c r="T798" s="179"/>
      <c r="AT798" s="175" t="s">
        <v>172</v>
      </c>
      <c r="AU798" s="175" t="s">
        <v>112</v>
      </c>
      <c r="AV798" s="173" t="s">
        <v>8</v>
      </c>
      <c r="AW798" s="173" t="s">
        <v>65</v>
      </c>
      <c r="AX798" s="173" t="s">
        <v>103</v>
      </c>
      <c r="AY798" s="175" t="s">
        <v>160</v>
      </c>
    </row>
    <row r="799" spans="2:65" s="173" customFormat="1">
      <c r="B799" s="172"/>
      <c r="D799" s="174" t="s">
        <v>172</v>
      </c>
      <c r="E799" s="175" t="s">
        <v>53</v>
      </c>
      <c r="F799" s="176" t="s">
        <v>1163</v>
      </c>
      <c r="H799" s="175" t="s">
        <v>53</v>
      </c>
      <c r="I799" s="177"/>
      <c r="L799" s="172"/>
      <c r="M799" s="178"/>
      <c r="T799" s="179"/>
      <c r="AT799" s="175" t="s">
        <v>172</v>
      </c>
      <c r="AU799" s="175" t="s">
        <v>112</v>
      </c>
      <c r="AV799" s="173" t="s">
        <v>8</v>
      </c>
      <c r="AW799" s="173" t="s">
        <v>65</v>
      </c>
      <c r="AX799" s="173" t="s">
        <v>103</v>
      </c>
      <c r="AY799" s="175" t="s">
        <v>160</v>
      </c>
    </row>
    <row r="800" spans="2:65" s="181" customFormat="1">
      <c r="B800" s="180"/>
      <c r="D800" s="174" t="s">
        <v>172</v>
      </c>
      <c r="E800" s="182" t="s">
        <v>53</v>
      </c>
      <c r="F800" s="183" t="s">
        <v>1262</v>
      </c>
      <c r="H800" s="184">
        <v>16</v>
      </c>
      <c r="I800" s="185"/>
      <c r="L800" s="180"/>
      <c r="M800" s="186"/>
      <c r="T800" s="187"/>
      <c r="AT800" s="182" t="s">
        <v>172</v>
      </c>
      <c r="AU800" s="182" t="s">
        <v>112</v>
      </c>
      <c r="AV800" s="181" t="s">
        <v>112</v>
      </c>
      <c r="AW800" s="181" t="s">
        <v>65</v>
      </c>
      <c r="AX800" s="181" t="s">
        <v>8</v>
      </c>
      <c r="AY800" s="182" t="s">
        <v>160</v>
      </c>
    </row>
    <row r="801" spans="2:65" s="50" customFormat="1" ht="24.4" customHeight="1">
      <c r="B801" s="49"/>
      <c r="C801" s="155" t="s">
        <v>1268</v>
      </c>
      <c r="D801" s="155" t="s">
        <v>163</v>
      </c>
      <c r="E801" s="156" t="s">
        <v>1269</v>
      </c>
      <c r="F801" s="157" t="s">
        <v>1270</v>
      </c>
      <c r="G801" s="158" t="s">
        <v>215</v>
      </c>
      <c r="H801" s="159">
        <v>16</v>
      </c>
      <c r="I801" s="160"/>
      <c r="J801" s="161">
        <f>ROUND(I801*H801,2)</f>
        <v>0</v>
      </c>
      <c r="K801" s="157" t="s">
        <v>167</v>
      </c>
      <c r="L801" s="49"/>
      <c r="M801" s="162" t="s">
        <v>53</v>
      </c>
      <c r="N801" s="163" t="s">
        <v>74</v>
      </c>
      <c r="P801" s="164">
        <f>O801*H801</f>
        <v>0</v>
      </c>
      <c r="Q801" s="164">
        <v>0</v>
      </c>
      <c r="R801" s="164">
        <f>Q801*H801</f>
        <v>0</v>
      </c>
      <c r="S801" s="164">
        <v>0</v>
      </c>
      <c r="T801" s="165">
        <f>S801*H801</f>
        <v>0</v>
      </c>
      <c r="AR801" s="166" t="s">
        <v>589</v>
      </c>
      <c r="AT801" s="166" t="s">
        <v>163</v>
      </c>
      <c r="AU801" s="166" t="s">
        <v>112</v>
      </c>
      <c r="AY801" s="34" t="s">
        <v>160</v>
      </c>
      <c r="BE801" s="167">
        <f>IF(N801="základní",J801,0)</f>
        <v>0</v>
      </c>
      <c r="BF801" s="167">
        <f>IF(N801="snížená",J801,0)</f>
        <v>0</v>
      </c>
      <c r="BG801" s="167">
        <f>IF(N801="zákl. přenesená",J801,0)</f>
        <v>0</v>
      </c>
      <c r="BH801" s="167">
        <f>IF(N801="sníž. přenesená",J801,0)</f>
        <v>0</v>
      </c>
      <c r="BI801" s="167">
        <f>IF(N801="nulová",J801,0)</f>
        <v>0</v>
      </c>
      <c r="BJ801" s="34" t="s">
        <v>8</v>
      </c>
      <c r="BK801" s="167">
        <f>ROUND(I801*H801,2)</f>
        <v>0</v>
      </c>
      <c r="BL801" s="34" t="s">
        <v>589</v>
      </c>
      <c r="BM801" s="166" t="s">
        <v>1271</v>
      </c>
    </row>
    <row r="802" spans="2:65" s="50" customFormat="1" ht="19.149999999999999">
      <c r="B802" s="49"/>
      <c r="D802" s="168" t="s">
        <v>170</v>
      </c>
      <c r="F802" s="169" t="s">
        <v>1272</v>
      </c>
      <c r="I802" s="170"/>
      <c r="L802" s="49"/>
      <c r="M802" s="171"/>
      <c r="T802" s="74"/>
      <c r="AT802" s="34" t="s">
        <v>170</v>
      </c>
      <c r="AU802" s="34" t="s">
        <v>112</v>
      </c>
    </row>
    <row r="803" spans="2:65" s="173" customFormat="1">
      <c r="B803" s="172"/>
      <c r="D803" s="174" t="s">
        <v>172</v>
      </c>
      <c r="E803" s="175" t="s">
        <v>53</v>
      </c>
      <c r="F803" s="176" t="s">
        <v>1119</v>
      </c>
      <c r="H803" s="175" t="s">
        <v>53</v>
      </c>
      <c r="I803" s="177"/>
      <c r="L803" s="172"/>
      <c r="M803" s="178"/>
      <c r="T803" s="179"/>
      <c r="AT803" s="175" t="s">
        <v>172</v>
      </c>
      <c r="AU803" s="175" t="s">
        <v>112</v>
      </c>
      <c r="AV803" s="173" t="s">
        <v>8</v>
      </c>
      <c r="AW803" s="173" t="s">
        <v>65</v>
      </c>
      <c r="AX803" s="173" t="s">
        <v>103</v>
      </c>
      <c r="AY803" s="175" t="s">
        <v>160</v>
      </c>
    </row>
    <row r="804" spans="2:65" s="173" customFormat="1">
      <c r="B804" s="172"/>
      <c r="D804" s="174" t="s">
        <v>172</v>
      </c>
      <c r="E804" s="175" t="s">
        <v>53</v>
      </c>
      <c r="F804" s="176" t="s">
        <v>1120</v>
      </c>
      <c r="H804" s="175" t="s">
        <v>53</v>
      </c>
      <c r="I804" s="177"/>
      <c r="L804" s="172"/>
      <c r="M804" s="178"/>
      <c r="T804" s="179"/>
      <c r="AT804" s="175" t="s">
        <v>172</v>
      </c>
      <c r="AU804" s="175" t="s">
        <v>112</v>
      </c>
      <c r="AV804" s="173" t="s">
        <v>8</v>
      </c>
      <c r="AW804" s="173" t="s">
        <v>65</v>
      </c>
      <c r="AX804" s="173" t="s">
        <v>103</v>
      </c>
      <c r="AY804" s="175" t="s">
        <v>160</v>
      </c>
    </row>
    <row r="805" spans="2:65" s="173" customFormat="1">
      <c r="B805" s="172"/>
      <c r="D805" s="174" t="s">
        <v>172</v>
      </c>
      <c r="E805" s="175" t="s">
        <v>53</v>
      </c>
      <c r="F805" s="176" t="s">
        <v>1163</v>
      </c>
      <c r="H805" s="175" t="s">
        <v>53</v>
      </c>
      <c r="I805" s="177"/>
      <c r="L805" s="172"/>
      <c r="M805" s="178"/>
      <c r="T805" s="179"/>
      <c r="AT805" s="175" t="s">
        <v>172</v>
      </c>
      <c r="AU805" s="175" t="s">
        <v>112</v>
      </c>
      <c r="AV805" s="173" t="s">
        <v>8</v>
      </c>
      <c r="AW805" s="173" t="s">
        <v>65</v>
      </c>
      <c r="AX805" s="173" t="s">
        <v>103</v>
      </c>
      <c r="AY805" s="175" t="s">
        <v>160</v>
      </c>
    </row>
    <row r="806" spans="2:65" s="181" customFormat="1">
      <c r="B806" s="180"/>
      <c r="D806" s="174" t="s">
        <v>172</v>
      </c>
      <c r="E806" s="182" t="s">
        <v>53</v>
      </c>
      <c r="F806" s="183" t="s">
        <v>1262</v>
      </c>
      <c r="H806" s="184">
        <v>16</v>
      </c>
      <c r="I806" s="185"/>
      <c r="L806" s="180"/>
      <c r="M806" s="186"/>
      <c r="T806" s="187"/>
      <c r="AT806" s="182" t="s">
        <v>172</v>
      </c>
      <c r="AU806" s="182" t="s">
        <v>112</v>
      </c>
      <c r="AV806" s="181" t="s">
        <v>112</v>
      </c>
      <c r="AW806" s="181" t="s">
        <v>65</v>
      </c>
      <c r="AX806" s="181" t="s">
        <v>8</v>
      </c>
      <c r="AY806" s="182" t="s">
        <v>160</v>
      </c>
    </row>
    <row r="807" spans="2:65" s="50" customFormat="1" ht="24.4" customHeight="1">
      <c r="B807" s="49"/>
      <c r="C807" s="155" t="s">
        <v>1273</v>
      </c>
      <c r="D807" s="155" t="s">
        <v>163</v>
      </c>
      <c r="E807" s="156" t="s">
        <v>1274</v>
      </c>
      <c r="F807" s="157" t="s">
        <v>1275</v>
      </c>
      <c r="G807" s="158" t="s">
        <v>180</v>
      </c>
      <c r="H807" s="159">
        <v>2</v>
      </c>
      <c r="I807" s="160"/>
      <c r="J807" s="161">
        <f>ROUND(I807*H807,2)</f>
        <v>0</v>
      </c>
      <c r="K807" s="157" t="s">
        <v>167</v>
      </c>
      <c r="L807" s="49"/>
      <c r="M807" s="162" t="s">
        <v>53</v>
      </c>
      <c r="N807" s="163" t="s">
        <v>74</v>
      </c>
      <c r="P807" s="164">
        <f>O807*H807</f>
        <v>0</v>
      </c>
      <c r="Q807" s="164">
        <v>0</v>
      </c>
      <c r="R807" s="164">
        <f>Q807*H807</f>
        <v>0</v>
      </c>
      <c r="S807" s="164">
        <v>0.03</v>
      </c>
      <c r="T807" s="165">
        <f>S807*H807</f>
        <v>0.06</v>
      </c>
      <c r="AR807" s="166" t="s">
        <v>589</v>
      </c>
      <c r="AT807" s="166" t="s">
        <v>163</v>
      </c>
      <c r="AU807" s="166" t="s">
        <v>112</v>
      </c>
      <c r="AY807" s="34" t="s">
        <v>160</v>
      </c>
      <c r="BE807" s="167">
        <f>IF(N807="základní",J807,0)</f>
        <v>0</v>
      </c>
      <c r="BF807" s="167">
        <f>IF(N807="snížená",J807,0)</f>
        <v>0</v>
      </c>
      <c r="BG807" s="167">
        <f>IF(N807="zákl. přenesená",J807,0)</f>
        <v>0</v>
      </c>
      <c r="BH807" s="167">
        <f>IF(N807="sníž. přenesená",J807,0)</f>
        <v>0</v>
      </c>
      <c r="BI807" s="167">
        <f>IF(N807="nulová",J807,0)</f>
        <v>0</v>
      </c>
      <c r="BJ807" s="34" t="s">
        <v>8</v>
      </c>
      <c r="BK807" s="167">
        <f>ROUND(I807*H807,2)</f>
        <v>0</v>
      </c>
      <c r="BL807" s="34" t="s">
        <v>589</v>
      </c>
      <c r="BM807" s="166" t="s">
        <v>1276</v>
      </c>
    </row>
    <row r="808" spans="2:65" s="50" customFormat="1" ht="19.149999999999999">
      <c r="B808" s="49"/>
      <c r="D808" s="168" t="s">
        <v>170</v>
      </c>
      <c r="F808" s="169" t="s">
        <v>1277</v>
      </c>
      <c r="I808" s="170"/>
      <c r="L808" s="49"/>
      <c r="M808" s="171"/>
      <c r="T808" s="74"/>
      <c r="AT808" s="34" t="s">
        <v>170</v>
      </c>
      <c r="AU808" s="34" t="s">
        <v>112</v>
      </c>
    </row>
    <row r="809" spans="2:65" s="173" customFormat="1">
      <c r="B809" s="172"/>
      <c r="D809" s="174" t="s">
        <v>172</v>
      </c>
      <c r="E809" s="175" t="s">
        <v>53</v>
      </c>
      <c r="F809" s="176" t="s">
        <v>1119</v>
      </c>
      <c r="H809" s="175" t="s">
        <v>53</v>
      </c>
      <c r="I809" s="177"/>
      <c r="L809" s="172"/>
      <c r="M809" s="178"/>
      <c r="T809" s="179"/>
      <c r="AT809" s="175" t="s">
        <v>172</v>
      </c>
      <c r="AU809" s="175" t="s">
        <v>112</v>
      </c>
      <c r="AV809" s="173" t="s">
        <v>8</v>
      </c>
      <c r="AW809" s="173" t="s">
        <v>65</v>
      </c>
      <c r="AX809" s="173" t="s">
        <v>103</v>
      </c>
      <c r="AY809" s="175" t="s">
        <v>160</v>
      </c>
    </row>
    <row r="810" spans="2:65" s="173" customFormat="1">
      <c r="B810" s="172"/>
      <c r="D810" s="174" t="s">
        <v>172</v>
      </c>
      <c r="E810" s="175" t="s">
        <v>53</v>
      </c>
      <c r="F810" s="176" t="s">
        <v>1120</v>
      </c>
      <c r="H810" s="175" t="s">
        <v>53</v>
      </c>
      <c r="I810" s="177"/>
      <c r="L810" s="172"/>
      <c r="M810" s="178"/>
      <c r="T810" s="179"/>
      <c r="AT810" s="175" t="s">
        <v>172</v>
      </c>
      <c r="AU810" s="175" t="s">
        <v>112</v>
      </c>
      <c r="AV810" s="173" t="s">
        <v>8</v>
      </c>
      <c r="AW810" s="173" t="s">
        <v>65</v>
      </c>
      <c r="AX810" s="173" t="s">
        <v>103</v>
      </c>
      <c r="AY810" s="175" t="s">
        <v>160</v>
      </c>
    </row>
    <row r="811" spans="2:65" s="173" customFormat="1">
      <c r="B811" s="172"/>
      <c r="D811" s="174" t="s">
        <v>172</v>
      </c>
      <c r="E811" s="175" t="s">
        <v>53</v>
      </c>
      <c r="F811" s="176" t="s">
        <v>1278</v>
      </c>
      <c r="H811" s="175" t="s">
        <v>53</v>
      </c>
      <c r="I811" s="177"/>
      <c r="L811" s="172"/>
      <c r="M811" s="178"/>
      <c r="T811" s="179"/>
      <c r="AT811" s="175" t="s">
        <v>172</v>
      </c>
      <c r="AU811" s="175" t="s">
        <v>112</v>
      </c>
      <c r="AV811" s="173" t="s">
        <v>8</v>
      </c>
      <c r="AW811" s="173" t="s">
        <v>65</v>
      </c>
      <c r="AX811" s="173" t="s">
        <v>103</v>
      </c>
      <c r="AY811" s="175" t="s">
        <v>160</v>
      </c>
    </row>
    <row r="812" spans="2:65" s="181" customFormat="1">
      <c r="B812" s="180"/>
      <c r="D812" s="174" t="s">
        <v>172</v>
      </c>
      <c r="E812" s="182" t="s">
        <v>53</v>
      </c>
      <c r="F812" s="183" t="s">
        <v>186</v>
      </c>
      <c r="H812" s="184">
        <v>2</v>
      </c>
      <c r="I812" s="185"/>
      <c r="L812" s="180"/>
      <c r="M812" s="186"/>
      <c r="T812" s="187"/>
      <c r="AT812" s="182" t="s">
        <v>172</v>
      </c>
      <c r="AU812" s="182" t="s">
        <v>112</v>
      </c>
      <c r="AV812" s="181" t="s">
        <v>112</v>
      </c>
      <c r="AW812" s="181" t="s">
        <v>65</v>
      </c>
      <c r="AX812" s="181" t="s">
        <v>8</v>
      </c>
      <c r="AY812" s="182" t="s">
        <v>160</v>
      </c>
    </row>
    <row r="813" spans="2:65" s="50" customFormat="1" ht="24.4" customHeight="1">
      <c r="B813" s="49"/>
      <c r="C813" s="155" t="s">
        <v>1279</v>
      </c>
      <c r="D813" s="155" t="s">
        <v>163</v>
      </c>
      <c r="E813" s="156" t="s">
        <v>1280</v>
      </c>
      <c r="F813" s="157" t="s">
        <v>1281</v>
      </c>
      <c r="G813" s="158" t="s">
        <v>409</v>
      </c>
      <c r="H813" s="159">
        <v>3.6560000000000001</v>
      </c>
      <c r="I813" s="160"/>
      <c r="J813" s="161">
        <f>ROUND(I813*H813,2)</f>
        <v>0</v>
      </c>
      <c r="K813" s="157" t="s">
        <v>167</v>
      </c>
      <c r="L813" s="49"/>
      <c r="M813" s="162" t="s">
        <v>53</v>
      </c>
      <c r="N813" s="163" t="s">
        <v>74</v>
      </c>
      <c r="P813" s="164">
        <f>O813*H813</f>
        <v>0</v>
      </c>
      <c r="Q813" s="164">
        <v>0</v>
      </c>
      <c r="R813" s="164">
        <f>Q813*H813</f>
        <v>0</v>
      </c>
      <c r="S813" s="164">
        <v>0</v>
      </c>
      <c r="T813" s="165">
        <f>S813*H813</f>
        <v>0</v>
      </c>
      <c r="AR813" s="166" t="s">
        <v>589</v>
      </c>
      <c r="AT813" s="166" t="s">
        <v>163</v>
      </c>
      <c r="AU813" s="166" t="s">
        <v>112</v>
      </c>
      <c r="AY813" s="34" t="s">
        <v>160</v>
      </c>
      <c r="BE813" s="167">
        <f>IF(N813="základní",J813,0)</f>
        <v>0</v>
      </c>
      <c r="BF813" s="167">
        <f>IF(N813="snížená",J813,0)</f>
        <v>0</v>
      </c>
      <c r="BG813" s="167">
        <f>IF(N813="zákl. přenesená",J813,0)</f>
        <v>0</v>
      </c>
      <c r="BH813" s="167">
        <f>IF(N813="sníž. přenesená",J813,0)</f>
        <v>0</v>
      </c>
      <c r="BI813" s="167">
        <f>IF(N813="nulová",J813,0)</f>
        <v>0</v>
      </c>
      <c r="BJ813" s="34" t="s">
        <v>8</v>
      </c>
      <c r="BK813" s="167">
        <f>ROUND(I813*H813,2)</f>
        <v>0</v>
      </c>
      <c r="BL813" s="34" t="s">
        <v>589</v>
      </c>
      <c r="BM813" s="166" t="s">
        <v>1282</v>
      </c>
    </row>
    <row r="814" spans="2:65" s="50" customFormat="1" ht="19.149999999999999">
      <c r="B814" s="49"/>
      <c r="D814" s="168" t="s">
        <v>170</v>
      </c>
      <c r="F814" s="169" t="s">
        <v>1283</v>
      </c>
      <c r="I814" s="170"/>
      <c r="L814" s="49"/>
      <c r="M814" s="171"/>
      <c r="T814" s="74"/>
      <c r="AT814" s="34" t="s">
        <v>170</v>
      </c>
      <c r="AU814" s="34" t="s">
        <v>112</v>
      </c>
    </row>
    <row r="815" spans="2:65" s="50" customFormat="1" ht="37.9" customHeight="1">
      <c r="B815" s="49"/>
      <c r="C815" s="155" t="s">
        <v>1284</v>
      </c>
      <c r="D815" s="155" t="s">
        <v>163</v>
      </c>
      <c r="E815" s="156" t="s">
        <v>1285</v>
      </c>
      <c r="F815" s="157" t="s">
        <v>1286</v>
      </c>
      <c r="G815" s="158" t="s">
        <v>409</v>
      </c>
      <c r="H815" s="159">
        <v>69.463999999999999</v>
      </c>
      <c r="I815" s="160"/>
      <c r="J815" s="161">
        <f>ROUND(I815*H815,2)</f>
        <v>0</v>
      </c>
      <c r="K815" s="157" t="s">
        <v>167</v>
      </c>
      <c r="L815" s="49"/>
      <c r="M815" s="162" t="s">
        <v>53</v>
      </c>
      <c r="N815" s="163" t="s">
        <v>74</v>
      </c>
      <c r="P815" s="164">
        <f>O815*H815</f>
        <v>0</v>
      </c>
      <c r="Q815" s="164">
        <v>0</v>
      </c>
      <c r="R815" s="164">
        <f>Q815*H815</f>
        <v>0</v>
      </c>
      <c r="S815" s="164">
        <v>0</v>
      </c>
      <c r="T815" s="165">
        <f>S815*H815</f>
        <v>0</v>
      </c>
      <c r="AR815" s="166" t="s">
        <v>589</v>
      </c>
      <c r="AT815" s="166" t="s">
        <v>163</v>
      </c>
      <c r="AU815" s="166" t="s">
        <v>112</v>
      </c>
      <c r="AY815" s="34" t="s">
        <v>160</v>
      </c>
      <c r="BE815" s="167">
        <f>IF(N815="základní",J815,0)</f>
        <v>0</v>
      </c>
      <c r="BF815" s="167">
        <f>IF(N815="snížená",J815,0)</f>
        <v>0</v>
      </c>
      <c r="BG815" s="167">
        <f>IF(N815="zákl. přenesená",J815,0)</f>
        <v>0</v>
      </c>
      <c r="BH815" s="167">
        <f>IF(N815="sníž. přenesená",J815,0)</f>
        <v>0</v>
      </c>
      <c r="BI815" s="167">
        <f>IF(N815="nulová",J815,0)</f>
        <v>0</v>
      </c>
      <c r="BJ815" s="34" t="s">
        <v>8</v>
      </c>
      <c r="BK815" s="167">
        <f>ROUND(I815*H815,2)</f>
        <v>0</v>
      </c>
      <c r="BL815" s="34" t="s">
        <v>589</v>
      </c>
      <c r="BM815" s="166" t="s">
        <v>1287</v>
      </c>
    </row>
    <row r="816" spans="2:65" s="50" customFormat="1" ht="19.149999999999999">
      <c r="B816" s="49"/>
      <c r="D816" s="168" t="s">
        <v>170</v>
      </c>
      <c r="F816" s="169" t="s">
        <v>1288</v>
      </c>
      <c r="I816" s="170"/>
      <c r="L816" s="49"/>
      <c r="M816" s="171"/>
      <c r="T816" s="74"/>
      <c r="AT816" s="34" t="s">
        <v>170</v>
      </c>
      <c r="AU816" s="34" t="s">
        <v>112</v>
      </c>
    </row>
    <row r="817" spans="2:65" s="181" customFormat="1">
      <c r="B817" s="180"/>
      <c r="D817" s="174" t="s">
        <v>172</v>
      </c>
      <c r="F817" s="183" t="s">
        <v>1289</v>
      </c>
      <c r="H817" s="184">
        <v>69.463999999999999</v>
      </c>
      <c r="I817" s="185"/>
      <c r="L817" s="180"/>
      <c r="M817" s="186"/>
      <c r="T817" s="187"/>
      <c r="AT817" s="182" t="s">
        <v>172</v>
      </c>
      <c r="AU817" s="182" t="s">
        <v>112</v>
      </c>
      <c r="AV817" s="181" t="s">
        <v>112</v>
      </c>
      <c r="AW817" s="181" t="s">
        <v>38</v>
      </c>
      <c r="AX817" s="181" t="s">
        <v>8</v>
      </c>
      <c r="AY817" s="182" t="s">
        <v>160</v>
      </c>
    </row>
    <row r="818" spans="2:65" s="50" customFormat="1" ht="44.25" customHeight="1">
      <c r="B818" s="49"/>
      <c r="C818" s="155" t="s">
        <v>1290</v>
      </c>
      <c r="D818" s="155" t="s">
        <v>163</v>
      </c>
      <c r="E818" s="156" t="s">
        <v>1291</v>
      </c>
      <c r="F818" s="157" t="s">
        <v>1292</v>
      </c>
      <c r="G818" s="158" t="s">
        <v>409</v>
      </c>
      <c r="H818" s="159">
        <v>1.782</v>
      </c>
      <c r="I818" s="160"/>
      <c r="J818" s="161">
        <f>ROUND(I818*H818,2)</f>
        <v>0</v>
      </c>
      <c r="K818" s="157" t="s">
        <v>167</v>
      </c>
      <c r="L818" s="49"/>
      <c r="M818" s="162" t="s">
        <v>53</v>
      </c>
      <c r="N818" s="163" t="s">
        <v>74</v>
      </c>
      <c r="P818" s="164">
        <f>O818*H818</f>
        <v>0</v>
      </c>
      <c r="Q818" s="164">
        <v>0</v>
      </c>
      <c r="R818" s="164">
        <f>Q818*H818</f>
        <v>0</v>
      </c>
      <c r="S818" s="164">
        <v>0</v>
      </c>
      <c r="T818" s="165">
        <f>S818*H818</f>
        <v>0</v>
      </c>
      <c r="AR818" s="166" t="s">
        <v>589</v>
      </c>
      <c r="AT818" s="166" t="s">
        <v>163</v>
      </c>
      <c r="AU818" s="166" t="s">
        <v>112</v>
      </c>
      <c r="AY818" s="34" t="s">
        <v>160</v>
      </c>
      <c r="BE818" s="167">
        <f>IF(N818="základní",J818,0)</f>
        <v>0</v>
      </c>
      <c r="BF818" s="167">
        <f>IF(N818="snížená",J818,0)</f>
        <v>0</v>
      </c>
      <c r="BG818" s="167">
        <f>IF(N818="zákl. přenesená",J818,0)</f>
        <v>0</v>
      </c>
      <c r="BH818" s="167">
        <f>IF(N818="sníž. přenesená",J818,0)</f>
        <v>0</v>
      </c>
      <c r="BI818" s="167">
        <f>IF(N818="nulová",J818,0)</f>
        <v>0</v>
      </c>
      <c r="BJ818" s="34" t="s">
        <v>8</v>
      </c>
      <c r="BK818" s="167">
        <f>ROUND(I818*H818,2)</f>
        <v>0</v>
      </c>
      <c r="BL818" s="34" t="s">
        <v>589</v>
      </c>
      <c r="BM818" s="166" t="s">
        <v>1293</v>
      </c>
    </row>
    <row r="819" spans="2:65" s="50" customFormat="1" ht="19.149999999999999">
      <c r="B819" s="49"/>
      <c r="D819" s="168" t="s">
        <v>170</v>
      </c>
      <c r="F819" s="169" t="s">
        <v>1294</v>
      </c>
      <c r="I819" s="170"/>
      <c r="L819" s="49"/>
      <c r="M819" s="171"/>
      <c r="T819" s="74"/>
      <c r="AT819" s="34" t="s">
        <v>170</v>
      </c>
      <c r="AU819" s="34" t="s">
        <v>112</v>
      </c>
    </row>
    <row r="820" spans="2:65" s="181" customFormat="1">
      <c r="B820" s="180"/>
      <c r="D820" s="174" t="s">
        <v>172</v>
      </c>
      <c r="E820" s="182" t="s">
        <v>53</v>
      </c>
      <c r="F820" s="183" t="s">
        <v>1295</v>
      </c>
      <c r="H820" s="184">
        <v>1.782</v>
      </c>
      <c r="I820" s="185"/>
      <c r="L820" s="180"/>
      <c r="M820" s="186"/>
      <c r="T820" s="187"/>
      <c r="AT820" s="182" t="s">
        <v>172</v>
      </c>
      <c r="AU820" s="182" t="s">
        <v>112</v>
      </c>
      <c r="AV820" s="181" t="s">
        <v>112</v>
      </c>
      <c r="AW820" s="181" t="s">
        <v>65</v>
      </c>
      <c r="AX820" s="181" t="s">
        <v>8</v>
      </c>
      <c r="AY820" s="182" t="s">
        <v>160</v>
      </c>
    </row>
    <row r="821" spans="2:65" s="50" customFormat="1" ht="44.25" customHeight="1">
      <c r="B821" s="49"/>
      <c r="C821" s="155" t="s">
        <v>1296</v>
      </c>
      <c r="D821" s="155" t="s">
        <v>163</v>
      </c>
      <c r="E821" s="156" t="s">
        <v>1297</v>
      </c>
      <c r="F821" s="157" t="s">
        <v>1298</v>
      </c>
      <c r="G821" s="158" t="s">
        <v>409</v>
      </c>
      <c r="H821" s="159">
        <v>1.8740000000000001</v>
      </c>
      <c r="I821" s="160"/>
      <c r="J821" s="161">
        <f>ROUND(I821*H821,2)</f>
        <v>0</v>
      </c>
      <c r="K821" s="157" t="s">
        <v>167</v>
      </c>
      <c r="L821" s="49"/>
      <c r="M821" s="162" t="s">
        <v>53</v>
      </c>
      <c r="N821" s="163" t="s">
        <v>74</v>
      </c>
      <c r="P821" s="164">
        <f>O821*H821</f>
        <v>0</v>
      </c>
      <c r="Q821" s="164">
        <v>0</v>
      </c>
      <c r="R821" s="164">
        <f>Q821*H821</f>
        <v>0</v>
      </c>
      <c r="S821" s="164">
        <v>0</v>
      </c>
      <c r="T821" s="165">
        <f>S821*H821</f>
        <v>0</v>
      </c>
      <c r="AR821" s="166" t="s">
        <v>589</v>
      </c>
      <c r="AT821" s="166" t="s">
        <v>163</v>
      </c>
      <c r="AU821" s="166" t="s">
        <v>112</v>
      </c>
      <c r="AY821" s="34" t="s">
        <v>160</v>
      </c>
      <c r="BE821" s="167">
        <f>IF(N821="základní",J821,0)</f>
        <v>0</v>
      </c>
      <c r="BF821" s="167">
        <f>IF(N821="snížená",J821,0)</f>
        <v>0</v>
      </c>
      <c r="BG821" s="167">
        <f>IF(N821="zákl. přenesená",J821,0)</f>
        <v>0</v>
      </c>
      <c r="BH821" s="167">
        <f>IF(N821="sníž. přenesená",J821,0)</f>
        <v>0</v>
      </c>
      <c r="BI821" s="167">
        <f>IF(N821="nulová",J821,0)</f>
        <v>0</v>
      </c>
      <c r="BJ821" s="34" t="s">
        <v>8</v>
      </c>
      <c r="BK821" s="167">
        <f>ROUND(I821*H821,2)</f>
        <v>0</v>
      </c>
      <c r="BL821" s="34" t="s">
        <v>589</v>
      </c>
      <c r="BM821" s="166" t="s">
        <v>1299</v>
      </c>
    </row>
    <row r="822" spans="2:65" s="50" customFormat="1" ht="19.149999999999999">
      <c r="B822" s="49"/>
      <c r="D822" s="168" t="s">
        <v>170</v>
      </c>
      <c r="F822" s="169" t="s">
        <v>1300</v>
      </c>
      <c r="I822" s="170"/>
      <c r="L822" s="49"/>
      <c r="M822" s="171"/>
      <c r="T822" s="74"/>
      <c r="AT822" s="34" t="s">
        <v>170</v>
      </c>
      <c r="AU822" s="34" t="s">
        <v>112</v>
      </c>
    </row>
    <row r="823" spans="2:65" s="181" customFormat="1">
      <c r="B823" s="180"/>
      <c r="D823" s="174" t="s">
        <v>172</v>
      </c>
      <c r="E823" s="182" t="s">
        <v>53</v>
      </c>
      <c r="F823" s="183" t="s">
        <v>1301</v>
      </c>
      <c r="H823" s="184">
        <v>1.8740000000000001</v>
      </c>
      <c r="I823" s="185"/>
      <c r="L823" s="180"/>
      <c r="M823" s="186"/>
      <c r="T823" s="187"/>
      <c r="AT823" s="182" t="s">
        <v>172</v>
      </c>
      <c r="AU823" s="182" t="s">
        <v>112</v>
      </c>
      <c r="AV823" s="181" t="s">
        <v>112</v>
      </c>
      <c r="AW823" s="181" t="s">
        <v>65</v>
      </c>
      <c r="AX823" s="181" t="s">
        <v>8</v>
      </c>
      <c r="AY823" s="182" t="s">
        <v>160</v>
      </c>
    </row>
    <row r="824" spans="2:65" s="50" customFormat="1" ht="33" customHeight="1">
      <c r="B824" s="49"/>
      <c r="C824" s="155" t="s">
        <v>1302</v>
      </c>
      <c r="D824" s="155" t="s">
        <v>163</v>
      </c>
      <c r="E824" s="156" t="s">
        <v>1303</v>
      </c>
      <c r="F824" s="157" t="s">
        <v>1304</v>
      </c>
      <c r="G824" s="158" t="s">
        <v>409</v>
      </c>
      <c r="H824" s="159">
        <v>5.0999999999999997E-2</v>
      </c>
      <c r="I824" s="160"/>
      <c r="J824" s="161">
        <f>ROUND(I824*H824,2)</f>
        <v>0</v>
      </c>
      <c r="K824" s="157" t="s">
        <v>167</v>
      </c>
      <c r="L824" s="49"/>
      <c r="M824" s="162" t="s">
        <v>53</v>
      </c>
      <c r="N824" s="163" t="s">
        <v>74</v>
      </c>
      <c r="P824" s="164">
        <f>O824*H824</f>
        <v>0</v>
      </c>
      <c r="Q824" s="164">
        <v>0</v>
      </c>
      <c r="R824" s="164">
        <f>Q824*H824</f>
        <v>0</v>
      </c>
      <c r="S824" s="164">
        <v>0</v>
      </c>
      <c r="T824" s="165">
        <f>S824*H824</f>
        <v>0</v>
      </c>
      <c r="AR824" s="166" t="s">
        <v>589</v>
      </c>
      <c r="AT824" s="166" t="s">
        <v>163</v>
      </c>
      <c r="AU824" s="166" t="s">
        <v>112</v>
      </c>
      <c r="AY824" s="34" t="s">
        <v>160</v>
      </c>
      <c r="BE824" s="167">
        <f>IF(N824="základní",J824,0)</f>
        <v>0</v>
      </c>
      <c r="BF824" s="167">
        <f>IF(N824="snížená",J824,0)</f>
        <v>0</v>
      </c>
      <c r="BG824" s="167">
        <f>IF(N824="zákl. přenesená",J824,0)</f>
        <v>0</v>
      </c>
      <c r="BH824" s="167">
        <f>IF(N824="sníž. přenesená",J824,0)</f>
        <v>0</v>
      </c>
      <c r="BI824" s="167">
        <f>IF(N824="nulová",J824,0)</f>
        <v>0</v>
      </c>
      <c r="BJ824" s="34" t="s">
        <v>8</v>
      </c>
      <c r="BK824" s="167">
        <f>ROUND(I824*H824,2)</f>
        <v>0</v>
      </c>
      <c r="BL824" s="34" t="s">
        <v>589</v>
      </c>
      <c r="BM824" s="166" t="s">
        <v>1305</v>
      </c>
    </row>
    <row r="825" spans="2:65" s="50" customFormat="1" ht="19.149999999999999">
      <c r="B825" s="49"/>
      <c r="D825" s="168" t="s">
        <v>170</v>
      </c>
      <c r="F825" s="169" t="s">
        <v>1306</v>
      </c>
      <c r="I825" s="170"/>
      <c r="L825" s="49"/>
      <c r="M825" s="209"/>
      <c r="N825" s="210"/>
      <c r="O825" s="210"/>
      <c r="P825" s="210"/>
      <c r="Q825" s="210"/>
      <c r="R825" s="210"/>
      <c r="S825" s="210"/>
      <c r="T825" s="211"/>
      <c r="AT825" s="34" t="s">
        <v>170</v>
      </c>
      <c r="AU825" s="34" t="s">
        <v>112</v>
      </c>
    </row>
    <row r="826" spans="2:65" s="50" customFormat="1" ht="7.15" customHeight="1">
      <c r="B826" s="60"/>
      <c r="C826" s="61"/>
      <c r="D826" s="61"/>
      <c r="E826" s="61"/>
      <c r="F826" s="61"/>
      <c r="G826" s="61"/>
      <c r="H826" s="61"/>
      <c r="I826" s="61"/>
      <c r="J826" s="61"/>
      <c r="K826" s="61"/>
      <c r="L826" s="49"/>
    </row>
  </sheetData>
  <sheetProtection algorithmName="SHA-512" hashValue="2vTFUSGumTepNCQdAj5hfZm8KfcOobckn0hZUhw8JSPTC3ehd8FyvFfh6rHgYdQQNn786XmSIL8Zo6MM5JRAVg==" saltValue="CSyWtMrel29a9/QEHFvOSmWLycTPoO+zk3A/bobeWzS7IGKrk3z+N10b2Q1jkrz+5XWK12PerGrwk0eoTOSZcA==" spinCount="100000" sheet="1" objects="1" scenarios="1" formatColumns="0" formatRows="0" autoFilter="0"/>
  <autoFilter ref="C94:K825" xr:uid="{00000000-0009-0000-0000-000002000000}"/>
  <mergeCells count="9">
    <mergeCell ref="E50:H50"/>
    <mergeCell ref="E85:H85"/>
    <mergeCell ref="E87:H87"/>
    <mergeCell ref="L2:V2"/>
    <mergeCell ref="E7:H7"/>
    <mergeCell ref="E9:H9"/>
    <mergeCell ref="E18:H18"/>
    <mergeCell ref="E27:H27"/>
    <mergeCell ref="E48:H48"/>
  </mergeCells>
  <hyperlinks>
    <hyperlink ref="F99" r:id="rId1" xr:uid="{07B87E46-FB5B-9047-AF77-A315C2BFC1E5}"/>
    <hyperlink ref="F108" r:id="rId2" xr:uid="{6E9FF1FA-E791-9F40-B787-4317717ECE57}"/>
    <hyperlink ref="F118" r:id="rId3" xr:uid="{AE0A17E8-2825-4145-B4B9-08D29B7F5B3E}"/>
    <hyperlink ref="F127" r:id="rId4" xr:uid="{78C78D73-8B1D-ED49-8273-B9192AE57FF3}"/>
    <hyperlink ref="F136" r:id="rId5" xr:uid="{798BEB33-0BC8-E044-9272-A46A28FB27EB}"/>
    <hyperlink ref="F145" r:id="rId6" xr:uid="{F8FE9F4E-6A98-3747-AB3A-AF8408EFCF7E}"/>
    <hyperlink ref="F163" r:id="rId7" xr:uid="{3D0A98EB-B476-A040-80AD-8FB456553313}"/>
    <hyperlink ref="F181" r:id="rId8" xr:uid="{BF6DB5DD-B6B2-5542-B198-8F643EA87CE7}"/>
    <hyperlink ref="F199" r:id="rId9" xr:uid="{F2BFF178-5F2F-E04B-9449-E933E66DAC09}"/>
    <hyperlink ref="F205" r:id="rId10" xr:uid="{A524F122-8EE1-9A4A-A9BE-A69255D68AEC}"/>
    <hyperlink ref="F223" r:id="rId11" xr:uid="{2A4031AD-A641-8A4F-8B1F-3E45F637B33C}"/>
    <hyperlink ref="F230" r:id="rId12" xr:uid="{D22997D1-9280-D34A-8904-27C6A045B2D4}"/>
    <hyperlink ref="F238" r:id="rId13" xr:uid="{754D0A1A-AD64-CE4C-BBF1-632F67E3A33C}"/>
    <hyperlink ref="F246" r:id="rId14" xr:uid="{4CF66503-4A6D-9D45-B44F-7A44D311BE31}"/>
    <hyperlink ref="F252" r:id="rId15" xr:uid="{DC2E6F2D-495C-AB45-8D32-D93338DC3B83}"/>
    <hyperlink ref="F263" r:id="rId16" xr:uid="{64FCD858-90FF-0949-9973-7A57D74D7568}"/>
    <hyperlink ref="F270" r:id="rId17" xr:uid="{A23622F6-0D6B-144E-A29B-B52582701665}"/>
    <hyperlink ref="F276" r:id="rId18" xr:uid="{CF3B7F07-2013-794E-A34C-97105E135CA3}"/>
    <hyperlink ref="F282" r:id="rId19" xr:uid="{7C5B10FB-CD03-7249-978E-E844881BD9EB}"/>
    <hyperlink ref="F288" r:id="rId20" xr:uid="{FDDB8D09-6608-434E-B40A-03AF027C5119}"/>
    <hyperlink ref="F294" r:id="rId21" xr:uid="{F57BE374-AA2E-4541-886F-2914E2104BDC}"/>
    <hyperlink ref="F300" r:id="rId22" xr:uid="{DD44BB99-7369-944B-ABE8-9EA7D229984E}"/>
    <hyperlink ref="F306" r:id="rId23" xr:uid="{E1336138-9231-2444-9CC6-D59D96BD7355}"/>
    <hyperlink ref="F315" r:id="rId24" xr:uid="{829D04C4-9DB6-6F48-85C6-C99E7F3C779C}"/>
    <hyperlink ref="F333" r:id="rId25" xr:uid="{79DCFF90-4CC8-BE42-911B-255ADF3387D7}"/>
    <hyperlink ref="F343" r:id="rId26" xr:uid="{AF27C13D-7176-364D-8BDF-75755A046C40}"/>
    <hyperlink ref="F345" r:id="rId27" xr:uid="{C0846AA5-B3D3-254C-B55A-77A24EAC6428}"/>
    <hyperlink ref="F347" r:id="rId28" xr:uid="{BEEDA733-5239-F745-9EC0-5E0D65B5FFE4}"/>
    <hyperlink ref="F350" r:id="rId29" xr:uid="{44406EB1-A1D9-9243-AFFE-E3DC41C9EFCC}"/>
    <hyperlink ref="F354" r:id="rId30" xr:uid="{055BC766-AEC9-804E-83B5-5D096FF99F40}"/>
    <hyperlink ref="F358" r:id="rId31" xr:uid="{848CE04A-8948-7845-86D6-EA2B024749ED}"/>
    <hyperlink ref="F363" r:id="rId32" xr:uid="{0B23875C-D77A-534D-8F21-82E738D476A2}"/>
    <hyperlink ref="F367" r:id="rId33" xr:uid="{BF1AE399-76B8-864D-BEC2-95B52E16661E}"/>
    <hyperlink ref="F374" r:id="rId34" xr:uid="{35A5C870-114A-D144-90AD-C3F4E35F8975}"/>
    <hyperlink ref="F377" r:id="rId35" xr:uid="{435C27A5-8231-8A4A-80FD-4E52C63B1830}"/>
    <hyperlink ref="F383" r:id="rId36" xr:uid="{B49A7C42-DC6D-8D47-B8AB-8652B41035ED}"/>
    <hyperlink ref="F388" r:id="rId37" xr:uid="{E77D955F-CF45-9546-A481-A2656DFE9E32}"/>
    <hyperlink ref="F393" r:id="rId38" xr:uid="{5A760DC3-680A-F644-A82F-BFE829103674}"/>
    <hyperlink ref="F396" r:id="rId39" xr:uid="{93B203C4-CED9-3847-8350-3F98E4CE1573}"/>
    <hyperlink ref="F402" r:id="rId40" xr:uid="{F6FB1B99-8431-8048-B873-12A25715A681}"/>
    <hyperlink ref="F408" r:id="rId41" xr:uid="{614620AA-41BC-FA4C-BC90-A5E8B1CEDE58}"/>
    <hyperlink ref="F413" r:id="rId42" xr:uid="{768D3869-1EC5-5B4E-9E8A-A866C97F403A}"/>
    <hyperlink ref="F416" r:id="rId43" xr:uid="{C992F0E3-3661-974B-8B3D-1E94E7CAAE52}"/>
    <hyperlink ref="F421" r:id="rId44" xr:uid="{45C93C33-B1B9-2E49-88CB-56CED160C6E4}"/>
    <hyperlink ref="F426" r:id="rId45" xr:uid="{9FD8E9D1-2BFC-D844-AD4F-7EB3E51DDAC2}"/>
    <hyperlink ref="F432" r:id="rId46" xr:uid="{A6A65894-5B26-1149-B29F-8015860D77BD}"/>
    <hyperlink ref="F437" r:id="rId47" xr:uid="{6F6634CB-F02F-C643-83EF-4D43E0CCF4BA}"/>
    <hyperlink ref="F442" r:id="rId48" xr:uid="{3E69479C-77E7-AD4B-93D2-E9DE73FEA103}"/>
    <hyperlink ref="F447" r:id="rId49" xr:uid="{C6DA21B8-2844-9349-98FF-89CFC229D15C}"/>
    <hyperlink ref="F452" r:id="rId50" xr:uid="{9A3844DA-B146-E440-8841-51113862E096}"/>
    <hyperlink ref="F457" r:id="rId51" xr:uid="{8DFB7764-C6D5-9447-AF6E-E0469E263AEC}"/>
    <hyperlink ref="F462" r:id="rId52" xr:uid="{00F1DEC7-38FC-DB4D-BA66-2123603E83E7}"/>
    <hyperlink ref="F467" r:id="rId53" xr:uid="{3332A322-9759-2F44-B807-8112C467AF2F}"/>
    <hyperlink ref="F472" r:id="rId54" xr:uid="{85B5F49C-326D-A54B-AB24-C45406DE3D73}"/>
    <hyperlink ref="F477" r:id="rId55" xr:uid="{9073E641-D342-B543-A8A9-8DF2F7AC164B}"/>
    <hyperlink ref="F482" r:id="rId56" xr:uid="{9D2C9ADF-AFA1-9A45-8883-60AD53D0C5CD}"/>
    <hyperlink ref="F487" r:id="rId57" xr:uid="{B901EC4C-CA7B-464B-A760-AADB2B3F98F6}"/>
    <hyperlink ref="F492" r:id="rId58" xr:uid="{62CAD78F-285A-814F-A597-19BBF46B279E}"/>
    <hyperlink ref="F495" r:id="rId59" xr:uid="{1FA64862-3A91-CD48-9C6A-0C648F754DEE}"/>
    <hyperlink ref="F503" r:id="rId60" xr:uid="{24544D4E-9D4C-A74F-B952-D41E75E36FF2}"/>
    <hyperlink ref="F509" r:id="rId61" xr:uid="{4FEFA48E-39BC-154C-B8BA-6F39239118C3}"/>
    <hyperlink ref="F515" r:id="rId62" xr:uid="{7EF295FE-779C-C741-97C6-446263AE5727}"/>
    <hyperlink ref="F521" r:id="rId63" xr:uid="{B69A7330-F60A-5142-9124-6B29BAC9E75D}"/>
    <hyperlink ref="F528" r:id="rId64" xr:uid="{922E73CD-AB40-8D4D-859D-2CED638BBCB4}"/>
    <hyperlink ref="F540" r:id="rId65" xr:uid="{4BE31C72-03B8-634D-BFA2-C6CDD818D619}"/>
    <hyperlink ref="F552" r:id="rId66" xr:uid="{23514717-2B6B-E349-9A90-968A41E6C914}"/>
    <hyperlink ref="F560" r:id="rId67" xr:uid="{5D2CBD39-F2A1-584A-A2AE-1DEEF6B0DA46}"/>
    <hyperlink ref="F575" r:id="rId68" xr:uid="{B307BE2E-FA44-E242-9242-5528781C1D4D}"/>
    <hyperlink ref="F587" r:id="rId69" xr:uid="{2AD7166B-B149-434D-ACDA-643CEA015C8E}"/>
    <hyperlink ref="F596" r:id="rId70" xr:uid="{0D6EB6E9-E7D1-E043-A42A-6D5531335491}"/>
    <hyperlink ref="F606" r:id="rId71" xr:uid="{DEE3FCBE-8924-2045-9294-D88F551D96D3}"/>
    <hyperlink ref="F612" r:id="rId72" xr:uid="{B7A1B0E8-86C7-BF4B-973E-FB17D1886668}"/>
    <hyperlink ref="F626" r:id="rId73" xr:uid="{961A907E-C689-7845-A4E0-0BBF73E10213}"/>
    <hyperlink ref="F631" r:id="rId74" xr:uid="{235889E6-EBFC-7040-BDEE-3304490192E7}"/>
    <hyperlink ref="F636" r:id="rId75" xr:uid="{C6197FD6-3BFB-F440-87A3-C7F68985DF1A}"/>
    <hyperlink ref="F642" r:id="rId76" xr:uid="{1C0FDFE6-8D08-BD42-ADD1-335EDD9874DE}"/>
    <hyperlink ref="F647" r:id="rId77" xr:uid="{E89153CA-E149-7540-A142-E44CDBEAC945}"/>
    <hyperlink ref="F652" r:id="rId78" xr:uid="{3C2F6D93-B455-444F-870D-B86BF9C1A2C9}"/>
    <hyperlink ref="F657" r:id="rId79" xr:uid="{74184E9A-1D4B-FA4A-80E6-287B93FE7584}"/>
    <hyperlink ref="F662" r:id="rId80" xr:uid="{7C4B9441-E588-F046-A588-236A5C2972AD}"/>
    <hyperlink ref="F667" r:id="rId81" xr:uid="{75485F1B-81AD-9949-A037-548560F649AC}"/>
    <hyperlink ref="F673" r:id="rId82" xr:uid="{EA6929A6-C987-584D-84A0-0002C915B86F}"/>
    <hyperlink ref="F679" r:id="rId83" xr:uid="{2C78A93C-2307-B94D-92F2-06600BE2CF65}"/>
    <hyperlink ref="F685" r:id="rId84" xr:uid="{394C873F-AEF8-114E-A6A5-A7C6322F29B8}"/>
    <hyperlink ref="F693" r:id="rId85" xr:uid="{043C57ED-CF7C-104D-9F88-D3175EB2A11C}"/>
    <hyperlink ref="F701" r:id="rId86" xr:uid="{BB97A493-3F63-C44F-AEDC-435F17FCEFD4}"/>
    <hyperlink ref="F707" r:id="rId87" xr:uid="{E5AC53AF-6437-0344-BEC2-7FB47716C7A7}"/>
    <hyperlink ref="F713" r:id="rId88" xr:uid="{7056CDCA-CBC6-4444-A716-FB9CA015ADDB}"/>
    <hyperlink ref="F719" r:id="rId89" xr:uid="{CA879C79-64F2-9947-BD95-6CFA6F68A42B}"/>
    <hyperlink ref="F725" r:id="rId90" xr:uid="{E9BF5968-9EA1-1042-98DC-1A406FB99743}"/>
    <hyperlink ref="F732" r:id="rId91" xr:uid="{1935C17D-D587-B14A-BD35-C83CBAA3AA39}"/>
    <hyperlink ref="F737" r:id="rId92" xr:uid="{E52986F3-AC87-D84D-8FB2-7B7A2592C8DB}"/>
    <hyperlink ref="F742" r:id="rId93" xr:uid="{92E0C876-B78C-B740-8412-C95E4E99F284}"/>
    <hyperlink ref="F748" r:id="rId94" xr:uid="{5E9E54DB-1B99-6A43-A656-F93DA14260FC}"/>
    <hyperlink ref="F754" r:id="rId95" xr:uid="{CF291FA9-BA58-4C43-B597-1E0999D14E78}"/>
    <hyperlink ref="F760" r:id="rId96" xr:uid="{E4B98E63-FCD8-6E44-90D7-7CBD21803BE8}"/>
    <hyperlink ref="F766" r:id="rId97" xr:uid="{C1E04B90-48A4-D340-9760-562813691DBE}"/>
    <hyperlink ref="F772" r:id="rId98" xr:uid="{880D5CAB-A307-4D49-958A-A16E0C2BE5F9}"/>
    <hyperlink ref="F778" r:id="rId99" xr:uid="{48572F95-2F46-C84C-AEEC-5F6F9E2C9C1E}"/>
    <hyperlink ref="F784" r:id="rId100" xr:uid="{21E4FF02-E939-5842-9C0F-505B7E181B68}"/>
    <hyperlink ref="F790" r:id="rId101" xr:uid="{2739715D-E7F7-DB4E-9F6C-52484F0277CB}"/>
    <hyperlink ref="F796" r:id="rId102" xr:uid="{DABB0325-CFC7-064B-9A51-EED0B30A2E11}"/>
    <hyperlink ref="F802" r:id="rId103" xr:uid="{2320B555-79CC-5743-B78B-71296627199D}"/>
    <hyperlink ref="F808" r:id="rId104" xr:uid="{DD65D14E-F170-1647-90FA-7B3900D4A2D4}"/>
    <hyperlink ref="F814" r:id="rId105" xr:uid="{44B1FF16-F70F-6845-A128-5BC51A8E8400}"/>
    <hyperlink ref="F816" r:id="rId106" xr:uid="{03F24FEA-2A00-054A-8F1D-C88B3EFAC3F3}"/>
    <hyperlink ref="F819" r:id="rId107" xr:uid="{F2D6FBC0-27A4-714C-A3B1-CF6B490EEF1F}"/>
    <hyperlink ref="F822" r:id="rId108" xr:uid="{844801E1-A146-AD43-BB1C-663E659804EA}"/>
    <hyperlink ref="F825" r:id="rId109" xr:uid="{73A5D8AB-CD3F-9843-BDB8-FCD5E3E942A6}"/>
  </hyperlinks>
  <pageMargins left="0.39374999999999999" right="0.39374999999999999" top="0.39374999999999999" bottom="0.39374999999999999" header="0" footer="0"/>
  <pageSetup paperSize="9" fitToHeight="100" orientation="portrait" blackAndWhite="1"/>
  <headerFooter>
    <oddFooter>&amp;CStrana &amp;P z &amp;N</oddFooter>
  </headerFooter>
  <drawing r:id="rId11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FD9BB8-22CF-9644-8581-782B026F3F98}">
  <sheetPr>
    <pageSetUpPr fitToPage="1"/>
  </sheetPr>
  <dimension ref="B2:BM110"/>
  <sheetViews>
    <sheetView showGridLines="0" topLeftCell="A15" workbookViewId="0"/>
  </sheetViews>
  <sheetFormatPr defaultColWidth="10.7109375" defaultRowHeight="10.15"/>
  <cols>
    <col min="1" max="1" width="5.42578125" style="33" customWidth="1"/>
    <col min="2" max="2" width="0.7109375" style="33" customWidth="1"/>
    <col min="3" max="4" width="2.7109375" style="33" customWidth="1"/>
    <col min="5" max="5" width="11.42578125" style="33" customWidth="1"/>
    <col min="6" max="6" width="33.7109375" style="33" customWidth="1"/>
    <col min="7" max="7" width="5" style="33" customWidth="1"/>
    <col min="8" max="8" width="9.28515625" style="33" customWidth="1"/>
    <col min="9" max="9" width="10.42578125" style="33" customWidth="1"/>
    <col min="10" max="11" width="14.7109375" style="33" customWidth="1"/>
    <col min="12" max="12" width="6.140625" style="33" customWidth="1"/>
    <col min="13" max="13" width="7.140625" style="33" hidden="1" customWidth="1"/>
    <col min="14" max="14" width="10.7109375" style="33"/>
    <col min="15" max="20" width="9.42578125" style="33" hidden="1" customWidth="1"/>
    <col min="21" max="21" width="10.7109375" style="33" hidden="1" customWidth="1"/>
    <col min="22" max="22" width="8.140625" style="33" customWidth="1"/>
    <col min="23" max="23" width="10.7109375" style="33" customWidth="1"/>
    <col min="24" max="24" width="8.140625" style="33" customWidth="1"/>
    <col min="25" max="25" width="10" style="33" customWidth="1"/>
    <col min="26" max="26" width="7.28515625" style="33" customWidth="1"/>
    <col min="27" max="27" width="10" style="33" customWidth="1"/>
    <col min="28" max="28" width="10.7109375" style="33" customWidth="1"/>
    <col min="29" max="29" width="7.28515625" style="33" customWidth="1"/>
    <col min="30" max="30" width="10" style="33" customWidth="1"/>
    <col min="31" max="31" width="10.7109375" style="33" customWidth="1"/>
    <col min="32" max="16384" width="10.7109375" style="33"/>
  </cols>
  <sheetData>
    <row r="2" spans="2:46" ht="37.15" customHeight="1">
      <c r="L2" s="494"/>
      <c r="M2" s="494"/>
      <c r="N2" s="494"/>
      <c r="O2" s="494"/>
      <c r="P2" s="494"/>
      <c r="Q2" s="494"/>
      <c r="R2" s="494"/>
      <c r="S2" s="494"/>
      <c r="T2" s="494"/>
      <c r="U2" s="494"/>
      <c r="V2" s="494"/>
      <c r="AT2" s="34" t="s">
        <v>118</v>
      </c>
    </row>
    <row r="3" spans="2:46" ht="7.15" customHeight="1">
      <c r="B3" s="35"/>
      <c r="C3" s="36"/>
      <c r="D3" s="36"/>
      <c r="E3" s="36"/>
      <c r="F3" s="36"/>
      <c r="G3" s="36"/>
      <c r="H3" s="36"/>
      <c r="I3" s="36"/>
      <c r="J3" s="36"/>
      <c r="K3" s="36"/>
      <c r="L3" s="37"/>
      <c r="AT3" s="34" t="s">
        <v>112</v>
      </c>
    </row>
    <row r="4" spans="2:46" ht="25.15" customHeight="1">
      <c r="B4" s="37"/>
      <c r="D4" s="38" t="s">
        <v>119</v>
      </c>
      <c r="L4" s="37"/>
      <c r="M4" s="108" t="s">
        <v>44</v>
      </c>
      <c r="AT4" s="34" t="s">
        <v>38</v>
      </c>
    </row>
    <row r="5" spans="2:46" ht="7.15" customHeight="1">
      <c r="B5" s="37"/>
      <c r="L5" s="37"/>
    </row>
    <row r="6" spans="2:46" ht="12" customHeight="1">
      <c r="B6" s="37"/>
      <c r="D6" s="44" t="s">
        <v>50</v>
      </c>
      <c r="L6" s="37"/>
    </row>
    <row r="7" spans="2:46" ht="16.5" customHeight="1">
      <c r="B7" s="37"/>
      <c r="E7" s="461" t="str">
        <f>'Rekapitulace stavby'!K6</f>
        <v>Serverovna - Objekt MÚ Žďár nad Sázavou, Žižkova 227/1</v>
      </c>
      <c r="F7" s="462"/>
      <c r="G7" s="462"/>
      <c r="H7" s="462"/>
      <c r="L7" s="37"/>
    </row>
    <row r="8" spans="2:46" s="50" customFormat="1" ht="12" customHeight="1">
      <c r="B8" s="49"/>
      <c r="D8" s="44" t="s">
        <v>120</v>
      </c>
      <c r="L8" s="49"/>
    </row>
    <row r="9" spans="2:46" s="50" customFormat="1" ht="16.5" customHeight="1">
      <c r="B9" s="49"/>
      <c r="E9" s="440" t="s">
        <v>1307</v>
      </c>
      <c r="F9" s="460"/>
      <c r="G9" s="460"/>
      <c r="H9" s="460"/>
      <c r="L9" s="49"/>
    </row>
    <row r="10" spans="2:46" s="50" customFormat="1">
      <c r="B10" s="49"/>
      <c r="L10" s="49"/>
    </row>
    <row r="11" spans="2:46" s="50" customFormat="1" ht="12" customHeight="1">
      <c r="B11" s="49"/>
      <c r="D11" s="44" t="s">
        <v>52</v>
      </c>
      <c r="F11" s="42" t="s">
        <v>53</v>
      </c>
      <c r="I11" s="44" t="s">
        <v>54</v>
      </c>
      <c r="J11" s="42" t="s">
        <v>53</v>
      </c>
      <c r="L11" s="49"/>
    </row>
    <row r="12" spans="2:46" s="50" customFormat="1" ht="12" customHeight="1">
      <c r="B12" s="49"/>
      <c r="D12" s="44" t="s">
        <v>55</v>
      </c>
      <c r="F12" s="42" t="s">
        <v>56</v>
      </c>
      <c r="I12" s="44" t="s">
        <v>57</v>
      </c>
      <c r="J12" s="70" t="str">
        <f>'Rekapitulace stavby'!AN8</f>
        <v>13. 9. 2024</v>
      </c>
      <c r="L12" s="49"/>
    </row>
    <row r="13" spans="2:46" s="50" customFormat="1" ht="10.9" customHeight="1">
      <c r="B13" s="49"/>
      <c r="L13" s="49"/>
    </row>
    <row r="14" spans="2:46" s="50" customFormat="1" ht="12" customHeight="1">
      <c r="B14" s="49"/>
      <c r="D14" s="44" t="s">
        <v>59</v>
      </c>
      <c r="I14" s="44" t="s">
        <v>11</v>
      </c>
      <c r="J14" s="42" t="s">
        <v>53</v>
      </c>
      <c r="L14" s="49"/>
    </row>
    <row r="15" spans="2:46" s="50" customFormat="1" ht="18" customHeight="1">
      <c r="B15" s="49"/>
      <c r="E15" s="42" t="s">
        <v>60</v>
      </c>
      <c r="I15" s="44" t="s">
        <v>14</v>
      </c>
      <c r="J15" s="42" t="s">
        <v>53</v>
      </c>
      <c r="L15" s="49"/>
    </row>
    <row r="16" spans="2:46" s="50" customFormat="1" ht="7.15" customHeight="1">
      <c r="B16" s="49"/>
      <c r="L16" s="49"/>
    </row>
    <row r="17" spans="2:12" s="50" customFormat="1" ht="12" customHeight="1">
      <c r="B17" s="49"/>
      <c r="D17" s="44" t="s">
        <v>61</v>
      </c>
      <c r="I17" s="44" t="s">
        <v>11</v>
      </c>
      <c r="J17" s="45" t="str">
        <f>'Rekapitulace stavby'!AN13</f>
        <v>Vyplň údaj</v>
      </c>
      <c r="L17" s="49"/>
    </row>
    <row r="18" spans="2:12" s="50" customFormat="1" ht="18" customHeight="1">
      <c r="B18" s="49"/>
      <c r="E18" s="463" t="str">
        <f>'Rekapitulace stavby'!E14</f>
        <v>Vyplň údaj</v>
      </c>
      <c r="F18" s="449"/>
      <c r="G18" s="449"/>
      <c r="H18" s="449"/>
      <c r="I18" s="44" t="s">
        <v>14</v>
      </c>
      <c r="J18" s="45" t="str">
        <f>'Rekapitulace stavby'!AN14</f>
        <v>Vyplň údaj</v>
      </c>
      <c r="L18" s="49"/>
    </row>
    <row r="19" spans="2:12" s="50" customFormat="1" ht="7.15" customHeight="1">
      <c r="B19" s="49"/>
      <c r="L19" s="49"/>
    </row>
    <row r="20" spans="2:12" s="50" customFormat="1" ht="12" customHeight="1">
      <c r="B20" s="49"/>
      <c r="D20" s="44" t="s">
        <v>63</v>
      </c>
      <c r="I20" s="44" t="s">
        <v>11</v>
      </c>
      <c r="J20" s="42" t="s">
        <v>53</v>
      </c>
      <c r="L20" s="49"/>
    </row>
    <row r="21" spans="2:12" s="50" customFormat="1" ht="18" customHeight="1">
      <c r="B21" s="49"/>
      <c r="E21" s="42" t="s">
        <v>64</v>
      </c>
      <c r="I21" s="44" t="s">
        <v>14</v>
      </c>
      <c r="J21" s="42" t="s">
        <v>53</v>
      </c>
      <c r="L21" s="49"/>
    </row>
    <row r="22" spans="2:12" s="50" customFormat="1" ht="7.15" customHeight="1">
      <c r="B22" s="49"/>
      <c r="L22" s="49"/>
    </row>
    <row r="23" spans="2:12" s="50" customFormat="1" ht="12" customHeight="1">
      <c r="B23" s="49"/>
      <c r="D23" s="44" t="s">
        <v>66</v>
      </c>
      <c r="I23" s="44" t="s">
        <v>11</v>
      </c>
      <c r="J23" s="42" t="s">
        <v>53</v>
      </c>
      <c r="L23" s="49"/>
    </row>
    <row r="24" spans="2:12" s="50" customFormat="1" ht="18" customHeight="1">
      <c r="B24" s="49"/>
      <c r="E24" s="42" t="s">
        <v>67</v>
      </c>
      <c r="I24" s="44" t="s">
        <v>14</v>
      </c>
      <c r="J24" s="42" t="s">
        <v>53</v>
      </c>
      <c r="L24" s="49"/>
    </row>
    <row r="25" spans="2:12" s="50" customFormat="1" ht="7.15" customHeight="1">
      <c r="B25" s="49"/>
      <c r="L25" s="49"/>
    </row>
    <row r="26" spans="2:12" s="50" customFormat="1" ht="12" customHeight="1">
      <c r="B26" s="49"/>
      <c r="D26" s="44" t="s">
        <v>68</v>
      </c>
      <c r="L26" s="49"/>
    </row>
    <row r="27" spans="2:12" s="110" customFormat="1" ht="71.25" customHeight="1">
      <c r="B27" s="109"/>
      <c r="E27" s="456" t="s">
        <v>69</v>
      </c>
      <c r="F27" s="456"/>
      <c r="G27" s="456"/>
      <c r="H27" s="456"/>
      <c r="L27" s="109"/>
    </row>
    <row r="28" spans="2:12" s="50" customFormat="1" ht="7.15" customHeight="1">
      <c r="B28" s="49"/>
      <c r="L28" s="49"/>
    </row>
    <row r="29" spans="2:12" s="50" customFormat="1" ht="7.15" customHeight="1">
      <c r="B29" s="49"/>
      <c r="D29" s="71"/>
      <c r="E29" s="71"/>
      <c r="F29" s="71"/>
      <c r="G29" s="71"/>
      <c r="H29" s="71"/>
      <c r="I29" s="71"/>
      <c r="J29" s="71"/>
      <c r="K29" s="71"/>
      <c r="L29" s="49"/>
    </row>
    <row r="30" spans="2:12" s="50" customFormat="1" ht="25.5" customHeight="1">
      <c r="B30" s="49"/>
      <c r="D30" s="111" t="s">
        <v>70</v>
      </c>
      <c r="J30" s="85">
        <f>ROUND(J86, 2)</f>
        <v>0</v>
      </c>
      <c r="L30" s="49"/>
    </row>
    <row r="31" spans="2:12" s="50" customFormat="1" ht="7.15" customHeight="1">
      <c r="B31" s="49"/>
      <c r="D31" s="71"/>
      <c r="E31" s="71"/>
      <c r="F31" s="71"/>
      <c r="G31" s="71"/>
      <c r="H31" s="71"/>
      <c r="I31" s="71"/>
      <c r="J31" s="71"/>
      <c r="K31" s="71"/>
      <c r="L31" s="49"/>
    </row>
    <row r="32" spans="2:12" s="50" customFormat="1" ht="14.65" customHeight="1">
      <c r="B32" s="49"/>
      <c r="F32" s="53" t="s">
        <v>72</v>
      </c>
      <c r="I32" s="53" t="s">
        <v>71</v>
      </c>
      <c r="J32" s="53" t="s">
        <v>73</v>
      </c>
      <c r="L32" s="49"/>
    </row>
    <row r="33" spans="2:12" s="50" customFormat="1" ht="14.65" customHeight="1">
      <c r="B33" s="49"/>
      <c r="D33" s="73" t="s">
        <v>32</v>
      </c>
      <c r="E33" s="44" t="s">
        <v>74</v>
      </c>
      <c r="F33" s="112">
        <f>ROUND((SUM(BE86:BE109)),  2)</f>
        <v>0</v>
      </c>
      <c r="I33" s="113">
        <v>0.21</v>
      </c>
      <c r="J33" s="112">
        <f>ROUND(((SUM(BE86:BE109))*I33),  2)</f>
        <v>0</v>
      </c>
      <c r="L33" s="49"/>
    </row>
    <row r="34" spans="2:12" s="50" customFormat="1" ht="14.65" customHeight="1">
      <c r="B34" s="49"/>
      <c r="E34" s="44" t="s">
        <v>75</v>
      </c>
      <c r="F34" s="112">
        <f>ROUND((SUM(BF86:BF109)),  2)</f>
        <v>0</v>
      </c>
      <c r="I34" s="113">
        <v>0.12</v>
      </c>
      <c r="J34" s="112">
        <f>ROUND(((SUM(BF86:BF109))*I34),  2)</f>
        <v>0</v>
      </c>
      <c r="L34" s="49"/>
    </row>
    <row r="35" spans="2:12" s="50" customFormat="1" ht="14.65" hidden="1" customHeight="1">
      <c r="B35" s="49"/>
      <c r="E35" s="44" t="s">
        <v>76</v>
      </c>
      <c r="F35" s="112">
        <f>ROUND((SUM(BG86:BG109)),  2)</f>
        <v>0</v>
      </c>
      <c r="I35" s="113">
        <v>0.21</v>
      </c>
      <c r="J35" s="112">
        <f>0</f>
        <v>0</v>
      </c>
      <c r="L35" s="49"/>
    </row>
    <row r="36" spans="2:12" s="50" customFormat="1" ht="14.65" hidden="1" customHeight="1">
      <c r="B36" s="49"/>
      <c r="E36" s="44" t="s">
        <v>77</v>
      </c>
      <c r="F36" s="112">
        <f>ROUND((SUM(BH86:BH109)),  2)</f>
        <v>0</v>
      </c>
      <c r="I36" s="113">
        <v>0.12</v>
      </c>
      <c r="J36" s="112">
        <f>0</f>
        <v>0</v>
      </c>
      <c r="L36" s="49"/>
    </row>
    <row r="37" spans="2:12" s="50" customFormat="1" ht="14.65" hidden="1" customHeight="1">
      <c r="B37" s="49"/>
      <c r="E37" s="44" t="s">
        <v>78</v>
      </c>
      <c r="F37" s="112">
        <f>ROUND((SUM(BI86:BI109)),  2)</f>
        <v>0</v>
      </c>
      <c r="I37" s="113">
        <v>0</v>
      </c>
      <c r="J37" s="112">
        <f>0</f>
        <v>0</v>
      </c>
      <c r="L37" s="49"/>
    </row>
    <row r="38" spans="2:12" s="50" customFormat="1" ht="7.15" customHeight="1">
      <c r="B38" s="49"/>
      <c r="L38" s="49"/>
    </row>
    <row r="39" spans="2:12" s="50" customFormat="1" ht="25.5" customHeight="1">
      <c r="B39" s="49"/>
      <c r="C39" s="114"/>
      <c r="D39" s="115" t="s">
        <v>79</v>
      </c>
      <c r="E39" s="75"/>
      <c r="F39" s="75"/>
      <c r="G39" s="116" t="s">
        <v>80</v>
      </c>
      <c r="H39" s="117" t="s">
        <v>81</v>
      </c>
      <c r="I39" s="75"/>
      <c r="J39" s="118">
        <f>SUM(J30:J37)</f>
        <v>0</v>
      </c>
      <c r="K39" s="119"/>
      <c r="L39" s="49"/>
    </row>
    <row r="40" spans="2:12" s="50" customFormat="1" ht="14.65" customHeight="1">
      <c r="B40" s="60"/>
      <c r="C40" s="61"/>
      <c r="D40" s="61"/>
      <c r="E40" s="61"/>
      <c r="F40" s="61"/>
      <c r="G40" s="61"/>
      <c r="H40" s="61"/>
      <c r="I40" s="61"/>
      <c r="J40" s="61"/>
      <c r="K40" s="61"/>
      <c r="L40" s="49"/>
    </row>
    <row r="44" spans="2:12" s="50" customFormat="1" ht="7.15" customHeight="1">
      <c r="B44" s="62"/>
      <c r="C44" s="63"/>
      <c r="D44" s="63"/>
      <c r="E44" s="63"/>
      <c r="F44" s="63"/>
      <c r="G44" s="63"/>
      <c r="H44" s="63"/>
      <c r="I44" s="63"/>
      <c r="J44" s="63"/>
      <c r="K44" s="63"/>
      <c r="L44" s="49"/>
    </row>
    <row r="45" spans="2:12" s="50" customFormat="1" ht="25.15" customHeight="1">
      <c r="B45" s="49"/>
      <c r="C45" s="38" t="s">
        <v>122</v>
      </c>
      <c r="L45" s="49"/>
    </row>
    <row r="46" spans="2:12" s="50" customFormat="1" ht="7.15" customHeight="1">
      <c r="B46" s="49"/>
      <c r="L46" s="49"/>
    </row>
    <row r="47" spans="2:12" s="50" customFormat="1" ht="12" customHeight="1">
      <c r="B47" s="49"/>
      <c r="C47" s="44" t="s">
        <v>50</v>
      </c>
      <c r="L47" s="49"/>
    </row>
    <row r="48" spans="2:12" s="50" customFormat="1" ht="16.5" customHeight="1">
      <c r="B48" s="49"/>
      <c r="E48" s="461" t="str">
        <f>E7</f>
        <v>Serverovna - Objekt MÚ Žďár nad Sázavou, Žižkova 227/1</v>
      </c>
      <c r="F48" s="462"/>
      <c r="G48" s="462"/>
      <c r="H48" s="462"/>
      <c r="L48" s="49"/>
    </row>
    <row r="49" spans="2:47" s="50" customFormat="1" ht="12" customHeight="1">
      <c r="B49" s="49"/>
      <c r="C49" s="44" t="s">
        <v>120</v>
      </c>
      <c r="L49" s="49"/>
    </row>
    <row r="50" spans="2:47" s="50" customFormat="1" ht="16.5" customHeight="1">
      <c r="B50" s="49"/>
      <c r="E50" s="440" t="str">
        <f>E9</f>
        <v>VON - Vedlejší a ostatní náklady</v>
      </c>
      <c r="F50" s="460"/>
      <c r="G50" s="460"/>
      <c r="H50" s="460"/>
      <c r="L50" s="49"/>
    </row>
    <row r="51" spans="2:47" s="50" customFormat="1" ht="7.15" customHeight="1">
      <c r="B51" s="49"/>
      <c r="L51" s="49"/>
    </row>
    <row r="52" spans="2:47" s="50" customFormat="1" ht="12" customHeight="1">
      <c r="B52" s="49"/>
      <c r="C52" s="44" t="s">
        <v>55</v>
      </c>
      <c r="F52" s="42" t="str">
        <f>F12</f>
        <v>Žďár nad Sázavou</v>
      </c>
      <c r="I52" s="44" t="s">
        <v>57</v>
      </c>
      <c r="J52" s="70" t="str">
        <f>IF(J12="","",J12)</f>
        <v>13. 9. 2024</v>
      </c>
      <c r="L52" s="49"/>
    </row>
    <row r="53" spans="2:47" s="50" customFormat="1" ht="7.15" customHeight="1">
      <c r="B53" s="49"/>
      <c r="L53" s="49"/>
    </row>
    <row r="54" spans="2:47" s="50" customFormat="1" ht="25.9" customHeight="1">
      <c r="B54" s="49"/>
      <c r="C54" s="44" t="s">
        <v>59</v>
      </c>
      <c r="F54" s="42" t="str">
        <f>E15</f>
        <v>Město Žďár nad Sázavou</v>
      </c>
      <c r="I54" s="44" t="s">
        <v>63</v>
      </c>
      <c r="J54" s="47" t="str">
        <f>E21</f>
        <v>PINET projekt s.r.o. (Aidia21 s.r.o.)</v>
      </c>
      <c r="L54" s="49"/>
    </row>
    <row r="55" spans="2:47" s="50" customFormat="1" ht="15.4" customHeight="1">
      <c r="B55" s="49"/>
      <c r="C55" s="44" t="s">
        <v>61</v>
      </c>
      <c r="F55" s="42" t="str">
        <f>IF(E18="","",E18)</f>
        <v>Vyplň údaj</v>
      </c>
      <c r="I55" s="44" t="s">
        <v>66</v>
      </c>
      <c r="J55" s="47" t="str">
        <f>E24</f>
        <v>Luděk Štuller</v>
      </c>
      <c r="L55" s="49"/>
    </row>
    <row r="56" spans="2:47" s="50" customFormat="1" ht="10.15" customHeight="1">
      <c r="B56" s="49"/>
      <c r="L56" s="49"/>
    </row>
    <row r="57" spans="2:47" s="50" customFormat="1" ht="29.25" customHeight="1">
      <c r="B57" s="49"/>
      <c r="C57" s="120" t="s">
        <v>123</v>
      </c>
      <c r="D57" s="114"/>
      <c r="E57" s="114"/>
      <c r="F57" s="114"/>
      <c r="G57" s="114"/>
      <c r="H57" s="114"/>
      <c r="I57" s="114"/>
      <c r="J57" s="121" t="s">
        <v>124</v>
      </c>
      <c r="K57" s="114"/>
      <c r="L57" s="49"/>
    </row>
    <row r="58" spans="2:47" s="50" customFormat="1" ht="10.15" customHeight="1">
      <c r="B58" s="49"/>
      <c r="L58" s="49"/>
    </row>
    <row r="59" spans="2:47" s="50" customFormat="1" ht="22.9" customHeight="1">
      <c r="B59" s="49"/>
      <c r="C59" s="122" t="s">
        <v>101</v>
      </c>
      <c r="J59" s="85">
        <f>J86</f>
        <v>0</v>
      </c>
      <c r="L59" s="49"/>
      <c r="AU59" s="34" t="s">
        <v>125</v>
      </c>
    </row>
    <row r="60" spans="2:47" s="124" customFormat="1" ht="25.15" customHeight="1">
      <c r="B60" s="123"/>
      <c r="D60" s="125" t="s">
        <v>1308</v>
      </c>
      <c r="E60" s="126"/>
      <c r="F60" s="126"/>
      <c r="G60" s="126"/>
      <c r="H60" s="126"/>
      <c r="I60" s="126"/>
      <c r="J60" s="127">
        <f>J87</f>
        <v>0</v>
      </c>
      <c r="L60" s="123"/>
    </row>
    <row r="61" spans="2:47" s="129" customFormat="1" ht="19.899999999999999" customHeight="1">
      <c r="B61" s="128"/>
      <c r="D61" s="130" t="s">
        <v>1309</v>
      </c>
      <c r="E61" s="131"/>
      <c r="F61" s="131"/>
      <c r="G61" s="131"/>
      <c r="H61" s="131"/>
      <c r="I61" s="131"/>
      <c r="J61" s="132">
        <f>J88</f>
        <v>0</v>
      </c>
      <c r="L61" s="128"/>
    </row>
    <row r="62" spans="2:47" s="129" customFormat="1" ht="19.899999999999999" customHeight="1">
      <c r="B62" s="128"/>
      <c r="D62" s="130" t="s">
        <v>1310</v>
      </c>
      <c r="E62" s="131"/>
      <c r="F62" s="131"/>
      <c r="G62" s="131"/>
      <c r="H62" s="131"/>
      <c r="I62" s="131"/>
      <c r="J62" s="132">
        <f>J95</f>
        <v>0</v>
      </c>
      <c r="L62" s="128"/>
    </row>
    <row r="63" spans="2:47" s="129" customFormat="1" ht="19.899999999999999" customHeight="1">
      <c r="B63" s="128"/>
      <c r="D63" s="130" t="s">
        <v>1311</v>
      </c>
      <c r="E63" s="131"/>
      <c r="F63" s="131"/>
      <c r="G63" s="131"/>
      <c r="H63" s="131"/>
      <c r="I63" s="131"/>
      <c r="J63" s="132">
        <f>J98</f>
        <v>0</v>
      </c>
      <c r="L63" s="128"/>
    </row>
    <row r="64" spans="2:47" s="129" customFormat="1" ht="19.899999999999999" customHeight="1">
      <c r="B64" s="128"/>
      <c r="D64" s="130" t="s">
        <v>1312</v>
      </c>
      <c r="E64" s="131"/>
      <c r="F64" s="131"/>
      <c r="G64" s="131"/>
      <c r="H64" s="131"/>
      <c r="I64" s="131"/>
      <c r="J64" s="132">
        <f>J101</f>
        <v>0</v>
      </c>
      <c r="L64" s="128"/>
    </row>
    <row r="65" spans="2:12" s="129" customFormat="1" ht="19.899999999999999" customHeight="1">
      <c r="B65" s="128"/>
      <c r="D65" s="130" t="s">
        <v>1313</v>
      </c>
      <c r="E65" s="131"/>
      <c r="F65" s="131"/>
      <c r="G65" s="131"/>
      <c r="H65" s="131"/>
      <c r="I65" s="131"/>
      <c r="J65" s="132">
        <f>J104</f>
        <v>0</v>
      </c>
      <c r="L65" s="128"/>
    </row>
    <row r="66" spans="2:12" s="129" customFormat="1" ht="19.899999999999999" customHeight="1">
      <c r="B66" s="128"/>
      <c r="D66" s="130" t="s">
        <v>1314</v>
      </c>
      <c r="E66" s="131"/>
      <c r="F66" s="131"/>
      <c r="G66" s="131"/>
      <c r="H66" s="131"/>
      <c r="I66" s="131"/>
      <c r="J66" s="132">
        <f>J107</f>
        <v>0</v>
      </c>
      <c r="L66" s="128"/>
    </row>
    <row r="67" spans="2:12" s="50" customFormat="1" ht="21.75" customHeight="1">
      <c r="B67" s="49"/>
      <c r="L67" s="49"/>
    </row>
    <row r="68" spans="2:12" s="50" customFormat="1" ht="7.15" customHeight="1">
      <c r="B68" s="60"/>
      <c r="C68" s="61"/>
      <c r="D68" s="61"/>
      <c r="E68" s="61"/>
      <c r="F68" s="61"/>
      <c r="G68" s="61"/>
      <c r="H68" s="61"/>
      <c r="I68" s="61"/>
      <c r="J68" s="61"/>
      <c r="K68" s="61"/>
      <c r="L68" s="49"/>
    </row>
    <row r="72" spans="2:12" s="50" customFormat="1" ht="7.15" customHeight="1">
      <c r="B72" s="62"/>
      <c r="C72" s="63"/>
      <c r="D72" s="63"/>
      <c r="E72" s="63"/>
      <c r="F72" s="63"/>
      <c r="G72" s="63"/>
      <c r="H72" s="63"/>
      <c r="I72" s="63"/>
      <c r="J72" s="63"/>
      <c r="K72" s="63"/>
      <c r="L72" s="49"/>
    </row>
    <row r="73" spans="2:12" s="50" customFormat="1" ht="25.15" customHeight="1">
      <c r="B73" s="49"/>
      <c r="C73" s="38" t="s">
        <v>145</v>
      </c>
      <c r="L73" s="49"/>
    </row>
    <row r="74" spans="2:12" s="50" customFormat="1" ht="7.15" customHeight="1">
      <c r="B74" s="49"/>
      <c r="L74" s="49"/>
    </row>
    <row r="75" spans="2:12" s="50" customFormat="1" ht="12" customHeight="1">
      <c r="B75" s="49"/>
      <c r="C75" s="44" t="s">
        <v>50</v>
      </c>
      <c r="L75" s="49"/>
    </row>
    <row r="76" spans="2:12" s="50" customFormat="1" ht="16.5" customHeight="1">
      <c r="B76" s="49"/>
      <c r="E76" s="461" t="str">
        <f>E7</f>
        <v>Serverovna - Objekt MÚ Žďár nad Sázavou, Žižkova 227/1</v>
      </c>
      <c r="F76" s="462"/>
      <c r="G76" s="462"/>
      <c r="H76" s="462"/>
      <c r="L76" s="49"/>
    </row>
    <row r="77" spans="2:12" s="50" customFormat="1" ht="12" customHeight="1">
      <c r="B77" s="49"/>
      <c r="C77" s="44" t="s">
        <v>120</v>
      </c>
      <c r="L77" s="49"/>
    </row>
    <row r="78" spans="2:12" s="50" customFormat="1" ht="16.5" customHeight="1">
      <c r="B78" s="49"/>
      <c r="E78" s="440" t="str">
        <f>E9</f>
        <v>VON - Vedlejší a ostatní náklady</v>
      </c>
      <c r="F78" s="460"/>
      <c r="G78" s="460"/>
      <c r="H78" s="460"/>
      <c r="L78" s="49"/>
    </row>
    <row r="79" spans="2:12" s="50" customFormat="1" ht="7.15" customHeight="1">
      <c r="B79" s="49"/>
      <c r="L79" s="49"/>
    </row>
    <row r="80" spans="2:12" s="50" customFormat="1" ht="12" customHeight="1">
      <c r="B80" s="49"/>
      <c r="C80" s="44" t="s">
        <v>55</v>
      </c>
      <c r="F80" s="42" t="str">
        <f>F12</f>
        <v>Žďár nad Sázavou</v>
      </c>
      <c r="I80" s="44" t="s">
        <v>57</v>
      </c>
      <c r="J80" s="70" t="str">
        <f>IF(J12="","",J12)</f>
        <v>13. 9. 2024</v>
      </c>
      <c r="L80" s="49"/>
    </row>
    <row r="81" spans="2:65" s="50" customFormat="1" ht="7.15" customHeight="1">
      <c r="B81" s="49"/>
      <c r="L81" s="49"/>
    </row>
    <row r="82" spans="2:65" s="50" customFormat="1" ht="25.9" customHeight="1">
      <c r="B82" s="49"/>
      <c r="C82" s="44" t="s">
        <v>59</v>
      </c>
      <c r="F82" s="42" t="str">
        <f>E15</f>
        <v>Město Žďár nad Sázavou</v>
      </c>
      <c r="I82" s="44" t="s">
        <v>63</v>
      </c>
      <c r="J82" s="47" t="str">
        <f>E21</f>
        <v>PINET projekt s.r.o. (Aidia21 s.r.o.)</v>
      </c>
      <c r="L82" s="49"/>
    </row>
    <row r="83" spans="2:65" s="50" customFormat="1" ht="15.4" customHeight="1">
      <c r="B83" s="49"/>
      <c r="C83" s="44" t="s">
        <v>61</v>
      </c>
      <c r="F83" s="42" t="str">
        <f>IF(E18="","",E18)</f>
        <v>Vyplň údaj</v>
      </c>
      <c r="I83" s="44" t="s">
        <v>66</v>
      </c>
      <c r="J83" s="47" t="str">
        <f>E24</f>
        <v>Luděk Štuller</v>
      </c>
      <c r="L83" s="49"/>
    </row>
    <row r="84" spans="2:65" s="50" customFormat="1" ht="10.15" customHeight="1">
      <c r="B84" s="49"/>
      <c r="L84" s="49"/>
    </row>
    <row r="85" spans="2:65" s="137" customFormat="1" ht="29.25" customHeight="1">
      <c r="B85" s="133"/>
      <c r="C85" s="134" t="s">
        <v>146</v>
      </c>
      <c r="D85" s="135" t="s">
        <v>88</v>
      </c>
      <c r="E85" s="135" t="s">
        <v>84</v>
      </c>
      <c r="F85" s="135" t="s">
        <v>85</v>
      </c>
      <c r="G85" s="135" t="s">
        <v>147</v>
      </c>
      <c r="H85" s="135" t="s">
        <v>148</v>
      </c>
      <c r="I85" s="135" t="s">
        <v>149</v>
      </c>
      <c r="J85" s="135" t="s">
        <v>124</v>
      </c>
      <c r="K85" s="136" t="s">
        <v>150</v>
      </c>
      <c r="L85" s="133"/>
      <c r="M85" s="77" t="s">
        <v>53</v>
      </c>
      <c r="N85" s="78" t="s">
        <v>32</v>
      </c>
      <c r="O85" s="78" t="s">
        <v>151</v>
      </c>
      <c r="P85" s="78" t="s">
        <v>152</v>
      </c>
      <c r="Q85" s="78" t="s">
        <v>153</v>
      </c>
      <c r="R85" s="78" t="s">
        <v>154</v>
      </c>
      <c r="S85" s="78" t="s">
        <v>155</v>
      </c>
      <c r="T85" s="79" t="s">
        <v>156</v>
      </c>
    </row>
    <row r="86" spans="2:65" s="50" customFormat="1" ht="22.9" customHeight="1">
      <c r="B86" s="49"/>
      <c r="C86" s="83" t="s">
        <v>157</v>
      </c>
      <c r="J86" s="138">
        <f>BK86</f>
        <v>0</v>
      </c>
      <c r="L86" s="49"/>
      <c r="M86" s="80"/>
      <c r="N86" s="71"/>
      <c r="O86" s="71"/>
      <c r="P86" s="139">
        <f>P87</f>
        <v>0</v>
      </c>
      <c r="Q86" s="71"/>
      <c r="R86" s="139">
        <f>R87</f>
        <v>0</v>
      </c>
      <c r="S86" s="71"/>
      <c r="T86" s="140">
        <f>T87</f>
        <v>0</v>
      </c>
      <c r="AT86" s="34" t="s">
        <v>102</v>
      </c>
      <c r="AU86" s="34" t="s">
        <v>125</v>
      </c>
      <c r="BK86" s="141">
        <f>BK87</f>
        <v>0</v>
      </c>
    </row>
    <row r="87" spans="2:65" s="143" customFormat="1" ht="25.9" customHeight="1">
      <c r="B87" s="142"/>
      <c r="D87" s="144" t="s">
        <v>102</v>
      </c>
      <c r="E87" s="145" t="s">
        <v>1315</v>
      </c>
      <c r="F87" s="145" t="s">
        <v>1316</v>
      </c>
      <c r="I87" s="146"/>
      <c r="J87" s="147">
        <f>BK87</f>
        <v>0</v>
      </c>
      <c r="L87" s="142"/>
      <c r="M87" s="148"/>
      <c r="P87" s="149">
        <f>P88+P95+P98+P101+P104+P107</f>
        <v>0</v>
      </c>
      <c r="R87" s="149">
        <f>R88+R95+R98+R101+R104+R107</f>
        <v>0</v>
      </c>
      <c r="T87" s="150">
        <f>T88+T95+T98+T101+T104+T107</f>
        <v>0</v>
      </c>
      <c r="AR87" s="144" t="s">
        <v>195</v>
      </c>
      <c r="AT87" s="151" t="s">
        <v>102</v>
      </c>
      <c r="AU87" s="151" t="s">
        <v>103</v>
      </c>
      <c r="AY87" s="144" t="s">
        <v>160</v>
      </c>
      <c r="BK87" s="152">
        <f>BK88+BK95+BK98+BK101+BK104+BK107</f>
        <v>0</v>
      </c>
    </row>
    <row r="88" spans="2:65" s="143" customFormat="1" ht="22.9" customHeight="1">
      <c r="B88" s="142"/>
      <c r="D88" s="144" t="s">
        <v>102</v>
      </c>
      <c r="E88" s="153" t="s">
        <v>1317</v>
      </c>
      <c r="F88" s="153" t="s">
        <v>1318</v>
      </c>
      <c r="I88" s="146"/>
      <c r="J88" s="154">
        <f>BK88</f>
        <v>0</v>
      </c>
      <c r="L88" s="142"/>
      <c r="M88" s="148"/>
      <c r="P88" s="149">
        <f>SUM(P89:P94)</f>
        <v>0</v>
      </c>
      <c r="R88" s="149">
        <f>SUM(R89:R94)</f>
        <v>0</v>
      </c>
      <c r="T88" s="150">
        <f>SUM(T89:T94)</f>
        <v>0</v>
      </c>
      <c r="AR88" s="144" t="s">
        <v>195</v>
      </c>
      <c r="AT88" s="151" t="s">
        <v>102</v>
      </c>
      <c r="AU88" s="151" t="s">
        <v>8</v>
      </c>
      <c r="AY88" s="144" t="s">
        <v>160</v>
      </c>
      <c r="BK88" s="152">
        <f>SUM(BK89:BK94)</f>
        <v>0</v>
      </c>
    </row>
    <row r="89" spans="2:65" s="50" customFormat="1" ht="16.5" customHeight="1">
      <c r="B89" s="49"/>
      <c r="C89" s="155" t="s">
        <v>8</v>
      </c>
      <c r="D89" s="155" t="s">
        <v>163</v>
      </c>
      <c r="E89" s="156" t="s">
        <v>1319</v>
      </c>
      <c r="F89" s="157" t="s">
        <v>1320</v>
      </c>
      <c r="G89" s="158" t="s">
        <v>1321</v>
      </c>
      <c r="H89" s="159">
        <v>1</v>
      </c>
      <c r="I89" s="160"/>
      <c r="J89" s="161">
        <f>ROUND(I89*H89,2)</f>
        <v>0</v>
      </c>
      <c r="K89" s="157" t="s">
        <v>167</v>
      </c>
      <c r="L89" s="49"/>
      <c r="M89" s="162" t="s">
        <v>53</v>
      </c>
      <c r="N89" s="163" t="s">
        <v>74</v>
      </c>
      <c r="P89" s="164">
        <f>O89*H89</f>
        <v>0</v>
      </c>
      <c r="Q89" s="164">
        <v>0</v>
      </c>
      <c r="R89" s="164">
        <f>Q89*H89</f>
        <v>0</v>
      </c>
      <c r="S89" s="164">
        <v>0</v>
      </c>
      <c r="T89" s="165">
        <f>S89*H89</f>
        <v>0</v>
      </c>
      <c r="AR89" s="166" t="s">
        <v>1322</v>
      </c>
      <c r="AT89" s="166" t="s">
        <v>163</v>
      </c>
      <c r="AU89" s="166" t="s">
        <v>112</v>
      </c>
      <c r="AY89" s="34" t="s">
        <v>160</v>
      </c>
      <c r="BE89" s="167">
        <f>IF(N89="základní",J89,0)</f>
        <v>0</v>
      </c>
      <c r="BF89" s="167">
        <f>IF(N89="snížená",J89,0)</f>
        <v>0</v>
      </c>
      <c r="BG89" s="167">
        <f>IF(N89="zákl. přenesená",J89,0)</f>
        <v>0</v>
      </c>
      <c r="BH89" s="167">
        <f>IF(N89="sníž. přenesená",J89,0)</f>
        <v>0</v>
      </c>
      <c r="BI89" s="167">
        <f>IF(N89="nulová",J89,0)</f>
        <v>0</v>
      </c>
      <c r="BJ89" s="34" t="s">
        <v>8</v>
      </c>
      <c r="BK89" s="167">
        <f>ROUND(I89*H89,2)</f>
        <v>0</v>
      </c>
      <c r="BL89" s="34" t="s">
        <v>1322</v>
      </c>
      <c r="BM89" s="166" t="s">
        <v>1323</v>
      </c>
    </row>
    <row r="90" spans="2:65" s="50" customFormat="1" ht="19.149999999999999">
      <c r="B90" s="49"/>
      <c r="D90" s="168" t="s">
        <v>170</v>
      </c>
      <c r="F90" s="169" t="s">
        <v>1324</v>
      </c>
      <c r="I90" s="170"/>
      <c r="L90" s="49"/>
      <c r="M90" s="171"/>
      <c r="T90" s="74"/>
      <c r="AT90" s="34" t="s">
        <v>170</v>
      </c>
      <c r="AU90" s="34" t="s">
        <v>112</v>
      </c>
    </row>
    <row r="91" spans="2:65" s="50" customFormat="1" ht="16.5" customHeight="1">
      <c r="B91" s="49"/>
      <c r="C91" s="155" t="s">
        <v>112</v>
      </c>
      <c r="D91" s="155" t="s">
        <v>163</v>
      </c>
      <c r="E91" s="156" t="s">
        <v>1325</v>
      </c>
      <c r="F91" s="157" t="s">
        <v>1326</v>
      </c>
      <c r="G91" s="158" t="s">
        <v>1321</v>
      </c>
      <c r="H91" s="159">
        <v>1</v>
      </c>
      <c r="I91" s="160"/>
      <c r="J91" s="161">
        <f>ROUND(I91*H91,2)</f>
        <v>0</v>
      </c>
      <c r="K91" s="157" t="s">
        <v>167</v>
      </c>
      <c r="L91" s="49"/>
      <c r="M91" s="162" t="s">
        <v>53</v>
      </c>
      <c r="N91" s="163" t="s">
        <v>74</v>
      </c>
      <c r="P91" s="164">
        <f>O91*H91</f>
        <v>0</v>
      </c>
      <c r="Q91" s="164">
        <v>0</v>
      </c>
      <c r="R91" s="164">
        <f>Q91*H91</f>
        <v>0</v>
      </c>
      <c r="S91" s="164">
        <v>0</v>
      </c>
      <c r="T91" s="165">
        <f>S91*H91</f>
        <v>0</v>
      </c>
      <c r="AR91" s="166" t="s">
        <v>1322</v>
      </c>
      <c r="AT91" s="166" t="s">
        <v>163</v>
      </c>
      <c r="AU91" s="166" t="s">
        <v>112</v>
      </c>
      <c r="AY91" s="34" t="s">
        <v>160</v>
      </c>
      <c r="BE91" s="167">
        <f>IF(N91="základní",J91,0)</f>
        <v>0</v>
      </c>
      <c r="BF91" s="167">
        <f>IF(N91="snížená",J91,0)</f>
        <v>0</v>
      </c>
      <c r="BG91" s="167">
        <f>IF(N91="zákl. přenesená",J91,0)</f>
        <v>0</v>
      </c>
      <c r="BH91" s="167">
        <f>IF(N91="sníž. přenesená",J91,0)</f>
        <v>0</v>
      </c>
      <c r="BI91" s="167">
        <f>IF(N91="nulová",J91,0)</f>
        <v>0</v>
      </c>
      <c r="BJ91" s="34" t="s">
        <v>8</v>
      </c>
      <c r="BK91" s="167">
        <f>ROUND(I91*H91,2)</f>
        <v>0</v>
      </c>
      <c r="BL91" s="34" t="s">
        <v>1322</v>
      </c>
      <c r="BM91" s="166" t="s">
        <v>1327</v>
      </c>
    </row>
    <row r="92" spans="2:65" s="50" customFormat="1" ht="19.149999999999999">
      <c r="B92" s="49"/>
      <c r="D92" s="168" t="s">
        <v>170</v>
      </c>
      <c r="F92" s="169" t="s">
        <v>1328</v>
      </c>
      <c r="I92" s="170"/>
      <c r="L92" s="49"/>
      <c r="M92" s="171"/>
      <c r="T92" s="74"/>
      <c r="AT92" s="34" t="s">
        <v>170</v>
      </c>
      <c r="AU92" s="34" t="s">
        <v>112</v>
      </c>
    </row>
    <row r="93" spans="2:65" s="50" customFormat="1" ht="24.4" customHeight="1">
      <c r="B93" s="49"/>
      <c r="C93" s="155" t="s">
        <v>161</v>
      </c>
      <c r="D93" s="155" t="s">
        <v>163</v>
      </c>
      <c r="E93" s="156" t="s">
        <v>1329</v>
      </c>
      <c r="F93" s="157" t="s">
        <v>1330</v>
      </c>
      <c r="G93" s="158" t="s">
        <v>1321</v>
      </c>
      <c r="H93" s="159">
        <v>1</v>
      </c>
      <c r="I93" s="160"/>
      <c r="J93" s="161">
        <f>ROUND(I93*H93,2)</f>
        <v>0</v>
      </c>
      <c r="K93" s="157" t="s">
        <v>167</v>
      </c>
      <c r="L93" s="49"/>
      <c r="M93" s="162" t="s">
        <v>53</v>
      </c>
      <c r="N93" s="163" t="s">
        <v>74</v>
      </c>
      <c r="P93" s="164">
        <f>O93*H93</f>
        <v>0</v>
      </c>
      <c r="Q93" s="164">
        <v>0</v>
      </c>
      <c r="R93" s="164">
        <f>Q93*H93</f>
        <v>0</v>
      </c>
      <c r="S93" s="164">
        <v>0</v>
      </c>
      <c r="T93" s="165">
        <f>S93*H93</f>
        <v>0</v>
      </c>
      <c r="AR93" s="166" t="s">
        <v>1322</v>
      </c>
      <c r="AT93" s="166" t="s">
        <v>163</v>
      </c>
      <c r="AU93" s="166" t="s">
        <v>112</v>
      </c>
      <c r="AY93" s="34" t="s">
        <v>160</v>
      </c>
      <c r="BE93" s="167">
        <f>IF(N93="základní",J93,0)</f>
        <v>0</v>
      </c>
      <c r="BF93" s="167">
        <f>IF(N93="snížená",J93,0)</f>
        <v>0</v>
      </c>
      <c r="BG93" s="167">
        <f>IF(N93="zákl. přenesená",J93,0)</f>
        <v>0</v>
      </c>
      <c r="BH93" s="167">
        <f>IF(N93="sníž. přenesená",J93,0)</f>
        <v>0</v>
      </c>
      <c r="BI93" s="167">
        <f>IF(N93="nulová",J93,0)</f>
        <v>0</v>
      </c>
      <c r="BJ93" s="34" t="s">
        <v>8</v>
      </c>
      <c r="BK93" s="167">
        <f>ROUND(I93*H93,2)</f>
        <v>0</v>
      </c>
      <c r="BL93" s="34" t="s">
        <v>1322</v>
      </c>
      <c r="BM93" s="166" t="s">
        <v>1331</v>
      </c>
    </row>
    <row r="94" spans="2:65" s="50" customFormat="1" ht="19.149999999999999">
      <c r="B94" s="49"/>
      <c r="D94" s="168" t="s">
        <v>170</v>
      </c>
      <c r="F94" s="169" t="s">
        <v>1332</v>
      </c>
      <c r="I94" s="170"/>
      <c r="L94" s="49"/>
      <c r="M94" s="171"/>
      <c r="T94" s="74"/>
      <c r="AT94" s="34" t="s">
        <v>170</v>
      </c>
      <c r="AU94" s="34" t="s">
        <v>112</v>
      </c>
    </row>
    <row r="95" spans="2:65" s="143" customFormat="1" ht="22.9" customHeight="1">
      <c r="B95" s="142"/>
      <c r="D95" s="144" t="s">
        <v>102</v>
      </c>
      <c r="E95" s="153" t="s">
        <v>1333</v>
      </c>
      <c r="F95" s="153" t="s">
        <v>1334</v>
      </c>
      <c r="I95" s="146"/>
      <c r="J95" s="154">
        <f>BK95</f>
        <v>0</v>
      </c>
      <c r="L95" s="142"/>
      <c r="M95" s="148"/>
      <c r="P95" s="149">
        <f>SUM(P96:P97)</f>
        <v>0</v>
      </c>
      <c r="R95" s="149">
        <f>SUM(R96:R97)</f>
        <v>0</v>
      </c>
      <c r="T95" s="150">
        <f>SUM(T96:T97)</f>
        <v>0</v>
      </c>
      <c r="AR95" s="144" t="s">
        <v>195</v>
      </c>
      <c r="AT95" s="151" t="s">
        <v>102</v>
      </c>
      <c r="AU95" s="151" t="s">
        <v>8</v>
      </c>
      <c r="AY95" s="144" t="s">
        <v>160</v>
      </c>
      <c r="BK95" s="152">
        <f>SUM(BK96:BK97)</f>
        <v>0</v>
      </c>
    </row>
    <row r="96" spans="2:65" s="50" customFormat="1" ht="21.75" customHeight="1">
      <c r="B96" s="49"/>
      <c r="C96" s="155" t="s">
        <v>168</v>
      </c>
      <c r="D96" s="155" t="s">
        <v>163</v>
      </c>
      <c r="E96" s="156" t="s">
        <v>1335</v>
      </c>
      <c r="F96" s="157" t="s">
        <v>1336</v>
      </c>
      <c r="G96" s="158" t="s">
        <v>1321</v>
      </c>
      <c r="H96" s="159">
        <v>1</v>
      </c>
      <c r="I96" s="160"/>
      <c r="J96" s="161">
        <f>ROUND(I96*H96,2)</f>
        <v>0</v>
      </c>
      <c r="K96" s="157" t="s">
        <v>167</v>
      </c>
      <c r="L96" s="49"/>
      <c r="M96" s="162" t="s">
        <v>53</v>
      </c>
      <c r="N96" s="163" t="s">
        <v>74</v>
      </c>
      <c r="P96" s="164">
        <f>O96*H96</f>
        <v>0</v>
      </c>
      <c r="Q96" s="164">
        <v>0</v>
      </c>
      <c r="R96" s="164">
        <f>Q96*H96</f>
        <v>0</v>
      </c>
      <c r="S96" s="164">
        <v>0</v>
      </c>
      <c r="T96" s="165">
        <f>S96*H96</f>
        <v>0</v>
      </c>
      <c r="AR96" s="166" t="s">
        <v>1322</v>
      </c>
      <c r="AT96" s="166" t="s">
        <v>163</v>
      </c>
      <c r="AU96" s="166" t="s">
        <v>112</v>
      </c>
      <c r="AY96" s="34" t="s">
        <v>160</v>
      </c>
      <c r="BE96" s="167">
        <f>IF(N96="základní",J96,0)</f>
        <v>0</v>
      </c>
      <c r="BF96" s="167">
        <f>IF(N96="snížená",J96,0)</f>
        <v>0</v>
      </c>
      <c r="BG96" s="167">
        <f>IF(N96="zákl. přenesená",J96,0)</f>
        <v>0</v>
      </c>
      <c r="BH96" s="167">
        <f>IF(N96="sníž. přenesená",J96,0)</f>
        <v>0</v>
      </c>
      <c r="BI96" s="167">
        <f>IF(N96="nulová",J96,0)</f>
        <v>0</v>
      </c>
      <c r="BJ96" s="34" t="s">
        <v>8</v>
      </c>
      <c r="BK96" s="167">
        <f>ROUND(I96*H96,2)</f>
        <v>0</v>
      </c>
      <c r="BL96" s="34" t="s">
        <v>1322</v>
      </c>
      <c r="BM96" s="166" t="s">
        <v>1337</v>
      </c>
    </row>
    <row r="97" spans="2:65" s="50" customFormat="1" ht="19.149999999999999">
      <c r="B97" s="49"/>
      <c r="D97" s="168" t="s">
        <v>170</v>
      </c>
      <c r="F97" s="169" t="s">
        <v>1338</v>
      </c>
      <c r="I97" s="170"/>
      <c r="L97" s="49"/>
      <c r="M97" s="171"/>
      <c r="T97" s="74"/>
      <c r="AT97" s="34" t="s">
        <v>170</v>
      </c>
      <c r="AU97" s="34" t="s">
        <v>112</v>
      </c>
    </row>
    <row r="98" spans="2:65" s="143" customFormat="1" ht="22.9" customHeight="1">
      <c r="B98" s="142"/>
      <c r="D98" s="144" t="s">
        <v>102</v>
      </c>
      <c r="E98" s="153" t="s">
        <v>1339</v>
      </c>
      <c r="F98" s="153" t="s">
        <v>1340</v>
      </c>
      <c r="I98" s="146"/>
      <c r="J98" s="154">
        <f>BK98</f>
        <v>0</v>
      </c>
      <c r="L98" s="142"/>
      <c r="M98" s="148"/>
      <c r="P98" s="149">
        <f>SUM(P99:P100)</f>
        <v>0</v>
      </c>
      <c r="R98" s="149">
        <f>SUM(R99:R100)</f>
        <v>0</v>
      </c>
      <c r="T98" s="150">
        <f>SUM(T99:T100)</f>
        <v>0</v>
      </c>
      <c r="AR98" s="144" t="s">
        <v>195</v>
      </c>
      <c r="AT98" s="151" t="s">
        <v>102</v>
      </c>
      <c r="AU98" s="151" t="s">
        <v>8</v>
      </c>
      <c r="AY98" s="144" t="s">
        <v>160</v>
      </c>
      <c r="BK98" s="152">
        <f>SUM(BK99:BK100)</f>
        <v>0</v>
      </c>
    </row>
    <row r="99" spans="2:65" s="50" customFormat="1" ht="16.5" customHeight="1">
      <c r="B99" s="49"/>
      <c r="C99" s="155" t="s">
        <v>195</v>
      </c>
      <c r="D99" s="155" t="s">
        <v>163</v>
      </c>
      <c r="E99" s="156" t="s">
        <v>1341</v>
      </c>
      <c r="F99" s="157" t="s">
        <v>1342</v>
      </c>
      <c r="G99" s="158" t="s">
        <v>1321</v>
      </c>
      <c r="H99" s="159">
        <v>1</v>
      </c>
      <c r="I99" s="160"/>
      <c r="J99" s="161">
        <f>ROUND(I99*H99,2)</f>
        <v>0</v>
      </c>
      <c r="K99" s="157" t="s">
        <v>167</v>
      </c>
      <c r="L99" s="49"/>
      <c r="M99" s="162" t="s">
        <v>53</v>
      </c>
      <c r="N99" s="163" t="s">
        <v>74</v>
      </c>
      <c r="P99" s="164">
        <f>O99*H99</f>
        <v>0</v>
      </c>
      <c r="Q99" s="164">
        <v>0</v>
      </c>
      <c r="R99" s="164">
        <f>Q99*H99</f>
        <v>0</v>
      </c>
      <c r="S99" s="164">
        <v>0</v>
      </c>
      <c r="T99" s="165">
        <f>S99*H99</f>
        <v>0</v>
      </c>
      <c r="AR99" s="166" t="s">
        <v>1322</v>
      </c>
      <c r="AT99" s="166" t="s">
        <v>163</v>
      </c>
      <c r="AU99" s="166" t="s">
        <v>112</v>
      </c>
      <c r="AY99" s="34" t="s">
        <v>160</v>
      </c>
      <c r="BE99" s="167">
        <f>IF(N99="základní",J99,0)</f>
        <v>0</v>
      </c>
      <c r="BF99" s="167">
        <f>IF(N99="snížená",J99,0)</f>
        <v>0</v>
      </c>
      <c r="BG99" s="167">
        <f>IF(N99="zákl. přenesená",J99,0)</f>
        <v>0</v>
      </c>
      <c r="BH99" s="167">
        <f>IF(N99="sníž. přenesená",J99,0)</f>
        <v>0</v>
      </c>
      <c r="BI99" s="167">
        <f>IF(N99="nulová",J99,0)</f>
        <v>0</v>
      </c>
      <c r="BJ99" s="34" t="s">
        <v>8</v>
      </c>
      <c r="BK99" s="167">
        <f>ROUND(I99*H99,2)</f>
        <v>0</v>
      </c>
      <c r="BL99" s="34" t="s">
        <v>1322</v>
      </c>
      <c r="BM99" s="166" t="s">
        <v>1343</v>
      </c>
    </row>
    <row r="100" spans="2:65" s="50" customFormat="1" ht="19.149999999999999">
      <c r="B100" s="49"/>
      <c r="D100" s="168" t="s">
        <v>170</v>
      </c>
      <c r="F100" s="169" t="s">
        <v>1344</v>
      </c>
      <c r="I100" s="170"/>
      <c r="L100" s="49"/>
      <c r="M100" s="171"/>
      <c r="T100" s="74"/>
      <c r="AT100" s="34" t="s">
        <v>170</v>
      </c>
      <c r="AU100" s="34" t="s">
        <v>112</v>
      </c>
    </row>
    <row r="101" spans="2:65" s="143" customFormat="1" ht="22.9" customHeight="1">
      <c r="B101" s="142"/>
      <c r="D101" s="144" t="s">
        <v>102</v>
      </c>
      <c r="E101" s="153" t="s">
        <v>1345</v>
      </c>
      <c r="F101" s="153" t="s">
        <v>1346</v>
      </c>
      <c r="I101" s="146"/>
      <c r="J101" s="154">
        <f>BK101</f>
        <v>0</v>
      </c>
      <c r="L101" s="142"/>
      <c r="M101" s="148"/>
      <c r="P101" s="149">
        <f>SUM(P102:P103)</f>
        <v>0</v>
      </c>
      <c r="R101" s="149">
        <f>SUM(R102:R103)</f>
        <v>0</v>
      </c>
      <c r="T101" s="150">
        <f>SUM(T102:T103)</f>
        <v>0</v>
      </c>
      <c r="AR101" s="144" t="s">
        <v>195</v>
      </c>
      <c r="AT101" s="151" t="s">
        <v>102</v>
      </c>
      <c r="AU101" s="151" t="s">
        <v>8</v>
      </c>
      <c r="AY101" s="144" t="s">
        <v>160</v>
      </c>
      <c r="BK101" s="152">
        <f>SUM(BK102:BK103)</f>
        <v>0</v>
      </c>
    </row>
    <row r="102" spans="2:65" s="50" customFormat="1" ht="16.5" customHeight="1">
      <c r="B102" s="49"/>
      <c r="C102" s="155" t="s">
        <v>203</v>
      </c>
      <c r="D102" s="155" t="s">
        <v>163</v>
      </c>
      <c r="E102" s="156" t="s">
        <v>1347</v>
      </c>
      <c r="F102" s="157" t="s">
        <v>1348</v>
      </c>
      <c r="G102" s="158" t="s">
        <v>1321</v>
      </c>
      <c r="H102" s="159">
        <v>1</v>
      </c>
      <c r="I102" s="160"/>
      <c r="J102" s="161">
        <f>ROUND(I102*H102,2)</f>
        <v>0</v>
      </c>
      <c r="K102" s="157" t="s">
        <v>167</v>
      </c>
      <c r="L102" s="49"/>
      <c r="M102" s="162" t="s">
        <v>53</v>
      </c>
      <c r="N102" s="163" t="s">
        <v>74</v>
      </c>
      <c r="P102" s="164">
        <f>O102*H102</f>
        <v>0</v>
      </c>
      <c r="Q102" s="164">
        <v>0</v>
      </c>
      <c r="R102" s="164">
        <f>Q102*H102</f>
        <v>0</v>
      </c>
      <c r="S102" s="164">
        <v>0</v>
      </c>
      <c r="T102" s="165">
        <f>S102*H102</f>
        <v>0</v>
      </c>
      <c r="AR102" s="166" t="s">
        <v>1322</v>
      </c>
      <c r="AT102" s="166" t="s">
        <v>163</v>
      </c>
      <c r="AU102" s="166" t="s">
        <v>112</v>
      </c>
      <c r="AY102" s="34" t="s">
        <v>160</v>
      </c>
      <c r="BE102" s="167">
        <f>IF(N102="základní",J102,0)</f>
        <v>0</v>
      </c>
      <c r="BF102" s="167">
        <f>IF(N102="snížená",J102,0)</f>
        <v>0</v>
      </c>
      <c r="BG102" s="167">
        <f>IF(N102="zákl. přenesená",J102,0)</f>
        <v>0</v>
      </c>
      <c r="BH102" s="167">
        <f>IF(N102="sníž. přenesená",J102,0)</f>
        <v>0</v>
      </c>
      <c r="BI102" s="167">
        <f>IF(N102="nulová",J102,0)</f>
        <v>0</v>
      </c>
      <c r="BJ102" s="34" t="s">
        <v>8</v>
      </c>
      <c r="BK102" s="167">
        <f>ROUND(I102*H102,2)</f>
        <v>0</v>
      </c>
      <c r="BL102" s="34" t="s">
        <v>1322</v>
      </c>
      <c r="BM102" s="166" t="s">
        <v>1349</v>
      </c>
    </row>
    <row r="103" spans="2:65" s="50" customFormat="1" ht="19.149999999999999">
      <c r="B103" s="49"/>
      <c r="D103" s="168" t="s">
        <v>170</v>
      </c>
      <c r="F103" s="169" t="s">
        <v>1350</v>
      </c>
      <c r="I103" s="170"/>
      <c r="L103" s="49"/>
      <c r="M103" s="171"/>
      <c r="T103" s="74"/>
      <c r="AT103" s="34" t="s">
        <v>170</v>
      </c>
      <c r="AU103" s="34" t="s">
        <v>112</v>
      </c>
    </row>
    <row r="104" spans="2:65" s="143" customFormat="1" ht="22.9" customHeight="1">
      <c r="B104" s="142"/>
      <c r="D104" s="144" t="s">
        <v>102</v>
      </c>
      <c r="E104" s="153" t="s">
        <v>1351</v>
      </c>
      <c r="F104" s="153" t="s">
        <v>1352</v>
      </c>
      <c r="I104" s="146"/>
      <c r="J104" s="154">
        <f>BK104</f>
        <v>0</v>
      </c>
      <c r="L104" s="142"/>
      <c r="M104" s="148"/>
      <c r="P104" s="149">
        <f>SUM(P105:P106)</f>
        <v>0</v>
      </c>
      <c r="R104" s="149">
        <f>SUM(R105:R106)</f>
        <v>0</v>
      </c>
      <c r="T104" s="150">
        <f>SUM(T105:T106)</f>
        <v>0</v>
      </c>
      <c r="AR104" s="144" t="s">
        <v>195</v>
      </c>
      <c r="AT104" s="151" t="s">
        <v>102</v>
      </c>
      <c r="AU104" s="151" t="s">
        <v>8</v>
      </c>
      <c r="AY104" s="144" t="s">
        <v>160</v>
      </c>
      <c r="BK104" s="152">
        <f>SUM(BK105:BK106)</f>
        <v>0</v>
      </c>
    </row>
    <row r="105" spans="2:65" s="50" customFormat="1" ht="33" customHeight="1">
      <c r="B105" s="49"/>
      <c r="C105" s="155" t="s">
        <v>212</v>
      </c>
      <c r="D105" s="155" t="s">
        <v>163</v>
      </c>
      <c r="E105" s="156" t="s">
        <v>1353</v>
      </c>
      <c r="F105" s="157" t="s">
        <v>1354</v>
      </c>
      <c r="G105" s="158" t="s">
        <v>1321</v>
      </c>
      <c r="H105" s="159">
        <v>1</v>
      </c>
      <c r="I105" s="160"/>
      <c r="J105" s="161">
        <f>ROUND(I105*H105,2)</f>
        <v>0</v>
      </c>
      <c r="K105" s="157" t="s">
        <v>167</v>
      </c>
      <c r="L105" s="49"/>
      <c r="M105" s="162" t="s">
        <v>53</v>
      </c>
      <c r="N105" s="163" t="s">
        <v>74</v>
      </c>
      <c r="P105" s="164">
        <f>O105*H105</f>
        <v>0</v>
      </c>
      <c r="Q105" s="164">
        <v>0</v>
      </c>
      <c r="R105" s="164">
        <f>Q105*H105</f>
        <v>0</v>
      </c>
      <c r="S105" s="164">
        <v>0</v>
      </c>
      <c r="T105" s="165">
        <f>S105*H105</f>
        <v>0</v>
      </c>
      <c r="AR105" s="166" t="s">
        <v>1322</v>
      </c>
      <c r="AT105" s="166" t="s">
        <v>163</v>
      </c>
      <c r="AU105" s="166" t="s">
        <v>112</v>
      </c>
      <c r="AY105" s="34" t="s">
        <v>160</v>
      </c>
      <c r="BE105" s="167">
        <f>IF(N105="základní",J105,0)</f>
        <v>0</v>
      </c>
      <c r="BF105" s="167">
        <f>IF(N105="snížená",J105,0)</f>
        <v>0</v>
      </c>
      <c r="BG105" s="167">
        <f>IF(N105="zákl. přenesená",J105,0)</f>
        <v>0</v>
      </c>
      <c r="BH105" s="167">
        <f>IF(N105="sníž. přenesená",J105,0)</f>
        <v>0</v>
      </c>
      <c r="BI105" s="167">
        <f>IF(N105="nulová",J105,0)</f>
        <v>0</v>
      </c>
      <c r="BJ105" s="34" t="s">
        <v>8</v>
      </c>
      <c r="BK105" s="167">
        <f>ROUND(I105*H105,2)</f>
        <v>0</v>
      </c>
      <c r="BL105" s="34" t="s">
        <v>1322</v>
      </c>
      <c r="BM105" s="166" t="s">
        <v>1355</v>
      </c>
    </row>
    <row r="106" spans="2:65" s="50" customFormat="1" ht="19.149999999999999">
      <c r="B106" s="49"/>
      <c r="D106" s="168" t="s">
        <v>170</v>
      </c>
      <c r="F106" s="169" t="s">
        <v>1356</v>
      </c>
      <c r="I106" s="170"/>
      <c r="L106" s="49"/>
      <c r="M106" s="171"/>
      <c r="T106" s="74"/>
      <c r="AT106" s="34" t="s">
        <v>170</v>
      </c>
      <c r="AU106" s="34" t="s">
        <v>112</v>
      </c>
    </row>
    <row r="107" spans="2:65" s="143" customFormat="1" ht="22.9" customHeight="1">
      <c r="B107" s="142"/>
      <c r="D107" s="144" t="s">
        <v>102</v>
      </c>
      <c r="E107" s="153" t="s">
        <v>1357</v>
      </c>
      <c r="F107" s="153" t="s">
        <v>1358</v>
      </c>
      <c r="I107" s="146"/>
      <c r="J107" s="154">
        <f>BK107</f>
        <v>0</v>
      </c>
      <c r="L107" s="142"/>
      <c r="M107" s="148"/>
      <c r="P107" s="149">
        <f>SUM(P108:P109)</f>
        <v>0</v>
      </c>
      <c r="R107" s="149">
        <f>SUM(R108:R109)</f>
        <v>0</v>
      </c>
      <c r="T107" s="150">
        <f>SUM(T108:T109)</f>
        <v>0</v>
      </c>
      <c r="AR107" s="144" t="s">
        <v>195</v>
      </c>
      <c r="AT107" s="151" t="s">
        <v>102</v>
      </c>
      <c r="AU107" s="151" t="s">
        <v>8</v>
      </c>
      <c r="AY107" s="144" t="s">
        <v>160</v>
      </c>
      <c r="BK107" s="152">
        <f>SUM(BK108:BK109)</f>
        <v>0</v>
      </c>
    </row>
    <row r="108" spans="2:65" s="50" customFormat="1" ht="16.5" customHeight="1">
      <c r="B108" s="49"/>
      <c r="C108" s="155" t="s">
        <v>190</v>
      </c>
      <c r="D108" s="155" t="s">
        <v>163</v>
      </c>
      <c r="E108" s="156" t="s">
        <v>1359</v>
      </c>
      <c r="F108" s="157" t="s">
        <v>1360</v>
      </c>
      <c r="G108" s="158" t="s">
        <v>1321</v>
      </c>
      <c r="H108" s="159">
        <v>1</v>
      </c>
      <c r="I108" s="160"/>
      <c r="J108" s="161">
        <f>ROUND(I108*H108,2)</f>
        <v>0</v>
      </c>
      <c r="K108" s="157" t="s">
        <v>167</v>
      </c>
      <c r="L108" s="49"/>
      <c r="M108" s="162" t="s">
        <v>53</v>
      </c>
      <c r="N108" s="163" t="s">
        <v>74</v>
      </c>
      <c r="P108" s="164">
        <f>O108*H108</f>
        <v>0</v>
      </c>
      <c r="Q108" s="164">
        <v>0</v>
      </c>
      <c r="R108" s="164">
        <f>Q108*H108</f>
        <v>0</v>
      </c>
      <c r="S108" s="164">
        <v>0</v>
      </c>
      <c r="T108" s="165">
        <f>S108*H108</f>
        <v>0</v>
      </c>
      <c r="AR108" s="166" t="s">
        <v>1322</v>
      </c>
      <c r="AT108" s="166" t="s">
        <v>163</v>
      </c>
      <c r="AU108" s="166" t="s">
        <v>112</v>
      </c>
      <c r="AY108" s="34" t="s">
        <v>160</v>
      </c>
      <c r="BE108" s="167">
        <f>IF(N108="základní",J108,0)</f>
        <v>0</v>
      </c>
      <c r="BF108" s="167">
        <f>IF(N108="snížená",J108,0)</f>
        <v>0</v>
      </c>
      <c r="BG108" s="167">
        <f>IF(N108="zákl. přenesená",J108,0)</f>
        <v>0</v>
      </c>
      <c r="BH108" s="167">
        <f>IF(N108="sníž. přenesená",J108,0)</f>
        <v>0</v>
      </c>
      <c r="BI108" s="167">
        <f>IF(N108="nulová",J108,0)</f>
        <v>0</v>
      </c>
      <c r="BJ108" s="34" t="s">
        <v>8</v>
      </c>
      <c r="BK108" s="167">
        <f>ROUND(I108*H108,2)</f>
        <v>0</v>
      </c>
      <c r="BL108" s="34" t="s">
        <v>1322</v>
      </c>
      <c r="BM108" s="166" t="s">
        <v>1361</v>
      </c>
    </row>
    <row r="109" spans="2:65" s="50" customFormat="1" ht="19.149999999999999">
      <c r="B109" s="49"/>
      <c r="D109" s="168" t="s">
        <v>170</v>
      </c>
      <c r="F109" s="169" t="s">
        <v>1362</v>
      </c>
      <c r="I109" s="170"/>
      <c r="L109" s="49"/>
      <c r="M109" s="209"/>
      <c r="N109" s="210"/>
      <c r="O109" s="210"/>
      <c r="P109" s="210"/>
      <c r="Q109" s="210"/>
      <c r="R109" s="210"/>
      <c r="S109" s="210"/>
      <c r="T109" s="211"/>
      <c r="AT109" s="34" t="s">
        <v>170</v>
      </c>
      <c r="AU109" s="34" t="s">
        <v>112</v>
      </c>
    </row>
    <row r="110" spans="2:65" s="50" customFormat="1" ht="7.15" customHeight="1">
      <c r="B110" s="60"/>
      <c r="C110" s="61"/>
      <c r="D110" s="61"/>
      <c r="E110" s="61"/>
      <c r="F110" s="61"/>
      <c r="G110" s="61"/>
      <c r="H110" s="61"/>
      <c r="I110" s="61"/>
      <c r="J110" s="61"/>
      <c r="K110" s="61"/>
      <c r="L110" s="49"/>
    </row>
  </sheetData>
  <sheetProtection algorithmName="SHA-512" hashValue="zhaD6HQP3uYt/cJ8SZYdDc6ejBvlDEYOa9F2TEtU+um1qokz92B9aKlOlfQTkZ3Okw5wd3FxaY4N7wFExCxSRw==" saltValue="M/Xl+ZQpB+XlKa1xdC7TlrgUvBf3eiwaxXhhOrk44spsZBFUwp/EVm64PGB3ZKd0Hhl8RcORtbvhc0DWliMuYQ==" spinCount="100000" sheet="1" objects="1" scenarios="1" formatColumns="0" formatRows="0" autoFilter="0"/>
  <autoFilter ref="C85:K109" xr:uid="{00000000-0009-0000-0000-000003000000}"/>
  <mergeCells count="9">
    <mergeCell ref="E50:H50"/>
    <mergeCell ref="E76:H76"/>
    <mergeCell ref="E78:H78"/>
    <mergeCell ref="L2:V2"/>
    <mergeCell ref="E7:H7"/>
    <mergeCell ref="E9:H9"/>
    <mergeCell ref="E18:H18"/>
    <mergeCell ref="E27:H27"/>
    <mergeCell ref="E48:H48"/>
  </mergeCells>
  <hyperlinks>
    <hyperlink ref="F90" r:id="rId1" xr:uid="{F14D1514-5917-7841-B7AF-220BCEDEA8E5}"/>
    <hyperlink ref="F92" r:id="rId2" xr:uid="{38C59766-0EF5-9C45-B4D4-4E78A8955EBB}"/>
    <hyperlink ref="F94" r:id="rId3" xr:uid="{0F8824B5-2C71-C540-9809-C73B8BB3AA25}"/>
    <hyperlink ref="F97" r:id="rId4" xr:uid="{AB1386A5-42ED-F242-975D-D142A8C23DB7}"/>
    <hyperlink ref="F100" r:id="rId5" xr:uid="{77BD1DBC-C5E5-3A43-A807-B73FE0A7E5BC}"/>
    <hyperlink ref="F103" r:id="rId6" xr:uid="{A2D654B8-7CF3-7143-8FA7-25447BBF07EA}"/>
    <hyperlink ref="F106" r:id="rId7" xr:uid="{469C219D-01D4-1645-A4AA-2B16B445641C}"/>
    <hyperlink ref="F109" r:id="rId8" xr:uid="{B825868F-2204-D04E-8CE6-D2279F35B96B}"/>
  </hyperlinks>
  <pageMargins left="0.39374999999999999" right="0.39374999999999999" top="0.39374999999999999" bottom="0.39374999999999999" header="0" footer="0"/>
  <pageSetup paperSize="9" fitToHeight="100" orientation="portrait" blackAndWhite="1"/>
  <headerFooter>
    <oddFooter>&amp;CStrana &amp;P z &amp;N</oddFooter>
  </headerFooter>
  <drawing r:id="rId9"/>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FB5E6-85E5-9F44-B8C1-50555A52F242}">
  <sheetPr>
    <pageSetUpPr fitToPage="1"/>
  </sheetPr>
  <dimension ref="A1:K219"/>
  <sheetViews>
    <sheetView showGridLines="0" topLeftCell="A76" zoomScale="110" zoomScaleNormal="110" workbookViewId="0"/>
  </sheetViews>
  <sheetFormatPr defaultColWidth="10.7109375" defaultRowHeight="10.15"/>
  <cols>
    <col min="1" max="1" width="5.42578125" style="287" customWidth="1"/>
    <col min="2" max="2" width="1.140625" style="287" customWidth="1"/>
    <col min="3" max="4" width="3.28515625" style="287" customWidth="1"/>
    <col min="5" max="5" width="7.7109375" style="287" customWidth="1"/>
    <col min="6" max="6" width="6.140625" style="287" customWidth="1"/>
    <col min="7" max="7" width="3.28515625" style="287" customWidth="1"/>
    <col min="8" max="8" width="51.7109375" style="287" customWidth="1"/>
    <col min="9" max="10" width="13.28515625" style="287" customWidth="1"/>
    <col min="11" max="11" width="1.140625" style="287" customWidth="1"/>
    <col min="12" max="16384" width="10.7109375" style="33"/>
  </cols>
  <sheetData>
    <row r="1" spans="2:11" s="33" customFormat="1" ht="37.5" customHeight="1"/>
    <row r="2" spans="2:11" s="33" customFormat="1" ht="7.5" customHeight="1">
      <c r="B2" s="212"/>
      <c r="C2" s="213"/>
      <c r="D2" s="213"/>
      <c r="E2" s="213"/>
      <c r="F2" s="213"/>
      <c r="G2" s="213"/>
      <c r="H2" s="213"/>
      <c r="I2" s="213"/>
      <c r="J2" s="213"/>
      <c r="K2" s="214"/>
    </row>
    <row r="3" spans="2:11" s="217" customFormat="1" ht="45" customHeight="1">
      <c r="B3" s="215"/>
      <c r="C3" s="465" t="s">
        <v>1363</v>
      </c>
      <c r="D3" s="465"/>
      <c r="E3" s="465"/>
      <c r="F3" s="465"/>
      <c r="G3" s="465"/>
      <c r="H3" s="465"/>
      <c r="I3" s="465"/>
      <c r="J3" s="465"/>
      <c r="K3" s="216"/>
    </row>
    <row r="4" spans="2:11" s="33" customFormat="1" ht="25.5" customHeight="1">
      <c r="B4" s="218"/>
      <c r="C4" s="471" t="s">
        <v>1364</v>
      </c>
      <c r="D4" s="471"/>
      <c r="E4" s="471"/>
      <c r="F4" s="471"/>
      <c r="G4" s="471"/>
      <c r="H4" s="471"/>
      <c r="I4" s="471"/>
      <c r="J4" s="471"/>
      <c r="K4" s="219"/>
    </row>
    <row r="5" spans="2:11" s="33" customFormat="1" ht="5.25" customHeight="1">
      <c r="B5" s="218"/>
      <c r="C5" s="220"/>
      <c r="D5" s="220"/>
      <c r="E5" s="220"/>
      <c r="F5" s="220"/>
      <c r="G5" s="220"/>
      <c r="H5" s="220"/>
      <c r="I5" s="220"/>
      <c r="J5" s="220"/>
      <c r="K5" s="219"/>
    </row>
    <row r="6" spans="2:11" s="33" customFormat="1" ht="15" customHeight="1">
      <c r="B6" s="218"/>
      <c r="C6" s="470" t="s">
        <v>1365</v>
      </c>
      <c r="D6" s="470"/>
      <c r="E6" s="470"/>
      <c r="F6" s="470"/>
      <c r="G6" s="470"/>
      <c r="H6" s="470"/>
      <c r="I6" s="470"/>
      <c r="J6" s="470"/>
      <c r="K6" s="219"/>
    </row>
    <row r="7" spans="2:11" s="33" customFormat="1" ht="15" customHeight="1">
      <c r="B7" s="222"/>
      <c r="C7" s="470" t="s">
        <v>1366</v>
      </c>
      <c r="D7" s="470"/>
      <c r="E7" s="470"/>
      <c r="F7" s="470"/>
      <c r="G7" s="470"/>
      <c r="H7" s="470"/>
      <c r="I7" s="470"/>
      <c r="J7" s="470"/>
      <c r="K7" s="219"/>
    </row>
    <row r="8" spans="2:11" s="33" customFormat="1" ht="12.75" customHeight="1">
      <c r="B8" s="222"/>
      <c r="C8" s="221"/>
      <c r="D8" s="221"/>
      <c r="E8" s="221"/>
      <c r="F8" s="221"/>
      <c r="G8" s="221"/>
      <c r="H8" s="221"/>
      <c r="I8" s="221"/>
      <c r="J8" s="221"/>
      <c r="K8" s="219"/>
    </row>
    <row r="9" spans="2:11" s="33" customFormat="1" ht="15" customHeight="1">
      <c r="B9" s="222"/>
      <c r="C9" s="470" t="s">
        <v>1367</v>
      </c>
      <c r="D9" s="470"/>
      <c r="E9" s="470"/>
      <c r="F9" s="470"/>
      <c r="G9" s="470"/>
      <c r="H9" s="470"/>
      <c r="I9" s="470"/>
      <c r="J9" s="470"/>
      <c r="K9" s="219"/>
    </row>
    <row r="10" spans="2:11" s="33" customFormat="1" ht="15" customHeight="1">
      <c r="B10" s="222"/>
      <c r="C10" s="221"/>
      <c r="D10" s="470" t="s">
        <v>1368</v>
      </c>
      <c r="E10" s="470"/>
      <c r="F10" s="470"/>
      <c r="G10" s="470"/>
      <c r="H10" s="470"/>
      <c r="I10" s="470"/>
      <c r="J10" s="470"/>
      <c r="K10" s="219"/>
    </row>
    <row r="11" spans="2:11" s="33" customFormat="1" ht="15" customHeight="1">
      <c r="B11" s="222"/>
      <c r="C11" s="223"/>
      <c r="D11" s="470" t="s">
        <v>1369</v>
      </c>
      <c r="E11" s="470"/>
      <c r="F11" s="470"/>
      <c r="G11" s="470"/>
      <c r="H11" s="470"/>
      <c r="I11" s="470"/>
      <c r="J11" s="470"/>
      <c r="K11" s="219"/>
    </row>
    <row r="12" spans="2:11" s="33" customFormat="1" ht="15" customHeight="1">
      <c r="B12" s="222"/>
      <c r="C12" s="223"/>
      <c r="D12" s="221"/>
      <c r="E12" s="221"/>
      <c r="F12" s="221"/>
      <c r="G12" s="221"/>
      <c r="H12" s="221"/>
      <c r="I12" s="221"/>
      <c r="J12" s="221"/>
      <c r="K12" s="219"/>
    </row>
    <row r="13" spans="2:11" s="33" customFormat="1" ht="15" customHeight="1">
      <c r="B13" s="222"/>
      <c r="C13" s="223"/>
      <c r="D13" s="224" t="s">
        <v>1370</v>
      </c>
      <c r="E13" s="221"/>
      <c r="F13" s="221"/>
      <c r="G13" s="221"/>
      <c r="H13" s="221"/>
      <c r="I13" s="221"/>
      <c r="J13" s="221"/>
      <c r="K13" s="219"/>
    </row>
    <row r="14" spans="2:11" s="33" customFormat="1" ht="12.75" customHeight="1">
      <c r="B14" s="222"/>
      <c r="C14" s="223"/>
      <c r="D14" s="223"/>
      <c r="E14" s="223"/>
      <c r="F14" s="223"/>
      <c r="G14" s="223"/>
      <c r="H14" s="223"/>
      <c r="I14" s="223"/>
      <c r="J14" s="223"/>
      <c r="K14" s="219"/>
    </row>
    <row r="15" spans="2:11" s="33" customFormat="1" ht="15" customHeight="1">
      <c r="B15" s="222"/>
      <c r="C15" s="223"/>
      <c r="D15" s="470" t="s">
        <v>1371</v>
      </c>
      <c r="E15" s="470"/>
      <c r="F15" s="470"/>
      <c r="G15" s="470"/>
      <c r="H15" s="470"/>
      <c r="I15" s="470"/>
      <c r="J15" s="470"/>
      <c r="K15" s="219"/>
    </row>
    <row r="16" spans="2:11" s="33" customFormat="1" ht="15" customHeight="1">
      <c r="B16" s="222"/>
      <c r="C16" s="223"/>
      <c r="D16" s="470" t="s">
        <v>1372</v>
      </c>
      <c r="E16" s="470"/>
      <c r="F16" s="470"/>
      <c r="G16" s="470"/>
      <c r="H16" s="470"/>
      <c r="I16" s="470"/>
      <c r="J16" s="470"/>
      <c r="K16" s="219"/>
    </row>
    <row r="17" spans="2:11" s="33" customFormat="1" ht="15" customHeight="1">
      <c r="B17" s="222"/>
      <c r="C17" s="223"/>
      <c r="D17" s="470" t="s">
        <v>1373</v>
      </c>
      <c r="E17" s="470"/>
      <c r="F17" s="470"/>
      <c r="G17" s="470"/>
      <c r="H17" s="470"/>
      <c r="I17" s="470"/>
      <c r="J17" s="470"/>
      <c r="K17" s="219"/>
    </row>
    <row r="18" spans="2:11" s="33" customFormat="1" ht="15" customHeight="1">
      <c r="B18" s="222"/>
      <c r="C18" s="223"/>
      <c r="D18" s="223"/>
      <c r="E18" s="225" t="s">
        <v>110</v>
      </c>
      <c r="F18" s="470" t="s">
        <v>1374</v>
      </c>
      <c r="G18" s="470"/>
      <c r="H18" s="470"/>
      <c r="I18" s="470"/>
      <c r="J18" s="470"/>
      <c r="K18" s="219"/>
    </row>
    <row r="19" spans="2:11" s="33" customFormat="1" ht="15" customHeight="1">
      <c r="B19" s="222"/>
      <c r="C19" s="223"/>
      <c r="D19" s="223"/>
      <c r="E19" s="225" t="s">
        <v>1375</v>
      </c>
      <c r="F19" s="470" t="s">
        <v>1376</v>
      </c>
      <c r="G19" s="470"/>
      <c r="H19" s="470"/>
      <c r="I19" s="470"/>
      <c r="J19" s="470"/>
      <c r="K19" s="219"/>
    </row>
    <row r="20" spans="2:11" s="33" customFormat="1" ht="15" customHeight="1">
      <c r="B20" s="222"/>
      <c r="C20" s="223"/>
      <c r="D20" s="223"/>
      <c r="E20" s="225" t="s">
        <v>1377</v>
      </c>
      <c r="F20" s="470" t="s">
        <v>1378</v>
      </c>
      <c r="G20" s="470"/>
      <c r="H20" s="470"/>
      <c r="I20" s="470"/>
      <c r="J20" s="470"/>
      <c r="K20" s="219"/>
    </row>
    <row r="21" spans="2:11" s="33" customFormat="1" ht="15" customHeight="1">
      <c r="B21" s="222"/>
      <c r="C21" s="223"/>
      <c r="D21" s="223"/>
      <c r="E21" s="225" t="s">
        <v>116</v>
      </c>
      <c r="F21" s="470" t="s">
        <v>117</v>
      </c>
      <c r="G21" s="470"/>
      <c r="H21" s="470"/>
      <c r="I21" s="470"/>
      <c r="J21" s="470"/>
      <c r="K21" s="219"/>
    </row>
    <row r="22" spans="2:11" s="33" customFormat="1" ht="15" customHeight="1">
      <c r="B22" s="222"/>
      <c r="C22" s="223"/>
      <c r="D22" s="223"/>
      <c r="E22" s="225" t="s">
        <v>1379</v>
      </c>
      <c r="F22" s="470" t="s">
        <v>1380</v>
      </c>
      <c r="G22" s="470"/>
      <c r="H22" s="470"/>
      <c r="I22" s="470"/>
      <c r="J22" s="470"/>
      <c r="K22" s="219"/>
    </row>
    <row r="23" spans="2:11" s="33" customFormat="1" ht="15" customHeight="1">
      <c r="B23" s="222"/>
      <c r="C23" s="223"/>
      <c r="D23" s="223"/>
      <c r="E23" s="225" t="s">
        <v>1381</v>
      </c>
      <c r="F23" s="470" t="s">
        <v>1382</v>
      </c>
      <c r="G23" s="470"/>
      <c r="H23" s="470"/>
      <c r="I23" s="470"/>
      <c r="J23" s="470"/>
      <c r="K23" s="219"/>
    </row>
    <row r="24" spans="2:11" s="33" customFormat="1" ht="12.75" customHeight="1">
      <c r="B24" s="222"/>
      <c r="C24" s="223"/>
      <c r="D24" s="223"/>
      <c r="E24" s="223"/>
      <c r="F24" s="223"/>
      <c r="G24" s="223"/>
      <c r="H24" s="223"/>
      <c r="I24" s="223"/>
      <c r="J24" s="223"/>
      <c r="K24" s="219"/>
    </row>
    <row r="25" spans="2:11" s="33" customFormat="1" ht="15" customHeight="1">
      <c r="B25" s="222"/>
      <c r="C25" s="470" t="s">
        <v>1383</v>
      </c>
      <c r="D25" s="470"/>
      <c r="E25" s="470"/>
      <c r="F25" s="470"/>
      <c r="G25" s="470"/>
      <c r="H25" s="470"/>
      <c r="I25" s="470"/>
      <c r="J25" s="470"/>
      <c r="K25" s="219"/>
    </row>
    <row r="26" spans="2:11" s="33" customFormat="1" ht="15" customHeight="1">
      <c r="B26" s="222"/>
      <c r="C26" s="470" t="s">
        <v>1384</v>
      </c>
      <c r="D26" s="470"/>
      <c r="E26" s="470"/>
      <c r="F26" s="470"/>
      <c r="G26" s="470"/>
      <c r="H26" s="470"/>
      <c r="I26" s="470"/>
      <c r="J26" s="470"/>
      <c r="K26" s="219"/>
    </row>
    <row r="27" spans="2:11" s="33" customFormat="1" ht="15" customHeight="1">
      <c r="B27" s="222"/>
      <c r="C27" s="221"/>
      <c r="D27" s="470" t="s">
        <v>1385</v>
      </c>
      <c r="E27" s="470"/>
      <c r="F27" s="470"/>
      <c r="G27" s="470"/>
      <c r="H27" s="470"/>
      <c r="I27" s="470"/>
      <c r="J27" s="470"/>
      <c r="K27" s="219"/>
    </row>
    <row r="28" spans="2:11" s="33" customFormat="1" ht="15" customHeight="1">
      <c r="B28" s="222"/>
      <c r="C28" s="223"/>
      <c r="D28" s="470" t="s">
        <v>1386</v>
      </c>
      <c r="E28" s="470"/>
      <c r="F28" s="470"/>
      <c r="G28" s="470"/>
      <c r="H28" s="470"/>
      <c r="I28" s="470"/>
      <c r="J28" s="470"/>
      <c r="K28" s="219"/>
    </row>
    <row r="29" spans="2:11" s="33" customFormat="1" ht="12.75" customHeight="1">
      <c r="B29" s="222"/>
      <c r="C29" s="223"/>
      <c r="D29" s="223"/>
      <c r="E29" s="223"/>
      <c r="F29" s="223"/>
      <c r="G29" s="223"/>
      <c r="H29" s="223"/>
      <c r="I29" s="223"/>
      <c r="J29" s="223"/>
      <c r="K29" s="219"/>
    </row>
    <row r="30" spans="2:11" s="33" customFormat="1" ht="15" customHeight="1">
      <c r="B30" s="222"/>
      <c r="C30" s="223"/>
      <c r="D30" s="470" t="s">
        <v>1387</v>
      </c>
      <c r="E30" s="470"/>
      <c r="F30" s="470"/>
      <c r="G30" s="470"/>
      <c r="H30" s="470"/>
      <c r="I30" s="470"/>
      <c r="J30" s="470"/>
      <c r="K30" s="219"/>
    </row>
    <row r="31" spans="2:11" s="33" customFormat="1" ht="15" customHeight="1">
      <c r="B31" s="222"/>
      <c r="C31" s="223"/>
      <c r="D31" s="470" t="s">
        <v>1388</v>
      </c>
      <c r="E31" s="470"/>
      <c r="F31" s="470"/>
      <c r="G31" s="470"/>
      <c r="H31" s="470"/>
      <c r="I31" s="470"/>
      <c r="J31" s="470"/>
      <c r="K31" s="219"/>
    </row>
    <row r="32" spans="2:11" s="33" customFormat="1" ht="12.75" customHeight="1">
      <c r="B32" s="222"/>
      <c r="C32" s="223"/>
      <c r="D32" s="223"/>
      <c r="E32" s="223"/>
      <c r="F32" s="223"/>
      <c r="G32" s="223"/>
      <c r="H32" s="223"/>
      <c r="I32" s="223"/>
      <c r="J32" s="223"/>
      <c r="K32" s="219"/>
    </row>
    <row r="33" spans="2:11" s="33" customFormat="1" ht="15" customHeight="1">
      <c r="B33" s="222"/>
      <c r="C33" s="223"/>
      <c r="D33" s="470" t="s">
        <v>1389</v>
      </c>
      <c r="E33" s="470"/>
      <c r="F33" s="470"/>
      <c r="G33" s="470"/>
      <c r="H33" s="470"/>
      <c r="I33" s="470"/>
      <c r="J33" s="470"/>
      <c r="K33" s="219"/>
    </row>
    <row r="34" spans="2:11" s="33" customFormat="1" ht="15" customHeight="1">
      <c r="B34" s="222"/>
      <c r="C34" s="223"/>
      <c r="D34" s="470" t="s">
        <v>1390</v>
      </c>
      <c r="E34" s="470"/>
      <c r="F34" s="470"/>
      <c r="G34" s="470"/>
      <c r="H34" s="470"/>
      <c r="I34" s="470"/>
      <c r="J34" s="470"/>
      <c r="K34" s="219"/>
    </row>
    <row r="35" spans="2:11" s="33" customFormat="1" ht="15" customHeight="1">
      <c r="B35" s="222"/>
      <c r="C35" s="223"/>
      <c r="D35" s="470" t="s">
        <v>1391</v>
      </c>
      <c r="E35" s="470"/>
      <c r="F35" s="470"/>
      <c r="G35" s="470"/>
      <c r="H35" s="470"/>
      <c r="I35" s="470"/>
      <c r="J35" s="470"/>
      <c r="K35" s="219"/>
    </row>
    <row r="36" spans="2:11" s="33" customFormat="1" ht="15" customHeight="1">
      <c r="B36" s="222"/>
      <c r="C36" s="223"/>
      <c r="D36" s="221"/>
      <c r="E36" s="224" t="s">
        <v>146</v>
      </c>
      <c r="F36" s="221"/>
      <c r="G36" s="470" t="s">
        <v>1392</v>
      </c>
      <c r="H36" s="470"/>
      <c r="I36" s="470"/>
      <c r="J36" s="470"/>
      <c r="K36" s="219"/>
    </row>
    <row r="37" spans="2:11" s="33" customFormat="1" ht="30.75" customHeight="1">
      <c r="B37" s="222"/>
      <c r="C37" s="223"/>
      <c r="D37" s="221"/>
      <c r="E37" s="224" t="s">
        <v>1393</v>
      </c>
      <c r="F37" s="221"/>
      <c r="G37" s="470" t="s">
        <v>1394</v>
      </c>
      <c r="H37" s="470"/>
      <c r="I37" s="470"/>
      <c r="J37" s="470"/>
      <c r="K37" s="219"/>
    </row>
    <row r="38" spans="2:11" s="33" customFormat="1" ht="15" customHeight="1">
      <c r="B38" s="222"/>
      <c r="C38" s="223"/>
      <c r="D38" s="221"/>
      <c r="E38" s="224" t="s">
        <v>84</v>
      </c>
      <c r="F38" s="221"/>
      <c r="G38" s="470" t="s">
        <v>1395</v>
      </c>
      <c r="H38" s="470"/>
      <c r="I38" s="470"/>
      <c r="J38" s="470"/>
      <c r="K38" s="219"/>
    </row>
    <row r="39" spans="2:11" s="33" customFormat="1" ht="15" customHeight="1">
      <c r="B39" s="222"/>
      <c r="C39" s="223"/>
      <c r="D39" s="221"/>
      <c r="E39" s="224" t="s">
        <v>85</v>
      </c>
      <c r="F39" s="221"/>
      <c r="G39" s="470" t="s">
        <v>1396</v>
      </c>
      <c r="H39" s="470"/>
      <c r="I39" s="470"/>
      <c r="J39" s="470"/>
      <c r="K39" s="219"/>
    </row>
    <row r="40" spans="2:11" s="33" customFormat="1" ht="15" customHeight="1">
      <c r="B40" s="222"/>
      <c r="C40" s="223"/>
      <c r="D40" s="221"/>
      <c r="E40" s="224" t="s">
        <v>147</v>
      </c>
      <c r="F40" s="221"/>
      <c r="G40" s="470" t="s">
        <v>1397</v>
      </c>
      <c r="H40" s="470"/>
      <c r="I40" s="470"/>
      <c r="J40" s="470"/>
      <c r="K40" s="219"/>
    </row>
    <row r="41" spans="2:11" s="33" customFormat="1" ht="15" customHeight="1">
      <c r="B41" s="222"/>
      <c r="C41" s="223"/>
      <c r="D41" s="221"/>
      <c r="E41" s="224" t="s">
        <v>148</v>
      </c>
      <c r="F41" s="221"/>
      <c r="G41" s="470" t="s">
        <v>1398</v>
      </c>
      <c r="H41" s="470"/>
      <c r="I41" s="470"/>
      <c r="J41" s="470"/>
      <c r="K41" s="219"/>
    </row>
    <row r="42" spans="2:11" s="33" customFormat="1" ht="15" customHeight="1">
      <c r="B42" s="222"/>
      <c r="C42" s="223"/>
      <c r="D42" s="221"/>
      <c r="E42" s="224" t="s">
        <v>1399</v>
      </c>
      <c r="F42" s="221"/>
      <c r="G42" s="470" t="s">
        <v>1400</v>
      </c>
      <c r="H42" s="470"/>
      <c r="I42" s="470"/>
      <c r="J42" s="470"/>
      <c r="K42" s="219"/>
    </row>
    <row r="43" spans="2:11" s="33" customFormat="1" ht="15" customHeight="1">
      <c r="B43" s="222"/>
      <c r="C43" s="223"/>
      <c r="D43" s="221"/>
      <c r="E43" s="224"/>
      <c r="F43" s="221"/>
      <c r="G43" s="470" t="s">
        <v>1401</v>
      </c>
      <c r="H43" s="470"/>
      <c r="I43" s="470"/>
      <c r="J43" s="470"/>
      <c r="K43" s="219"/>
    </row>
    <row r="44" spans="2:11" s="33" customFormat="1" ht="15" customHeight="1">
      <c r="B44" s="222"/>
      <c r="C44" s="223"/>
      <c r="D44" s="221"/>
      <c r="E44" s="224" t="s">
        <v>1402</v>
      </c>
      <c r="F44" s="221"/>
      <c r="G44" s="470" t="s">
        <v>1403</v>
      </c>
      <c r="H44" s="470"/>
      <c r="I44" s="470"/>
      <c r="J44" s="470"/>
      <c r="K44" s="219"/>
    </row>
    <row r="45" spans="2:11" s="33" customFormat="1" ht="15" customHeight="1">
      <c r="B45" s="222"/>
      <c r="C45" s="223"/>
      <c r="D45" s="221"/>
      <c r="E45" s="224" t="s">
        <v>150</v>
      </c>
      <c r="F45" s="221"/>
      <c r="G45" s="470" t="s">
        <v>1404</v>
      </c>
      <c r="H45" s="470"/>
      <c r="I45" s="470"/>
      <c r="J45" s="470"/>
      <c r="K45" s="219"/>
    </row>
    <row r="46" spans="2:11" s="33" customFormat="1" ht="12.75" customHeight="1">
      <c r="B46" s="222"/>
      <c r="C46" s="223"/>
      <c r="D46" s="221"/>
      <c r="E46" s="221"/>
      <c r="F46" s="221"/>
      <c r="G46" s="221"/>
      <c r="H46" s="221"/>
      <c r="I46" s="221"/>
      <c r="J46" s="221"/>
      <c r="K46" s="219"/>
    </row>
    <row r="47" spans="2:11" s="33" customFormat="1" ht="15" customHeight="1">
      <c r="B47" s="222"/>
      <c r="C47" s="223"/>
      <c r="D47" s="470" t="s">
        <v>1405</v>
      </c>
      <c r="E47" s="470"/>
      <c r="F47" s="470"/>
      <c r="G47" s="470"/>
      <c r="H47" s="470"/>
      <c r="I47" s="470"/>
      <c r="J47" s="470"/>
      <c r="K47" s="219"/>
    </row>
    <row r="48" spans="2:11" s="33" customFormat="1" ht="15" customHeight="1">
      <c r="B48" s="222"/>
      <c r="C48" s="223"/>
      <c r="D48" s="223"/>
      <c r="E48" s="470" t="s">
        <v>1406</v>
      </c>
      <c r="F48" s="470"/>
      <c r="G48" s="470"/>
      <c r="H48" s="470"/>
      <c r="I48" s="470"/>
      <c r="J48" s="470"/>
      <c r="K48" s="219"/>
    </row>
    <row r="49" spans="2:11" s="33" customFormat="1" ht="15" customHeight="1">
      <c r="B49" s="222"/>
      <c r="C49" s="223"/>
      <c r="D49" s="223"/>
      <c r="E49" s="470" t="s">
        <v>1407</v>
      </c>
      <c r="F49" s="470"/>
      <c r="G49" s="470"/>
      <c r="H49" s="470"/>
      <c r="I49" s="470"/>
      <c r="J49" s="470"/>
      <c r="K49" s="219"/>
    </row>
    <row r="50" spans="2:11" s="33" customFormat="1" ht="15" customHeight="1">
      <c r="B50" s="222"/>
      <c r="C50" s="223"/>
      <c r="D50" s="223"/>
      <c r="E50" s="470" t="s">
        <v>1408</v>
      </c>
      <c r="F50" s="470"/>
      <c r="G50" s="470"/>
      <c r="H50" s="470"/>
      <c r="I50" s="470"/>
      <c r="J50" s="470"/>
      <c r="K50" s="219"/>
    </row>
    <row r="51" spans="2:11" s="33" customFormat="1" ht="15" customHeight="1">
      <c r="B51" s="222"/>
      <c r="C51" s="223"/>
      <c r="D51" s="470" t="s">
        <v>1409</v>
      </c>
      <c r="E51" s="470"/>
      <c r="F51" s="470"/>
      <c r="G51" s="470"/>
      <c r="H51" s="470"/>
      <c r="I51" s="470"/>
      <c r="J51" s="470"/>
      <c r="K51" s="219"/>
    </row>
    <row r="52" spans="2:11" s="33" customFormat="1" ht="25.5" customHeight="1">
      <c r="B52" s="218"/>
      <c r="C52" s="471" t="s">
        <v>1410</v>
      </c>
      <c r="D52" s="471"/>
      <c r="E52" s="471"/>
      <c r="F52" s="471"/>
      <c r="G52" s="471"/>
      <c r="H52" s="471"/>
      <c r="I52" s="471"/>
      <c r="J52" s="471"/>
      <c r="K52" s="219"/>
    </row>
    <row r="53" spans="2:11" s="33" customFormat="1" ht="5.25" customHeight="1">
      <c r="B53" s="218"/>
      <c r="C53" s="220"/>
      <c r="D53" s="220"/>
      <c r="E53" s="220"/>
      <c r="F53" s="220"/>
      <c r="G53" s="220"/>
      <c r="H53" s="220"/>
      <c r="I53" s="220"/>
      <c r="J53" s="220"/>
      <c r="K53" s="219"/>
    </row>
    <row r="54" spans="2:11" s="33" customFormat="1" ht="15" customHeight="1">
      <c r="B54" s="218"/>
      <c r="C54" s="470" t="s">
        <v>1411</v>
      </c>
      <c r="D54" s="470"/>
      <c r="E54" s="470"/>
      <c r="F54" s="470"/>
      <c r="G54" s="470"/>
      <c r="H54" s="470"/>
      <c r="I54" s="470"/>
      <c r="J54" s="470"/>
      <c r="K54" s="219"/>
    </row>
    <row r="55" spans="2:11" s="33" customFormat="1" ht="15" customHeight="1">
      <c r="B55" s="218"/>
      <c r="C55" s="470" t="s">
        <v>1412</v>
      </c>
      <c r="D55" s="470"/>
      <c r="E55" s="470"/>
      <c r="F55" s="470"/>
      <c r="G55" s="470"/>
      <c r="H55" s="470"/>
      <c r="I55" s="470"/>
      <c r="J55" s="470"/>
      <c r="K55" s="219"/>
    </row>
    <row r="56" spans="2:11" s="33" customFormat="1" ht="12.75" customHeight="1">
      <c r="B56" s="218"/>
      <c r="C56" s="221"/>
      <c r="D56" s="221"/>
      <c r="E56" s="221"/>
      <c r="F56" s="221"/>
      <c r="G56" s="221"/>
      <c r="H56" s="221"/>
      <c r="I56" s="221"/>
      <c r="J56" s="221"/>
      <c r="K56" s="219"/>
    </row>
    <row r="57" spans="2:11" s="33" customFormat="1" ht="15" customHeight="1">
      <c r="B57" s="218"/>
      <c r="C57" s="470" t="s">
        <v>1413</v>
      </c>
      <c r="D57" s="470"/>
      <c r="E57" s="470"/>
      <c r="F57" s="470"/>
      <c r="G57" s="470"/>
      <c r="H57" s="470"/>
      <c r="I57" s="470"/>
      <c r="J57" s="470"/>
      <c r="K57" s="219"/>
    </row>
    <row r="58" spans="2:11" s="33" customFormat="1" ht="15" customHeight="1">
      <c r="B58" s="218"/>
      <c r="C58" s="223"/>
      <c r="D58" s="470" t="s">
        <v>1414</v>
      </c>
      <c r="E58" s="470"/>
      <c r="F58" s="470"/>
      <c r="G58" s="470"/>
      <c r="H58" s="470"/>
      <c r="I58" s="470"/>
      <c r="J58" s="470"/>
      <c r="K58" s="219"/>
    </row>
    <row r="59" spans="2:11" s="33" customFormat="1" ht="15" customHeight="1">
      <c r="B59" s="218"/>
      <c r="C59" s="223"/>
      <c r="D59" s="470" t="s">
        <v>1415</v>
      </c>
      <c r="E59" s="470"/>
      <c r="F59" s="470"/>
      <c r="G59" s="470"/>
      <c r="H59" s="470"/>
      <c r="I59" s="470"/>
      <c r="J59" s="470"/>
      <c r="K59" s="219"/>
    </row>
    <row r="60" spans="2:11" s="33" customFormat="1" ht="15" customHeight="1">
      <c r="B60" s="218"/>
      <c r="C60" s="223"/>
      <c r="D60" s="470" t="s">
        <v>1416</v>
      </c>
      <c r="E60" s="470"/>
      <c r="F60" s="470"/>
      <c r="G60" s="470"/>
      <c r="H60" s="470"/>
      <c r="I60" s="470"/>
      <c r="J60" s="470"/>
      <c r="K60" s="219"/>
    </row>
    <row r="61" spans="2:11" s="33" customFormat="1" ht="15" customHeight="1">
      <c r="B61" s="218"/>
      <c r="C61" s="223"/>
      <c r="D61" s="470" t="s">
        <v>1417</v>
      </c>
      <c r="E61" s="470"/>
      <c r="F61" s="470"/>
      <c r="G61" s="470"/>
      <c r="H61" s="470"/>
      <c r="I61" s="470"/>
      <c r="J61" s="470"/>
      <c r="K61" s="219"/>
    </row>
    <row r="62" spans="2:11" s="33" customFormat="1" ht="15" customHeight="1">
      <c r="B62" s="218"/>
      <c r="C62" s="223"/>
      <c r="D62" s="469" t="s">
        <v>1418</v>
      </c>
      <c r="E62" s="469"/>
      <c r="F62" s="469"/>
      <c r="G62" s="469"/>
      <c r="H62" s="469"/>
      <c r="I62" s="469"/>
      <c r="J62" s="469"/>
      <c r="K62" s="219"/>
    </row>
    <row r="63" spans="2:11" s="33" customFormat="1" ht="15" customHeight="1">
      <c r="B63" s="218"/>
      <c r="C63" s="223"/>
      <c r="D63" s="470" t="s">
        <v>1419</v>
      </c>
      <c r="E63" s="470"/>
      <c r="F63" s="470"/>
      <c r="G63" s="470"/>
      <c r="H63" s="470"/>
      <c r="I63" s="470"/>
      <c r="J63" s="470"/>
      <c r="K63" s="219"/>
    </row>
    <row r="64" spans="2:11" s="33" customFormat="1" ht="12.75" customHeight="1">
      <c r="B64" s="218"/>
      <c r="C64" s="223"/>
      <c r="D64" s="223"/>
      <c r="E64" s="226"/>
      <c r="F64" s="223"/>
      <c r="G64" s="223"/>
      <c r="H64" s="223"/>
      <c r="I64" s="223"/>
      <c r="J64" s="223"/>
      <c r="K64" s="219"/>
    </row>
    <row r="65" spans="2:11" s="33" customFormat="1" ht="15" customHeight="1">
      <c r="B65" s="218"/>
      <c r="C65" s="223"/>
      <c r="D65" s="470" t="s">
        <v>1420</v>
      </c>
      <c r="E65" s="470"/>
      <c r="F65" s="470"/>
      <c r="G65" s="470"/>
      <c r="H65" s="470"/>
      <c r="I65" s="470"/>
      <c r="J65" s="470"/>
      <c r="K65" s="219"/>
    </row>
    <row r="66" spans="2:11" s="33" customFormat="1" ht="15" customHeight="1">
      <c r="B66" s="218"/>
      <c r="C66" s="223"/>
      <c r="D66" s="469" t="s">
        <v>1421</v>
      </c>
      <c r="E66" s="469"/>
      <c r="F66" s="469"/>
      <c r="G66" s="469"/>
      <c r="H66" s="469"/>
      <c r="I66" s="469"/>
      <c r="J66" s="469"/>
      <c r="K66" s="219"/>
    </row>
    <row r="67" spans="2:11" s="33" customFormat="1" ht="15" customHeight="1">
      <c r="B67" s="218"/>
      <c r="C67" s="223"/>
      <c r="D67" s="470" t="s">
        <v>1422</v>
      </c>
      <c r="E67" s="470"/>
      <c r="F67" s="470"/>
      <c r="G67" s="470"/>
      <c r="H67" s="470"/>
      <c r="I67" s="470"/>
      <c r="J67" s="470"/>
      <c r="K67" s="219"/>
    </row>
    <row r="68" spans="2:11" s="33" customFormat="1" ht="15" customHeight="1">
      <c r="B68" s="218"/>
      <c r="C68" s="223"/>
      <c r="D68" s="470" t="s">
        <v>1423</v>
      </c>
      <c r="E68" s="470"/>
      <c r="F68" s="470"/>
      <c r="G68" s="470"/>
      <c r="H68" s="470"/>
      <c r="I68" s="470"/>
      <c r="J68" s="470"/>
      <c r="K68" s="219"/>
    </row>
    <row r="69" spans="2:11" s="33" customFormat="1" ht="15" customHeight="1">
      <c r="B69" s="218"/>
      <c r="C69" s="223"/>
      <c r="D69" s="470" t="s">
        <v>1424</v>
      </c>
      <c r="E69" s="470"/>
      <c r="F69" s="470"/>
      <c r="G69" s="470"/>
      <c r="H69" s="470"/>
      <c r="I69" s="470"/>
      <c r="J69" s="470"/>
      <c r="K69" s="219"/>
    </row>
    <row r="70" spans="2:11" s="33" customFormat="1" ht="15" customHeight="1">
      <c r="B70" s="218"/>
      <c r="C70" s="223"/>
      <c r="D70" s="470" t="s">
        <v>1425</v>
      </c>
      <c r="E70" s="470"/>
      <c r="F70" s="470"/>
      <c r="G70" s="470"/>
      <c r="H70" s="470"/>
      <c r="I70" s="470"/>
      <c r="J70" s="470"/>
      <c r="K70" s="219"/>
    </row>
    <row r="71" spans="2:11" s="33" customFormat="1" ht="12.75" customHeight="1">
      <c r="B71" s="227"/>
      <c r="C71" s="228"/>
      <c r="D71" s="228"/>
      <c r="E71" s="228"/>
      <c r="F71" s="228"/>
      <c r="G71" s="228"/>
      <c r="H71" s="228"/>
      <c r="I71" s="228"/>
      <c r="J71" s="228"/>
      <c r="K71" s="229"/>
    </row>
    <row r="72" spans="2:11" s="33" customFormat="1" ht="18.75" customHeight="1">
      <c r="B72" s="230"/>
      <c r="C72" s="230"/>
      <c r="D72" s="230"/>
      <c r="E72" s="230"/>
      <c r="F72" s="230"/>
      <c r="G72" s="230"/>
      <c r="H72" s="230"/>
      <c r="I72" s="230"/>
      <c r="J72" s="230"/>
      <c r="K72" s="230"/>
    </row>
    <row r="73" spans="2:11" s="33" customFormat="1" ht="18.75" customHeight="1">
      <c r="B73" s="230"/>
      <c r="C73" s="230"/>
      <c r="D73" s="230"/>
      <c r="E73" s="230"/>
      <c r="F73" s="230"/>
      <c r="G73" s="230"/>
      <c r="H73" s="230"/>
      <c r="I73" s="230"/>
      <c r="J73" s="230"/>
      <c r="K73" s="230"/>
    </row>
    <row r="74" spans="2:11" s="33" customFormat="1" ht="7.5" customHeight="1">
      <c r="B74" s="231"/>
      <c r="C74" s="232"/>
      <c r="D74" s="232"/>
      <c r="E74" s="232"/>
      <c r="F74" s="232"/>
      <c r="G74" s="232"/>
      <c r="H74" s="232"/>
      <c r="I74" s="232"/>
      <c r="J74" s="232"/>
      <c r="K74" s="233"/>
    </row>
    <row r="75" spans="2:11" s="33" customFormat="1" ht="45" customHeight="1">
      <c r="B75" s="234"/>
      <c r="C75" s="468" t="s">
        <v>1426</v>
      </c>
      <c r="D75" s="468"/>
      <c r="E75" s="468"/>
      <c r="F75" s="468"/>
      <c r="G75" s="468"/>
      <c r="H75" s="468"/>
      <c r="I75" s="468"/>
      <c r="J75" s="468"/>
      <c r="K75" s="235"/>
    </row>
    <row r="76" spans="2:11" s="33" customFormat="1" ht="17.25" customHeight="1">
      <c r="B76" s="234"/>
      <c r="C76" s="236" t="s">
        <v>1427</v>
      </c>
      <c r="D76" s="236"/>
      <c r="E76" s="236"/>
      <c r="F76" s="236" t="s">
        <v>1428</v>
      </c>
      <c r="G76" s="237"/>
      <c r="H76" s="236" t="s">
        <v>85</v>
      </c>
      <c r="I76" s="236" t="s">
        <v>88</v>
      </c>
      <c r="J76" s="236" t="s">
        <v>1429</v>
      </c>
      <c r="K76" s="235"/>
    </row>
    <row r="77" spans="2:11" s="33" customFormat="1" ht="17.25" customHeight="1">
      <c r="B77" s="234"/>
      <c r="C77" s="238" t="s">
        <v>1430</v>
      </c>
      <c r="D77" s="238"/>
      <c r="E77" s="238"/>
      <c r="F77" s="239" t="s">
        <v>1431</v>
      </c>
      <c r="G77" s="240"/>
      <c r="H77" s="238"/>
      <c r="I77" s="238"/>
      <c r="J77" s="238" t="s">
        <v>1432</v>
      </c>
      <c r="K77" s="235"/>
    </row>
    <row r="78" spans="2:11" s="33" customFormat="1" ht="5.25" customHeight="1">
      <c r="B78" s="234"/>
      <c r="C78" s="241"/>
      <c r="D78" s="241"/>
      <c r="E78" s="241"/>
      <c r="F78" s="241"/>
      <c r="G78" s="242"/>
      <c r="H78" s="241"/>
      <c r="I78" s="241"/>
      <c r="J78" s="241"/>
      <c r="K78" s="235"/>
    </row>
    <row r="79" spans="2:11" s="33" customFormat="1" ht="15" customHeight="1">
      <c r="B79" s="234"/>
      <c r="C79" s="224" t="s">
        <v>84</v>
      </c>
      <c r="D79" s="243"/>
      <c r="E79" s="243"/>
      <c r="F79" s="244" t="s">
        <v>1433</v>
      </c>
      <c r="G79" s="224"/>
      <c r="H79" s="224" t="s">
        <v>1434</v>
      </c>
      <c r="I79" s="224" t="s">
        <v>1435</v>
      </c>
      <c r="J79" s="224">
        <v>20</v>
      </c>
      <c r="K79" s="235"/>
    </row>
    <row r="80" spans="2:11" s="33" customFormat="1" ht="15" customHeight="1">
      <c r="B80" s="234"/>
      <c r="C80" s="224" t="s">
        <v>1436</v>
      </c>
      <c r="D80" s="224"/>
      <c r="E80" s="224"/>
      <c r="F80" s="244" t="s">
        <v>1433</v>
      </c>
      <c r="G80" s="224"/>
      <c r="H80" s="224" t="s">
        <v>1437</v>
      </c>
      <c r="I80" s="224" t="s">
        <v>1435</v>
      </c>
      <c r="J80" s="224">
        <v>120</v>
      </c>
      <c r="K80" s="235"/>
    </row>
    <row r="81" spans="2:11" s="33" customFormat="1" ht="15" customHeight="1">
      <c r="B81" s="245"/>
      <c r="C81" s="224" t="s">
        <v>1438</v>
      </c>
      <c r="D81" s="224"/>
      <c r="E81" s="224"/>
      <c r="F81" s="244" t="s">
        <v>1439</v>
      </c>
      <c r="G81" s="224"/>
      <c r="H81" s="224" t="s">
        <v>1440</v>
      </c>
      <c r="I81" s="224" t="s">
        <v>1435</v>
      </c>
      <c r="J81" s="224">
        <v>50</v>
      </c>
      <c r="K81" s="235"/>
    </row>
    <row r="82" spans="2:11" s="33" customFormat="1" ht="15" customHeight="1">
      <c r="B82" s="245"/>
      <c r="C82" s="224" t="s">
        <v>1441</v>
      </c>
      <c r="D82" s="224"/>
      <c r="E82" s="224"/>
      <c r="F82" s="244" t="s">
        <v>1433</v>
      </c>
      <c r="G82" s="224"/>
      <c r="H82" s="224" t="s">
        <v>1442</v>
      </c>
      <c r="I82" s="224" t="s">
        <v>1443</v>
      </c>
      <c r="J82" s="224"/>
      <c r="K82" s="235"/>
    </row>
    <row r="83" spans="2:11" s="33" customFormat="1" ht="15" customHeight="1">
      <c r="B83" s="245"/>
      <c r="C83" s="224" t="s">
        <v>1444</v>
      </c>
      <c r="D83" s="224"/>
      <c r="E83" s="224"/>
      <c r="F83" s="244" t="s">
        <v>1439</v>
      </c>
      <c r="G83" s="224"/>
      <c r="H83" s="224" t="s">
        <v>1445</v>
      </c>
      <c r="I83" s="224" t="s">
        <v>1435</v>
      </c>
      <c r="J83" s="224">
        <v>15</v>
      </c>
      <c r="K83" s="235"/>
    </row>
    <row r="84" spans="2:11" s="33" customFormat="1" ht="15" customHeight="1">
      <c r="B84" s="245"/>
      <c r="C84" s="224" t="s">
        <v>1446</v>
      </c>
      <c r="D84" s="224"/>
      <c r="E84" s="224"/>
      <c r="F84" s="244" t="s">
        <v>1439</v>
      </c>
      <c r="G84" s="224"/>
      <c r="H84" s="224" t="s">
        <v>1447</v>
      </c>
      <c r="I84" s="224" t="s">
        <v>1435</v>
      </c>
      <c r="J84" s="224">
        <v>15</v>
      </c>
      <c r="K84" s="235"/>
    </row>
    <row r="85" spans="2:11" s="33" customFormat="1" ht="15" customHeight="1">
      <c r="B85" s="245"/>
      <c r="C85" s="224" t="s">
        <v>1448</v>
      </c>
      <c r="D85" s="224"/>
      <c r="E85" s="224"/>
      <c r="F85" s="244" t="s">
        <v>1439</v>
      </c>
      <c r="G85" s="224"/>
      <c r="H85" s="224" t="s">
        <v>1449</v>
      </c>
      <c r="I85" s="224" t="s">
        <v>1435</v>
      </c>
      <c r="J85" s="224">
        <v>20</v>
      </c>
      <c r="K85" s="235"/>
    </row>
    <row r="86" spans="2:11" s="33" customFormat="1" ht="15" customHeight="1">
      <c r="B86" s="245"/>
      <c r="C86" s="224" t="s">
        <v>1450</v>
      </c>
      <c r="D86" s="224"/>
      <c r="E86" s="224"/>
      <c r="F86" s="244" t="s">
        <v>1439</v>
      </c>
      <c r="G86" s="224"/>
      <c r="H86" s="224" t="s">
        <v>1451</v>
      </c>
      <c r="I86" s="224" t="s">
        <v>1435</v>
      </c>
      <c r="J86" s="224">
        <v>20</v>
      </c>
      <c r="K86" s="235"/>
    </row>
    <row r="87" spans="2:11" s="33" customFormat="1" ht="15" customHeight="1">
      <c r="B87" s="245"/>
      <c r="C87" s="224" t="s">
        <v>1452</v>
      </c>
      <c r="D87" s="224"/>
      <c r="E87" s="224"/>
      <c r="F87" s="244" t="s">
        <v>1439</v>
      </c>
      <c r="G87" s="224"/>
      <c r="H87" s="224" t="s">
        <v>1453</v>
      </c>
      <c r="I87" s="224" t="s">
        <v>1435</v>
      </c>
      <c r="J87" s="224">
        <v>50</v>
      </c>
      <c r="K87" s="235"/>
    </row>
    <row r="88" spans="2:11" s="33" customFormat="1" ht="15" customHeight="1">
      <c r="B88" s="245"/>
      <c r="C88" s="224" t="s">
        <v>1454</v>
      </c>
      <c r="D88" s="224"/>
      <c r="E88" s="224"/>
      <c r="F88" s="244" t="s">
        <v>1439</v>
      </c>
      <c r="G88" s="224"/>
      <c r="H88" s="224" t="s">
        <v>1455</v>
      </c>
      <c r="I88" s="224" t="s">
        <v>1435</v>
      </c>
      <c r="J88" s="224">
        <v>20</v>
      </c>
      <c r="K88" s="235"/>
    </row>
    <row r="89" spans="2:11" s="33" customFormat="1" ht="15" customHeight="1">
      <c r="B89" s="245"/>
      <c r="C89" s="224" t="s">
        <v>1456</v>
      </c>
      <c r="D89" s="224"/>
      <c r="E89" s="224"/>
      <c r="F89" s="244" t="s">
        <v>1439</v>
      </c>
      <c r="G89" s="224"/>
      <c r="H89" s="224" t="s">
        <v>1457</v>
      </c>
      <c r="I89" s="224" t="s">
        <v>1435</v>
      </c>
      <c r="J89" s="224">
        <v>20</v>
      </c>
      <c r="K89" s="235"/>
    </row>
    <row r="90" spans="2:11" s="33" customFormat="1" ht="15" customHeight="1">
      <c r="B90" s="245"/>
      <c r="C90" s="224" t="s">
        <v>1458</v>
      </c>
      <c r="D90" s="224"/>
      <c r="E90" s="224"/>
      <c r="F90" s="244" t="s">
        <v>1439</v>
      </c>
      <c r="G90" s="224"/>
      <c r="H90" s="224" t="s">
        <v>1459</v>
      </c>
      <c r="I90" s="224" t="s">
        <v>1435</v>
      </c>
      <c r="J90" s="224">
        <v>50</v>
      </c>
      <c r="K90" s="235"/>
    </row>
    <row r="91" spans="2:11" s="33" customFormat="1" ht="15" customHeight="1">
      <c r="B91" s="245"/>
      <c r="C91" s="224" t="s">
        <v>1460</v>
      </c>
      <c r="D91" s="224"/>
      <c r="E91" s="224"/>
      <c r="F91" s="244" t="s">
        <v>1439</v>
      </c>
      <c r="G91" s="224"/>
      <c r="H91" s="224" t="s">
        <v>1460</v>
      </c>
      <c r="I91" s="224" t="s">
        <v>1435</v>
      </c>
      <c r="J91" s="224">
        <v>50</v>
      </c>
      <c r="K91" s="235"/>
    </row>
    <row r="92" spans="2:11" s="33" customFormat="1" ht="15" customHeight="1">
      <c r="B92" s="245"/>
      <c r="C92" s="224" t="s">
        <v>1461</v>
      </c>
      <c r="D92" s="224"/>
      <c r="E92" s="224"/>
      <c r="F92" s="244" t="s">
        <v>1439</v>
      </c>
      <c r="G92" s="224"/>
      <c r="H92" s="224" t="s">
        <v>1462</v>
      </c>
      <c r="I92" s="224" t="s">
        <v>1435</v>
      </c>
      <c r="J92" s="224">
        <v>255</v>
      </c>
      <c r="K92" s="235"/>
    </row>
    <row r="93" spans="2:11" s="33" customFormat="1" ht="15" customHeight="1">
      <c r="B93" s="245"/>
      <c r="C93" s="224" t="s">
        <v>1463</v>
      </c>
      <c r="D93" s="224"/>
      <c r="E93" s="224"/>
      <c r="F93" s="244" t="s">
        <v>1433</v>
      </c>
      <c r="G93" s="224"/>
      <c r="H93" s="224" t="s">
        <v>1464</v>
      </c>
      <c r="I93" s="224" t="s">
        <v>1465</v>
      </c>
      <c r="J93" s="224"/>
      <c r="K93" s="235"/>
    </row>
    <row r="94" spans="2:11" s="33" customFormat="1" ht="15" customHeight="1">
      <c r="B94" s="245"/>
      <c r="C94" s="224" t="s">
        <v>1466</v>
      </c>
      <c r="D94" s="224"/>
      <c r="E94" s="224"/>
      <c r="F94" s="244" t="s">
        <v>1433</v>
      </c>
      <c r="G94" s="224"/>
      <c r="H94" s="224" t="s">
        <v>1467</v>
      </c>
      <c r="I94" s="224" t="s">
        <v>1468</v>
      </c>
      <c r="J94" s="224"/>
      <c r="K94" s="235"/>
    </row>
    <row r="95" spans="2:11" s="33" customFormat="1" ht="15" customHeight="1">
      <c r="B95" s="245"/>
      <c r="C95" s="224" t="s">
        <v>1469</v>
      </c>
      <c r="D95" s="224"/>
      <c r="E95" s="224"/>
      <c r="F95" s="244" t="s">
        <v>1433</v>
      </c>
      <c r="G95" s="224"/>
      <c r="H95" s="224" t="s">
        <v>1469</v>
      </c>
      <c r="I95" s="224" t="s">
        <v>1468</v>
      </c>
      <c r="J95" s="224"/>
      <c r="K95" s="235"/>
    </row>
    <row r="96" spans="2:11" s="33" customFormat="1" ht="15" customHeight="1">
      <c r="B96" s="245"/>
      <c r="C96" s="224" t="s">
        <v>70</v>
      </c>
      <c r="D96" s="224"/>
      <c r="E96" s="224"/>
      <c r="F96" s="244" t="s">
        <v>1433</v>
      </c>
      <c r="G96" s="224"/>
      <c r="H96" s="224" t="s">
        <v>1470</v>
      </c>
      <c r="I96" s="224" t="s">
        <v>1468</v>
      </c>
      <c r="J96" s="224"/>
      <c r="K96" s="235"/>
    </row>
    <row r="97" spans="2:11" s="33" customFormat="1" ht="15" customHeight="1">
      <c r="B97" s="245"/>
      <c r="C97" s="224" t="s">
        <v>79</v>
      </c>
      <c r="D97" s="224"/>
      <c r="E97" s="224"/>
      <c r="F97" s="244" t="s">
        <v>1433</v>
      </c>
      <c r="G97" s="224"/>
      <c r="H97" s="224" t="s">
        <v>1471</v>
      </c>
      <c r="I97" s="224" t="s">
        <v>1468</v>
      </c>
      <c r="J97" s="224"/>
      <c r="K97" s="235"/>
    </row>
    <row r="98" spans="2:11" s="33" customFormat="1" ht="15" customHeight="1">
      <c r="B98" s="246"/>
      <c r="C98" s="247"/>
      <c r="D98" s="247"/>
      <c r="E98" s="247"/>
      <c r="F98" s="247"/>
      <c r="G98" s="247"/>
      <c r="H98" s="247"/>
      <c r="I98" s="247"/>
      <c r="J98" s="247"/>
      <c r="K98" s="248"/>
    </row>
    <row r="99" spans="2:11" s="33" customFormat="1" ht="18.75" customHeight="1">
      <c r="B99" s="249"/>
      <c r="C99" s="250"/>
      <c r="D99" s="250"/>
      <c r="E99" s="250"/>
      <c r="F99" s="250"/>
      <c r="G99" s="250"/>
      <c r="H99" s="250"/>
      <c r="I99" s="250"/>
      <c r="J99" s="250"/>
      <c r="K99" s="249"/>
    </row>
    <row r="100" spans="2:11" s="33" customFormat="1" ht="18.75" customHeight="1">
      <c r="B100" s="230"/>
      <c r="C100" s="230"/>
      <c r="D100" s="230"/>
      <c r="E100" s="230"/>
      <c r="F100" s="230"/>
      <c r="G100" s="230"/>
      <c r="H100" s="230"/>
      <c r="I100" s="230"/>
      <c r="J100" s="230"/>
      <c r="K100" s="230"/>
    </row>
    <row r="101" spans="2:11" s="33" customFormat="1" ht="7.5" customHeight="1">
      <c r="B101" s="231"/>
      <c r="C101" s="232"/>
      <c r="D101" s="232"/>
      <c r="E101" s="232"/>
      <c r="F101" s="232"/>
      <c r="G101" s="232"/>
      <c r="H101" s="232"/>
      <c r="I101" s="232"/>
      <c r="J101" s="232"/>
      <c r="K101" s="233"/>
    </row>
    <row r="102" spans="2:11" s="33" customFormat="1" ht="45" customHeight="1">
      <c r="B102" s="234"/>
      <c r="C102" s="468" t="s">
        <v>1472</v>
      </c>
      <c r="D102" s="468"/>
      <c r="E102" s="468"/>
      <c r="F102" s="468"/>
      <c r="G102" s="468"/>
      <c r="H102" s="468"/>
      <c r="I102" s="468"/>
      <c r="J102" s="468"/>
      <c r="K102" s="235"/>
    </row>
    <row r="103" spans="2:11" s="33" customFormat="1" ht="17.25" customHeight="1">
      <c r="B103" s="234"/>
      <c r="C103" s="236" t="s">
        <v>1427</v>
      </c>
      <c r="D103" s="236"/>
      <c r="E103" s="236"/>
      <c r="F103" s="236" t="s">
        <v>1428</v>
      </c>
      <c r="G103" s="237"/>
      <c r="H103" s="236" t="s">
        <v>85</v>
      </c>
      <c r="I103" s="236" t="s">
        <v>88</v>
      </c>
      <c r="J103" s="236" t="s">
        <v>1429</v>
      </c>
      <c r="K103" s="235"/>
    </row>
    <row r="104" spans="2:11" s="33" customFormat="1" ht="17.25" customHeight="1">
      <c r="B104" s="234"/>
      <c r="C104" s="238" t="s">
        <v>1430</v>
      </c>
      <c r="D104" s="238"/>
      <c r="E104" s="238"/>
      <c r="F104" s="239" t="s">
        <v>1431</v>
      </c>
      <c r="G104" s="240"/>
      <c r="H104" s="238"/>
      <c r="I104" s="238"/>
      <c r="J104" s="238" t="s">
        <v>1432</v>
      </c>
      <c r="K104" s="235"/>
    </row>
    <row r="105" spans="2:11" s="33" customFormat="1" ht="5.25" customHeight="1">
      <c r="B105" s="234"/>
      <c r="C105" s="236"/>
      <c r="D105" s="236"/>
      <c r="E105" s="236"/>
      <c r="F105" s="236"/>
      <c r="G105" s="237"/>
      <c r="H105" s="236"/>
      <c r="I105" s="236"/>
      <c r="J105" s="236"/>
      <c r="K105" s="235"/>
    </row>
    <row r="106" spans="2:11" s="33" customFormat="1" ht="15" customHeight="1">
      <c r="B106" s="234"/>
      <c r="C106" s="224" t="s">
        <v>84</v>
      </c>
      <c r="D106" s="243"/>
      <c r="E106" s="243"/>
      <c r="F106" s="244" t="s">
        <v>1433</v>
      </c>
      <c r="G106" s="224"/>
      <c r="H106" s="224" t="s">
        <v>1473</v>
      </c>
      <c r="I106" s="224" t="s">
        <v>1435</v>
      </c>
      <c r="J106" s="224">
        <v>20</v>
      </c>
      <c r="K106" s="235"/>
    </row>
    <row r="107" spans="2:11" s="33" customFormat="1" ht="15" customHeight="1">
      <c r="B107" s="234"/>
      <c r="C107" s="224" t="s">
        <v>1436</v>
      </c>
      <c r="D107" s="224"/>
      <c r="E107" s="224"/>
      <c r="F107" s="244" t="s">
        <v>1433</v>
      </c>
      <c r="G107" s="224"/>
      <c r="H107" s="224" t="s">
        <v>1473</v>
      </c>
      <c r="I107" s="224" t="s">
        <v>1435</v>
      </c>
      <c r="J107" s="224">
        <v>120</v>
      </c>
      <c r="K107" s="235"/>
    </row>
    <row r="108" spans="2:11" s="33" customFormat="1" ht="15" customHeight="1">
      <c r="B108" s="245"/>
      <c r="C108" s="224" t="s">
        <v>1438</v>
      </c>
      <c r="D108" s="224"/>
      <c r="E108" s="224"/>
      <c r="F108" s="244" t="s">
        <v>1439</v>
      </c>
      <c r="G108" s="224"/>
      <c r="H108" s="224" t="s">
        <v>1473</v>
      </c>
      <c r="I108" s="224" t="s">
        <v>1435</v>
      </c>
      <c r="J108" s="224">
        <v>50</v>
      </c>
      <c r="K108" s="235"/>
    </row>
    <row r="109" spans="2:11" s="33" customFormat="1" ht="15" customHeight="1">
      <c r="B109" s="245"/>
      <c r="C109" s="224" t="s">
        <v>1441</v>
      </c>
      <c r="D109" s="224"/>
      <c r="E109" s="224"/>
      <c r="F109" s="244" t="s">
        <v>1433</v>
      </c>
      <c r="G109" s="224"/>
      <c r="H109" s="224" t="s">
        <v>1473</v>
      </c>
      <c r="I109" s="224" t="s">
        <v>1443</v>
      </c>
      <c r="J109" s="224"/>
      <c r="K109" s="235"/>
    </row>
    <row r="110" spans="2:11" s="33" customFormat="1" ht="15" customHeight="1">
      <c r="B110" s="245"/>
      <c r="C110" s="224" t="s">
        <v>1452</v>
      </c>
      <c r="D110" s="224"/>
      <c r="E110" s="224"/>
      <c r="F110" s="244" t="s">
        <v>1439</v>
      </c>
      <c r="G110" s="224"/>
      <c r="H110" s="224" t="s">
        <v>1473</v>
      </c>
      <c r="I110" s="224" t="s">
        <v>1435</v>
      </c>
      <c r="J110" s="224">
        <v>50</v>
      </c>
      <c r="K110" s="235"/>
    </row>
    <row r="111" spans="2:11" s="33" customFormat="1" ht="15" customHeight="1">
      <c r="B111" s="245"/>
      <c r="C111" s="224" t="s">
        <v>1460</v>
      </c>
      <c r="D111" s="224"/>
      <c r="E111" s="224"/>
      <c r="F111" s="244" t="s">
        <v>1439</v>
      </c>
      <c r="G111" s="224"/>
      <c r="H111" s="224" t="s">
        <v>1473</v>
      </c>
      <c r="I111" s="224" t="s">
        <v>1435</v>
      </c>
      <c r="J111" s="224">
        <v>50</v>
      </c>
      <c r="K111" s="235"/>
    </row>
    <row r="112" spans="2:11" s="33" customFormat="1" ht="15" customHeight="1">
      <c r="B112" s="245"/>
      <c r="C112" s="224" t="s">
        <v>1458</v>
      </c>
      <c r="D112" s="224"/>
      <c r="E112" s="224"/>
      <c r="F112" s="244" t="s">
        <v>1439</v>
      </c>
      <c r="G112" s="224"/>
      <c r="H112" s="224" t="s">
        <v>1473</v>
      </c>
      <c r="I112" s="224" t="s">
        <v>1435</v>
      </c>
      <c r="J112" s="224">
        <v>50</v>
      </c>
      <c r="K112" s="235"/>
    </row>
    <row r="113" spans="2:11" s="33" customFormat="1" ht="15" customHeight="1">
      <c r="B113" s="245"/>
      <c r="C113" s="224" t="s">
        <v>84</v>
      </c>
      <c r="D113" s="224"/>
      <c r="E113" s="224"/>
      <c r="F113" s="244" t="s">
        <v>1433</v>
      </c>
      <c r="G113" s="224"/>
      <c r="H113" s="224" t="s">
        <v>1474</v>
      </c>
      <c r="I113" s="224" t="s">
        <v>1435</v>
      </c>
      <c r="J113" s="224">
        <v>20</v>
      </c>
      <c r="K113" s="235"/>
    </row>
    <row r="114" spans="2:11" s="33" customFormat="1" ht="15" customHeight="1">
      <c r="B114" s="245"/>
      <c r="C114" s="224" t="s">
        <v>1475</v>
      </c>
      <c r="D114" s="224"/>
      <c r="E114" s="224"/>
      <c r="F114" s="244" t="s">
        <v>1433</v>
      </c>
      <c r="G114" s="224"/>
      <c r="H114" s="224" t="s">
        <v>1476</v>
      </c>
      <c r="I114" s="224" t="s">
        <v>1435</v>
      </c>
      <c r="J114" s="224">
        <v>120</v>
      </c>
      <c r="K114" s="235"/>
    </row>
    <row r="115" spans="2:11" s="33" customFormat="1" ht="15" customHeight="1">
      <c r="B115" s="245"/>
      <c r="C115" s="224" t="s">
        <v>70</v>
      </c>
      <c r="D115" s="224"/>
      <c r="E115" s="224"/>
      <c r="F115" s="244" t="s">
        <v>1433</v>
      </c>
      <c r="G115" s="224"/>
      <c r="H115" s="224" t="s">
        <v>1477</v>
      </c>
      <c r="I115" s="224" t="s">
        <v>1468</v>
      </c>
      <c r="J115" s="224"/>
      <c r="K115" s="235"/>
    </row>
    <row r="116" spans="2:11" s="33" customFormat="1" ht="15" customHeight="1">
      <c r="B116" s="245"/>
      <c r="C116" s="224" t="s">
        <v>79</v>
      </c>
      <c r="D116" s="224"/>
      <c r="E116" s="224"/>
      <c r="F116" s="244" t="s">
        <v>1433</v>
      </c>
      <c r="G116" s="224"/>
      <c r="H116" s="224" t="s">
        <v>1478</v>
      </c>
      <c r="I116" s="224" t="s">
        <v>1468</v>
      </c>
      <c r="J116" s="224"/>
      <c r="K116" s="235"/>
    </row>
    <row r="117" spans="2:11" s="33" customFormat="1" ht="15" customHeight="1">
      <c r="B117" s="245"/>
      <c r="C117" s="224" t="s">
        <v>88</v>
      </c>
      <c r="D117" s="224"/>
      <c r="E117" s="224"/>
      <c r="F117" s="244" t="s">
        <v>1433</v>
      </c>
      <c r="G117" s="224"/>
      <c r="H117" s="224" t="s">
        <v>1479</v>
      </c>
      <c r="I117" s="224" t="s">
        <v>1480</v>
      </c>
      <c r="J117" s="224"/>
      <c r="K117" s="235"/>
    </row>
    <row r="118" spans="2:11" s="33" customFormat="1" ht="15" customHeight="1">
      <c r="B118" s="246"/>
      <c r="C118" s="251"/>
      <c r="D118" s="251"/>
      <c r="E118" s="251"/>
      <c r="F118" s="251"/>
      <c r="G118" s="251"/>
      <c r="H118" s="251"/>
      <c r="I118" s="251"/>
      <c r="J118" s="251"/>
      <c r="K118" s="248"/>
    </row>
    <row r="119" spans="2:11" s="33" customFormat="1" ht="18.75" customHeight="1">
      <c r="B119" s="252"/>
      <c r="C119" s="253"/>
      <c r="D119" s="253"/>
      <c r="E119" s="253"/>
      <c r="F119" s="254"/>
      <c r="G119" s="253"/>
      <c r="H119" s="253"/>
      <c r="I119" s="253"/>
      <c r="J119" s="253"/>
      <c r="K119" s="252"/>
    </row>
    <row r="120" spans="2:11" s="33" customFormat="1" ht="18.75" customHeight="1">
      <c r="B120" s="230"/>
      <c r="C120" s="230"/>
      <c r="D120" s="230"/>
      <c r="E120" s="230"/>
      <c r="F120" s="230"/>
      <c r="G120" s="230"/>
      <c r="H120" s="230"/>
      <c r="I120" s="230"/>
      <c r="J120" s="230"/>
      <c r="K120" s="230"/>
    </row>
    <row r="121" spans="2:11" s="33" customFormat="1" ht="7.5" customHeight="1">
      <c r="B121" s="255"/>
      <c r="C121" s="256"/>
      <c r="D121" s="256"/>
      <c r="E121" s="256"/>
      <c r="F121" s="256"/>
      <c r="G121" s="256"/>
      <c r="H121" s="256"/>
      <c r="I121" s="256"/>
      <c r="J121" s="256"/>
      <c r="K121" s="257"/>
    </row>
    <row r="122" spans="2:11" s="33" customFormat="1" ht="45" customHeight="1">
      <c r="B122" s="258"/>
      <c r="C122" s="465" t="s">
        <v>1481</v>
      </c>
      <c r="D122" s="465"/>
      <c r="E122" s="465"/>
      <c r="F122" s="465"/>
      <c r="G122" s="465"/>
      <c r="H122" s="465"/>
      <c r="I122" s="465"/>
      <c r="J122" s="465"/>
      <c r="K122" s="259"/>
    </row>
    <row r="123" spans="2:11" s="33" customFormat="1" ht="17.25" customHeight="1">
      <c r="B123" s="260"/>
      <c r="C123" s="236" t="s">
        <v>1427</v>
      </c>
      <c r="D123" s="236"/>
      <c r="E123" s="236"/>
      <c r="F123" s="236" t="s">
        <v>1428</v>
      </c>
      <c r="G123" s="237"/>
      <c r="H123" s="236" t="s">
        <v>85</v>
      </c>
      <c r="I123" s="236" t="s">
        <v>88</v>
      </c>
      <c r="J123" s="236" t="s">
        <v>1429</v>
      </c>
      <c r="K123" s="261"/>
    </row>
    <row r="124" spans="2:11" s="33" customFormat="1" ht="17.25" customHeight="1">
      <c r="B124" s="260"/>
      <c r="C124" s="238" t="s">
        <v>1430</v>
      </c>
      <c r="D124" s="238"/>
      <c r="E124" s="238"/>
      <c r="F124" s="239" t="s">
        <v>1431</v>
      </c>
      <c r="G124" s="240"/>
      <c r="H124" s="238"/>
      <c r="I124" s="238"/>
      <c r="J124" s="238" t="s">
        <v>1432</v>
      </c>
      <c r="K124" s="261"/>
    </row>
    <row r="125" spans="2:11" s="33" customFormat="1" ht="5.25" customHeight="1">
      <c r="B125" s="262"/>
      <c r="C125" s="241"/>
      <c r="D125" s="241"/>
      <c r="E125" s="241"/>
      <c r="F125" s="241"/>
      <c r="G125" s="242"/>
      <c r="H125" s="241"/>
      <c r="I125" s="241"/>
      <c r="J125" s="241"/>
      <c r="K125" s="263"/>
    </row>
    <row r="126" spans="2:11" s="33" customFormat="1" ht="15" customHeight="1">
      <c r="B126" s="262"/>
      <c r="C126" s="224" t="s">
        <v>1436</v>
      </c>
      <c r="D126" s="243"/>
      <c r="E126" s="243"/>
      <c r="F126" s="244" t="s">
        <v>1433</v>
      </c>
      <c r="G126" s="224"/>
      <c r="H126" s="224" t="s">
        <v>1473</v>
      </c>
      <c r="I126" s="224" t="s">
        <v>1435</v>
      </c>
      <c r="J126" s="224">
        <v>120</v>
      </c>
      <c r="K126" s="264"/>
    </row>
    <row r="127" spans="2:11" s="33" customFormat="1" ht="15" customHeight="1">
      <c r="B127" s="262"/>
      <c r="C127" s="224" t="s">
        <v>1482</v>
      </c>
      <c r="D127" s="224"/>
      <c r="E127" s="224"/>
      <c r="F127" s="244" t="s">
        <v>1433</v>
      </c>
      <c r="G127" s="224"/>
      <c r="H127" s="224" t="s">
        <v>1483</v>
      </c>
      <c r="I127" s="224" t="s">
        <v>1435</v>
      </c>
      <c r="J127" s="224" t="s">
        <v>1484</v>
      </c>
      <c r="K127" s="264"/>
    </row>
    <row r="128" spans="2:11" s="33" customFormat="1" ht="15" customHeight="1">
      <c r="B128" s="262"/>
      <c r="C128" s="224" t="s">
        <v>1381</v>
      </c>
      <c r="D128" s="224"/>
      <c r="E128" s="224"/>
      <c r="F128" s="244" t="s">
        <v>1433</v>
      </c>
      <c r="G128" s="224"/>
      <c r="H128" s="224" t="s">
        <v>1485</v>
      </c>
      <c r="I128" s="224" t="s">
        <v>1435</v>
      </c>
      <c r="J128" s="224" t="s">
        <v>1484</v>
      </c>
      <c r="K128" s="264"/>
    </row>
    <row r="129" spans="2:11" s="33" customFormat="1" ht="15" customHeight="1">
      <c r="B129" s="262"/>
      <c r="C129" s="224" t="s">
        <v>1444</v>
      </c>
      <c r="D129" s="224"/>
      <c r="E129" s="224"/>
      <c r="F129" s="244" t="s">
        <v>1439</v>
      </c>
      <c r="G129" s="224"/>
      <c r="H129" s="224" t="s">
        <v>1445</v>
      </c>
      <c r="I129" s="224" t="s">
        <v>1435</v>
      </c>
      <c r="J129" s="224">
        <v>15</v>
      </c>
      <c r="K129" s="264"/>
    </row>
    <row r="130" spans="2:11" s="33" customFormat="1" ht="15" customHeight="1">
      <c r="B130" s="262"/>
      <c r="C130" s="224" t="s">
        <v>1446</v>
      </c>
      <c r="D130" s="224"/>
      <c r="E130" s="224"/>
      <c r="F130" s="244" t="s">
        <v>1439</v>
      </c>
      <c r="G130" s="224"/>
      <c r="H130" s="224" t="s">
        <v>1447</v>
      </c>
      <c r="I130" s="224" t="s">
        <v>1435</v>
      </c>
      <c r="J130" s="224">
        <v>15</v>
      </c>
      <c r="K130" s="264"/>
    </row>
    <row r="131" spans="2:11" s="33" customFormat="1" ht="15" customHeight="1">
      <c r="B131" s="262"/>
      <c r="C131" s="224" t="s">
        <v>1448</v>
      </c>
      <c r="D131" s="224"/>
      <c r="E131" s="224"/>
      <c r="F131" s="244" t="s">
        <v>1439</v>
      </c>
      <c r="G131" s="224"/>
      <c r="H131" s="224" t="s">
        <v>1449</v>
      </c>
      <c r="I131" s="224" t="s">
        <v>1435</v>
      </c>
      <c r="J131" s="224">
        <v>20</v>
      </c>
      <c r="K131" s="264"/>
    </row>
    <row r="132" spans="2:11" s="33" customFormat="1" ht="15" customHeight="1">
      <c r="B132" s="262"/>
      <c r="C132" s="224" t="s">
        <v>1450</v>
      </c>
      <c r="D132" s="224"/>
      <c r="E132" s="224"/>
      <c r="F132" s="244" t="s">
        <v>1439</v>
      </c>
      <c r="G132" s="224"/>
      <c r="H132" s="224" t="s">
        <v>1451</v>
      </c>
      <c r="I132" s="224" t="s">
        <v>1435</v>
      </c>
      <c r="J132" s="224">
        <v>20</v>
      </c>
      <c r="K132" s="264"/>
    </row>
    <row r="133" spans="2:11" s="33" customFormat="1" ht="15" customHeight="1">
      <c r="B133" s="262"/>
      <c r="C133" s="224" t="s">
        <v>1438</v>
      </c>
      <c r="D133" s="224"/>
      <c r="E133" s="224"/>
      <c r="F133" s="244" t="s">
        <v>1439</v>
      </c>
      <c r="G133" s="224"/>
      <c r="H133" s="224" t="s">
        <v>1473</v>
      </c>
      <c r="I133" s="224" t="s">
        <v>1435</v>
      </c>
      <c r="J133" s="224">
        <v>50</v>
      </c>
      <c r="K133" s="264"/>
    </row>
    <row r="134" spans="2:11" s="33" customFormat="1" ht="15" customHeight="1">
      <c r="B134" s="262"/>
      <c r="C134" s="224" t="s">
        <v>1452</v>
      </c>
      <c r="D134" s="224"/>
      <c r="E134" s="224"/>
      <c r="F134" s="244" t="s">
        <v>1439</v>
      </c>
      <c r="G134" s="224"/>
      <c r="H134" s="224" t="s">
        <v>1473</v>
      </c>
      <c r="I134" s="224" t="s">
        <v>1435</v>
      </c>
      <c r="J134" s="224">
        <v>50</v>
      </c>
      <c r="K134" s="264"/>
    </row>
    <row r="135" spans="2:11" s="33" customFormat="1" ht="15" customHeight="1">
      <c r="B135" s="262"/>
      <c r="C135" s="224" t="s">
        <v>1458</v>
      </c>
      <c r="D135" s="224"/>
      <c r="E135" s="224"/>
      <c r="F135" s="244" t="s">
        <v>1439</v>
      </c>
      <c r="G135" s="224"/>
      <c r="H135" s="224" t="s">
        <v>1473</v>
      </c>
      <c r="I135" s="224" t="s">
        <v>1435</v>
      </c>
      <c r="J135" s="224">
        <v>50</v>
      </c>
      <c r="K135" s="264"/>
    </row>
    <row r="136" spans="2:11" s="33" customFormat="1" ht="15" customHeight="1">
      <c r="B136" s="262"/>
      <c r="C136" s="224" t="s">
        <v>1460</v>
      </c>
      <c r="D136" s="224"/>
      <c r="E136" s="224"/>
      <c r="F136" s="244" t="s">
        <v>1439</v>
      </c>
      <c r="G136" s="224"/>
      <c r="H136" s="224" t="s">
        <v>1473</v>
      </c>
      <c r="I136" s="224" t="s">
        <v>1435</v>
      </c>
      <c r="J136" s="224">
        <v>50</v>
      </c>
      <c r="K136" s="264"/>
    </row>
    <row r="137" spans="2:11" s="33" customFormat="1" ht="15" customHeight="1">
      <c r="B137" s="262"/>
      <c r="C137" s="224" t="s">
        <v>1461</v>
      </c>
      <c r="D137" s="224"/>
      <c r="E137" s="224"/>
      <c r="F137" s="244" t="s">
        <v>1439</v>
      </c>
      <c r="G137" s="224"/>
      <c r="H137" s="224" t="s">
        <v>1486</v>
      </c>
      <c r="I137" s="224" t="s">
        <v>1435</v>
      </c>
      <c r="J137" s="224">
        <v>255</v>
      </c>
      <c r="K137" s="264"/>
    </row>
    <row r="138" spans="2:11" s="33" customFormat="1" ht="15" customHeight="1">
      <c r="B138" s="262"/>
      <c r="C138" s="224" t="s">
        <v>1463</v>
      </c>
      <c r="D138" s="224"/>
      <c r="E138" s="224"/>
      <c r="F138" s="244" t="s">
        <v>1433</v>
      </c>
      <c r="G138" s="224"/>
      <c r="H138" s="224" t="s">
        <v>1487</v>
      </c>
      <c r="I138" s="224" t="s">
        <v>1465</v>
      </c>
      <c r="J138" s="224"/>
      <c r="K138" s="264"/>
    </row>
    <row r="139" spans="2:11" s="33" customFormat="1" ht="15" customHeight="1">
      <c r="B139" s="262"/>
      <c r="C139" s="224" t="s">
        <v>1466</v>
      </c>
      <c r="D139" s="224"/>
      <c r="E139" s="224"/>
      <c r="F139" s="244" t="s">
        <v>1433</v>
      </c>
      <c r="G139" s="224"/>
      <c r="H139" s="224" t="s">
        <v>1488</v>
      </c>
      <c r="I139" s="224" t="s">
        <v>1468</v>
      </c>
      <c r="J139" s="224"/>
      <c r="K139" s="264"/>
    </row>
    <row r="140" spans="2:11" s="33" customFormat="1" ht="15" customHeight="1">
      <c r="B140" s="262"/>
      <c r="C140" s="224" t="s">
        <v>1469</v>
      </c>
      <c r="D140" s="224"/>
      <c r="E140" s="224"/>
      <c r="F140" s="244" t="s">
        <v>1433</v>
      </c>
      <c r="G140" s="224"/>
      <c r="H140" s="224" t="s">
        <v>1469</v>
      </c>
      <c r="I140" s="224" t="s">
        <v>1468</v>
      </c>
      <c r="J140" s="224"/>
      <c r="K140" s="264"/>
    </row>
    <row r="141" spans="2:11" s="33" customFormat="1" ht="15" customHeight="1">
      <c r="B141" s="262"/>
      <c r="C141" s="224" t="s">
        <v>70</v>
      </c>
      <c r="D141" s="224"/>
      <c r="E141" s="224"/>
      <c r="F141" s="244" t="s">
        <v>1433</v>
      </c>
      <c r="G141" s="224"/>
      <c r="H141" s="224" t="s">
        <v>1489</v>
      </c>
      <c r="I141" s="224" t="s">
        <v>1468</v>
      </c>
      <c r="J141" s="224"/>
      <c r="K141" s="264"/>
    </row>
    <row r="142" spans="2:11" s="33" customFormat="1" ht="15" customHeight="1">
      <c r="B142" s="262"/>
      <c r="C142" s="224" t="s">
        <v>1490</v>
      </c>
      <c r="D142" s="224"/>
      <c r="E142" s="224"/>
      <c r="F142" s="244" t="s">
        <v>1433</v>
      </c>
      <c r="G142" s="224"/>
      <c r="H142" s="224" t="s">
        <v>1491</v>
      </c>
      <c r="I142" s="224" t="s">
        <v>1468</v>
      </c>
      <c r="J142" s="224"/>
      <c r="K142" s="264"/>
    </row>
    <row r="143" spans="2:11" s="33" customFormat="1" ht="15" customHeight="1">
      <c r="B143" s="265"/>
      <c r="C143" s="266"/>
      <c r="D143" s="266"/>
      <c r="E143" s="266"/>
      <c r="F143" s="266"/>
      <c r="G143" s="266"/>
      <c r="H143" s="266"/>
      <c r="I143" s="266"/>
      <c r="J143" s="266"/>
      <c r="K143" s="267"/>
    </row>
    <row r="144" spans="2:11" s="33" customFormat="1" ht="18.75" customHeight="1">
      <c r="B144" s="253"/>
      <c r="C144" s="253"/>
      <c r="D144" s="253"/>
      <c r="E144" s="253"/>
      <c r="F144" s="254"/>
      <c r="G144" s="253"/>
      <c r="H144" s="253"/>
      <c r="I144" s="253"/>
      <c r="J144" s="253"/>
      <c r="K144" s="253"/>
    </row>
    <row r="145" spans="2:11" s="33" customFormat="1" ht="18.75" customHeight="1">
      <c r="B145" s="230"/>
      <c r="C145" s="230"/>
      <c r="D145" s="230"/>
      <c r="E145" s="230"/>
      <c r="F145" s="230"/>
      <c r="G145" s="230"/>
      <c r="H145" s="230"/>
      <c r="I145" s="230"/>
      <c r="J145" s="230"/>
      <c r="K145" s="230"/>
    </row>
    <row r="146" spans="2:11" s="33" customFormat="1" ht="7.5" customHeight="1">
      <c r="B146" s="231"/>
      <c r="C146" s="232"/>
      <c r="D146" s="232"/>
      <c r="E146" s="232"/>
      <c r="F146" s="232"/>
      <c r="G146" s="232"/>
      <c r="H146" s="232"/>
      <c r="I146" s="232"/>
      <c r="J146" s="232"/>
      <c r="K146" s="233"/>
    </row>
    <row r="147" spans="2:11" s="33" customFormat="1" ht="45" customHeight="1">
      <c r="B147" s="234"/>
      <c r="C147" s="468" t="s">
        <v>1492</v>
      </c>
      <c r="D147" s="468"/>
      <c r="E147" s="468"/>
      <c r="F147" s="468"/>
      <c r="G147" s="468"/>
      <c r="H147" s="468"/>
      <c r="I147" s="468"/>
      <c r="J147" s="468"/>
      <c r="K147" s="235"/>
    </row>
    <row r="148" spans="2:11" s="33" customFormat="1" ht="17.25" customHeight="1">
      <c r="B148" s="234"/>
      <c r="C148" s="236" t="s">
        <v>1427</v>
      </c>
      <c r="D148" s="236"/>
      <c r="E148" s="236"/>
      <c r="F148" s="236" t="s">
        <v>1428</v>
      </c>
      <c r="G148" s="237"/>
      <c r="H148" s="236" t="s">
        <v>85</v>
      </c>
      <c r="I148" s="236" t="s">
        <v>88</v>
      </c>
      <c r="J148" s="236" t="s">
        <v>1429</v>
      </c>
      <c r="K148" s="235"/>
    </row>
    <row r="149" spans="2:11" s="33" customFormat="1" ht="17.25" customHeight="1">
      <c r="B149" s="234"/>
      <c r="C149" s="238" t="s">
        <v>1430</v>
      </c>
      <c r="D149" s="238"/>
      <c r="E149" s="238"/>
      <c r="F149" s="239" t="s">
        <v>1431</v>
      </c>
      <c r="G149" s="240"/>
      <c r="H149" s="238"/>
      <c r="I149" s="238"/>
      <c r="J149" s="238" t="s">
        <v>1432</v>
      </c>
      <c r="K149" s="235"/>
    </row>
    <row r="150" spans="2:11" s="33" customFormat="1" ht="5.25" customHeight="1">
      <c r="B150" s="245"/>
      <c r="C150" s="241"/>
      <c r="D150" s="241"/>
      <c r="E150" s="241"/>
      <c r="F150" s="241"/>
      <c r="G150" s="242"/>
      <c r="H150" s="241"/>
      <c r="I150" s="241"/>
      <c r="J150" s="241"/>
      <c r="K150" s="264"/>
    </row>
    <row r="151" spans="2:11" s="33" customFormat="1" ht="15" customHeight="1">
      <c r="B151" s="245"/>
      <c r="C151" s="268" t="s">
        <v>1436</v>
      </c>
      <c r="D151" s="224"/>
      <c r="E151" s="224"/>
      <c r="F151" s="269" t="s">
        <v>1433</v>
      </c>
      <c r="G151" s="224"/>
      <c r="H151" s="268" t="s">
        <v>1473</v>
      </c>
      <c r="I151" s="268" t="s">
        <v>1435</v>
      </c>
      <c r="J151" s="268">
        <v>120</v>
      </c>
      <c r="K151" s="264"/>
    </row>
    <row r="152" spans="2:11" s="33" customFormat="1" ht="15" customHeight="1">
      <c r="B152" s="245"/>
      <c r="C152" s="268" t="s">
        <v>1482</v>
      </c>
      <c r="D152" s="224"/>
      <c r="E152" s="224"/>
      <c r="F152" s="269" t="s">
        <v>1433</v>
      </c>
      <c r="G152" s="224"/>
      <c r="H152" s="268" t="s">
        <v>1493</v>
      </c>
      <c r="I152" s="268" t="s">
        <v>1435</v>
      </c>
      <c r="J152" s="268" t="s">
        <v>1484</v>
      </c>
      <c r="K152" s="264"/>
    </row>
    <row r="153" spans="2:11" s="33" customFormat="1" ht="15" customHeight="1">
      <c r="B153" s="245"/>
      <c r="C153" s="268" t="s">
        <v>1381</v>
      </c>
      <c r="D153" s="224"/>
      <c r="E153" s="224"/>
      <c r="F153" s="269" t="s">
        <v>1433</v>
      </c>
      <c r="G153" s="224"/>
      <c r="H153" s="268" t="s">
        <v>1494</v>
      </c>
      <c r="I153" s="268" t="s">
        <v>1435</v>
      </c>
      <c r="J153" s="268" t="s">
        <v>1484</v>
      </c>
      <c r="K153" s="264"/>
    </row>
    <row r="154" spans="2:11" s="33" customFormat="1" ht="15" customHeight="1">
      <c r="B154" s="245"/>
      <c r="C154" s="268" t="s">
        <v>1438</v>
      </c>
      <c r="D154" s="224"/>
      <c r="E154" s="224"/>
      <c r="F154" s="269" t="s">
        <v>1439</v>
      </c>
      <c r="G154" s="224"/>
      <c r="H154" s="268" t="s">
        <v>1473</v>
      </c>
      <c r="I154" s="268" t="s">
        <v>1435</v>
      </c>
      <c r="J154" s="268">
        <v>50</v>
      </c>
      <c r="K154" s="264"/>
    </row>
    <row r="155" spans="2:11" s="33" customFormat="1" ht="15" customHeight="1">
      <c r="B155" s="245"/>
      <c r="C155" s="268" t="s">
        <v>1441</v>
      </c>
      <c r="D155" s="224"/>
      <c r="E155" s="224"/>
      <c r="F155" s="269" t="s">
        <v>1433</v>
      </c>
      <c r="G155" s="224"/>
      <c r="H155" s="268" t="s">
        <v>1473</v>
      </c>
      <c r="I155" s="268" t="s">
        <v>1443</v>
      </c>
      <c r="J155" s="268"/>
      <c r="K155" s="264"/>
    </row>
    <row r="156" spans="2:11" s="33" customFormat="1" ht="15" customHeight="1">
      <c r="B156" s="245"/>
      <c r="C156" s="268" t="s">
        <v>1452</v>
      </c>
      <c r="D156" s="224"/>
      <c r="E156" s="224"/>
      <c r="F156" s="269" t="s">
        <v>1439</v>
      </c>
      <c r="G156" s="224"/>
      <c r="H156" s="268" t="s">
        <v>1473</v>
      </c>
      <c r="I156" s="268" t="s">
        <v>1435</v>
      </c>
      <c r="J156" s="268">
        <v>50</v>
      </c>
      <c r="K156" s="264"/>
    </row>
    <row r="157" spans="2:11" s="33" customFormat="1" ht="15" customHeight="1">
      <c r="B157" s="245"/>
      <c r="C157" s="268" t="s">
        <v>1460</v>
      </c>
      <c r="D157" s="224"/>
      <c r="E157" s="224"/>
      <c r="F157" s="269" t="s">
        <v>1439</v>
      </c>
      <c r="G157" s="224"/>
      <c r="H157" s="268" t="s">
        <v>1473</v>
      </c>
      <c r="I157" s="268" t="s">
        <v>1435</v>
      </c>
      <c r="J157" s="268">
        <v>50</v>
      </c>
      <c r="K157" s="264"/>
    </row>
    <row r="158" spans="2:11" s="33" customFormat="1" ht="15" customHeight="1">
      <c r="B158" s="245"/>
      <c r="C158" s="268" t="s">
        <v>1458</v>
      </c>
      <c r="D158" s="224"/>
      <c r="E158" s="224"/>
      <c r="F158" s="269" t="s">
        <v>1439</v>
      </c>
      <c r="G158" s="224"/>
      <c r="H158" s="268" t="s">
        <v>1473</v>
      </c>
      <c r="I158" s="268" t="s">
        <v>1435</v>
      </c>
      <c r="J158" s="268">
        <v>50</v>
      </c>
      <c r="K158" s="264"/>
    </row>
    <row r="159" spans="2:11" s="33" customFormat="1" ht="15" customHeight="1">
      <c r="B159" s="245"/>
      <c r="C159" s="268" t="s">
        <v>123</v>
      </c>
      <c r="D159" s="224"/>
      <c r="E159" s="224"/>
      <c r="F159" s="269" t="s">
        <v>1433</v>
      </c>
      <c r="G159" s="224"/>
      <c r="H159" s="268" t="s">
        <v>1495</v>
      </c>
      <c r="I159" s="268" t="s">
        <v>1435</v>
      </c>
      <c r="J159" s="268" t="s">
        <v>1496</v>
      </c>
      <c r="K159" s="264"/>
    </row>
    <row r="160" spans="2:11" s="33" customFormat="1" ht="15" customHeight="1">
      <c r="B160" s="245"/>
      <c r="C160" s="268" t="s">
        <v>1497</v>
      </c>
      <c r="D160" s="224"/>
      <c r="E160" s="224"/>
      <c r="F160" s="269" t="s">
        <v>1433</v>
      </c>
      <c r="G160" s="224"/>
      <c r="H160" s="268" t="s">
        <v>1498</v>
      </c>
      <c r="I160" s="268" t="s">
        <v>1468</v>
      </c>
      <c r="J160" s="268"/>
      <c r="K160" s="264"/>
    </row>
    <row r="161" spans="2:11" s="33" customFormat="1" ht="15" customHeight="1">
      <c r="B161" s="270"/>
      <c r="C161" s="251"/>
      <c r="D161" s="251"/>
      <c r="E161" s="251"/>
      <c r="F161" s="251"/>
      <c r="G161" s="251"/>
      <c r="H161" s="251"/>
      <c r="I161" s="251"/>
      <c r="J161" s="251"/>
      <c r="K161" s="271"/>
    </row>
    <row r="162" spans="2:11" s="33" customFormat="1" ht="18.75" customHeight="1">
      <c r="B162" s="253"/>
      <c r="C162" s="242"/>
      <c r="D162" s="242"/>
      <c r="E162" s="242"/>
      <c r="F162" s="272"/>
      <c r="G162" s="242"/>
      <c r="H162" s="242"/>
      <c r="I162" s="242"/>
      <c r="J162" s="242"/>
      <c r="K162" s="253"/>
    </row>
    <row r="163" spans="2:11" s="33" customFormat="1" ht="18.75" customHeight="1">
      <c r="B163" s="230"/>
      <c r="C163" s="230"/>
      <c r="D163" s="230"/>
      <c r="E163" s="230"/>
      <c r="F163" s="230"/>
      <c r="G163" s="230"/>
      <c r="H163" s="230"/>
      <c r="I163" s="230"/>
      <c r="J163" s="230"/>
      <c r="K163" s="230"/>
    </row>
    <row r="164" spans="2:11" s="33" customFormat="1" ht="7.5" customHeight="1">
      <c r="B164" s="212"/>
      <c r="C164" s="213"/>
      <c r="D164" s="213"/>
      <c r="E164" s="213"/>
      <c r="F164" s="213"/>
      <c r="G164" s="213"/>
      <c r="H164" s="213"/>
      <c r="I164" s="213"/>
      <c r="J164" s="213"/>
      <c r="K164" s="214"/>
    </row>
    <row r="165" spans="2:11" s="33" customFormat="1" ht="45" customHeight="1">
      <c r="B165" s="215"/>
      <c r="C165" s="465" t="s">
        <v>1499</v>
      </c>
      <c r="D165" s="465"/>
      <c r="E165" s="465"/>
      <c r="F165" s="465"/>
      <c r="G165" s="465"/>
      <c r="H165" s="465"/>
      <c r="I165" s="465"/>
      <c r="J165" s="465"/>
      <c r="K165" s="216"/>
    </row>
    <row r="166" spans="2:11" s="33" customFormat="1" ht="17.25" customHeight="1">
      <c r="B166" s="215"/>
      <c r="C166" s="236" t="s">
        <v>1427</v>
      </c>
      <c r="D166" s="236"/>
      <c r="E166" s="236"/>
      <c r="F166" s="236" t="s">
        <v>1428</v>
      </c>
      <c r="G166" s="273"/>
      <c r="H166" s="274" t="s">
        <v>85</v>
      </c>
      <c r="I166" s="274" t="s">
        <v>88</v>
      </c>
      <c r="J166" s="236" t="s">
        <v>1429</v>
      </c>
      <c r="K166" s="216"/>
    </row>
    <row r="167" spans="2:11" s="33" customFormat="1" ht="17.25" customHeight="1">
      <c r="B167" s="218"/>
      <c r="C167" s="238" t="s">
        <v>1430</v>
      </c>
      <c r="D167" s="238"/>
      <c r="E167" s="238"/>
      <c r="F167" s="239" t="s">
        <v>1431</v>
      </c>
      <c r="G167" s="275"/>
      <c r="H167" s="276"/>
      <c r="I167" s="276"/>
      <c r="J167" s="238" t="s">
        <v>1432</v>
      </c>
      <c r="K167" s="219"/>
    </row>
    <row r="168" spans="2:11" s="33" customFormat="1" ht="5.25" customHeight="1">
      <c r="B168" s="245"/>
      <c r="C168" s="241"/>
      <c r="D168" s="241"/>
      <c r="E168" s="241"/>
      <c r="F168" s="241"/>
      <c r="G168" s="242"/>
      <c r="H168" s="241"/>
      <c r="I168" s="241"/>
      <c r="J168" s="241"/>
      <c r="K168" s="264"/>
    </row>
    <row r="169" spans="2:11" s="33" customFormat="1" ht="15" customHeight="1">
      <c r="B169" s="245"/>
      <c r="C169" s="224" t="s">
        <v>1436</v>
      </c>
      <c r="D169" s="224"/>
      <c r="E169" s="224"/>
      <c r="F169" s="244" t="s">
        <v>1433</v>
      </c>
      <c r="G169" s="224"/>
      <c r="H169" s="224" t="s">
        <v>1473</v>
      </c>
      <c r="I169" s="224" t="s">
        <v>1435</v>
      </c>
      <c r="J169" s="224">
        <v>120</v>
      </c>
      <c r="K169" s="264"/>
    </row>
    <row r="170" spans="2:11" s="33" customFormat="1" ht="15" customHeight="1">
      <c r="B170" s="245"/>
      <c r="C170" s="224" t="s">
        <v>1482</v>
      </c>
      <c r="D170" s="224"/>
      <c r="E170" s="224"/>
      <c r="F170" s="244" t="s">
        <v>1433</v>
      </c>
      <c r="G170" s="224"/>
      <c r="H170" s="224" t="s">
        <v>1483</v>
      </c>
      <c r="I170" s="224" t="s">
        <v>1435</v>
      </c>
      <c r="J170" s="224" t="s">
        <v>1484</v>
      </c>
      <c r="K170" s="264"/>
    </row>
    <row r="171" spans="2:11" s="33" customFormat="1" ht="15" customHeight="1">
      <c r="B171" s="245"/>
      <c r="C171" s="224" t="s">
        <v>1381</v>
      </c>
      <c r="D171" s="224"/>
      <c r="E171" s="224"/>
      <c r="F171" s="244" t="s">
        <v>1433</v>
      </c>
      <c r="G171" s="224"/>
      <c r="H171" s="224" t="s">
        <v>1500</v>
      </c>
      <c r="I171" s="224" t="s">
        <v>1435</v>
      </c>
      <c r="J171" s="224" t="s">
        <v>1484</v>
      </c>
      <c r="K171" s="264"/>
    </row>
    <row r="172" spans="2:11" s="33" customFormat="1" ht="15" customHeight="1">
      <c r="B172" s="245"/>
      <c r="C172" s="224" t="s">
        <v>1438</v>
      </c>
      <c r="D172" s="224"/>
      <c r="E172" s="224"/>
      <c r="F172" s="244" t="s">
        <v>1439</v>
      </c>
      <c r="G172" s="224"/>
      <c r="H172" s="224" t="s">
        <v>1500</v>
      </c>
      <c r="I172" s="224" t="s">
        <v>1435</v>
      </c>
      <c r="J172" s="224">
        <v>50</v>
      </c>
      <c r="K172" s="264"/>
    </row>
    <row r="173" spans="2:11" s="33" customFormat="1" ht="15" customHeight="1">
      <c r="B173" s="245"/>
      <c r="C173" s="224" t="s">
        <v>1441</v>
      </c>
      <c r="D173" s="224"/>
      <c r="E173" s="224"/>
      <c r="F173" s="244" t="s">
        <v>1433</v>
      </c>
      <c r="G173" s="224"/>
      <c r="H173" s="224" t="s">
        <v>1500</v>
      </c>
      <c r="I173" s="224" t="s">
        <v>1443</v>
      </c>
      <c r="J173" s="224"/>
      <c r="K173" s="264"/>
    </row>
    <row r="174" spans="2:11" s="33" customFormat="1" ht="15" customHeight="1">
      <c r="B174" s="245"/>
      <c r="C174" s="224" t="s">
        <v>1452</v>
      </c>
      <c r="D174" s="224"/>
      <c r="E174" s="224"/>
      <c r="F174" s="244" t="s">
        <v>1439</v>
      </c>
      <c r="G174" s="224"/>
      <c r="H174" s="224" t="s">
        <v>1500</v>
      </c>
      <c r="I174" s="224" t="s">
        <v>1435</v>
      </c>
      <c r="J174" s="224">
        <v>50</v>
      </c>
      <c r="K174" s="264"/>
    </row>
    <row r="175" spans="2:11" s="33" customFormat="1" ht="15" customHeight="1">
      <c r="B175" s="245"/>
      <c r="C175" s="224" t="s">
        <v>1460</v>
      </c>
      <c r="D175" s="224"/>
      <c r="E175" s="224"/>
      <c r="F175" s="244" t="s">
        <v>1439</v>
      </c>
      <c r="G175" s="224"/>
      <c r="H175" s="224" t="s">
        <v>1500</v>
      </c>
      <c r="I175" s="224" t="s">
        <v>1435</v>
      </c>
      <c r="J175" s="224">
        <v>50</v>
      </c>
      <c r="K175" s="264"/>
    </row>
    <row r="176" spans="2:11" s="33" customFormat="1" ht="15" customHeight="1">
      <c r="B176" s="245"/>
      <c r="C176" s="224" t="s">
        <v>1458</v>
      </c>
      <c r="D176" s="224"/>
      <c r="E176" s="224"/>
      <c r="F176" s="244" t="s">
        <v>1439</v>
      </c>
      <c r="G176" s="224"/>
      <c r="H176" s="224" t="s">
        <v>1500</v>
      </c>
      <c r="I176" s="224" t="s">
        <v>1435</v>
      </c>
      <c r="J176" s="224">
        <v>50</v>
      </c>
      <c r="K176" s="264"/>
    </row>
    <row r="177" spans="2:11" s="33" customFormat="1" ht="15" customHeight="1">
      <c r="B177" s="245"/>
      <c r="C177" s="224" t="s">
        <v>146</v>
      </c>
      <c r="D177" s="224"/>
      <c r="E177" s="224"/>
      <c r="F177" s="244" t="s">
        <v>1433</v>
      </c>
      <c r="G177" s="224"/>
      <c r="H177" s="224" t="s">
        <v>1501</v>
      </c>
      <c r="I177" s="224" t="s">
        <v>1502</v>
      </c>
      <c r="J177" s="224"/>
      <c r="K177" s="264"/>
    </row>
    <row r="178" spans="2:11" s="33" customFormat="1" ht="15" customHeight="1">
      <c r="B178" s="245"/>
      <c r="C178" s="224" t="s">
        <v>88</v>
      </c>
      <c r="D178" s="224"/>
      <c r="E178" s="224"/>
      <c r="F178" s="244" t="s">
        <v>1433</v>
      </c>
      <c r="G178" s="224"/>
      <c r="H178" s="224" t="s">
        <v>1503</v>
      </c>
      <c r="I178" s="224" t="s">
        <v>1504</v>
      </c>
      <c r="J178" s="224">
        <v>1</v>
      </c>
      <c r="K178" s="264"/>
    </row>
    <row r="179" spans="2:11" s="33" customFormat="1" ht="15" customHeight="1">
      <c r="B179" s="245"/>
      <c r="C179" s="224" t="s">
        <v>84</v>
      </c>
      <c r="D179" s="224"/>
      <c r="E179" s="224"/>
      <c r="F179" s="244" t="s">
        <v>1433</v>
      </c>
      <c r="G179" s="224"/>
      <c r="H179" s="224" t="s">
        <v>1505</v>
      </c>
      <c r="I179" s="224" t="s">
        <v>1435</v>
      </c>
      <c r="J179" s="224">
        <v>20</v>
      </c>
      <c r="K179" s="264"/>
    </row>
    <row r="180" spans="2:11" s="33" customFormat="1" ht="15" customHeight="1">
      <c r="B180" s="245"/>
      <c r="C180" s="224" t="s">
        <v>85</v>
      </c>
      <c r="D180" s="224"/>
      <c r="E180" s="224"/>
      <c r="F180" s="244" t="s">
        <v>1433</v>
      </c>
      <c r="G180" s="224"/>
      <c r="H180" s="224" t="s">
        <v>1506</v>
      </c>
      <c r="I180" s="224" t="s">
        <v>1435</v>
      </c>
      <c r="J180" s="224">
        <v>255</v>
      </c>
      <c r="K180" s="264"/>
    </row>
    <row r="181" spans="2:11" s="33" customFormat="1" ht="15" customHeight="1">
      <c r="B181" s="245"/>
      <c r="C181" s="224" t="s">
        <v>147</v>
      </c>
      <c r="D181" s="224"/>
      <c r="E181" s="224"/>
      <c r="F181" s="244" t="s">
        <v>1433</v>
      </c>
      <c r="G181" s="224"/>
      <c r="H181" s="224" t="s">
        <v>1397</v>
      </c>
      <c r="I181" s="224" t="s">
        <v>1435</v>
      </c>
      <c r="J181" s="224">
        <v>10</v>
      </c>
      <c r="K181" s="264"/>
    </row>
    <row r="182" spans="2:11" s="33" customFormat="1" ht="15" customHeight="1">
      <c r="B182" s="245"/>
      <c r="C182" s="224" t="s">
        <v>148</v>
      </c>
      <c r="D182" s="224"/>
      <c r="E182" s="224"/>
      <c r="F182" s="244" t="s">
        <v>1433</v>
      </c>
      <c r="G182" s="224"/>
      <c r="H182" s="224" t="s">
        <v>1507</v>
      </c>
      <c r="I182" s="224" t="s">
        <v>1468</v>
      </c>
      <c r="J182" s="224"/>
      <c r="K182" s="264"/>
    </row>
    <row r="183" spans="2:11" s="33" customFormat="1" ht="15" customHeight="1">
      <c r="B183" s="245"/>
      <c r="C183" s="224" t="s">
        <v>1508</v>
      </c>
      <c r="D183" s="224"/>
      <c r="E183" s="224"/>
      <c r="F183" s="244" t="s">
        <v>1433</v>
      </c>
      <c r="G183" s="224"/>
      <c r="H183" s="224" t="s">
        <v>1509</v>
      </c>
      <c r="I183" s="224" t="s">
        <v>1468</v>
      </c>
      <c r="J183" s="224"/>
      <c r="K183" s="264"/>
    </row>
    <row r="184" spans="2:11" s="33" customFormat="1" ht="15" customHeight="1">
      <c r="B184" s="245"/>
      <c r="C184" s="224" t="s">
        <v>1497</v>
      </c>
      <c r="D184" s="224"/>
      <c r="E184" s="224"/>
      <c r="F184" s="244" t="s">
        <v>1433</v>
      </c>
      <c r="G184" s="224"/>
      <c r="H184" s="224" t="s">
        <v>1510</v>
      </c>
      <c r="I184" s="224" t="s">
        <v>1468</v>
      </c>
      <c r="J184" s="224"/>
      <c r="K184" s="264"/>
    </row>
    <row r="185" spans="2:11" s="33" customFormat="1" ht="15" customHeight="1">
      <c r="B185" s="245"/>
      <c r="C185" s="224" t="s">
        <v>150</v>
      </c>
      <c r="D185" s="224"/>
      <c r="E185" s="224"/>
      <c r="F185" s="244" t="s">
        <v>1439</v>
      </c>
      <c r="G185" s="224"/>
      <c r="H185" s="224" t="s">
        <v>1511</v>
      </c>
      <c r="I185" s="224" t="s">
        <v>1435</v>
      </c>
      <c r="J185" s="224">
        <v>50</v>
      </c>
      <c r="K185" s="264"/>
    </row>
    <row r="186" spans="2:11" s="33" customFormat="1" ht="15" customHeight="1">
      <c r="B186" s="245"/>
      <c r="C186" s="224" t="s">
        <v>1512</v>
      </c>
      <c r="D186" s="224"/>
      <c r="E186" s="224"/>
      <c r="F186" s="244" t="s">
        <v>1439</v>
      </c>
      <c r="G186" s="224"/>
      <c r="H186" s="224" t="s">
        <v>1513</v>
      </c>
      <c r="I186" s="224" t="s">
        <v>1514</v>
      </c>
      <c r="J186" s="224"/>
      <c r="K186" s="264"/>
    </row>
    <row r="187" spans="2:11" s="33" customFormat="1" ht="15" customHeight="1">
      <c r="B187" s="245"/>
      <c r="C187" s="224" t="s">
        <v>1515</v>
      </c>
      <c r="D187" s="224"/>
      <c r="E187" s="224"/>
      <c r="F187" s="244" t="s">
        <v>1439</v>
      </c>
      <c r="G187" s="224"/>
      <c r="H187" s="224" t="s">
        <v>1516</v>
      </c>
      <c r="I187" s="224" t="s">
        <v>1514</v>
      </c>
      <c r="J187" s="224"/>
      <c r="K187" s="264"/>
    </row>
    <row r="188" spans="2:11" s="33" customFormat="1" ht="15" customHeight="1">
      <c r="B188" s="245"/>
      <c r="C188" s="224" t="s">
        <v>1517</v>
      </c>
      <c r="D188" s="224"/>
      <c r="E188" s="224"/>
      <c r="F188" s="244" t="s">
        <v>1439</v>
      </c>
      <c r="G188" s="224"/>
      <c r="H188" s="224" t="s">
        <v>1518</v>
      </c>
      <c r="I188" s="224" t="s">
        <v>1514</v>
      </c>
      <c r="J188" s="224"/>
      <c r="K188" s="264"/>
    </row>
    <row r="189" spans="2:11" s="33" customFormat="1" ht="15" customHeight="1">
      <c r="B189" s="245"/>
      <c r="C189" s="277" t="s">
        <v>1519</v>
      </c>
      <c r="D189" s="224"/>
      <c r="E189" s="224"/>
      <c r="F189" s="244" t="s">
        <v>1439</v>
      </c>
      <c r="G189" s="224"/>
      <c r="H189" s="224" t="s">
        <v>1520</v>
      </c>
      <c r="I189" s="224" t="s">
        <v>1521</v>
      </c>
      <c r="J189" s="278" t="s">
        <v>1522</v>
      </c>
      <c r="K189" s="264"/>
    </row>
    <row r="190" spans="2:11" s="33" customFormat="1" ht="15" customHeight="1">
      <c r="B190" s="245"/>
      <c r="C190" s="277" t="s">
        <v>1523</v>
      </c>
      <c r="D190" s="224"/>
      <c r="E190" s="224"/>
      <c r="F190" s="244" t="s">
        <v>1439</v>
      </c>
      <c r="G190" s="224"/>
      <c r="H190" s="224" t="s">
        <v>1524</v>
      </c>
      <c r="I190" s="224" t="s">
        <v>1521</v>
      </c>
      <c r="J190" s="278" t="s">
        <v>1522</v>
      </c>
      <c r="K190" s="264"/>
    </row>
    <row r="191" spans="2:11" s="33" customFormat="1" ht="15" customHeight="1">
      <c r="B191" s="245"/>
      <c r="C191" s="277" t="s">
        <v>32</v>
      </c>
      <c r="D191" s="224"/>
      <c r="E191" s="224"/>
      <c r="F191" s="244" t="s">
        <v>1433</v>
      </c>
      <c r="G191" s="224"/>
      <c r="H191" s="221" t="s">
        <v>1525</v>
      </c>
      <c r="I191" s="224" t="s">
        <v>1526</v>
      </c>
      <c r="J191" s="224"/>
      <c r="K191" s="264"/>
    </row>
    <row r="192" spans="2:11" s="33" customFormat="1" ht="15" customHeight="1">
      <c r="B192" s="245"/>
      <c r="C192" s="277" t="s">
        <v>1527</v>
      </c>
      <c r="D192" s="224"/>
      <c r="E192" s="224"/>
      <c r="F192" s="244" t="s">
        <v>1433</v>
      </c>
      <c r="G192" s="224"/>
      <c r="H192" s="224" t="s">
        <v>1528</v>
      </c>
      <c r="I192" s="224" t="s">
        <v>1468</v>
      </c>
      <c r="J192" s="224"/>
      <c r="K192" s="264"/>
    </row>
    <row r="193" spans="2:11" s="33" customFormat="1" ht="15" customHeight="1">
      <c r="B193" s="245"/>
      <c r="C193" s="277" t="s">
        <v>1529</v>
      </c>
      <c r="D193" s="224"/>
      <c r="E193" s="224"/>
      <c r="F193" s="244" t="s">
        <v>1433</v>
      </c>
      <c r="G193" s="224"/>
      <c r="H193" s="224" t="s">
        <v>1530</v>
      </c>
      <c r="I193" s="224" t="s">
        <v>1468</v>
      </c>
      <c r="J193" s="224"/>
      <c r="K193" s="264"/>
    </row>
    <row r="194" spans="2:11" s="33" customFormat="1" ht="15" customHeight="1">
      <c r="B194" s="245"/>
      <c r="C194" s="277" t="s">
        <v>1531</v>
      </c>
      <c r="D194" s="224"/>
      <c r="E194" s="224"/>
      <c r="F194" s="244" t="s">
        <v>1439</v>
      </c>
      <c r="G194" s="224"/>
      <c r="H194" s="224" t="s">
        <v>1532</v>
      </c>
      <c r="I194" s="224" t="s">
        <v>1468</v>
      </c>
      <c r="J194" s="224"/>
      <c r="K194" s="264"/>
    </row>
    <row r="195" spans="2:11" s="33" customFormat="1" ht="15" customHeight="1">
      <c r="B195" s="270"/>
      <c r="C195" s="279"/>
      <c r="D195" s="251"/>
      <c r="E195" s="251"/>
      <c r="F195" s="251"/>
      <c r="G195" s="251"/>
      <c r="H195" s="251"/>
      <c r="I195" s="251"/>
      <c r="J195" s="251"/>
      <c r="K195" s="271"/>
    </row>
    <row r="196" spans="2:11" s="33" customFormat="1" ht="18.75" customHeight="1">
      <c r="B196" s="253"/>
      <c r="C196" s="242"/>
      <c r="D196" s="242"/>
      <c r="E196" s="242"/>
      <c r="F196" s="272"/>
      <c r="G196" s="242"/>
      <c r="H196" s="242"/>
      <c r="I196" s="242"/>
      <c r="J196" s="242"/>
      <c r="K196" s="253"/>
    </row>
    <row r="197" spans="2:11" s="33" customFormat="1" ht="18.75" customHeight="1">
      <c r="B197" s="253"/>
      <c r="C197" s="242"/>
      <c r="D197" s="242"/>
      <c r="E197" s="242"/>
      <c r="F197" s="272"/>
      <c r="G197" s="242"/>
      <c r="H197" s="242"/>
      <c r="I197" s="242"/>
      <c r="J197" s="242"/>
      <c r="K197" s="253"/>
    </row>
    <row r="198" spans="2:11" s="33" customFormat="1" ht="18.75" customHeight="1">
      <c r="B198" s="230"/>
      <c r="C198" s="230"/>
      <c r="D198" s="230"/>
      <c r="E198" s="230"/>
      <c r="F198" s="230"/>
      <c r="G198" s="230"/>
      <c r="H198" s="230"/>
      <c r="I198" s="230"/>
      <c r="J198" s="230"/>
      <c r="K198" s="230"/>
    </row>
    <row r="199" spans="2:11" s="33" customFormat="1" ht="12">
      <c r="B199" s="212"/>
      <c r="C199" s="213"/>
      <c r="D199" s="213"/>
      <c r="E199" s="213"/>
      <c r="F199" s="213"/>
      <c r="G199" s="213"/>
      <c r="H199" s="213"/>
      <c r="I199" s="213"/>
      <c r="J199" s="213"/>
      <c r="K199" s="214"/>
    </row>
    <row r="200" spans="2:11" s="33" customFormat="1" ht="22.15">
      <c r="B200" s="215"/>
      <c r="C200" s="465" t="s">
        <v>1533</v>
      </c>
      <c r="D200" s="465"/>
      <c r="E200" s="465"/>
      <c r="F200" s="465"/>
      <c r="G200" s="465"/>
      <c r="H200" s="465"/>
      <c r="I200" s="465"/>
      <c r="J200" s="465"/>
      <c r="K200" s="216"/>
    </row>
    <row r="201" spans="2:11" s="33" customFormat="1" ht="25.5" customHeight="1">
      <c r="B201" s="215"/>
      <c r="C201" s="280" t="s">
        <v>1534</v>
      </c>
      <c r="D201" s="280"/>
      <c r="E201" s="280"/>
      <c r="F201" s="280" t="s">
        <v>1535</v>
      </c>
      <c r="G201" s="281"/>
      <c r="H201" s="466" t="s">
        <v>1536</v>
      </c>
      <c r="I201" s="466"/>
      <c r="J201" s="466"/>
      <c r="K201" s="216"/>
    </row>
    <row r="202" spans="2:11" s="33" customFormat="1" ht="5.25" customHeight="1">
      <c r="B202" s="245"/>
      <c r="C202" s="241"/>
      <c r="D202" s="241"/>
      <c r="E202" s="241"/>
      <c r="F202" s="241"/>
      <c r="G202" s="242"/>
      <c r="H202" s="241"/>
      <c r="I202" s="241"/>
      <c r="J202" s="241"/>
      <c r="K202" s="264"/>
    </row>
    <row r="203" spans="2:11" s="33" customFormat="1" ht="15" customHeight="1">
      <c r="B203" s="245"/>
      <c r="C203" s="224" t="s">
        <v>1526</v>
      </c>
      <c r="D203" s="224"/>
      <c r="E203" s="224"/>
      <c r="F203" s="244" t="s">
        <v>74</v>
      </c>
      <c r="G203" s="224"/>
      <c r="H203" s="467" t="s">
        <v>1537</v>
      </c>
      <c r="I203" s="467"/>
      <c r="J203" s="467"/>
      <c r="K203" s="264"/>
    </row>
    <row r="204" spans="2:11" s="33" customFormat="1" ht="15" customHeight="1">
      <c r="B204" s="245"/>
      <c r="C204" s="224"/>
      <c r="D204" s="224"/>
      <c r="E204" s="224"/>
      <c r="F204" s="244" t="s">
        <v>75</v>
      </c>
      <c r="G204" s="224"/>
      <c r="H204" s="467" t="s">
        <v>1538</v>
      </c>
      <c r="I204" s="467"/>
      <c r="J204" s="467"/>
      <c r="K204" s="264"/>
    </row>
    <row r="205" spans="2:11" s="33" customFormat="1" ht="15" customHeight="1">
      <c r="B205" s="245"/>
      <c r="C205" s="224"/>
      <c r="D205" s="224"/>
      <c r="E205" s="224"/>
      <c r="F205" s="244" t="s">
        <v>78</v>
      </c>
      <c r="G205" s="224"/>
      <c r="H205" s="467" t="s">
        <v>1539</v>
      </c>
      <c r="I205" s="467"/>
      <c r="J205" s="467"/>
      <c r="K205" s="264"/>
    </row>
    <row r="206" spans="2:11" s="33" customFormat="1" ht="15" customHeight="1">
      <c r="B206" s="245"/>
      <c r="C206" s="224"/>
      <c r="D206" s="224"/>
      <c r="E206" s="224"/>
      <c r="F206" s="244" t="s">
        <v>76</v>
      </c>
      <c r="G206" s="224"/>
      <c r="H206" s="467" t="s">
        <v>1540</v>
      </c>
      <c r="I206" s="467"/>
      <c r="J206" s="467"/>
      <c r="K206" s="264"/>
    </row>
    <row r="207" spans="2:11" s="33" customFormat="1" ht="15" customHeight="1">
      <c r="B207" s="245"/>
      <c r="C207" s="224"/>
      <c r="D207" s="224"/>
      <c r="E207" s="224"/>
      <c r="F207" s="244" t="s">
        <v>77</v>
      </c>
      <c r="G207" s="224"/>
      <c r="H207" s="467" t="s">
        <v>1541</v>
      </c>
      <c r="I207" s="467"/>
      <c r="J207" s="467"/>
      <c r="K207" s="264"/>
    </row>
    <row r="208" spans="2:11" s="33" customFormat="1" ht="15" customHeight="1">
      <c r="B208" s="245"/>
      <c r="C208" s="224"/>
      <c r="D208" s="224"/>
      <c r="E208" s="224"/>
      <c r="F208" s="244"/>
      <c r="G208" s="224"/>
      <c r="H208" s="224"/>
      <c r="I208" s="224"/>
      <c r="J208" s="224"/>
      <c r="K208" s="264"/>
    </row>
    <row r="209" spans="2:11" s="33" customFormat="1" ht="15" customHeight="1">
      <c r="B209" s="245"/>
      <c r="C209" s="224" t="s">
        <v>1480</v>
      </c>
      <c r="D209" s="224"/>
      <c r="E209" s="224"/>
      <c r="F209" s="244" t="s">
        <v>110</v>
      </c>
      <c r="G209" s="224"/>
      <c r="H209" s="467" t="s">
        <v>1542</v>
      </c>
      <c r="I209" s="467"/>
      <c r="J209" s="467"/>
      <c r="K209" s="264"/>
    </row>
    <row r="210" spans="2:11" s="33" customFormat="1" ht="15" customHeight="1">
      <c r="B210" s="245"/>
      <c r="C210" s="224"/>
      <c r="D210" s="224"/>
      <c r="E210" s="224"/>
      <c r="F210" s="244" t="s">
        <v>1377</v>
      </c>
      <c r="G210" s="224"/>
      <c r="H210" s="467" t="s">
        <v>1378</v>
      </c>
      <c r="I210" s="467"/>
      <c r="J210" s="467"/>
      <c r="K210" s="264"/>
    </row>
    <row r="211" spans="2:11" s="33" customFormat="1" ht="15" customHeight="1">
      <c r="B211" s="245"/>
      <c r="C211" s="224"/>
      <c r="D211" s="224"/>
      <c r="E211" s="224"/>
      <c r="F211" s="244" t="s">
        <v>1375</v>
      </c>
      <c r="G211" s="224"/>
      <c r="H211" s="467" t="s">
        <v>1543</v>
      </c>
      <c r="I211" s="467"/>
      <c r="J211" s="467"/>
      <c r="K211" s="264"/>
    </row>
    <row r="212" spans="2:11" s="33" customFormat="1" ht="15" customHeight="1">
      <c r="B212" s="282"/>
      <c r="C212" s="224"/>
      <c r="D212" s="224"/>
      <c r="E212" s="224"/>
      <c r="F212" s="244" t="s">
        <v>116</v>
      </c>
      <c r="G212" s="277"/>
      <c r="H212" s="464" t="s">
        <v>117</v>
      </c>
      <c r="I212" s="464"/>
      <c r="J212" s="464"/>
      <c r="K212" s="283"/>
    </row>
    <row r="213" spans="2:11" s="33" customFormat="1" ht="15" customHeight="1">
      <c r="B213" s="282"/>
      <c r="C213" s="224"/>
      <c r="D213" s="224"/>
      <c r="E213" s="224"/>
      <c r="F213" s="244" t="s">
        <v>1379</v>
      </c>
      <c r="G213" s="277"/>
      <c r="H213" s="464" t="s">
        <v>1358</v>
      </c>
      <c r="I213" s="464"/>
      <c r="J213" s="464"/>
      <c r="K213" s="283"/>
    </row>
    <row r="214" spans="2:11" s="33" customFormat="1" ht="15" customHeight="1">
      <c r="B214" s="282"/>
      <c r="C214" s="224"/>
      <c r="D214" s="224"/>
      <c r="E214" s="224"/>
      <c r="F214" s="244"/>
      <c r="G214" s="277"/>
      <c r="H214" s="268"/>
      <c r="I214" s="268"/>
      <c r="J214" s="268"/>
      <c r="K214" s="283"/>
    </row>
    <row r="215" spans="2:11" s="33" customFormat="1" ht="15" customHeight="1">
      <c r="B215" s="282"/>
      <c r="C215" s="224" t="s">
        <v>1504</v>
      </c>
      <c r="D215" s="224"/>
      <c r="E215" s="224"/>
      <c r="F215" s="244">
        <v>1</v>
      </c>
      <c r="G215" s="277"/>
      <c r="H215" s="464" t="s">
        <v>1544</v>
      </c>
      <c r="I215" s="464"/>
      <c r="J215" s="464"/>
      <c r="K215" s="283"/>
    </row>
    <row r="216" spans="2:11" s="33" customFormat="1" ht="15" customHeight="1">
      <c r="B216" s="282"/>
      <c r="C216" s="224"/>
      <c r="D216" s="224"/>
      <c r="E216" s="224"/>
      <c r="F216" s="244">
        <v>2</v>
      </c>
      <c r="G216" s="277"/>
      <c r="H216" s="464" t="s">
        <v>1545</v>
      </c>
      <c r="I216" s="464"/>
      <c r="J216" s="464"/>
      <c r="K216" s="283"/>
    </row>
    <row r="217" spans="2:11" s="33" customFormat="1" ht="15" customHeight="1">
      <c r="B217" s="282"/>
      <c r="C217" s="224"/>
      <c r="D217" s="224"/>
      <c r="E217" s="224"/>
      <c r="F217" s="244">
        <v>3</v>
      </c>
      <c r="G217" s="277"/>
      <c r="H217" s="464" t="s">
        <v>1546</v>
      </c>
      <c r="I217" s="464"/>
      <c r="J217" s="464"/>
      <c r="K217" s="283"/>
    </row>
    <row r="218" spans="2:11" s="33" customFormat="1" ht="15" customHeight="1">
      <c r="B218" s="282"/>
      <c r="C218" s="224"/>
      <c r="D218" s="224"/>
      <c r="E218" s="224"/>
      <c r="F218" s="244">
        <v>4</v>
      </c>
      <c r="G218" s="277"/>
      <c r="H218" s="464" t="s">
        <v>1547</v>
      </c>
      <c r="I218" s="464"/>
      <c r="J218" s="464"/>
      <c r="K218" s="283"/>
    </row>
    <row r="219" spans="2:11" s="33" customFormat="1" ht="12.75" customHeight="1">
      <c r="B219" s="284"/>
      <c r="C219" s="285"/>
      <c r="D219" s="285"/>
      <c r="E219" s="285"/>
      <c r="F219" s="285"/>
      <c r="G219" s="285"/>
      <c r="H219" s="285"/>
      <c r="I219" s="285"/>
      <c r="J219" s="285"/>
      <c r="K219" s="286"/>
    </row>
  </sheetData>
  <sheetProtection formatCells="0" formatColumns="0" formatRows="0" insertColumns="0" insertRows="0" insertHyperlinks="0" deleteColumns="0" deleteRows="0" sort="0" autoFilter="0" pivotTables="0"/>
  <mergeCells count="77">
    <mergeCell ref="F19:J19"/>
    <mergeCell ref="C3:J3"/>
    <mergeCell ref="C4:J4"/>
    <mergeCell ref="C6:J6"/>
    <mergeCell ref="C7:J7"/>
    <mergeCell ref="C9:J9"/>
    <mergeCell ref="D10:J10"/>
    <mergeCell ref="D11:J11"/>
    <mergeCell ref="D15:J15"/>
    <mergeCell ref="D16:J16"/>
    <mergeCell ref="D17:J17"/>
    <mergeCell ref="F18:J18"/>
    <mergeCell ref="D34:J34"/>
    <mergeCell ref="F20:J20"/>
    <mergeCell ref="F21:J21"/>
    <mergeCell ref="F22:J22"/>
    <mergeCell ref="F23:J23"/>
    <mergeCell ref="C25:J25"/>
    <mergeCell ref="C26:J26"/>
    <mergeCell ref="D27:J27"/>
    <mergeCell ref="D28:J28"/>
    <mergeCell ref="D30:J30"/>
    <mergeCell ref="D31:J31"/>
    <mergeCell ref="D33:J33"/>
    <mergeCell ref="D47:J47"/>
    <mergeCell ref="D35:J35"/>
    <mergeCell ref="G36:J36"/>
    <mergeCell ref="G37:J37"/>
    <mergeCell ref="G38:J38"/>
    <mergeCell ref="G39:J39"/>
    <mergeCell ref="G40:J40"/>
    <mergeCell ref="G41:J41"/>
    <mergeCell ref="G42:J42"/>
    <mergeCell ref="G43:J43"/>
    <mergeCell ref="G44:J44"/>
    <mergeCell ref="G45:J45"/>
    <mergeCell ref="D61:J61"/>
    <mergeCell ref="E48:J48"/>
    <mergeCell ref="E49:J49"/>
    <mergeCell ref="E50:J50"/>
    <mergeCell ref="D51:J51"/>
    <mergeCell ref="C52:J52"/>
    <mergeCell ref="C54:J54"/>
    <mergeCell ref="C55:J55"/>
    <mergeCell ref="C57:J57"/>
    <mergeCell ref="D58:J58"/>
    <mergeCell ref="D59:J59"/>
    <mergeCell ref="D60:J60"/>
    <mergeCell ref="C147:J147"/>
    <mergeCell ref="D62:J62"/>
    <mergeCell ref="D63:J63"/>
    <mergeCell ref="D65:J65"/>
    <mergeCell ref="D66:J66"/>
    <mergeCell ref="D67:J67"/>
    <mergeCell ref="D68:J68"/>
    <mergeCell ref="D69:J69"/>
    <mergeCell ref="D70:J70"/>
    <mergeCell ref="C75:J75"/>
    <mergeCell ref="C102:J102"/>
    <mergeCell ref="C122:J122"/>
    <mergeCell ref="H212:J212"/>
    <mergeCell ref="C165:J165"/>
    <mergeCell ref="C200:J200"/>
    <mergeCell ref="H201:J201"/>
    <mergeCell ref="H203:J203"/>
    <mergeCell ref="H204:J204"/>
    <mergeCell ref="H205:J205"/>
    <mergeCell ref="H206:J206"/>
    <mergeCell ref="H207:J207"/>
    <mergeCell ref="H209:J209"/>
    <mergeCell ref="H210:J210"/>
    <mergeCell ref="H211:J211"/>
    <mergeCell ref="H213:J213"/>
    <mergeCell ref="H215:J215"/>
    <mergeCell ref="H216:J216"/>
    <mergeCell ref="H217:J217"/>
    <mergeCell ref="H218:J218"/>
  </mergeCells>
  <pageMargins left="0.59027779999999996" right="0.59027779999999996" top="0.59027779999999996" bottom="0.59027779999999996" header="0" footer="0"/>
  <pageSetup paperSize="9" scale="77"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0A2D6-38DA-6247-8B8C-8E3B6CB0B83E}">
  <sheetPr>
    <tabColor theme="3"/>
  </sheetPr>
  <dimension ref="A1:I27"/>
  <sheetViews>
    <sheetView zoomScale="144" zoomScaleNormal="162" zoomScalePageLayoutView="162" workbookViewId="0">
      <selection activeCell="F12" sqref="F12"/>
    </sheetView>
  </sheetViews>
  <sheetFormatPr defaultColWidth="10.7109375" defaultRowHeight="13.15"/>
  <cols>
    <col min="1" max="1" width="5.42578125" style="6" customWidth="1"/>
    <col min="2" max="2" width="14.28515625" style="6" customWidth="1"/>
    <col min="3" max="3" width="44.28515625" style="6" customWidth="1"/>
    <col min="4" max="4" width="8.28515625" style="6" customWidth="1"/>
    <col min="5" max="5" width="17.42578125" style="6" customWidth="1"/>
    <col min="6" max="6" width="10.7109375" style="6"/>
    <col min="7" max="7" width="14.28515625" style="6" bestFit="1" customWidth="1"/>
    <col min="8" max="16384" width="10.7109375" style="6"/>
  </cols>
  <sheetData>
    <row r="1" spans="1:9" ht="7.15" customHeight="1">
      <c r="A1" s="416"/>
      <c r="B1" s="416"/>
      <c r="C1" s="416"/>
      <c r="D1" s="416"/>
      <c r="E1" s="416"/>
    </row>
    <row r="2" spans="1:9" s="7" customFormat="1" ht="46.9" customHeight="1">
      <c r="A2" s="478" t="s">
        <v>1548</v>
      </c>
      <c r="B2" s="478"/>
      <c r="C2" s="478"/>
      <c r="D2" s="478"/>
      <c r="E2" s="478"/>
      <c r="F2" s="288"/>
      <c r="G2" s="288"/>
      <c r="H2" s="288"/>
      <c r="I2" s="288"/>
    </row>
    <row r="3" spans="1:9" s="10" customFormat="1" ht="28.9" customHeight="1">
      <c r="A3" s="419" t="s">
        <v>1</v>
      </c>
      <c r="B3" s="419"/>
      <c r="C3" s="8" t="s">
        <v>2</v>
      </c>
      <c r="D3" s="9" t="s">
        <v>3</v>
      </c>
      <c r="E3" s="8" t="s">
        <v>4</v>
      </c>
      <c r="F3" s="29"/>
      <c r="G3" s="29"/>
      <c r="H3" s="29"/>
      <c r="I3" s="29"/>
    </row>
    <row r="4" spans="1:9" s="10" customFormat="1" ht="23.65" customHeight="1">
      <c r="A4" s="420" t="s">
        <v>5</v>
      </c>
      <c r="B4" s="420"/>
      <c r="C4" s="11" t="s">
        <v>6</v>
      </c>
      <c r="D4" s="12" t="s">
        <v>7</v>
      </c>
      <c r="E4" s="13" t="s">
        <v>8</v>
      </c>
      <c r="G4" s="29"/>
      <c r="H4" s="29"/>
      <c r="I4" s="29"/>
    </row>
    <row r="5" spans="1:9" s="10" customFormat="1" ht="22.9" customHeight="1">
      <c r="A5" s="421" t="s">
        <v>9</v>
      </c>
      <c r="B5" s="421"/>
      <c r="C5" s="1" t="s">
        <v>10</v>
      </c>
      <c r="D5" s="9" t="s">
        <v>11</v>
      </c>
      <c r="E5" s="1" t="s">
        <v>12</v>
      </c>
      <c r="F5" s="29"/>
      <c r="G5" s="29"/>
      <c r="H5" s="289"/>
      <c r="I5" s="29"/>
    </row>
    <row r="6" spans="1:9" s="10" customFormat="1" ht="23.65" customHeight="1">
      <c r="A6" s="422"/>
      <c r="B6" s="422"/>
      <c r="C6" s="14" t="s">
        <v>13</v>
      </c>
      <c r="D6" s="12" t="s">
        <v>14</v>
      </c>
      <c r="E6" s="11" t="s">
        <v>15</v>
      </c>
      <c r="F6" s="290"/>
      <c r="G6" s="29"/>
      <c r="H6" s="29"/>
      <c r="I6" s="29"/>
    </row>
    <row r="7" spans="1:9" s="10" customFormat="1" ht="22.9">
      <c r="A7" s="421" t="s">
        <v>16</v>
      </c>
      <c r="B7" s="421"/>
      <c r="C7" s="1" t="s">
        <v>17</v>
      </c>
      <c r="D7" s="9" t="s">
        <v>11</v>
      </c>
      <c r="E7" s="1" t="s">
        <v>18</v>
      </c>
      <c r="F7" s="29"/>
      <c r="G7" s="29"/>
      <c r="H7" s="29"/>
      <c r="I7" s="29"/>
    </row>
    <row r="8" spans="1:9" s="10" customFormat="1" ht="23.65" customHeight="1">
      <c r="A8" s="422"/>
      <c r="B8" s="422"/>
      <c r="C8" s="14" t="s">
        <v>19</v>
      </c>
      <c r="D8" s="12" t="s">
        <v>14</v>
      </c>
      <c r="E8" s="11" t="s">
        <v>20</v>
      </c>
      <c r="F8" s="290"/>
      <c r="G8" s="29"/>
      <c r="H8" s="29"/>
      <c r="I8" s="29"/>
    </row>
    <row r="9" spans="1:9" s="10" customFormat="1" ht="22.9" customHeight="1">
      <c r="A9" s="421" t="s">
        <v>21</v>
      </c>
      <c r="B9" s="421"/>
      <c r="C9" s="15"/>
      <c r="D9" s="9" t="s">
        <v>11</v>
      </c>
      <c r="E9" s="15"/>
      <c r="F9" s="29"/>
      <c r="G9" s="29"/>
      <c r="H9" s="29"/>
      <c r="I9" s="29"/>
    </row>
    <row r="10" spans="1:9" s="10" customFormat="1" ht="22.9">
      <c r="A10" s="422"/>
      <c r="B10" s="422"/>
      <c r="C10" s="16"/>
      <c r="D10" s="12" t="s">
        <v>14</v>
      </c>
      <c r="E10" s="17"/>
      <c r="F10" s="29"/>
      <c r="G10" s="29"/>
      <c r="H10" s="29"/>
      <c r="I10" s="29"/>
    </row>
    <row r="11" spans="1:9" s="18" customFormat="1" ht="22.9" customHeight="1">
      <c r="A11" s="423"/>
      <c r="B11" s="423"/>
      <c r="C11" s="423"/>
      <c r="D11" s="423"/>
      <c r="E11" s="423"/>
    </row>
    <row r="12" spans="1:9" s="291" customFormat="1" ht="67.150000000000006" customHeight="1">
      <c r="A12" s="417" t="s">
        <v>1549</v>
      </c>
      <c r="B12" s="418"/>
      <c r="C12" s="418"/>
      <c r="D12" s="418"/>
      <c r="E12" s="418"/>
      <c r="F12" s="19"/>
    </row>
    <row r="13" spans="1:9" s="24" customFormat="1" ht="15.6">
      <c r="A13" s="20" t="s">
        <v>22</v>
      </c>
      <c r="B13" s="21"/>
      <c r="C13" s="22"/>
      <c r="D13" s="20" t="s">
        <v>24</v>
      </c>
      <c r="E13" s="23" t="s">
        <v>25</v>
      </c>
      <c r="F13" s="19"/>
    </row>
    <row r="14" spans="1:9" s="24" customFormat="1" ht="15.6">
      <c r="A14" s="2">
        <v>1</v>
      </c>
      <c r="B14" s="4" t="s">
        <v>1550</v>
      </c>
      <c r="C14" s="5"/>
      <c r="D14" s="3"/>
      <c r="E14" s="25">
        <f>CHLAZENÍ!L37</f>
        <v>0</v>
      </c>
      <c r="F14" s="19"/>
      <c r="G14" s="292"/>
      <c r="H14" s="293"/>
      <c r="I14" s="292"/>
    </row>
    <row r="15" spans="1:9" s="19" customFormat="1" ht="15.6">
      <c r="A15" s="477" t="s">
        <v>31</v>
      </c>
      <c r="B15" s="477"/>
      <c r="C15" s="477"/>
      <c r="D15" s="294"/>
      <c r="E15" s="295">
        <f>SUM(E14:E14)</f>
        <v>0</v>
      </c>
      <c r="G15" s="296"/>
    </row>
    <row r="16" spans="1:9" s="19" customFormat="1" ht="15.6">
      <c r="A16" s="477" t="s">
        <v>32</v>
      </c>
      <c r="B16" s="477"/>
      <c r="C16" s="477"/>
      <c r="D16" s="297">
        <v>0.21</v>
      </c>
      <c r="E16" s="295">
        <f>ROUND(PRODUCT(E15,D16),1)</f>
        <v>0</v>
      </c>
    </row>
    <row r="17" spans="1:9" s="19" customFormat="1" ht="15.6">
      <c r="A17" s="477" t="s">
        <v>33</v>
      </c>
      <c r="B17" s="477"/>
      <c r="C17" s="477"/>
      <c r="D17" s="294"/>
      <c r="E17" s="295">
        <f>E16+E15</f>
        <v>0</v>
      </c>
    </row>
    <row r="18" spans="1:9" s="19" customFormat="1" ht="10.9" customHeight="1">
      <c r="A18" s="475"/>
      <c r="B18" s="475"/>
      <c r="C18" s="475"/>
      <c r="D18" s="475"/>
      <c r="E18" s="475"/>
    </row>
    <row r="19" spans="1:9" s="299" customFormat="1" ht="61.15" customHeight="1">
      <c r="A19" s="476" t="s">
        <v>1551</v>
      </c>
      <c r="B19" s="476"/>
      <c r="C19" s="476"/>
      <c r="D19" s="476"/>
      <c r="E19" s="476"/>
      <c r="F19" s="298"/>
      <c r="G19" s="298"/>
      <c r="H19" s="298"/>
      <c r="I19" s="298"/>
    </row>
    <row r="20" spans="1:9" s="300" customFormat="1" ht="43.9" customHeight="1">
      <c r="A20" s="476" t="s">
        <v>1552</v>
      </c>
      <c r="B20" s="476"/>
      <c r="C20" s="476"/>
      <c r="D20" s="476"/>
      <c r="E20" s="476"/>
    </row>
    <row r="21" spans="1:9" s="300" customFormat="1" ht="61.9" customHeight="1">
      <c r="A21" s="472" t="s">
        <v>1553</v>
      </c>
      <c r="B21" s="472"/>
      <c r="C21" s="472"/>
      <c r="D21" s="472"/>
      <c r="E21" s="472"/>
    </row>
    <row r="22" spans="1:9" s="300" customFormat="1" ht="46.9" customHeight="1">
      <c r="A22" s="472" t="s">
        <v>1554</v>
      </c>
      <c r="B22" s="472"/>
      <c r="C22" s="472"/>
      <c r="D22" s="472"/>
      <c r="E22" s="472"/>
    </row>
    <row r="23" spans="1:9" s="300" customFormat="1" ht="19.149999999999999" customHeight="1">
      <c r="A23" s="472" t="s">
        <v>1555</v>
      </c>
      <c r="B23" s="472"/>
      <c r="C23" s="472"/>
      <c r="D23" s="472"/>
      <c r="E23" s="472"/>
    </row>
    <row r="24" spans="1:9" s="300" customFormat="1" ht="46.15" customHeight="1">
      <c r="A24" s="472" t="s">
        <v>1556</v>
      </c>
      <c r="B24" s="472"/>
      <c r="C24" s="472"/>
      <c r="D24" s="472"/>
      <c r="E24" s="472"/>
    </row>
    <row r="25" spans="1:9" s="300" customFormat="1" ht="31.9" customHeight="1">
      <c r="A25" s="472" t="s">
        <v>1557</v>
      </c>
      <c r="B25" s="472"/>
      <c r="C25" s="472"/>
      <c r="D25" s="472"/>
      <c r="E25" s="472"/>
      <c r="F25" s="298"/>
      <c r="G25" s="298"/>
      <c r="H25" s="298"/>
      <c r="I25" s="298"/>
    </row>
    <row r="26" spans="1:9">
      <c r="A26" s="473"/>
      <c r="B26" s="473"/>
      <c r="C26" s="473"/>
      <c r="D26" s="473"/>
      <c r="E26" s="473"/>
    </row>
    <row r="27" spans="1:9">
      <c r="A27" s="474"/>
      <c r="B27" s="474"/>
      <c r="C27" s="474"/>
      <c r="D27" s="474"/>
      <c r="E27" s="474"/>
    </row>
  </sheetData>
  <sheetProtection selectLockedCells="1" selectUnlockedCells="1"/>
  <mergeCells count="22">
    <mergeCell ref="A17:C17"/>
    <mergeCell ref="A1:E1"/>
    <mergeCell ref="A2:E2"/>
    <mergeCell ref="A3:B3"/>
    <mergeCell ref="A4:B4"/>
    <mergeCell ref="A5:B6"/>
    <mergeCell ref="A7:B8"/>
    <mergeCell ref="A9:B10"/>
    <mergeCell ref="A11:E11"/>
    <mergeCell ref="A12:E12"/>
    <mergeCell ref="A15:C15"/>
    <mergeCell ref="A16:C16"/>
    <mergeCell ref="A24:E24"/>
    <mergeCell ref="A25:E25"/>
    <mergeCell ref="A26:E26"/>
    <mergeCell ref="A27:E27"/>
    <mergeCell ref="A18:E18"/>
    <mergeCell ref="A19:E19"/>
    <mergeCell ref="A20:E20"/>
    <mergeCell ref="A21:E21"/>
    <mergeCell ref="A22:E22"/>
    <mergeCell ref="A23:E23"/>
  </mergeCells>
  <conditionalFormatting sqref="C3:C10">
    <cfRule type="containsBlanks" dxfId="97" priority="2">
      <formula>LEN(TRIM(C3))=0</formula>
    </cfRule>
  </conditionalFormatting>
  <conditionalFormatting sqref="E3:E10">
    <cfRule type="containsBlanks" dxfId="96" priority="1">
      <formula>LEN(TRIM(E3))=0</formula>
    </cfRule>
  </conditionalFormatting>
  <pageMargins left="0.54" right="0.28999999999999998" top="0.28999999999999998" bottom="0.28999999999999998" header="0.26" footer="0.26"/>
  <pageSetup paperSize="9" firstPageNumber="0"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8A448E-DD91-CC4D-AC49-0D8B14CD0F71}">
  <sheetPr>
    <tabColor theme="3"/>
    <pageSetUpPr fitToPage="1"/>
  </sheetPr>
  <dimension ref="A1:F33"/>
  <sheetViews>
    <sheetView topLeftCell="A6" zoomScale="125" zoomScaleNormal="110" zoomScalePageLayoutView="110" workbookViewId="0">
      <selection activeCell="F12" sqref="F12"/>
    </sheetView>
  </sheetViews>
  <sheetFormatPr defaultColWidth="10.42578125" defaultRowHeight="12.75" customHeight="1"/>
  <cols>
    <col min="1" max="1" width="5.42578125" style="301" customWidth="1"/>
    <col min="2" max="2" width="32.42578125" style="301" customWidth="1"/>
    <col min="3" max="3" width="22.140625" style="301" bestFit="1" customWidth="1"/>
    <col min="4" max="4" width="13.7109375" style="301" customWidth="1"/>
    <col min="5" max="5" width="17.140625" style="301" customWidth="1"/>
    <col min="6" max="6" width="26.7109375" style="301" customWidth="1"/>
    <col min="7" max="22" width="10.42578125" style="301"/>
    <col min="23" max="23" width="14.140625" style="301" bestFit="1" customWidth="1"/>
    <col min="24" max="16384" width="10.42578125" style="301"/>
  </cols>
  <sheetData>
    <row r="1" spans="1:6" ht="36" customHeight="1">
      <c r="A1" s="419" t="s">
        <v>1</v>
      </c>
      <c r="B1" s="419"/>
      <c r="C1" s="485" t="s">
        <v>1558</v>
      </c>
      <c r="D1" s="485"/>
      <c r="E1" s="485"/>
      <c r="F1" s="485"/>
    </row>
    <row r="2" spans="1:6" ht="23.65" customHeight="1">
      <c r="A2" s="419" t="s">
        <v>5</v>
      </c>
      <c r="B2" s="419"/>
      <c r="C2" s="1" t="s">
        <v>6</v>
      </c>
      <c r="D2" s="29"/>
      <c r="E2" s="29"/>
      <c r="F2" s="29"/>
    </row>
    <row r="3" spans="1:6" ht="15.4" customHeight="1">
      <c r="A3" s="419" t="s">
        <v>7</v>
      </c>
      <c r="B3" s="419"/>
      <c r="C3" s="1" t="s">
        <v>1559</v>
      </c>
      <c r="D3" s="31" t="s">
        <v>3</v>
      </c>
      <c r="E3" s="1" t="s">
        <v>1560</v>
      </c>
      <c r="F3" s="290"/>
    </row>
    <row r="4" spans="1:6" ht="23.65" customHeight="1">
      <c r="A4" s="31"/>
      <c r="B4" s="29"/>
      <c r="C4" s="302"/>
      <c r="D4" s="31"/>
      <c r="E4" s="29"/>
      <c r="F4" s="29"/>
    </row>
    <row r="5" spans="1:6" ht="46.15" customHeight="1">
      <c r="A5" s="417" t="s">
        <v>1561</v>
      </c>
      <c r="B5" s="418"/>
      <c r="C5" s="418"/>
      <c r="D5" s="418"/>
      <c r="E5" s="418"/>
      <c r="F5" s="418"/>
    </row>
    <row r="6" spans="1:6" ht="15.6">
      <c r="A6" s="483" t="s">
        <v>1562</v>
      </c>
      <c r="B6" s="483"/>
      <c r="C6" s="483"/>
      <c r="D6" s="483"/>
      <c r="E6" s="483"/>
      <c r="F6" s="483"/>
    </row>
    <row r="7" spans="1:6" ht="16.149999999999999" customHeight="1">
      <c r="A7" s="303" t="s">
        <v>22</v>
      </c>
      <c r="B7" s="480" t="s">
        <v>1563</v>
      </c>
      <c r="C7" s="480"/>
      <c r="D7" s="304" t="s">
        <v>1564</v>
      </c>
      <c r="E7" s="305" t="s">
        <v>24</v>
      </c>
      <c r="F7" s="306" t="s">
        <v>25</v>
      </c>
    </row>
    <row r="8" spans="1:6" ht="16.149999999999999" customHeight="1">
      <c r="A8" s="307">
        <v>1</v>
      </c>
      <c r="B8" s="481" t="s">
        <v>158</v>
      </c>
      <c r="C8" s="309" t="s">
        <v>1565</v>
      </c>
      <c r="D8" s="310"/>
      <c r="E8" s="311"/>
      <c r="F8" s="312">
        <f>SUMIF(CHLAZENÍ!E6:E22,"PHSV",CHLAZENÍ!I6:I22)</f>
        <v>0</v>
      </c>
    </row>
    <row r="9" spans="1:6" ht="16.149999999999999" customHeight="1">
      <c r="A9" s="313">
        <f>A8+1</f>
        <v>2</v>
      </c>
      <c r="B9" s="482"/>
      <c r="C9" s="314" t="s">
        <v>1566</v>
      </c>
      <c r="D9" s="315"/>
      <c r="E9" s="316"/>
      <c r="F9" s="317">
        <f>SUMIF(CHLAZENÍ!E6:E22,"HSV",CHLAZENÍ!K6:K22)</f>
        <v>0</v>
      </c>
    </row>
    <row r="10" spans="1:6" ht="16.149999999999999" customHeight="1">
      <c r="A10" s="307">
        <f t="shared" ref="A10:A13" si="0">A9+1</f>
        <v>3</v>
      </c>
      <c r="B10" s="481" t="s">
        <v>458</v>
      </c>
      <c r="C10" s="309" t="s">
        <v>1565</v>
      </c>
      <c r="D10" s="309"/>
      <c r="E10" s="318"/>
      <c r="F10" s="312">
        <f>SUMIF(CHLAZENÍ!E5:E24,"PSV",CHLAZENÍ!I5:I24)</f>
        <v>0</v>
      </c>
    </row>
    <row r="11" spans="1:6" ht="16.149999999999999" customHeight="1">
      <c r="A11" s="313">
        <f t="shared" si="0"/>
        <v>4</v>
      </c>
      <c r="B11" s="482"/>
      <c r="C11" s="319" t="s">
        <v>1566</v>
      </c>
      <c r="D11" s="314"/>
      <c r="E11" s="316"/>
      <c r="F11" s="317">
        <f>SUMIF(CHLAZENÍ!E5:E24,"PSV",CHLAZENÍ!K5:K24)</f>
        <v>0</v>
      </c>
    </row>
    <row r="12" spans="1:6" ht="16.149999999999999" customHeight="1">
      <c r="A12" s="307">
        <f t="shared" si="0"/>
        <v>5</v>
      </c>
      <c r="B12" s="481" t="s">
        <v>1567</v>
      </c>
      <c r="C12" s="309" t="s">
        <v>1565</v>
      </c>
      <c r="D12" s="309"/>
      <c r="E12" s="318"/>
      <c r="F12" s="312">
        <f>SUMIF(CHLAZENÍ!E6:E22,"M",CHLAZENÍ!I6:I22)</f>
        <v>0</v>
      </c>
    </row>
    <row r="13" spans="1:6" ht="16.149999999999999" customHeight="1">
      <c r="A13" s="313">
        <f t="shared" si="0"/>
        <v>6</v>
      </c>
      <c r="B13" s="482"/>
      <c r="C13" s="319" t="s">
        <v>1566</v>
      </c>
      <c r="D13" s="314"/>
      <c r="E13" s="316"/>
      <c r="F13" s="317">
        <f>SUMIF(CHLAZENÍ!E6:E22,"M",CHLAZENÍ!K6:K22)</f>
        <v>0</v>
      </c>
    </row>
    <row r="14" spans="1:6" ht="16.149999999999999" customHeight="1">
      <c r="A14" s="320">
        <f>A13+1</f>
        <v>7</v>
      </c>
      <c r="B14" s="321" t="s">
        <v>1358</v>
      </c>
      <c r="C14" s="322"/>
      <c r="D14" s="323"/>
      <c r="E14" s="324"/>
      <c r="F14" s="325">
        <f>SUM(CHLAZENÍ!L26:L35)</f>
        <v>0</v>
      </c>
    </row>
    <row r="15" spans="1:6" ht="16.149999999999999" customHeight="1">
      <c r="A15" s="320">
        <f>A14+1</f>
        <v>8</v>
      </c>
      <c r="B15" s="321" t="s">
        <v>1568</v>
      </c>
      <c r="C15" s="322"/>
      <c r="D15" s="326"/>
      <c r="E15" s="3">
        <f>F8+F10+F12</f>
        <v>0</v>
      </c>
      <c r="F15" s="325">
        <f>E15*D15</f>
        <v>0</v>
      </c>
    </row>
    <row r="16" spans="1:6" ht="16.149999999999999" customHeight="1">
      <c r="A16" s="327">
        <f>A15+1</f>
        <v>9</v>
      </c>
      <c r="B16" s="328" t="s">
        <v>1569</v>
      </c>
      <c r="C16" s="329"/>
      <c r="D16" s="329"/>
      <c r="E16" s="330"/>
      <c r="F16" s="331">
        <f>SUM(F8:F15)</f>
        <v>0</v>
      </c>
    </row>
    <row r="17" spans="1:6" ht="16.149999999999999" customHeight="1">
      <c r="A17" s="483" t="s">
        <v>1570</v>
      </c>
      <c r="B17" s="483"/>
      <c r="C17" s="483"/>
      <c r="D17" s="483"/>
      <c r="E17" s="483"/>
      <c r="F17" s="483"/>
    </row>
    <row r="18" spans="1:6" ht="16.149999999999999" customHeight="1">
      <c r="A18" s="332" t="s">
        <v>1571</v>
      </c>
      <c r="B18" s="333"/>
      <c r="C18" s="334"/>
      <c r="D18" s="335"/>
      <c r="E18" s="335"/>
      <c r="F18" s="336">
        <f>F16</f>
        <v>0</v>
      </c>
    </row>
    <row r="19" spans="1:6" ht="16.149999999999999" customHeight="1">
      <c r="A19" s="30"/>
      <c r="B19" s="30"/>
      <c r="C19" s="30"/>
      <c r="D19" s="30"/>
      <c r="E19" s="30"/>
      <c r="F19" s="30"/>
    </row>
    <row r="20" spans="1:6" ht="13.9"/>
    <row r="21" spans="1:6" ht="21">
      <c r="A21" s="484" t="s">
        <v>1572</v>
      </c>
      <c r="B21" s="484"/>
      <c r="C21" s="484"/>
      <c r="D21" s="484"/>
      <c r="E21" s="484"/>
      <c r="F21" s="484"/>
    </row>
    <row r="23" spans="1:6" ht="16.5" customHeight="1">
      <c r="A23" s="2"/>
      <c r="B23" s="4"/>
      <c r="C23" s="5"/>
      <c r="D23" s="337"/>
      <c r="E23" s="3"/>
      <c r="F23" s="3"/>
    </row>
    <row r="24" spans="1:6" ht="16.5" customHeight="1">
      <c r="A24" s="338" t="s">
        <v>1573</v>
      </c>
      <c r="B24" s="4"/>
      <c r="C24" s="5"/>
      <c r="D24" s="337"/>
      <c r="E24" s="3"/>
      <c r="F24" s="3"/>
    </row>
    <row r="25" spans="1:6" ht="16.5" customHeight="1">
      <c r="A25" s="338" t="s">
        <v>1574</v>
      </c>
      <c r="B25" s="4"/>
      <c r="C25" s="5"/>
      <c r="D25" s="337"/>
      <c r="E25" s="3"/>
      <c r="F25" s="3"/>
    </row>
    <row r="26" spans="1:6" ht="16.5" customHeight="1">
      <c r="A26" s="338" t="s">
        <v>1575</v>
      </c>
      <c r="B26" s="4"/>
      <c r="C26" s="5"/>
      <c r="D26" s="337"/>
      <c r="E26" s="3"/>
      <c r="F26" s="3"/>
    </row>
    <row r="27" spans="1:6" ht="16.149999999999999" customHeight="1">
      <c r="A27" s="338" t="s">
        <v>1576</v>
      </c>
      <c r="B27" s="4"/>
      <c r="C27" s="5"/>
      <c r="D27" s="337"/>
      <c r="E27" s="3"/>
      <c r="F27" s="3"/>
    </row>
    <row r="28" spans="1:6" ht="16.5" customHeight="1">
      <c r="A28" s="2"/>
      <c r="B28" s="4"/>
      <c r="C28" s="5"/>
      <c r="D28" s="337"/>
      <c r="E28" s="3"/>
      <c r="F28" s="3"/>
    </row>
    <row r="29" spans="1:6" ht="46.9" customHeight="1">
      <c r="A29" s="479" t="s">
        <v>1577</v>
      </c>
      <c r="B29" s="479"/>
      <c r="C29" s="479"/>
      <c r="D29" s="479"/>
      <c r="E29" s="479"/>
      <c r="F29" s="479"/>
    </row>
    <row r="30" spans="1:6" ht="90" customHeight="1">
      <c r="A30" s="479" t="s">
        <v>1578</v>
      </c>
      <c r="B30" s="479"/>
      <c r="C30" s="479"/>
      <c r="D30" s="479"/>
      <c r="E30" s="479"/>
      <c r="F30" s="479"/>
    </row>
    <row r="31" spans="1:6" ht="16.5" customHeight="1">
      <c r="A31" s="2"/>
      <c r="B31" s="4"/>
      <c r="C31" s="5"/>
      <c r="D31" s="337"/>
      <c r="E31" s="3"/>
      <c r="F31" s="3"/>
    </row>
    <row r="32" spans="1:6" ht="16.5" customHeight="1">
      <c r="A32" s="2"/>
      <c r="B32" s="4"/>
      <c r="C32" s="5"/>
      <c r="D32" s="337"/>
      <c r="E32" s="3"/>
      <c r="F32" s="3"/>
    </row>
    <row r="33" spans="1:6" ht="16.5" customHeight="1">
      <c r="A33" s="2"/>
      <c r="B33" s="4"/>
      <c r="C33" s="5"/>
      <c r="D33" s="337"/>
      <c r="E33" s="3"/>
      <c r="F33" s="3"/>
    </row>
  </sheetData>
  <sheetProtection selectLockedCells="1" selectUnlockedCells="1"/>
  <mergeCells count="14">
    <mergeCell ref="A6:F6"/>
    <mergeCell ref="A1:B1"/>
    <mergeCell ref="C1:F1"/>
    <mergeCell ref="A2:B2"/>
    <mergeCell ref="A3:B3"/>
    <mergeCell ref="A5:F5"/>
    <mergeCell ref="A29:F29"/>
    <mergeCell ref="A30:F30"/>
    <mergeCell ref="B7:C7"/>
    <mergeCell ref="B8:B9"/>
    <mergeCell ref="B10:B11"/>
    <mergeCell ref="B12:B13"/>
    <mergeCell ref="A17:F17"/>
    <mergeCell ref="A21:F21"/>
  </mergeCells>
  <conditionalFormatting sqref="D15">
    <cfRule type="containsBlanks" dxfId="95" priority="1">
      <formula>LEN(TRIM(D15))=0</formula>
    </cfRule>
  </conditionalFormatting>
  <pageMargins left="0.78749999999999998" right="0.78749999999999998" top="0.78749999999999998" bottom="0.78749999999999998" header="0.51180555555555551" footer="0.51180555555555551"/>
  <pageSetup paperSize="9" scale="68" firstPageNumber="0" orientation="portrait" horizontalDpi="300" verticalDpi="300"/>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2F2479-270D-A444-9A2F-2681563B192A}">
  <sheetPr>
    <tabColor theme="3"/>
    <pageSetUpPr fitToPage="1"/>
  </sheetPr>
  <dimension ref="A1:L40"/>
  <sheetViews>
    <sheetView zoomScale="110" zoomScaleNormal="110" zoomScalePageLayoutView="130" workbookViewId="0">
      <pane ySplit="3" topLeftCell="A4" activePane="bottomLeft" state="frozen"/>
      <selection pane="bottomLeft" activeCell="H31" sqref="H31"/>
      <selection activeCell="F12" sqref="F12"/>
    </sheetView>
  </sheetViews>
  <sheetFormatPr defaultColWidth="10.42578125" defaultRowHeight="13.9"/>
  <cols>
    <col min="1" max="1" width="4.42578125" style="339" customWidth="1"/>
    <col min="2" max="3" width="14.42578125" style="339" customWidth="1"/>
    <col min="4" max="4" width="55" style="339" customWidth="1"/>
    <col min="5" max="5" width="4.7109375" style="339" bestFit="1" customWidth="1"/>
    <col min="6" max="6" width="5.28515625" style="339" bestFit="1" customWidth="1"/>
    <col min="7" max="7" width="6" style="339" customWidth="1"/>
    <col min="8" max="11" width="11.42578125" style="339" customWidth="1"/>
    <col min="12" max="12" width="16.28515625" style="339" customWidth="1"/>
    <col min="13" max="16384" width="10.42578125" style="339"/>
  </cols>
  <sheetData>
    <row r="1" spans="1:12" ht="49.9" customHeight="1">
      <c r="A1" s="486" t="s">
        <v>1579</v>
      </c>
      <c r="B1" s="486"/>
      <c r="C1" s="486"/>
      <c r="D1" s="486"/>
      <c r="E1" s="486"/>
      <c r="F1" s="486"/>
      <c r="G1" s="486"/>
      <c r="H1" s="486"/>
      <c r="I1" s="486"/>
      <c r="J1" s="486"/>
      <c r="K1" s="486"/>
      <c r="L1" s="486"/>
    </row>
    <row r="2" spans="1:12">
      <c r="A2" s="487" t="s">
        <v>1580</v>
      </c>
      <c r="B2" s="488"/>
      <c r="C2" s="488"/>
      <c r="D2" s="488"/>
      <c r="E2" s="488"/>
      <c r="F2" s="488"/>
      <c r="G2" s="489"/>
      <c r="H2" s="490" t="s">
        <v>1565</v>
      </c>
      <c r="I2" s="491"/>
      <c r="J2" s="492" t="s">
        <v>1566</v>
      </c>
      <c r="K2" s="492"/>
      <c r="L2" s="340" t="s">
        <v>1581</v>
      </c>
    </row>
    <row r="3" spans="1:12">
      <c r="A3" s="341" t="s">
        <v>1582</v>
      </c>
      <c r="B3" s="342" t="s">
        <v>1583</v>
      </c>
      <c r="C3" s="343" t="s">
        <v>1584</v>
      </c>
      <c r="D3" s="344" t="s">
        <v>1585</v>
      </c>
      <c r="E3" s="345" t="s">
        <v>1586</v>
      </c>
      <c r="F3" s="346" t="s">
        <v>147</v>
      </c>
      <c r="G3" s="347" t="s">
        <v>1587</v>
      </c>
      <c r="H3" s="348" t="s">
        <v>1588</v>
      </c>
      <c r="I3" s="349" t="s">
        <v>1589</v>
      </c>
      <c r="J3" s="350" t="s">
        <v>1588</v>
      </c>
      <c r="K3" s="351" t="s">
        <v>1589</v>
      </c>
      <c r="L3" s="352" t="s">
        <v>1589</v>
      </c>
    </row>
    <row r="4" spans="1:12">
      <c r="A4" s="353"/>
      <c r="B4" s="353"/>
      <c r="C4" s="354"/>
      <c r="D4" s="355" t="s">
        <v>1590</v>
      </c>
      <c r="E4" s="356"/>
      <c r="F4" s="357"/>
      <c r="G4" s="357"/>
      <c r="H4" s="358"/>
      <c r="I4" s="359"/>
      <c r="J4" s="360"/>
      <c r="K4" s="359"/>
      <c r="L4" s="361"/>
    </row>
    <row r="5" spans="1:12" ht="39" customHeight="1">
      <c r="A5" s="362">
        <v>1</v>
      </c>
      <c r="B5" s="363"/>
      <c r="C5" s="364"/>
      <c r="D5" s="365" t="s">
        <v>1591</v>
      </c>
      <c r="E5" s="366" t="s">
        <v>458</v>
      </c>
      <c r="F5" s="367" t="s">
        <v>1592</v>
      </c>
      <c r="G5" s="368">
        <v>2</v>
      </c>
      <c r="H5" s="369"/>
      <c r="I5" s="370">
        <f>G5*H5</f>
        <v>0</v>
      </c>
      <c r="J5" s="369"/>
      <c r="K5" s="370">
        <f t="shared" ref="K5:K19" si="0">J5*G5</f>
        <v>0</v>
      </c>
      <c r="L5" s="371">
        <f t="shared" ref="L5:L15" si="1">K5+I5</f>
        <v>0</v>
      </c>
    </row>
    <row r="6" spans="1:12" ht="30.6">
      <c r="A6" s="362">
        <f t="shared" ref="A6:A11" si="2">A5+1</f>
        <v>2</v>
      </c>
      <c r="B6" s="363"/>
      <c r="C6" s="364"/>
      <c r="D6" s="365" t="s">
        <v>1593</v>
      </c>
      <c r="E6" s="366" t="s">
        <v>458</v>
      </c>
      <c r="F6" s="367" t="s">
        <v>1592</v>
      </c>
      <c r="G6" s="368">
        <v>2</v>
      </c>
      <c r="H6" s="369"/>
      <c r="I6" s="370">
        <f>G6*H6</f>
        <v>0</v>
      </c>
      <c r="J6" s="369"/>
      <c r="K6" s="370">
        <f t="shared" si="0"/>
        <v>0</v>
      </c>
      <c r="L6" s="371">
        <f t="shared" si="1"/>
        <v>0</v>
      </c>
    </row>
    <row r="7" spans="1:12">
      <c r="A7" s="362">
        <f t="shared" si="2"/>
        <v>3</v>
      </c>
      <c r="B7" s="363"/>
      <c r="C7" s="364"/>
      <c r="D7" s="365" t="s">
        <v>1594</v>
      </c>
      <c r="E7" s="366" t="s">
        <v>458</v>
      </c>
      <c r="F7" s="367" t="s">
        <v>1592</v>
      </c>
      <c r="G7" s="368">
        <v>2</v>
      </c>
      <c r="H7" s="369"/>
      <c r="I7" s="370">
        <f t="shared" ref="I7:I8" si="3">H7*G7</f>
        <v>0</v>
      </c>
      <c r="J7" s="369">
        <v>0</v>
      </c>
      <c r="K7" s="370">
        <f t="shared" si="0"/>
        <v>0</v>
      </c>
      <c r="L7" s="371">
        <f t="shared" si="1"/>
        <v>0</v>
      </c>
    </row>
    <row r="8" spans="1:12" ht="20.45">
      <c r="A8" s="362">
        <f t="shared" si="2"/>
        <v>4</v>
      </c>
      <c r="B8" s="363"/>
      <c r="C8" s="364"/>
      <c r="D8" s="365" t="s">
        <v>1595</v>
      </c>
      <c r="E8" s="366" t="s">
        <v>458</v>
      </c>
      <c r="F8" s="367" t="s">
        <v>1592</v>
      </c>
      <c r="G8" s="368">
        <v>2</v>
      </c>
      <c r="H8" s="369"/>
      <c r="I8" s="370">
        <f t="shared" si="3"/>
        <v>0</v>
      </c>
      <c r="J8" s="369"/>
      <c r="K8" s="370">
        <f t="shared" si="0"/>
        <v>0</v>
      </c>
      <c r="L8" s="371">
        <f>K8+I8</f>
        <v>0</v>
      </c>
    </row>
    <row r="9" spans="1:12" ht="20.45">
      <c r="A9" s="362">
        <f t="shared" si="2"/>
        <v>5</v>
      </c>
      <c r="B9" s="363"/>
      <c r="C9" s="364"/>
      <c r="D9" s="365" t="s">
        <v>1596</v>
      </c>
      <c r="E9" s="366" t="s">
        <v>458</v>
      </c>
      <c r="F9" s="367" t="s">
        <v>1592</v>
      </c>
      <c r="G9" s="368">
        <v>2</v>
      </c>
      <c r="H9" s="369"/>
      <c r="I9" s="370">
        <f t="shared" ref="I9" si="4">G9*H9</f>
        <v>0</v>
      </c>
      <c r="J9" s="369"/>
      <c r="K9" s="370">
        <f t="shared" si="0"/>
        <v>0</v>
      </c>
      <c r="L9" s="371">
        <f t="shared" ref="L9:L10" si="5">K9+I9</f>
        <v>0</v>
      </c>
    </row>
    <row r="10" spans="1:12">
      <c r="A10" s="362">
        <f t="shared" si="2"/>
        <v>6</v>
      </c>
      <c r="B10" s="363"/>
      <c r="C10" s="364"/>
      <c r="D10" s="365" t="s">
        <v>1597</v>
      </c>
      <c r="E10" s="366" t="s">
        <v>458</v>
      </c>
      <c r="F10" s="367" t="s">
        <v>1592</v>
      </c>
      <c r="G10" s="368">
        <v>5</v>
      </c>
      <c r="H10" s="369"/>
      <c r="I10" s="370">
        <f t="shared" ref="I10:I11" si="6">H10*G10</f>
        <v>0</v>
      </c>
      <c r="J10" s="369"/>
      <c r="K10" s="370">
        <f t="shared" si="0"/>
        <v>0</v>
      </c>
      <c r="L10" s="371">
        <f t="shared" si="5"/>
        <v>0</v>
      </c>
    </row>
    <row r="11" spans="1:12">
      <c r="A11" s="362">
        <f t="shared" si="2"/>
        <v>7</v>
      </c>
      <c r="B11" s="363"/>
      <c r="C11" s="364"/>
      <c r="D11" s="365" t="s">
        <v>1598</v>
      </c>
      <c r="E11" s="366" t="s">
        <v>458</v>
      </c>
      <c r="F11" s="367" t="s">
        <v>1592</v>
      </c>
      <c r="G11" s="368">
        <v>4</v>
      </c>
      <c r="H11" s="369"/>
      <c r="I11" s="370">
        <f t="shared" si="6"/>
        <v>0</v>
      </c>
      <c r="J11" s="369"/>
      <c r="K11" s="370">
        <f t="shared" si="0"/>
        <v>0</v>
      </c>
      <c r="L11" s="371">
        <f>K11+I11</f>
        <v>0</v>
      </c>
    </row>
    <row r="12" spans="1:12">
      <c r="A12" s="362">
        <f>A11+1</f>
        <v>8</v>
      </c>
      <c r="B12" s="363"/>
      <c r="C12" s="364"/>
      <c r="D12" s="365" t="s">
        <v>1599</v>
      </c>
      <c r="E12" s="366" t="s">
        <v>458</v>
      </c>
      <c r="F12" s="367" t="s">
        <v>1600</v>
      </c>
      <c r="G12" s="368">
        <v>6</v>
      </c>
      <c r="H12" s="369"/>
      <c r="I12" s="370">
        <f t="shared" ref="I12" si="7">G12*H12</f>
        <v>0</v>
      </c>
      <c r="J12" s="369"/>
      <c r="K12" s="370">
        <f t="shared" si="0"/>
        <v>0</v>
      </c>
      <c r="L12" s="371">
        <f t="shared" ref="L12:L13" si="8">K12+I12</f>
        <v>0</v>
      </c>
    </row>
    <row r="13" spans="1:12">
      <c r="A13" s="362">
        <f t="shared" ref="A13:A19" si="9">A12+1</f>
        <v>9</v>
      </c>
      <c r="B13" s="363"/>
      <c r="C13" s="364"/>
      <c r="D13" s="365" t="s">
        <v>1601</v>
      </c>
      <c r="E13" s="366" t="s">
        <v>458</v>
      </c>
      <c r="F13" s="367" t="s">
        <v>215</v>
      </c>
      <c r="G13" s="368">
        <v>34</v>
      </c>
      <c r="H13" s="369"/>
      <c r="I13" s="370">
        <f t="shared" ref="I13" si="10">H13*G13</f>
        <v>0</v>
      </c>
      <c r="J13" s="369"/>
      <c r="K13" s="370">
        <f t="shared" si="0"/>
        <v>0</v>
      </c>
      <c r="L13" s="371">
        <f t="shared" si="8"/>
        <v>0</v>
      </c>
    </row>
    <row r="14" spans="1:12">
      <c r="A14" s="362">
        <f t="shared" si="9"/>
        <v>10</v>
      </c>
      <c r="B14" s="363"/>
      <c r="C14" s="364"/>
      <c r="D14" s="365" t="s">
        <v>1602</v>
      </c>
      <c r="E14" s="366" t="s">
        <v>458</v>
      </c>
      <c r="F14" s="367" t="s">
        <v>494</v>
      </c>
      <c r="G14" s="368">
        <v>1</v>
      </c>
      <c r="H14" s="369"/>
      <c r="I14" s="370">
        <f t="shared" ref="I14" si="11">G14*H14</f>
        <v>0</v>
      </c>
      <c r="J14" s="369"/>
      <c r="K14" s="370">
        <f t="shared" si="0"/>
        <v>0</v>
      </c>
      <c r="L14" s="371">
        <f t="shared" si="1"/>
        <v>0</v>
      </c>
    </row>
    <row r="15" spans="1:12">
      <c r="A15" s="362">
        <f t="shared" si="9"/>
        <v>11</v>
      </c>
      <c r="B15" s="363"/>
      <c r="C15" s="364"/>
      <c r="D15" s="365" t="s">
        <v>1603</v>
      </c>
      <c r="E15" s="366" t="s">
        <v>458</v>
      </c>
      <c r="F15" s="367" t="s">
        <v>215</v>
      </c>
      <c r="G15" s="368">
        <v>6</v>
      </c>
      <c r="H15" s="369"/>
      <c r="I15" s="370">
        <f t="shared" ref="I15:I19" si="12">H15*G15</f>
        <v>0</v>
      </c>
      <c r="J15" s="369"/>
      <c r="K15" s="370">
        <f t="shared" si="0"/>
        <v>0</v>
      </c>
      <c r="L15" s="371">
        <f t="shared" si="1"/>
        <v>0</v>
      </c>
    </row>
    <row r="16" spans="1:12">
      <c r="A16" s="362">
        <f t="shared" si="9"/>
        <v>12</v>
      </c>
      <c r="B16" s="363"/>
      <c r="C16" s="364"/>
      <c r="D16" s="365" t="s">
        <v>1604</v>
      </c>
      <c r="E16" s="366" t="s">
        <v>458</v>
      </c>
      <c r="F16" s="367" t="s">
        <v>166</v>
      </c>
      <c r="G16" s="368">
        <v>2</v>
      </c>
      <c r="H16" s="369"/>
      <c r="I16" s="370">
        <f t="shared" si="12"/>
        <v>0</v>
      </c>
      <c r="J16" s="369"/>
      <c r="K16" s="370">
        <f t="shared" si="0"/>
        <v>0</v>
      </c>
      <c r="L16" s="371">
        <f>K16+I16</f>
        <v>0</v>
      </c>
    </row>
    <row r="17" spans="1:12">
      <c r="A17" s="362">
        <f t="shared" si="9"/>
        <v>13</v>
      </c>
      <c r="B17" s="363"/>
      <c r="C17" s="364"/>
      <c r="D17" s="365" t="s">
        <v>1605</v>
      </c>
      <c r="E17" s="366" t="s">
        <v>458</v>
      </c>
      <c r="F17" s="367" t="s">
        <v>494</v>
      </c>
      <c r="G17" s="368">
        <v>2</v>
      </c>
      <c r="H17" s="369">
        <v>0</v>
      </c>
      <c r="I17" s="370">
        <f t="shared" si="12"/>
        <v>0</v>
      </c>
      <c r="J17" s="369"/>
      <c r="K17" s="370">
        <f t="shared" si="0"/>
        <v>0</v>
      </c>
      <c r="L17" s="371">
        <f>K17+I17</f>
        <v>0</v>
      </c>
    </row>
    <row r="18" spans="1:12">
      <c r="A18" s="362">
        <f t="shared" si="9"/>
        <v>14</v>
      </c>
      <c r="B18" s="363"/>
      <c r="C18" s="364"/>
      <c r="D18" s="365" t="s">
        <v>1606</v>
      </c>
      <c r="E18" s="366" t="s">
        <v>458</v>
      </c>
      <c r="F18" s="367" t="s">
        <v>215</v>
      </c>
      <c r="G18" s="367">
        <v>64</v>
      </c>
      <c r="H18" s="369"/>
      <c r="I18" s="370">
        <f t="shared" si="12"/>
        <v>0</v>
      </c>
      <c r="J18" s="369"/>
      <c r="K18" s="370">
        <f t="shared" si="0"/>
        <v>0</v>
      </c>
      <c r="L18" s="371">
        <f t="shared" ref="L18:L19" si="13">K18+I18</f>
        <v>0</v>
      </c>
    </row>
    <row r="19" spans="1:12">
      <c r="A19" s="362">
        <f t="shared" si="9"/>
        <v>15</v>
      </c>
      <c r="B19" s="363"/>
      <c r="C19" s="364"/>
      <c r="D19" s="365" t="s">
        <v>1607</v>
      </c>
      <c r="E19" s="366" t="s">
        <v>458</v>
      </c>
      <c r="F19" s="367" t="s">
        <v>215</v>
      </c>
      <c r="G19" s="367">
        <v>64</v>
      </c>
      <c r="H19" s="369"/>
      <c r="I19" s="370">
        <f t="shared" si="12"/>
        <v>0</v>
      </c>
      <c r="J19" s="369"/>
      <c r="K19" s="370">
        <f t="shared" si="0"/>
        <v>0</v>
      </c>
      <c r="L19" s="371">
        <f t="shared" si="13"/>
        <v>0</v>
      </c>
    </row>
    <row r="20" spans="1:12">
      <c r="A20" s="353"/>
      <c r="B20" s="353"/>
      <c r="C20" s="354"/>
      <c r="D20" s="355" t="s">
        <v>1608</v>
      </c>
      <c r="E20" s="356"/>
      <c r="F20" s="357"/>
      <c r="G20" s="357"/>
      <c r="H20" s="358"/>
      <c r="I20" s="359"/>
      <c r="J20" s="360"/>
      <c r="K20" s="359"/>
      <c r="L20" s="361"/>
    </row>
    <row r="21" spans="1:12">
      <c r="A21" s="362">
        <f>A19+1</f>
        <v>16</v>
      </c>
      <c r="B21" s="363"/>
      <c r="C21" s="364"/>
      <c r="D21" s="365" t="s">
        <v>1609</v>
      </c>
      <c r="E21" s="366" t="s">
        <v>458</v>
      </c>
      <c r="F21" s="367" t="s">
        <v>166</v>
      </c>
      <c r="G21" s="368">
        <v>9.8000000000000007</v>
      </c>
      <c r="H21" s="369"/>
      <c r="I21" s="370">
        <f t="shared" ref="I21" si="14">G21*H21</f>
        <v>0</v>
      </c>
      <c r="J21" s="369"/>
      <c r="K21" s="370">
        <f t="shared" ref="K21:K22" si="15">J21*G21</f>
        <v>0</v>
      </c>
      <c r="L21" s="371">
        <f t="shared" ref="L21:L22" si="16">K21+I21</f>
        <v>0</v>
      </c>
    </row>
    <row r="22" spans="1:12">
      <c r="A22" s="362">
        <f>A21+1</f>
        <v>17</v>
      </c>
      <c r="B22" s="363"/>
      <c r="C22" s="364"/>
      <c r="D22" s="365" t="s">
        <v>1610</v>
      </c>
      <c r="E22" s="366" t="s">
        <v>458</v>
      </c>
      <c r="F22" s="367" t="s">
        <v>1592</v>
      </c>
      <c r="G22" s="368">
        <v>5</v>
      </c>
      <c r="H22" s="369"/>
      <c r="I22" s="370">
        <f t="shared" ref="I22" si="17">H22*G22</f>
        <v>0</v>
      </c>
      <c r="J22" s="369"/>
      <c r="K22" s="370">
        <f t="shared" si="15"/>
        <v>0</v>
      </c>
      <c r="L22" s="371">
        <f t="shared" si="16"/>
        <v>0</v>
      </c>
    </row>
    <row r="23" spans="1:12">
      <c r="A23" s="353"/>
      <c r="B23" s="353"/>
      <c r="C23" s="372"/>
      <c r="D23" s="355" t="s">
        <v>1611</v>
      </c>
      <c r="E23" s="356"/>
      <c r="F23" s="357"/>
      <c r="G23" s="357"/>
      <c r="H23" s="358"/>
      <c r="I23" s="359"/>
      <c r="J23" s="360"/>
      <c r="K23" s="359"/>
      <c r="L23" s="361"/>
    </row>
    <row r="24" spans="1:12" ht="28.5" customHeight="1">
      <c r="A24" s="362">
        <f>A22+1</f>
        <v>18</v>
      </c>
      <c r="B24" s="363"/>
      <c r="C24" s="364"/>
      <c r="D24" s="365" t="s">
        <v>1612</v>
      </c>
      <c r="E24" s="366" t="s">
        <v>458</v>
      </c>
      <c r="F24" s="367" t="s">
        <v>494</v>
      </c>
      <c r="G24" s="367">
        <v>1</v>
      </c>
      <c r="H24" s="369"/>
      <c r="I24" s="370">
        <f t="shared" ref="I24" si="18">H24*G24</f>
        <v>0</v>
      </c>
      <c r="J24" s="369"/>
      <c r="K24" s="370">
        <f t="shared" ref="K24" si="19">J24*G24</f>
        <v>0</v>
      </c>
      <c r="L24" s="371">
        <f>K24+I24</f>
        <v>0</v>
      </c>
    </row>
    <row r="25" spans="1:12">
      <c r="A25" s="353"/>
      <c r="B25" s="353"/>
      <c r="C25" s="372"/>
      <c r="D25" s="355" t="s">
        <v>1358</v>
      </c>
      <c r="E25" s="356"/>
      <c r="F25" s="357"/>
      <c r="G25" s="357"/>
      <c r="H25" s="358"/>
      <c r="I25" s="359"/>
      <c r="J25" s="360"/>
      <c r="K25" s="359"/>
      <c r="L25" s="361"/>
    </row>
    <row r="26" spans="1:12">
      <c r="A26" s="362">
        <f>A24+1</f>
        <v>19</v>
      </c>
      <c r="B26" s="363"/>
      <c r="C26" s="364"/>
      <c r="D26" s="365" t="s">
        <v>1613</v>
      </c>
      <c r="E26" s="373"/>
      <c r="F26" s="367" t="s">
        <v>494</v>
      </c>
      <c r="G26" s="367">
        <v>1</v>
      </c>
      <c r="H26" s="387">
        <v>0</v>
      </c>
      <c r="I26" s="370">
        <f t="shared" ref="I26:I28" si="20">H26*G26</f>
        <v>0</v>
      </c>
      <c r="J26" s="387"/>
      <c r="K26" s="370">
        <f>J26*G26</f>
        <v>0</v>
      </c>
      <c r="L26" s="371">
        <f t="shared" ref="L26:L28" si="21">K26+I26</f>
        <v>0</v>
      </c>
    </row>
    <row r="27" spans="1:12">
      <c r="A27" s="362">
        <f t="shared" ref="A27:A35" si="22">A26+1</f>
        <v>20</v>
      </c>
      <c r="B27" s="363"/>
      <c r="C27" s="364"/>
      <c r="D27" s="365" t="s">
        <v>1614</v>
      </c>
      <c r="E27" s="373"/>
      <c r="F27" s="367" t="s">
        <v>494</v>
      </c>
      <c r="G27" s="367">
        <v>1</v>
      </c>
      <c r="H27" s="387">
        <v>0</v>
      </c>
      <c r="I27" s="370">
        <f t="shared" si="20"/>
        <v>0</v>
      </c>
      <c r="J27" s="387"/>
      <c r="K27" s="370">
        <f>J27*G27</f>
        <v>0</v>
      </c>
      <c r="L27" s="371">
        <f t="shared" si="21"/>
        <v>0</v>
      </c>
    </row>
    <row r="28" spans="1:12">
      <c r="A28" s="362">
        <f t="shared" si="22"/>
        <v>21</v>
      </c>
      <c r="B28" s="363"/>
      <c r="C28" s="364"/>
      <c r="D28" s="365" t="s">
        <v>1615</v>
      </c>
      <c r="E28" s="373"/>
      <c r="F28" s="367" t="s">
        <v>494</v>
      </c>
      <c r="G28" s="367">
        <v>1</v>
      </c>
      <c r="H28" s="387">
        <v>0</v>
      </c>
      <c r="I28" s="370">
        <f t="shared" si="20"/>
        <v>0</v>
      </c>
      <c r="J28" s="387"/>
      <c r="K28" s="370">
        <f>J28*G28</f>
        <v>0</v>
      </c>
      <c r="L28" s="371">
        <f t="shared" si="21"/>
        <v>0</v>
      </c>
    </row>
    <row r="29" spans="1:12">
      <c r="A29" s="362">
        <f t="shared" si="22"/>
        <v>22</v>
      </c>
      <c r="B29" s="363"/>
      <c r="C29" s="364"/>
      <c r="D29" s="365" t="s">
        <v>1352</v>
      </c>
      <c r="E29" s="373"/>
      <c r="F29" s="367" t="s">
        <v>494</v>
      </c>
      <c r="G29" s="368">
        <v>1</v>
      </c>
      <c r="H29" s="369">
        <v>0</v>
      </c>
      <c r="I29" s="370">
        <f t="shared" ref="I26:I35" si="23">H29*G29</f>
        <v>0</v>
      </c>
      <c r="J29" s="369"/>
      <c r="K29" s="370">
        <f>J29*G29</f>
        <v>0</v>
      </c>
      <c r="L29" s="371">
        <f t="shared" ref="L26:L35" si="24">K29+I29</f>
        <v>0</v>
      </c>
    </row>
    <row r="30" spans="1:12">
      <c r="A30" s="362">
        <f t="shared" si="22"/>
        <v>23</v>
      </c>
      <c r="B30" s="363"/>
      <c r="C30" s="364"/>
      <c r="D30" s="365" t="s">
        <v>1616</v>
      </c>
      <c r="E30" s="373"/>
      <c r="F30" s="367" t="s">
        <v>1592</v>
      </c>
      <c r="G30" s="368">
        <v>1</v>
      </c>
      <c r="H30" s="369">
        <v>0</v>
      </c>
      <c r="I30" s="370">
        <f t="shared" si="23"/>
        <v>0</v>
      </c>
      <c r="J30" s="369"/>
      <c r="K30" s="370">
        <f t="shared" ref="K30:K35" si="25">J30*G30</f>
        <v>0</v>
      </c>
      <c r="L30" s="371">
        <f t="shared" si="24"/>
        <v>0</v>
      </c>
    </row>
    <row r="31" spans="1:12">
      <c r="A31" s="362">
        <f t="shared" si="22"/>
        <v>24</v>
      </c>
      <c r="B31" s="363"/>
      <c r="C31" s="364"/>
      <c r="D31" s="365" t="s">
        <v>1617</v>
      </c>
      <c r="E31" s="373"/>
      <c r="F31" s="367" t="s">
        <v>494</v>
      </c>
      <c r="G31" s="368">
        <v>1</v>
      </c>
      <c r="H31" s="369">
        <v>0</v>
      </c>
      <c r="I31" s="370">
        <f t="shared" si="23"/>
        <v>0</v>
      </c>
      <c r="J31" s="369"/>
      <c r="K31" s="370">
        <f t="shared" si="25"/>
        <v>0</v>
      </c>
      <c r="L31" s="371">
        <f t="shared" si="24"/>
        <v>0</v>
      </c>
    </row>
    <row r="32" spans="1:12">
      <c r="A32" s="362">
        <f t="shared" si="22"/>
        <v>25</v>
      </c>
      <c r="B32" s="363"/>
      <c r="C32" s="364"/>
      <c r="D32" s="365" t="s">
        <v>1618</v>
      </c>
      <c r="E32" s="373"/>
      <c r="F32" s="367" t="s">
        <v>822</v>
      </c>
      <c r="G32" s="368">
        <v>6</v>
      </c>
      <c r="H32" s="369">
        <v>0</v>
      </c>
      <c r="I32" s="370">
        <f t="shared" si="23"/>
        <v>0</v>
      </c>
      <c r="J32" s="369"/>
      <c r="K32" s="370">
        <f t="shared" si="25"/>
        <v>0</v>
      </c>
      <c r="L32" s="371">
        <f t="shared" si="24"/>
        <v>0</v>
      </c>
    </row>
    <row r="33" spans="1:12">
      <c r="A33" s="362">
        <f t="shared" si="22"/>
        <v>26</v>
      </c>
      <c r="B33" s="363"/>
      <c r="C33" s="364"/>
      <c r="D33" s="374" t="s">
        <v>1619</v>
      </c>
      <c r="E33" s="375"/>
      <c r="F33" s="367" t="s">
        <v>494</v>
      </c>
      <c r="G33" s="368">
        <v>1</v>
      </c>
      <c r="H33" s="369"/>
      <c r="I33" s="370">
        <f t="shared" si="23"/>
        <v>0</v>
      </c>
      <c r="J33" s="369"/>
      <c r="K33" s="370">
        <f t="shared" si="25"/>
        <v>0</v>
      </c>
      <c r="L33" s="371">
        <f t="shared" si="24"/>
        <v>0</v>
      </c>
    </row>
    <row r="34" spans="1:12" ht="20.45">
      <c r="A34" s="362">
        <f t="shared" si="22"/>
        <v>27</v>
      </c>
      <c r="B34" s="363"/>
      <c r="C34" s="364"/>
      <c r="D34" s="365" t="s">
        <v>1620</v>
      </c>
      <c r="E34" s="377"/>
      <c r="F34" s="367" t="s">
        <v>1592</v>
      </c>
      <c r="G34" s="368">
        <v>1</v>
      </c>
      <c r="H34" s="378">
        <v>0</v>
      </c>
      <c r="I34" s="370">
        <f t="shared" si="23"/>
        <v>0</v>
      </c>
      <c r="J34" s="369"/>
      <c r="K34" s="370">
        <f t="shared" si="25"/>
        <v>0</v>
      </c>
      <c r="L34" s="371">
        <f t="shared" si="24"/>
        <v>0</v>
      </c>
    </row>
    <row r="35" spans="1:12">
      <c r="A35" s="362">
        <f t="shared" si="22"/>
        <v>28</v>
      </c>
      <c r="B35" s="363"/>
      <c r="C35" s="364"/>
      <c r="D35" s="376" t="s">
        <v>1621</v>
      </c>
      <c r="E35" s="377"/>
      <c r="F35" s="367" t="s">
        <v>1592</v>
      </c>
      <c r="G35" s="368">
        <v>1</v>
      </c>
      <c r="H35" s="378">
        <v>0</v>
      </c>
      <c r="I35" s="370">
        <f t="shared" si="23"/>
        <v>0</v>
      </c>
      <c r="J35" s="369"/>
      <c r="K35" s="370">
        <f t="shared" si="25"/>
        <v>0</v>
      </c>
      <c r="L35" s="371">
        <f t="shared" si="24"/>
        <v>0</v>
      </c>
    </row>
    <row r="36" spans="1:12">
      <c r="A36" s="379"/>
      <c r="B36" s="379"/>
      <c r="C36" s="379"/>
      <c r="D36" s="379"/>
      <c r="E36" s="379"/>
      <c r="F36" s="379"/>
      <c r="G36" s="379"/>
      <c r="H36" s="379"/>
      <c r="I36" s="379"/>
      <c r="J36" s="379"/>
      <c r="K36" s="379"/>
      <c r="L36" s="379"/>
    </row>
    <row r="37" spans="1:12" s="383" customFormat="1" ht="15.6">
      <c r="A37" s="380" t="s">
        <v>1622</v>
      </c>
      <c r="B37" s="380"/>
      <c r="C37" s="381"/>
      <c r="D37" s="381"/>
      <c r="E37" s="381"/>
      <c r="F37" s="381"/>
      <c r="G37" s="381"/>
      <c r="H37" s="381"/>
      <c r="I37" s="381"/>
      <c r="J37" s="381"/>
      <c r="K37" s="381"/>
      <c r="L37" s="382">
        <f>SUM(L5:L35)</f>
        <v>0</v>
      </c>
    </row>
    <row r="38" spans="1:12" ht="21">
      <c r="A38" s="484" t="s">
        <v>1572</v>
      </c>
      <c r="B38" s="484"/>
      <c r="C38" s="484"/>
      <c r="D38" s="484"/>
      <c r="E38" s="484"/>
      <c r="F38" s="484"/>
      <c r="G38" s="484"/>
      <c r="H38" s="484"/>
      <c r="I38" s="484"/>
      <c r="J38" s="484"/>
      <c r="K38" s="484"/>
      <c r="L38" s="484"/>
    </row>
    <row r="39" spans="1:12" ht="31.9" customHeight="1">
      <c r="A39" s="479" t="s">
        <v>1577</v>
      </c>
      <c r="B39" s="479"/>
      <c r="C39" s="479"/>
      <c r="D39" s="479"/>
      <c r="E39" s="479"/>
      <c r="F39" s="479"/>
      <c r="G39" s="479"/>
      <c r="H39" s="479"/>
      <c r="I39" s="479"/>
      <c r="J39" s="479"/>
      <c r="K39" s="479"/>
      <c r="L39" s="479"/>
    </row>
    <row r="40" spans="1:12" ht="63" customHeight="1">
      <c r="A40" s="479" t="s">
        <v>1578</v>
      </c>
      <c r="B40" s="479"/>
      <c r="C40" s="479"/>
      <c r="D40" s="479"/>
      <c r="E40" s="479"/>
      <c r="F40" s="479"/>
      <c r="G40" s="479"/>
      <c r="H40" s="479"/>
      <c r="I40" s="479"/>
      <c r="J40" s="479"/>
      <c r="K40" s="479"/>
      <c r="L40" s="479"/>
    </row>
  </sheetData>
  <sheetProtection selectLockedCells="1" selectUnlockedCells="1"/>
  <autoFilter ref="B3:B59" xr:uid="{00000000-0009-0000-0000-000002000000}"/>
  <dataConsolidate function="var" topLabels="1">
    <dataRefs count="3">
      <dataRef ref="T3" sheet="SERVEROVNA RACKY" r:id="rId1"/>
      <dataRef ref="D997" sheet="SERVEROVNA RACKY" r:id="rId3"/>
      <dataRef ref="D1975" sheet="SERVEROVNA RACKY" r:id="rId5"/>
    </dataRefs>
  </dataConsolidate>
  <mergeCells count="7">
    <mergeCell ref="A40:L40"/>
    <mergeCell ref="A1:L1"/>
    <mergeCell ref="A2:G2"/>
    <mergeCell ref="H2:I2"/>
    <mergeCell ref="J2:K2"/>
    <mergeCell ref="A38:L38"/>
    <mergeCell ref="A39:L39"/>
  </mergeCells>
  <conditionalFormatting sqref="H5:H19 J29:J35">
    <cfRule type="containsBlanks" dxfId="94" priority="12">
      <formula>LEN(TRIM(H5))=0</formula>
    </cfRule>
  </conditionalFormatting>
  <conditionalFormatting sqref="H21:H22">
    <cfRule type="containsBlanks" dxfId="93" priority="13">
      <formula>LEN(TRIM(H21))=0</formula>
    </cfRule>
  </conditionalFormatting>
  <conditionalFormatting sqref="H24">
    <cfRule type="containsBlanks" dxfId="92" priority="14">
      <formula>LEN(TRIM(H24))=0</formula>
    </cfRule>
  </conditionalFormatting>
  <conditionalFormatting sqref="H33">
    <cfRule type="containsBlanks" dxfId="91" priority="11">
      <formula>LEN(TRIM(H33))=0</formula>
    </cfRule>
  </conditionalFormatting>
  <conditionalFormatting sqref="J5:J6">
    <cfRule type="containsBlanks" dxfId="90" priority="15">
      <formula>LEN(TRIM(J5))=0</formula>
    </cfRule>
  </conditionalFormatting>
  <conditionalFormatting sqref="J8:J19">
    <cfRule type="containsBlanks" dxfId="89" priority="10">
      <formula>LEN(TRIM(J8))=0</formula>
    </cfRule>
  </conditionalFormatting>
  <conditionalFormatting sqref="J21:J22">
    <cfRule type="containsBlanks" dxfId="88" priority="9">
      <formula>LEN(TRIM(J21))=0</formula>
    </cfRule>
  </conditionalFormatting>
  <conditionalFormatting sqref="J24">
    <cfRule type="containsBlanks" dxfId="87" priority="5">
      <formula>LEN(TRIM(J24))=0</formula>
    </cfRule>
  </conditionalFormatting>
  <conditionalFormatting sqref="J26">
    <cfRule type="containsBlanks" dxfId="86" priority="3">
      <formula>LEN(TRIM(J26))=0</formula>
    </cfRule>
  </conditionalFormatting>
  <conditionalFormatting sqref="J27">
    <cfRule type="containsBlanks" dxfId="85" priority="2">
      <formula>LEN(TRIM(J27))=0</formula>
    </cfRule>
  </conditionalFormatting>
  <conditionalFormatting sqref="J28">
    <cfRule type="containsBlanks" dxfId="84" priority="1">
      <formula>LEN(TRIM(J28))=0</formula>
    </cfRule>
  </conditionalFormatting>
  <pageMargins left="0.78749999999999998" right="0.78749999999999998" top="0.78749999999999998" bottom="1.1784722222222199" header="0.51180555555555596" footer="0.51180555555555596"/>
  <pageSetup paperSize="9" scale="73" firstPageNumber="0" fitToHeight="4" orientation="landscape" horizontalDpi="300" verticalDpi="300"/>
</worksheet>
</file>

<file path=docProps/app.xml><?xml version="1.0" encoding="utf-8"?>
<Properties xmlns="http://schemas.openxmlformats.org/officeDocument/2006/extended-properties" xmlns:vt="http://schemas.openxmlformats.org/officeDocument/2006/docPropsVTypes">
  <Application>Microsoft Excel Online</Application>
  <Manager/>
  <Company>JV</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JV JV</dc:creator>
  <cp:keywords/>
  <dc:description/>
  <cp:lastModifiedBy>Uživatel typu Host</cp:lastModifiedBy>
  <cp:revision/>
  <dcterms:created xsi:type="dcterms:W3CDTF">2013-09-19T15:16:17Z</dcterms:created>
  <dcterms:modified xsi:type="dcterms:W3CDTF">2025-06-16T05:22:54Z</dcterms:modified>
  <cp:category/>
  <cp:contentStatus/>
</cp:coreProperties>
</file>