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TBRH\Desktop\"/>
    </mc:Choice>
  </mc:AlternateContent>
  <xr:revisionPtr revIDLastSave="0" documentId="13_ncr:1_{1CDD4139-1D90-4D0C-A873-DF2183DD5E8A}" xr6:coauthVersionLast="47" xr6:coauthVersionMax="47" xr10:uidLastSave="{00000000-0000-0000-0000-000000000000}"/>
  <bookViews>
    <workbookView xWindow="-120" yWindow="-120" windowWidth="29040" windowHeight="15720" xr2:uid="{DCD57CB1-A825-41B0-8B2B-970771D491ED}"/>
  </bookViews>
  <sheets>
    <sheet name="Souhrn" sheetId="11" r:id="rId1"/>
    <sheet name="KL 1 - SKO" sheetId="10" r:id="rId2"/>
    <sheet name="KL2 - tříděné odpady " sheetId="1" r:id="rId3"/>
    <sheet name="KL 3 - sběrný dvůr" sheetId="2" r:id="rId4"/>
    <sheet name="KL 4 - zeleň " sheetId="3" r:id="rId5"/>
    <sheet name="KL 5 - NO" sheetId="4" r:id="rId6"/>
    <sheet name="KL 6 - OO" sheetId="5" r:id="rId7"/>
    <sheet name="KL 7 - okolo nádob" sheetId="6" r:id="rId8"/>
    <sheet name="KL 8 - RE-USE " sheetId="8" r:id="rId9"/>
  </sheets>
  <definedNames>
    <definedName name="_xlnm.Print_Area" localSheetId="1">'KL 1 - SKO'!$A$1:$I$14</definedName>
    <definedName name="_xlnm.Print_Area" localSheetId="3">'KL 3 - sběrný dvůr'!$A$1:$G$54</definedName>
    <definedName name="_xlnm.Print_Area" localSheetId="4">'KL 4 - zeleň '!$A$1:$D$16</definedName>
    <definedName name="_xlnm.Print_Area" localSheetId="5">'KL 5 - NO'!$A$1:$G$12</definedName>
    <definedName name="_xlnm.Print_Area" localSheetId="6">'KL 6 - OO'!$A$1:$F$12</definedName>
    <definedName name="_xlnm.Print_Area" localSheetId="2">'KL2 - tříděné odpady '!$A$1:$L$43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21" i="10" l="1"/>
  <c r="F6" i="10"/>
  <c r="E7" i="6"/>
  <c r="E7" i="5"/>
  <c r="E7" i="4"/>
  <c r="F11" i="3" l="1"/>
  <c r="F8" i="10"/>
  <c r="I13" i="10" l="1"/>
  <c r="F17" i="10"/>
  <c r="F12" i="3" l="1"/>
  <c r="F10" i="3"/>
  <c r="F17" i="3"/>
  <c r="F16" i="3"/>
  <c r="F22" i="3"/>
  <c r="F21" i="3"/>
  <c r="F23" i="3"/>
  <c r="F18" i="3"/>
  <c r="F13" i="3"/>
  <c r="F6" i="3"/>
  <c r="E2" i="3" l="1"/>
  <c r="E2" i="10"/>
  <c r="E41" i="1"/>
  <c r="E37" i="1"/>
  <c r="F15" i="1"/>
  <c r="F34" i="1" s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14" i="1"/>
  <c r="E5" i="6"/>
  <c r="E2" i="6" s="1"/>
  <c r="E6" i="1"/>
  <c r="E7" i="1"/>
  <c r="E8" i="1"/>
  <c r="E9" i="1"/>
  <c r="E5" i="1"/>
  <c r="E5" i="4"/>
  <c r="E2" i="4" s="1" a="1"/>
  <c r="E2" i="4" s="1"/>
  <c r="E5" i="5"/>
  <c r="E2" i="5" s="1"/>
  <c r="E5" i="8"/>
  <c r="E2" i="8" s="1"/>
  <c r="K44" i="2"/>
  <c r="K39" i="2"/>
  <c r="K37" i="2"/>
  <c r="K35" i="2"/>
  <c r="K22" i="2"/>
  <c r="K23" i="2"/>
  <c r="K24" i="2"/>
  <c r="K21" i="2"/>
  <c r="K7" i="2"/>
  <c r="E43" i="2"/>
  <c r="E44" i="2"/>
  <c r="E42" i="2"/>
  <c r="E40" i="2"/>
  <c r="E39" i="2"/>
  <c r="E33" i="2"/>
  <c r="E34" i="2"/>
  <c r="E35" i="2"/>
  <c r="E36" i="2"/>
  <c r="E32" i="2"/>
  <c r="E30" i="2"/>
  <c r="E25" i="2"/>
  <c r="F7" i="2"/>
  <c r="E14" i="2"/>
  <c r="E15" i="2"/>
  <c r="E16" i="2"/>
  <c r="E13" i="2"/>
  <c r="E10" i="2"/>
  <c r="F10" i="2"/>
  <c r="E10" i="1" l="1"/>
  <c r="E2" i="1" s="1"/>
  <c r="L45" i="2"/>
  <c r="L44" i="2"/>
  <c r="L31" i="2"/>
  <c r="L32" i="2"/>
  <c r="L33" i="2"/>
  <c r="L34" i="2"/>
  <c r="L35" i="2"/>
  <c r="L36" i="2"/>
  <c r="L37" i="2"/>
  <c r="L38" i="2"/>
  <c r="L39" i="2"/>
  <c r="L30" i="2"/>
  <c r="L22" i="2"/>
  <c r="L23" i="2"/>
  <c r="L24" i="2"/>
  <c r="L21" i="2"/>
  <c r="L15" i="2"/>
  <c r="L16" i="2" s="1"/>
  <c r="L8" i="2"/>
  <c r="L9" i="2"/>
  <c r="L7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30" i="2"/>
  <c r="F11" i="2"/>
  <c r="F12" i="2"/>
  <c r="F13" i="2"/>
  <c r="F14" i="2"/>
  <c r="F15" i="2"/>
  <c r="F16" i="2"/>
  <c r="F17" i="2"/>
  <c r="F18" i="2"/>
  <c r="F19" i="2"/>
  <c r="F20" i="2"/>
  <c r="F22" i="2"/>
  <c r="F23" i="2"/>
  <c r="F24" i="2"/>
  <c r="F25" i="2"/>
  <c r="F26" i="2"/>
  <c r="E21" i="2"/>
  <c r="F21" i="2" s="1"/>
  <c r="F9" i="2"/>
  <c r="F8" i="2"/>
  <c r="F27" i="2" l="1"/>
  <c r="F45" i="2"/>
  <c r="D6" i="11"/>
  <c r="E6" i="11" s="1"/>
  <c r="D5" i="11"/>
  <c r="E5" i="11" s="1"/>
  <c r="L25" i="2"/>
  <c r="L46" i="2"/>
  <c r="L40" i="2"/>
  <c r="L10" i="2"/>
  <c r="D8" i="11"/>
  <c r="E8" i="11" s="1"/>
  <c r="D9" i="11"/>
  <c r="E9" i="11" s="1"/>
  <c r="D10" i="11"/>
  <c r="E10" i="11" s="1"/>
  <c r="D11" i="11"/>
  <c r="E11" i="11" s="1"/>
  <c r="D12" i="11"/>
  <c r="E12" i="11" s="1"/>
  <c r="E2" i="2" l="1"/>
  <c r="D7" i="11" s="1"/>
  <c r="D13" i="11" s="1"/>
  <c r="E7" i="11" l="1"/>
  <c r="E13" i="1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<sst xmlns="http://schemas.openxmlformats.org/spreadsheetml/2006/main" count="237" uniqueCount="172">
  <si>
    <t xml:space="preserve">Druh odpadu </t>
  </si>
  <si>
    <t xml:space="preserve">sklo barevné </t>
  </si>
  <si>
    <t xml:space="preserve">sklo bílé </t>
  </si>
  <si>
    <t>kovy</t>
  </si>
  <si>
    <t xml:space="preserve">olej </t>
  </si>
  <si>
    <t xml:space="preserve">Vnější mytí </t>
  </si>
  <si>
    <t>CENÍK KL 8 - RE-USE</t>
  </si>
  <si>
    <t>Hodinová sazba pracovníka obsluhy (Kč/hod)</t>
  </si>
  <si>
    <t xml:space="preserve">Položka </t>
  </si>
  <si>
    <t xml:space="preserve">Kompletní mytí </t>
  </si>
  <si>
    <t>Mytí nádob BRKO</t>
  </si>
  <si>
    <t xml:space="preserve">Kontejner 1100l </t>
  </si>
  <si>
    <t xml:space="preserve">Ostatní odpad </t>
  </si>
  <si>
    <t xml:space="preserve">Katalogové číslo </t>
  </si>
  <si>
    <t>Papír a lepenka</t>
  </si>
  <si>
    <t>Sklo</t>
  </si>
  <si>
    <t>Oděvy</t>
  </si>
  <si>
    <t>Barvy, tiskařské barvy, lepidla a pryskyřice neuvedené pod číslem 200127</t>
  </si>
  <si>
    <t>Plasty</t>
  </si>
  <si>
    <t>Kovy</t>
  </si>
  <si>
    <t xml:space="preserve">Objemný odpad </t>
  </si>
  <si>
    <t xml:space="preserve">Nebezpečný odpad </t>
  </si>
  <si>
    <t>Rozpouštědla</t>
  </si>
  <si>
    <t>Kyseliny</t>
  </si>
  <si>
    <t xml:space="preserve">Zásady </t>
  </si>
  <si>
    <t>Pesticidy</t>
  </si>
  <si>
    <t xml:space="preserve">Barvy, tiskařské barvy, lepidla a pryskyřice obsahující NL </t>
  </si>
  <si>
    <t>Jiná nepoužitá léčiva neuvedená pod číslem 200131</t>
  </si>
  <si>
    <t>Zářivky a jiný odpad obsahující rtuť</t>
  </si>
  <si>
    <t xml:space="preserve">Vyřazená zařízení obsahující chloro,fluorovodíky </t>
  </si>
  <si>
    <t xml:space="preserve">Baterie a akumulátory </t>
  </si>
  <si>
    <t>Vyřažené elektrické a elektronické zařízení obsahující NL neuvedené pod čísly 200121 a 200123</t>
  </si>
  <si>
    <t>Olej a tuk neuvedený pod číslem 200125</t>
  </si>
  <si>
    <t xml:space="preserve">v Kč/t </t>
  </si>
  <si>
    <t>v Kč /kus včetně manipulace, dopravy a ostatních nákladů</t>
  </si>
  <si>
    <t xml:space="preserve">Biologicky rozložitelný odpad z kuchyní a stravoven </t>
  </si>
  <si>
    <t>Jiný biologický nerozložitelný odpad</t>
  </si>
  <si>
    <t xml:space="preserve">Uliční smetky </t>
  </si>
  <si>
    <t xml:space="preserve">Mytí nádob separovaného odpadu včetně dopravy a manipulace </t>
  </si>
  <si>
    <t>Objem nádob v litrech</t>
  </si>
  <si>
    <t xml:space="preserve">Vnější mytí - cena v Kč za jednu nádobu </t>
  </si>
  <si>
    <t>Papír</t>
  </si>
  <si>
    <t xml:space="preserve">Plast </t>
  </si>
  <si>
    <t xml:space="preserve">Sklo barevné </t>
  </si>
  <si>
    <t xml:space="preserve">Sklo čiré </t>
  </si>
  <si>
    <t xml:space="preserve">Kovy </t>
  </si>
  <si>
    <t xml:space="preserve">Olej </t>
  </si>
  <si>
    <t>Vedení evidence všech odpadů dle odst. 3.1 KL SPOLEČNÁ USTANOVENÍ 
v Kč za měsíc</t>
  </si>
  <si>
    <t xml:space="preserve">CENÍK KL 3 - provoz SD  </t>
  </si>
  <si>
    <t xml:space="preserve">CENÍK KL 2 - tříděný odpad </t>
  </si>
  <si>
    <t xml:space="preserve">CENÍK KL  1 - směsný komunální odpad </t>
  </si>
  <si>
    <t xml:space="preserve">CENÍK KL 4 - zeleň </t>
  </si>
  <si>
    <t xml:space="preserve">CENÍK KL 5 - nebezpečný odpad </t>
  </si>
  <si>
    <t xml:space="preserve">CENÍK KL 6 - objemný odpad  </t>
  </si>
  <si>
    <t>Kč/km</t>
  </si>
  <si>
    <t>předpoklad mimořádných svozů např. vánoce a velikonoce max 5 x do roka</t>
  </si>
  <si>
    <t>Fotochemikálie</t>
  </si>
  <si>
    <t xml:space="preserve">Jedlý olej a tuk </t>
  </si>
  <si>
    <t xml:space="preserve">Detergenty obsahující nebezpečné látky </t>
  </si>
  <si>
    <t>Detergenty neuvedené pod číslem 20 01 29</t>
  </si>
  <si>
    <t xml:space="preserve">Nepoužitelná cytostatika </t>
  </si>
  <si>
    <t>Baterie a akumulátory neuvedené pod číslem 20 01 33</t>
  </si>
  <si>
    <t>Vyřazené elektrické a elektronické zařízení neuvedné pod čísly 20 01 21, 20 01 23 a 20 01 35</t>
  </si>
  <si>
    <t xml:space="preserve">Dřevo obsahující nebezpečné látky </t>
  </si>
  <si>
    <t>KOMUNÁLNÍ ODPADY 20</t>
  </si>
  <si>
    <t>MOTOROVÝ OLEJ 13</t>
  </si>
  <si>
    <t xml:space="preserve">Jiné motorové, převodové a mazací oleje </t>
  </si>
  <si>
    <t>ODPADNÍ OBALY, ABSORPČNÍ ČINIDLA A ČISTÍCÍ TKANINY 15</t>
  </si>
  <si>
    <t>Nebezpečný odpad</t>
  </si>
  <si>
    <t xml:space="preserve">Absorpční činidla, filtrační materiály (včetně olejových filtrů jinak blíže neurčených), čistící tkaniny a ochranné oděvy znečištěné nebezpečenými látkami </t>
  </si>
  <si>
    <t>ODPADY JINAK NEURČENÉ 16</t>
  </si>
  <si>
    <t xml:space="preserve">Olejové filtry </t>
  </si>
  <si>
    <t xml:space="preserve">Brzdové destičky obsahující azbest </t>
  </si>
  <si>
    <t xml:space="preserve">Brzdové kapaliny </t>
  </si>
  <si>
    <t xml:space="preserve">Nemrznoucí kapaliny obsahující nebezpečné látky </t>
  </si>
  <si>
    <t>STAVEBNÍ A DEMOLIČNÍ ODPADY 17</t>
  </si>
  <si>
    <t xml:space="preserve">Směsi nebo oddělené frakce betonu, cihel, tašek a keramických výrobků neuvedené pod č. 170106 </t>
  </si>
  <si>
    <t>Izolační materiály</t>
  </si>
  <si>
    <t xml:space="preserve">Polystyren </t>
  </si>
  <si>
    <t xml:space="preserve">Stavební materiály obsahující azbest </t>
  </si>
  <si>
    <t xml:space="preserve">Doprava na území města  (Kč/km) </t>
  </si>
  <si>
    <t>Doprava 1t SKO</t>
  </si>
  <si>
    <t>sběr a přeprava odpadu včetně manipulace a soustředění odpadů na území města před dalším nakládáním v Kč/t</t>
  </si>
  <si>
    <t>Biologicky rozložitelný odpad - listí a shrabky</t>
  </si>
  <si>
    <t>Dřevo, včetně větví apod.</t>
  </si>
  <si>
    <t>Biologicky rozložitelný odpad - tráva a BRKO z nádob ve městě apod.</t>
  </si>
  <si>
    <t xml:space="preserve">Další nakládání s OO - ceník KL 3 </t>
  </si>
  <si>
    <r>
      <t xml:space="preserve">Směsný komunální odpad 
</t>
    </r>
    <r>
      <rPr>
        <i/>
        <sz val="11"/>
        <rFont val="Calibri"/>
        <family val="2"/>
        <charset val="238"/>
        <scheme val="minor"/>
      </rPr>
      <t>Pouze případné převzetí od osob zapojených do OH města a následně doprava na zařízení určené příjemcem služby dle ceníku KL 1</t>
    </r>
  </si>
  <si>
    <t xml:space="preserve">Ostatní zde neuvedené odpady dle aktuálně platných ceníků Poskytovatele s cenou upravenou na úroveň ostatních cen z tohoto ceníku, přičemž pro porovnání je Poskytovatel povinen vždy poskytnout Objednateli kompletní aktuální ceníky pro příslušné položky. </t>
  </si>
  <si>
    <t>Další nakládání  s odpady je naceněno v dalších KL dle druhu sebraných odpadů.</t>
  </si>
  <si>
    <t xml:space="preserve">Doprava do zařízení Skládka  nebo ZEVO (Kč/t a km ), včetně manipulace, překládky, složení, mýtného, předání do určeného zařízení </t>
  </si>
  <si>
    <t>´-aktuálně skládka Bratčice (99km)  a ZEVO SAKO Brno (91 km)
- 1 km platí pro cestu tam i zpět  (nejedná se o vzdálenost 2 km - jeden tam a druhý zpět)</t>
  </si>
  <si>
    <t>Mobilní sběry jaro/podzim</t>
  </si>
  <si>
    <t xml:space="preserve"> </t>
  </si>
  <si>
    <t>Velkoobjemové kontejnery na bioodpad v sezóně duben-listopad (8 měsíců)</t>
  </si>
  <si>
    <t>t za rok 2024</t>
  </si>
  <si>
    <t>t rok 2024</t>
  </si>
  <si>
    <t xml:space="preserve">Kaly z lapáků nečistot </t>
  </si>
  <si>
    <t xml:space="preserve">Zaolejovaná voda z odlučovačů oleje </t>
  </si>
  <si>
    <t xml:space="preserve">Beton </t>
  </si>
  <si>
    <t>Dřevo</t>
  </si>
  <si>
    <t>Asfaltové směsi neuvedené pod č. 170301</t>
  </si>
  <si>
    <t xml:space="preserve">Železo a ocel </t>
  </si>
  <si>
    <t xml:space="preserve">Jiné stavební a demoliční odpady (včetně směsných stavebních odpadů a demoličních odpadů) obsahujících nebezpečné látky </t>
  </si>
  <si>
    <t>Směsný stavební a demoliční odpady neuvedené pod čísly 170901, 170902 a 170903</t>
  </si>
  <si>
    <t>Větve</t>
  </si>
  <si>
    <t>nápojový karton</t>
  </si>
  <si>
    <t xml:space="preserve">CENÍK KL 7 - úklid odpadu mimo nádoby </t>
  </si>
  <si>
    <t>JC Kč</t>
  </si>
  <si>
    <t>Sklo barevné</t>
  </si>
  <si>
    <t>Sklo bílé</t>
  </si>
  <si>
    <t>1100 (horní výsyp)</t>
  </si>
  <si>
    <t>Počty nádob</t>
  </si>
  <si>
    <t xml:space="preserve">Počet nádob </t>
  </si>
  <si>
    <t xml:space="preserve">KL 1 </t>
  </si>
  <si>
    <t>Kč bez DPH</t>
  </si>
  <si>
    <t xml:space="preserve">Kč s DPH </t>
  </si>
  <si>
    <t xml:space="preserve">Suma celkem KL </t>
  </si>
  <si>
    <t>KL 2</t>
  </si>
  <si>
    <t>KL 3</t>
  </si>
  <si>
    <t>KL 4</t>
  </si>
  <si>
    <t>KL 5</t>
  </si>
  <si>
    <t>KL 6</t>
  </si>
  <si>
    <t>KL 7</t>
  </si>
  <si>
    <t>KL 8</t>
  </si>
  <si>
    <t xml:space="preserve">CELKEM </t>
  </si>
  <si>
    <t xml:space="preserve">Velkoobjemový kontejner </t>
  </si>
  <si>
    <t>fiktivní množství</t>
  </si>
  <si>
    <t xml:space="preserve">km </t>
  </si>
  <si>
    <t>km</t>
  </si>
  <si>
    <t>t SKO 2024</t>
  </si>
  <si>
    <t xml:space="preserve">kpl </t>
  </si>
  <si>
    <t>t separ 2024</t>
  </si>
  <si>
    <t xml:space="preserve">Další nakládání v ceníku KL 3 </t>
  </si>
  <si>
    <t xml:space="preserve">Skládka </t>
  </si>
  <si>
    <t>Spalovna</t>
  </si>
  <si>
    <t>BRKO v Kč/t</t>
  </si>
  <si>
    <t>t BRKO 2024</t>
  </si>
  <si>
    <t xml:space="preserve">Pronájem velkoobjemového kontejneru na bio odpad Kč/měsíc </t>
  </si>
  <si>
    <t>Svoz velkobjemových kontejnerů Kč/kontejner</t>
  </si>
  <si>
    <t>Sběr  do VOK Poskytovatele Kč/hod</t>
  </si>
  <si>
    <t>Počet hod/rok</t>
  </si>
  <si>
    <t xml:space="preserve">Kč/hod </t>
  </si>
  <si>
    <t xml:space="preserve">Hodinová sazba pracovníka obsluhy </t>
  </si>
  <si>
    <t xml:space="preserve">Doprava na území města </t>
  </si>
  <si>
    <t>Opční cena</t>
  </si>
  <si>
    <t>Počet km/služba/rok</t>
  </si>
  <si>
    <t>Další nakládání v ceníku KL 3</t>
  </si>
  <si>
    <t>Kč/t</t>
  </si>
  <si>
    <t xml:space="preserve">Počet kontejnerů </t>
  </si>
  <si>
    <t xml:space="preserve">Počet měsíců </t>
  </si>
  <si>
    <t>—</t>
  </si>
  <si>
    <t xml:space="preserve">Počet hodin </t>
  </si>
  <si>
    <t xml:space="preserve">Počet km </t>
  </si>
  <si>
    <r>
      <t xml:space="preserve">Úklid okolo nádob 1x14 dní
</t>
    </r>
    <r>
      <rPr>
        <sz val="11"/>
        <rFont val="Calibri"/>
        <family val="2"/>
        <charset val="238"/>
        <scheme val="minor"/>
      </rPr>
      <t>při počtu separ hnízd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charset val="238"/>
        <scheme val="minor"/>
      </rPr>
      <t xml:space="preserve">104  ks </t>
    </r>
    <r>
      <rPr>
        <sz val="11"/>
        <rFont val="Calibri"/>
        <family val="2"/>
        <charset val="238"/>
        <scheme val="minor"/>
      </rPr>
      <t xml:space="preserve">
 KPL v Kč na jeden úklid</t>
    </r>
    <r>
      <rPr>
        <sz val="11"/>
        <color theme="1"/>
        <rFont val="Calibri"/>
        <family val="2"/>
        <charset val="238"/>
        <scheme val="minor"/>
      </rPr>
      <t xml:space="preserve"> okolo všech nádob, včetně dopravy a manipulace</t>
    </r>
  </si>
  <si>
    <t xml:space="preserve">1 úklid všech 106 hnízd Kč </t>
  </si>
  <si>
    <t>Počet svozů za rok</t>
  </si>
  <si>
    <t>Textil - opční cena na svoz jedné nádoby v Kč</t>
  </si>
  <si>
    <t>Počet nádob obsloužených za rok</t>
  </si>
  <si>
    <t>Nádoby 1100 l s horním výsypem;
Rámec 100 ks po částech nejméně 20 ks</t>
  </si>
  <si>
    <t>Kč/kpl</t>
  </si>
  <si>
    <t xml:space="preserve">1 t SKO svezená z nádob včetně manipulace, dopravy v rámci ZR </t>
  </si>
  <si>
    <t>Kč/t a km</t>
  </si>
  <si>
    <t>Sběr, manipulace, doprava v rámci ZR odpadů z odpadkových košů -  kpl pro všechny nádoby - koše</t>
  </si>
  <si>
    <t>aktuálně košů  umístěných ve veřejném prostoru včetně bus zastávek cca 580 ks</t>
  </si>
  <si>
    <t>t</t>
  </si>
  <si>
    <t>Počet km</t>
  </si>
  <si>
    <t>počet hod.</t>
  </si>
  <si>
    <t>Kč/hod.</t>
  </si>
  <si>
    <t>Manipulace z a do prostředků/nádob Poskytovatele včetně evidenčních listů apod.</t>
  </si>
  <si>
    <t xml:space="preserve">Manipulace z a do prostředků/nádob Poskytovatele </t>
  </si>
  <si>
    <t>Doprava na území města včetně veškeré manipulace Kč/km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</si>
</sst>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1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i/>
      <sz val="11"/>
      <color rgb="FFFF0000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theme="1"/>
      <name val="Calibri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rgb="FF92D05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4" borderId="0" applyNumberFormat="0" applyBorder="0" applyAlignment="0" applyProtection="0"/>
  </cellStyleXfs>
  <cellXfs count="143">
    <xf numFmtId="0" fontId="0" fillId="0" borderId="0" xfId="0"/>
    <xf numFmtId="0" fontId="1" fillId="0" borderId="0" xfId="0" applyFont="1"/>
    <xf numFmtId="0" fontId="1" fillId="0" borderId="1" xfId="0" applyFont="1" applyBorder="1"/>
    <xf numFmtId="0" fontId="0" fillId="0" borderId="1" xfId="0" applyBorder="1"/>
    <xf numFmtId="0" fontId="1" fillId="0" borderId="1" xfId="0" applyFont="1" applyBorder="1" applyAlignment="1">
      <alignment vertical="center"/>
    </xf>
    <xf numFmtId="0" fontId="0" fillId="0" borderId="1" xfId="0" applyBorder="1" applyAlignment="1">
      <alignment wrapText="1"/>
    </xf>
    <xf numFmtId="0" fontId="1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wrapText="1"/>
    </xf>
    <xf numFmtId="0" fontId="2" fillId="0" borderId="1" xfId="0" applyFont="1" applyBorder="1"/>
    <xf numFmtId="0" fontId="2" fillId="0" borderId="0" xfId="0" applyFont="1"/>
    <xf numFmtId="0" fontId="0" fillId="0" borderId="0" xfId="0" applyBorder="1"/>
    <xf numFmtId="0" fontId="4" fillId="0" borderId="1" xfId="0" applyFont="1" applyBorder="1" applyAlignment="1">
      <alignment wrapText="1"/>
    </xf>
    <xf numFmtId="0" fontId="0" fillId="0" borderId="0" xfId="0" applyBorder="1" applyAlignment="1">
      <alignment horizontal="left" vertical="center"/>
    </xf>
    <xf numFmtId="0" fontId="2" fillId="0" borderId="1" xfId="0" applyFont="1" applyFill="1" applyBorder="1"/>
    <xf numFmtId="0" fontId="1" fillId="0" borderId="3" xfId="0" applyFont="1" applyBorder="1" applyAlignment="1">
      <alignment wrapText="1"/>
    </xf>
    <xf numFmtId="0" fontId="0" fillId="0" borderId="6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" fillId="0" borderId="4" xfId="0" applyFont="1" applyBorder="1" applyAlignment="1">
      <alignment horizontal="left" vertical="center"/>
    </xf>
    <xf numFmtId="0" fontId="0" fillId="0" borderId="4" xfId="0" applyBorder="1" applyAlignment="1">
      <alignment horizontal="center" vertical="center"/>
    </xf>
    <xf numFmtId="0" fontId="2" fillId="0" borderId="0" xfId="0" applyFont="1" applyBorder="1"/>
    <xf numFmtId="0" fontId="5" fillId="0" borderId="0" xfId="0" applyFont="1"/>
    <xf numFmtId="0" fontId="0" fillId="2" borderId="0" xfId="0" applyFill="1" applyBorder="1"/>
    <xf numFmtId="0" fontId="2" fillId="0" borderId="0" xfId="0" applyFont="1" applyAlignment="1">
      <alignment wrapText="1"/>
    </xf>
    <xf numFmtId="0" fontId="1" fillId="2" borderId="1" xfId="0" applyFont="1" applyFill="1" applyBorder="1"/>
    <xf numFmtId="0" fontId="0" fillId="2" borderId="0" xfId="0" applyFill="1"/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wrapText="1"/>
    </xf>
    <xf numFmtId="0" fontId="0" fillId="0" borderId="0" xfId="0" applyBorder="1" applyAlignment="1">
      <alignment horizontal="center"/>
    </xf>
    <xf numFmtId="0" fontId="4" fillId="0" borderId="0" xfId="0" applyFont="1" applyBorder="1" applyAlignment="1">
      <alignment wrapText="1"/>
    </xf>
    <xf numFmtId="0" fontId="1" fillId="0" borderId="0" xfId="0" applyFont="1" applyBorder="1"/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horizontal="left" vertical="center"/>
    </xf>
    <xf numFmtId="0" fontId="2" fillId="0" borderId="0" xfId="0" applyFont="1" applyFill="1" applyBorder="1"/>
    <xf numFmtId="0" fontId="0" fillId="2" borderId="1" xfId="0" applyFill="1" applyBorder="1" applyAlignment="1">
      <alignment wrapText="1"/>
    </xf>
    <xf numFmtId="0" fontId="3" fillId="0" borderId="0" xfId="0" applyFont="1"/>
    <xf numFmtId="4" fontId="0" fillId="0" borderId="0" xfId="0" applyNumberFormat="1" applyFill="1" applyBorder="1"/>
    <xf numFmtId="0" fontId="0" fillId="0" borderId="1" xfId="0" applyFill="1" applyBorder="1"/>
    <xf numFmtId="0" fontId="0" fillId="0" borderId="0" xfId="0" applyFill="1"/>
    <xf numFmtId="0" fontId="0" fillId="0" borderId="0" xfId="0" applyFill="1" applyBorder="1"/>
    <xf numFmtId="0" fontId="0" fillId="0" borderId="0" xfId="0" applyAlignment="1">
      <alignment wrapText="1"/>
    </xf>
    <xf numFmtId="0" fontId="4" fillId="0" borderId="0" xfId="0" applyFont="1" applyBorder="1"/>
    <xf numFmtId="0" fontId="0" fillId="0" borderId="1" xfId="0" applyBorder="1" applyAlignment="1">
      <alignment horizontal="left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wrapText="1"/>
    </xf>
    <xf numFmtId="0" fontId="0" fillId="0" borderId="3" xfId="0" applyBorder="1" applyAlignment="1">
      <alignment horizontal="center"/>
    </xf>
    <xf numFmtId="0" fontId="0" fillId="0" borderId="3" xfId="0" applyBorder="1"/>
    <xf numFmtId="0" fontId="4" fillId="0" borderId="0" xfId="0" applyFont="1" applyAlignment="1">
      <alignment horizontal="left" wrapText="1"/>
    </xf>
    <xf numFmtId="0" fontId="4" fillId="0" borderId="0" xfId="0" applyFont="1"/>
    <xf numFmtId="0" fontId="0" fillId="0" borderId="0" xfId="0" applyAlignment="1">
      <alignment horizontal="center"/>
    </xf>
    <xf numFmtId="0" fontId="7" fillId="2" borderId="0" xfId="1" applyFill="1"/>
    <xf numFmtId="0" fontId="4" fillId="2" borderId="0" xfId="1" applyFont="1" applyFill="1"/>
    <xf numFmtId="0" fontId="4" fillId="2" borderId="0" xfId="0" applyFont="1" applyFill="1"/>
    <xf numFmtId="0" fontId="0" fillId="0" borderId="7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3" xfId="0" applyBorder="1" applyAlignment="1">
      <alignment horizontal="center" vertical="center" wrapText="1"/>
    </xf>
    <xf numFmtId="0" fontId="1" fillId="0" borderId="7" xfId="0" applyFont="1" applyBorder="1" applyAlignment="1">
      <alignment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/>
    <xf numFmtId="0" fontId="0" fillId="5" borderId="0" xfId="0" applyFill="1"/>
    <xf numFmtId="2" fontId="0" fillId="0" borderId="0" xfId="0" applyNumberFormat="1" applyFill="1"/>
    <xf numFmtId="0" fontId="1" fillId="0" borderId="1" xfId="0" applyFont="1" applyFill="1" applyBorder="1"/>
    <xf numFmtId="164" fontId="0" fillId="5" borderId="0" xfId="0" applyNumberFormat="1" applyFill="1"/>
    <xf numFmtId="0" fontId="4" fillId="0" borderId="0" xfId="0" applyFont="1" applyFill="1" applyAlignment="1">
      <alignment horizontal="left" wrapText="1"/>
    </xf>
    <xf numFmtId="164" fontId="0" fillId="0" borderId="1" xfId="0" applyNumberFormat="1" applyFill="1" applyBorder="1"/>
    <xf numFmtId="164" fontId="1" fillId="0" borderId="1" xfId="0" applyNumberFormat="1" applyFont="1" applyFill="1" applyBorder="1"/>
    <xf numFmtId="0" fontId="0" fillId="0" borderId="5" xfId="0" applyFill="1" applyBorder="1" applyAlignment="1">
      <alignment wrapText="1"/>
    </xf>
    <xf numFmtId="164" fontId="0" fillId="0" borderId="0" xfId="0" applyNumberFormat="1" applyBorder="1" applyAlignment="1">
      <alignment wrapText="1"/>
    </xf>
    <xf numFmtId="0" fontId="1" fillId="0" borderId="0" xfId="0" applyFont="1" applyFill="1" applyBorder="1" applyAlignment="1">
      <alignment horizontal="left" vertical="center"/>
    </xf>
    <xf numFmtId="0" fontId="0" fillId="0" borderId="0" xfId="0" applyFill="1" applyBorder="1" applyAlignment="1">
      <alignment wrapText="1"/>
    </xf>
    <xf numFmtId="0" fontId="0" fillId="0" borderId="1" xfId="0" applyFill="1" applyBorder="1" applyAlignment="1">
      <alignment horizontal="center" vertical="center"/>
    </xf>
    <xf numFmtId="0" fontId="0" fillId="0" borderId="3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1" fillId="0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wrapText="1"/>
    </xf>
    <xf numFmtId="0" fontId="2" fillId="2" borderId="0" xfId="0" applyFont="1" applyFill="1" applyBorder="1"/>
    <xf numFmtId="0" fontId="0" fillId="0" borderId="0" xfId="0" applyFill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Fill="1" applyAlignment="1"/>
    <xf numFmtId="0" fontId="1" fillId="0" borderId="0" xfId="0" applyFont="1" applyBorder="1" applyAlignment="1">
      <alignment vertical="center" wrapText="1"/>
    </xf>
    <xf numFmtId="0" fontId="0" fillId="0" borderId="0" xfId="0" applyFill="1" applyBorder="1" applyAlignment="1">
      <alignment horizontal="right"/>
    </xf>
    <xf numFmtId="0" fontId="4" fillId="0" borderId="0" xfId="0" applyFont="1" applyAlignment="1">
      <alignment wrapText="1"/>
    </xf>
    <xf numFmtId="0" fontId="1" fillId="0" borderId="1" xfId="0" applyFont="1" applyBorder="1" applyAlignment="1"/>
    <xf numFmtId="0" fontId="4" fillId="0" borderId="0" xfId="0" applyFont="1" applyFill="1"/>
    <xf numFmtId="0" fontId="4" fillId="0" borderId="0" xfId="0" applyFont="1" applyFill="1" applyAlignment="1">
      <alignment wrapText="1"/>
    </xf>
    <xf numFmtId="0" fontId="4" fillId="0" borderId="0" xfId="0" applyNumberFormat="1" applyFont="1" applyFill="1" applyBorder="1"/>
    <xf numFmtId="4" fontId="0" fillId="0" borderId="0" xfId="0" applyNumberFormat="1" applyFill="1"/>
    <xf numFmtId="4" fontId="1" fillId="0" borderId="1" xfId="0" applyNumberFormat="1" applyFont="1" applyFill="1" applyBorder="1"/>
    <xf numFmtId="0" fontId="9" fillId="0" borderId="1" xfId="0" applyFont="1" applyBorder="1" applyAlignment="1"/>
    <xf numFmtId="0" fontId="9" fillId="0" borderId="1" xfId="0" applyFont="1" applyBorder="1"/>
    <xf numFmtId="4" fontId="2" fillId="0" borderId="1" xfId="0" applyNumberFormat="1" applyFont="1" applyFill="1" applyBorder="1"/>
    <xf numFmtId="0" fontId="2" fillId="0" borderId="1" xfId="0" applyFont="1" applyBorder="1" applyAlignment="1">
      <alignment vertical="center" wrapText="1"/>
    </xf>
    <xf numFmtId="0" fontId="0" fillId="0" borderId="1" xfId="0" applyFont="1" applyBorder="1"/>
    <xf numFmtId="0" fontId="1" fillId="0" borderId="1" xfId="0" applyFont="1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4" fillId="0" borderId="1" xfId="0" applyFont="1" applyBorder="1"/>
    <xf numFmtId="0" fontId="10" fillId="0" borderId="1" xfId="0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0" fillId="0" borderId="3" xfId="0" applyFill="1" applyBorder="1" applyAlignment="1">
      <alignment horizontal="left" wrapText="1"/>
    </xf>
    <xf numFmtId="0" fontId="0" fillId="0" borderId="4" xfId="0" applyFill="1" applyBorder="1" applyAlignment="1">
      <alignment horizontal="left" wrapText="1"/>
    </xf>
    <xf numFmtId="0" fontId="0" fillId="0" borderId="4" xfId="0" applyBorder="1" applyAlignment="1">
      <alignment wrapText="1"/>
    </xf>
    <xf numFmtId="0" fontId="0" fillId="0" borderId="1" xfId="0" applyFill="1" applyBorder="1" applyAlignment="1">
      <alignment horizontal="right"/>
    </xf>
    <xf numFmtId="0" fontId="0" fillId="0" borderId="1" xfId="0" applyFont="1" applyFill="1" applyBorder="1"/>
    <xf numFmtId="0" fontId="1" fillId="0" borderId="1" xfId="0" applyFont="1" applyBorder="1" applyAlignment="1">
      <alignment horizontal="center" vertical="center"/>
    </xf>
    <xf numFmtId="4" fontId="0" fillId="0" borderId="1" xfId="0" applyNumberFormat="1" applyFill="1" applyBorder="1"/>
    <xf numFmtId="0" fontId="0" fillId="0" borderId="1" xfId="0" applyFont="1" applyFill="1" applyBorder="1" applyAlignment="1">
      <alignment vertical="center" wrapText="1"/>
    </xf>
    <xf numFmtId="0" fontId="0" fillId="0" borderId="1" xfId="0" applyFont="1" applyBorder="1" applyAlignment="1">
      <alignment wrapText="1"/>
    </xf>
    <xf numFmtId="0" fontId="0" fillId="0" borderId="1" xfId="0" applyFont="1" applyBorder="1" applyAlignment="1">
      <alignment vertical="center" wrapText="1"/>
    </xf>
    <xf numFmtId="0" fontId="3" fillId="0" borderId="1" xfId="0" applyFont="1" applyBorder="1"/>
    <xf numFmtId="0" fontId="0" fillId="0" borderId="1" xfId="0" applyFill="1" applyBorder="1" applyAlignment="1"/>
    <xf numFmtId="164" fontId="0" fillId="5" borderId="0" xfId="0" applyNumberFormat="1" applyFill="1" applyAlignment="1"/>
    <xf numFmtId="164" fontId="0" fillId="5" borderId="0" xfId="0" applyNumberFormat="1" applyFill="1" applyBorder="1"/>
    <xf numFmtId="164" fontId="0" fillId="0" borderId="1" xfId="0" applyNumberFormat="1" applyBorder="1"/>
    <xf numFmtId="164" fontId="4" fillId="5" borderId="0" xfId="0" applyNumberFormat="1" applyFont="1" applyFill="1"/>
    <xf numFmtId="164" fontId="0" fillId="3" borderId="1" xfId="0" applyNumberFormat="1" applyFill="1" applyBorder="1" applyProtection="1">
      <protection locked="0"/>
    </xf>
    <xf numFmtId="164" fontId="4" fillId="3" borderId="1" xfId="0" applyNumberFormat="1" applyFont="1" applyFill="1" applyBorder="1" applyProtection="1">
      <protection locked="0"/>
    </xf>
    <xf numFmtId="164" fontId="0" fillId="3" borderId="1" xfId="0" applyNumberFormat="1" applyFill="1" applyBorder="1" applyAlignment="1" applyProtection="1">
      <alignment horizontal="right"/>
      <protection locked="0"/>
    </xf>
    <xf numFmtId="164" fontId="0" fillId="3" borderId="6" xfId="0" applyNumberFormat="1" applyFill="1" applyBorder="1" applyAlignment="1" applyProtection="1">
      <alignment wrapText="1"/>
      <protection locked="0"/>
    </xf>
    <xf numFmtId="164" fontId="0" fillId="3" borderId="1" xfId="0" applyNumberFormat="1" applyFill="1" applyBorder="1" applyAlignment="1" applyProtection="1">
      <alignment wrapText="1"/>
      <protection locked="0"/>
    </xf>
    <xf numFmtId="164" fontId="0" fillId="3" borderId="3" xfId="0" applyNumberFormat="1" applyFill="1" applyBorder="1" applyAlignment="1" applyProtection="1">
      <alignment wrapText="1"/>
      <protection locked="0"/>
    </xf>
    <xf numFmtId="164" fontId="0" fillId="3" borderId="7" xfId="0" applyNumberFormat="1" applyFill="1" applyBorder="1" applyProtection="1">
      <protection locked="0"/>
    </xf>
    <xf numFmtId="164" fontId="0" fillId="3" borderId="6" xfId="0" applyNumberFormat="1" applyFill="1" applyBorder="1" applyProtection="1">
      <protection locked="0"/>
    </xf>
    <xf numFmtId="164" fontId="0" fillId="3" borderId="3" xfId="0" applyNumberFormat="1" applyFill="1" applyBorder="1" applyProtection="1">
      <protection locked="0"/>
    </xf>
    <xf numFmtId="164" fontId="0" fillId="3" borderId="4" xfId="0" applyNumberFormat="1" applyFill="1" applyBorder="1" applyProtection="1">
      <protection locked="0"/>
    </xf>
    <xf numFmtId="164" fontId="1" fillId="3" borderId="1" xfId="0" applyNumberFormat="1" applyFont="1" applyFill="1" applyBorder="1" applyProtection="1">
      <protection locked="0"/>
    </xf>
    <xf numFmtId="0" fontId="0" fillId="0" borderId="0" xfId="0" applyNumberFormat="1"/>
    <xf numFmtId="164" fontId="2" fillId="3" borderId="1" xfId="0" applyNumberFormat="1" applyFont="1" applyFill="1" applyBorder="1" applyProtection="1">
      <protection locked="0"/>
    </xf>
    <xf numFmtId="0" fontId="1" fillId="0" borderId="1" xfId="0" applyFont="1" applyBorder="1" applyAlignment="1">
      <alignment horizontal="center"/>
    </xf>
    <xf numFmtId="0" fontId="1" fillId="0" borderId="3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center"/>
    </xf>
    <xf numFmtId="0" fontId="1" fillId="0" borderId="9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1" fillId="0" borderId="1" xfId="0" applyFont="1" applyBorder="1" applyAlignment="1">
      <alignment horizontal="left" wrapText="1"/>
    </xf>
    <xf numFmtId="0" fontId="1" fillId="0" borderId="5" xfId="0" applyFont="1" applyBorder="1" applyAlignment="1">
      <alignment horizontal="left"/>
    </xf>
    <xf numFmtId="0" fontId="1" fillId="0" borderId="10" xfId="0" applyFont="1" applyBorder="1" applyAlignment="1">
      <alignment horizontal="left"/>
    </xf>
  </cellXfs>
  <cellStyles count="2">
    <cellStyle name="Normální" xfId="0" builtinId="0"/>
    <cellStyle name="Špatně" xfId="1" builtinId="27"/>
  </cellStyles>
  <dxfs count="0"/>
  <tableStyles count="0" defaultTableStyle="TableStyleMedium2" defaultPivotStyle="PivotStyleLight16"/>
  <colors>
    <mruColors>
      <color rgb="FF00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1DFE7B-4EDB-457C-BFE7-055B2AFD70DA}">
  <dimension ref="B2:F27"/>
  <sheetViews>
    <sheetView tabSelected="1" workbookViewId="0">
      <selection activeCell="E23" sqref="E23"/>
    </sheetView>
  </sheetViews>
  <sheetFormatPr defaultRowHeight="15" x14ac:dyDescent="0.25"/>
  <cols>
    <col min="3" max="5" width="17.140625" customWidth="1"/>
    <col min="6" max="6" width="9.140625" customWidth="1"/>
  </cols>
  <sheetData>
    <row r="2" spans="2:6" x14ac:dyDescent="0.25">
      <c r="E2" s="41">
        <v>1.21</v>
      </c>
    </row>
    <row r="3" spans="2:6" x14ac:dyDescent="0.25">
      <c r="C3" s="41"/>
      <c r="D3" s="41"/>
    </row>
    <row r="4" spans="2:6" x14ac:dyDescent="0.25">
      <c r="C4" s="40"/>
      <c r="D4" s="65" t="s">
        <v>115</v>
      </c>
      <c r="E4" s="65" t="s">
        <v>116</v>
      </c>
    </row>
    <row r="5" spans="2:6" x14ac:dyDescent="0.25">
      <c r="C5" s="40" t="s">
        <v>114</v>
      </c>
      <c r="D5" s="68">
        <f>'KL 1 - SKO'!E2</f>
        <v>0</v>
      </c>
      <c r="E5" s="68">
        <f>D5*$E$2</f>
        <v>0</v>
      </c>
    </row>
    <row r="6" spans="2:6" x14ac:dyDescent="0.25">
      <c r="C6" s="40" t="s">
        <v>118</v>
      </c>
      <c r="D6" s="68">
        <f>'KL2 - tříděné odpady '!E2</f>
        <v>0</v>
      </c>
      <c r="E6" s="68">
        <f t="shared" ref="E6:E12" si="0">D6*$E$2</f>
        <v>0</v>
      </c>
    </row>
    <row r="7" spans="2:6" x14ac:dyDescent="0.25">
      <c r="C7" s="40" t="s">
        <v>119</v>
      </c>
      <c r="D7" s="68">
        <f>'KL 3 - sběrný dvůr'!E2</f>
        <v>0</v>
      </c>
      <c r="E7" s="68">
        <f t="shared" si="0"/>
        <v>0</v>
      </c>
    </row>
    <row r="8" spans="2:6" x14ac:dyDescent="0.25">
      <c r="C8" s="40" t="s">
        <v>120</v>
      </c>
      <c r="D8" s="68">
        <f>'KL 4 - zeleň '!E2</f>
        <v>0</v>
      </c>
      <c r="E8" s="68">
        <f t="shared" si="0"/>
        <v>0</v>
      </c>
    </row>
    <row r="9" spans="2:6" x14ac:dyDescent="0.25">
      <c r="C9" s="40" t="s">
        <v>121</v>
      </c>
      <c r="D9" s="68">
        <f>'KL 5 - NO'!E2</f>
        <v>0</v>
      </c>
      <c r="E9" s="68">
        <f t="shared" si="0"/>
        <v>0</v>
      </c>
    </row>
    <row r="10" spans="2:6" x14ac:dyDescent="0.25">
      <c r="B10" s="41"/>
      <c r="C10" s="40" t="s">
        <v>122</v>
      </c>
      <c r="D10" s="68">
        <f>'KL 6 - OO'!E2</f>
        <v>0</v>
      </c>
      <c r="E10" s="68">
        <f t="shared" si="0"/>
        <v>0</v>
      </c>
      <c r="F10" s="41"/>
    </row>
    <row r="11" spans="2:6" x14ac:dyDescent="0.25">
      <c r="B11" s="41"/>
      <c r="C11" s="40" t="s">
        <v>123</v>
      </c>
      <c r="D11" s="68">
        <f>'KL 7 - okolo nádob'!E2</f>
        <v>0</v>
      </c>
      <c r="E11" s="68">
        <f t="shared" si="0"/>
        <v>0</v>
      </c>
      <c r="F11" s="41"/>
    </row>
    <row r="12" spans="2:6" x14ac:dyDescent="0.25">
      <c r="B12" s="41"/>
      <c r="C12" s="40" t="s">
        <v>124</v>
      </c>
      <c r="D12" s="68">
        <f>'KL 8 - RE-USE '!E2</f>
        <v>0</v>
      </c>
      <c r="E12" s="68">
        <f t="shared" si="0"/>
        <v>0</v>
      </c>
      <c r="F12" s="41"/>
    </row>
    <row r="13" spans="2:6" x14ac:dyDescent="0.25">
      <c r="B13" s="41"/>
      <c r="C13" s="65" t="s">
        <v>125</v>
      </c>
      <c r="D13" s="69">
        <f>SUM(D5:D12)</f>
        <v>0</v>
      </c>
      <c r="E13" s="69">
        <f>SUM(E5:E12)</f>
        <v>0</v>
      </c>
      <c r="F13" s="41"/>
    </row>
    <row r="14" spans="2:6" x14ac:dyDescent="0.25">
      <c r="B14" s="41"/>
      <c r="C14" s="41"/>
      <c r="D14" s="41"/>
      <c r="E14" s="41"/>
      <c r="F14" s="41"/>
    </row>
    <row r="15" spans="2:6" x14ac:dyDescent="0.25">
      <c r="B15" s="41"/>
      <c r="C15" s="41"/>
      <c r="D15" s="41"/>
      <c r="E15" s="41"/>
      <c r="F15" s="41"/>
    </row>
    <row r="16" spans="2:6" x14ac:dyDescent="0.25">
      <c r="B16" s="41"/>
      <c r="F16" s="41"/>
    </row>
    <row r="17" spans="2:6" x14ac:dyDescent="0.25">
      <c r="B17" s="41"/>
      <c r="F17" s="41"/>
    </row>
    <row r="18" spans="2:6" x14ac:dyDescent="0.25">
      <c r="B18" s="41"/>
      <c r="F18" s="41"/>
    </row>
    <row r="19" spans="2:6" x14ac:dyDescent="0.25">
      <c r="B19" s="41"/>
      <c r="F19" s="41"/>
    </row>
    <row r="20" spans="2:6" x14ac:dyDescent="0.25">
      <c r="B20" s="41"/>
      <c r="F20" s="41"/>
    </row>
    <row r="21" spans="2:6" x14ac:dyDescent="0.25">
      <c r="B21" s="41"/>
      <c r="F21" s="41"/>
    </row>
    <row r="22" spans="2:6" x14ac:dyDescent="0.25">
      <c r="B22" s="41"/>
      <c r="F22" s="41"/>
    </row>
    <row r="23" spans="2:6" x14ac:dyDescent="0.25">
      <c r="B23" s="41"/>
      <c r="F23" s="41"/>
    </row>
    <row r="24" spans="2:6" x14ac:dyDescent="0.25">
      <c r="B24" s="41"/>
      <c r="C24" s="41"/>
      <c r="D24" s="41"/>
      <c r="E24" s="41"/>
      <c r="F24" s="41"/>
    </row>
    <row r="25" spans="2:6" x14ac:dyDescent="0.25">
      <c r="B25" s="41"/>
      <c r="C25" s="41"/>
      <c r="D25" s="64"/>
      <c r="E25" s="64"/>
      <c r="F25" s="41"/>
    </row>
    <row r="26" spans="2:6" x14ac:dyDescent="0.25">
      <c r="B26" s="41"/>
      <c r="C26" s="41"/>
      <c r="D26" s="41"/>
      <c r="E26" s="41"/>
      <c r="F26" s="41"/>
    </row>
    <row r="27" spans="2:6" x14ac:dyDescent="0.25">
      <c r="B27" s="41"/>
      <c r="C27" s="41"/>
      <c r="D27" s="41"/>
      <c r="E27" s="41"/>
      <c r="F27" s="41"/>
    </row>
  </sheetData>
  <sheetProtection algorithmName="SHA-512" hashValue="8I/0qCD/CYv+BTK7mGSAiTinm1sr3FWZ13VW3cieRMIDpvaTCaTFAa61IcTZy0stbZuLvJaCP7NVx+ejpXdXTw==" saltValue="2lFNBe5ikqk7EITLFPB19A==" spinCount="100000" sheet="1" objects="1" scenarios="1"/>
  <phoneticPr fontId="8" type="noConversion"/>
  <pageMargins left="0.7" right="0.7" top="0.78740157499999996" bottom="0.78740157499999996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083CAB-0CD3-4307-BDCF-19055F245E72}">
  <dimension ref="B2:L23"/>
  <sheetViews>
    <sheetView zoomScaleNormal="100" zoomScaleSheetLayoutView="100" workbookViewId="0">
      <selection activeCell="C13" sqref="C13"/>
    </sheetView>
  </sheetViews>
  <sheetFormatPr defaultRowHeight="15" x14ac:dyDescent="0.25"/>
  <cols>
    <col min="2" max="2" width="31.42578125" bestFit="1" customWidth="1"/>
    <col min="3" max="3" width="30.140625" customWidth="1"/>
    <col min="4" max="4" width="15.7109375" bestFit="1" customWidth="1"/>
    <col min="5" max="6" width="14" bestFit="1" customWidth="1"/>
    <col min="7" max="7" width="9.5703125" customWidth="1"/>
    <col min="8" max="8" width="11.42578125" bestFit="1" customWidth="1"/>
    <col min="9" max="9" width="14" bestFit="1" customWidth="1"/>
  </cols>
  <sheetData>
    <row r="2" spans="2:9" x14ac:dyDescent="0.25">
      <c r="B2" s="1" t="s">
        <v>50</v>
      </c>
      <c r="D2" s="63" t="s">
        <v>117</v>
      </c>
      <c r="E2" s="66">
        <f>SUM(F6,F8,I13,F17,F21)</f>
        <v>0</v>
      </c>
    </row>
    <row r="5" spans="2:9" s="10" customFormat="1" x14ac:dyDescent="0.25">
      <c r="B5" s="112" t="s">
        <v>8</v>
      </c>
      <c r="C5" s="2" t="s">
        <v>148</v>
      </c>
      <c r="D5" s="2" t="s">
        <v>130</v>
      </c>
      <c r="E5"/>
      <c r="F5"/>
      <c r="G5"/>
    </row>
    <row r="6" spans="2:9" ht="30" x14ac:dyDescent="0.25">
      <c r="B6" s="110" t="s">
        <v>161</v>
      </c>
      <c r="C6" s="118"/>
      <c r="D6" s="3">
        <v>3427</v>
      </c>
      <c r="F6" s="66">
        <f>C6*D6</f>
        <v>0</v>
      </c>
    </row>
    <row r="7" spans="2:9" s="62" customFormat="1" ht="45" x14ac:dyDescent="0.25">
      <c r="B7" s="43" t="s">
        <v>55</v>
      </c>
      <c r="C7" s="42"/>
      <c r="D7" s="43"/>
      <c r="I7" s="41"/>
    </row>
    <row r="8" spans="2:9" s="62" customFormat="1" ht="60" x14ac:dyDescent="0.25">
      <c r="B8" s="110" t="s">
        <v>163</v>
      </c>
      <c r="C8" s="119"/>
      <c r="D8" s="3">
        <v>86</v>
      </c>
      <c r="F8" s="66">
        <f>C8*D8</f>
        <v>0</v>
      </c>
      <c r="I8" s="41"/>
    </row>
    <row r="9" spans="2:9" s="62" customFormat="1" ht="45" x14ac:dyDescent="0.25">
      <c r="B9" s="43" t="s">
        <v>164</v>
      </c>
      <c r="C9" s="42"/>
      <c r="D9" s="43"/>
      <c r="I9" s="41"/>
    </row>
    <row r="10" spans="2:9" s="62" customFormat="1" x14ac:dyDescent="0.25">
      <c r="B10" s="43"/>
      <c r="C10" s="42"/>
      <c r="D10" s="43"/>
      <c r="I10" s="41"/>
    </row>
    <row r="11" spans="2:9" x14ac:dyDescent="0.25">
      <c r="B11" s="132" t="s">
        <v>81</v>
      </c>
      <c r="C11" s="132" t="s">
        <v>162</v>
      </c>
      <c r="D11" s="131" t="s">
        <v>134</v>
      </c>
      <c r="E11" s="131"/>
      <c r="F11" s="131" t="s">
        <v>135</v>
      </c>
      <c r="G11" s="131"/>
    </row>
    <row r="12" spans="2:9" x14ac:dyDescent="0.25">
      <c r="B12" s="133"/>
      <c r="C12" s="133"/>
      <c r="D12" s="2" t="s">
        <v>128</v>
      </c>
      <c r="E12" s="2" t="s">
        <v>165</v>
      </c>
      <c r="F12" s="2" t="s">
        <v>129</v>
      </c>
      <c r="G12" s="2" t="s">
        <v>165</v>
      </c>
    </row>
    <row r="13" spans="2:9" ht="75" x14ac:dyDescent="0.25">
      <c r="B13" s="12" t="s">
        <v>90</v>
      </c>
      <c r="C13" s="119"/>
      <c r="D13" s="3">
        <v>40</v>
      </c>
      <c r="E13" s="3">
        <v>2079</v>
      </c>
      <c r="F13" s="113">
        <v>88</v>
      </c>
      <c r="G13" s="3">
        <v>1434</v>
      </c>
      <c r="I13" s="114">
        <f>(C13*D13*E13)+(C13*F13*G13)</f>
        <v>0</v>
      </c>
    </row>
    <row r="14" spans="2:9" s="62" customFormat="1" ht="90" x14ac:dyDescent="0.25">
      <c r="B14" s="85" t="s">
        <v>91</v>
      </c>
      <c r="C14" s="89"/>
      <c r="D14" s="41"/>
      <c r="E14" s="41"/>
      <c r="F14" s="82"/>
      <c r="G14" s="41"/>
      <c r="H14" s="41"/>
      <c r="I14" s="82"/>
    </row>
    <row r="15" spans="2:9" s="62" customFormat="1" x14ac:dyDescent="0.25">
      <c r="B15" s="85"/>
      <c r="C15" s="28"/>
    </row>
    <row r="16" spans="2:9" x14ac:dyDescent="0.25">
      <c r="B16" s="2" t="s">
        <v>8</v>
      </c>
      <c r="C16" s="2" t="s">
        <v>142</v>
      </c>
      <c r="D16" s="2" t="s">
        <v>152</v>
      </c>
      <c r="E16" s="79"/>
    </row>
    <row r="17" spans="2:12" ht="30" x14ac:dyDescent="0.25">
      <c r="B17" s="111" t="s">
        <v>7</v>
      </c>
      <c r="C17" s="118"/>
      <c r="D17" s="3">
        <v>1</v>
      </c>
      <c r="F17" s="115">
        <f>C17*D17</f>
        <v>0</v>
      </c>
    </row>
    <row r="18" spans="2:12" s="62" customFormat="1" x14ac:dyDescent="0.25">
      <c r="B18" s="83"/>
      <c r="C18" s="42"/>
      <c r="F18" s="42"/>
    </row>
    <row r="19" spans="2:12" s="62" customFormat="1" x14ac:dyDescent="0.25">
      <c r="B19" s="83"/>
      <c r="C19" s="42"/>
      <c r="E19" s="25"/>
    </row>
    <row r="20" spans="2:12" x14ac:dyDescent="0.25">
      <c r="B20" s="2" t="s">
        <v>8</v>
      </c>
      <c r="C20" s="27" t="s">
        <v>160</v>
      </c>
      <c r="D20" s="2" t="s">
        <v>131</v>
      </c>
    </row>
    <row r="21" spans="2:12" ht="60" x14ac:dyDescent="0.25">
      <c r="B21" s="110" t="s">
        <v>47</v>
      </c>
      <c r="C21" s="118"/>
      <c r="D21" s="40">
        <v>1</v>
      </c>
      <c r="F21" s="66">
        <f>C21*D21*12</f>
        <v>0</v>
      </c>
      <c r="H21" s="28"/>
      <c r="I21" s="28"/>
      <c r="J21" s="28"/>
      <c r="K21" s="28"/>
      <c r="L21" s="28"/>
    </row>
    <row r="23" spans="2:12" x14ac:dyDescent="0.25">
      <c r="F23" t="s">
        <v>93</v>
      </c>
    </row>
  </sheetData>
  <sheetProtection algorithmName="SHA-512" hashValue="Ok0ECmSrW7umtLv+PbW3bZDrsG4aXwLdIO7uFKhQ7LuODuSIUOqeZhQlkHaACwtF7bB0L8dchT556fOTJqFlRA==" saltValue="NpQAapfoIGklcCw/IKtRAA==" spinCount="100000" sheet="1" objects="1" scenarios="1"/>
  <mergeCells count="4">
    <mergeCell ref="F11:G11"/>
    <mergeCell ref="D11:E11"/>
    <mergeCell ref="B11:B12"/>
    <mergeCell ref="C11:C12"/>
  </mergeCells>
  <pageMargins left="0.7" right="0.7" top="0.78740157499999996" bottom="0.78740157499999996" header="0.3" footer="0.3"/>
  <pageSetup paperSize="9" scale="5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503693-558A-49E0-82FB-AF7D58D7D992}">
  <sheetPr>
    <pageSetUpPr fitToPage="1"/>
  </sheetPr>
  <dimension ref="A2:H50"/>
  <sheetViews>
    <sheetView zoomScaleNormal="100" zoomScaleSheetLayoutView="100" workbookViewId="0">
      <selection activeCell="C11" sqref="C11"/>
    </sheetView>
  </sheetViews>
  <sheetFormatPr defaultRowHeight="15" x14ac:dyDescent="0.25"/>
  <cols>
    <col min="2" max="2" width="53.85546875" customWidth="1"/>
    <col min="3" max="3" width="30.85546875" customWidth="1"/>
    <col min="4" max="4" width="30" bestFit="1" customWidth="1"/>
    <col min="5" max="5" width="30" customWidth="1"/>
    <col min="6" max="6" width="28.28515625" customWidth="1"/>
    <col min="7" max="9" width="27.7109375" customWidth="1"/>
  </cols>
  <sheetData>
    <row r="2" spans="2:8" x14ac:dyDescent="0.25">
      <c r="B2" s="1" t="s">
        <v>49</v>
      </c>
      <c r="D2" s="63" t="s">
        <v>117</v>
      </c>
      <c r="E2" s="66">
        <f>E10+F34+E37+E41</f>
        <v>0</v>
      </c>
    </row>
    <row r="4" spans="2:8" ht="60" x14ac:dyDescent="0.25">
      <c r="B4" s="4" t="s">
        <v>0</v>
      </c>
      <c r="C4" s="6" t="s">
        <v>82</v>
      </c>
      <c r="D4" s="107" t="s">
        <v>132</v>
      </c>
      <c r="E4" s="65"/>
      <c r="F4" s="52"/>
    </row>
    <row r="5" spans="2:8" x14ac:dyDescent="0.25">
      <c r="B5" s="3" t="s">
        <v>106</v>
      </c>
      <c r="C5" s="118"/>
      <c r="D5" s="3">
        <v>7.085</v>
      </c>
      <c r="E5" s="68">
        <f>C5*D5</f>
        <v>0</v>
      </c>
      <c r="F5" s="51"/>
    </row>
    <row r="6" spans="2:8" x14ac:dyDescent="0.25">
      <c r="B6" s="3" t="s">
        <v>1</v>
      </c>
      <c r="C6" s="118"/>
      <c r="D6" s="3">
        <v>136.346</v>
      </c>
      <c r="E6" s="68">
        <f t="shared" ref="E6:E9" si="0">C6*D6</f>
        <v>0</v>
      </c>
      <c r="F6" s="51"/>
      <c r="G6" s="62"/>
    </row>
    <row r="7" spans="2:8" x14ac:dyDescent="0.25">
      <c r="B7" s="3" t="s">
        <v>2</v>
      </c>
      <c r="C7" s="118"/>
      <c r="D7" s="3">
        <v>123.66</v>
      </c>
      <c r="E7" s="68">
        <f t="shared" si="0"/>
        <v>0</v>
      </c>
      <c r="F7" s="51"/>
      <c r="G7" s="62"/>
    </row>
    <row r="8" spans="2:8" x14ac:dyDescent="0.25">
      <c r="B8" s="3" t="s">
        <v>3</v>
      </c>
      <c r="C8" s="120"/>
      <c r="D8" s="99">
        <v>19.760000000000002</v>
      </c>
      <c r="E8" s="68">
        <f t="shared" si="0"/>
        <v>0</v>
      </c>
      <c r="F8" s="51"/>
      <c r="G8" s="62"/>
    </row>
    <row r="9" spans="2:8" x14ac:dyDescent="0.25">
      <c r="B9" s="3" t="s">
        <v>4</v>
      </c>
      <c r="C9" s="120"/>
      <c r="D9" s="3">
        <v>6.23</v>
      </c>
      <c r="E9" s="68">
        <f t="shared" si="0"/>
        <v>0</v>
      </c>
      <c r="F9" s="44"/>
      <c r="G9" s="62"/>
    </row>
    <row r="10" spans="2:8" x14ac:dyDescent="0.25">
      <c r="B10" s="10" t="s">
        <v>133</v>
      </c>
      <c r="C10" s="11"/>
      <c r="D10" s="11"/>
      <c r="E10" s="115">
        <f>SUM(E5:E9)</f>
        <v>0</v>
      </c>
      <c r="F10" s="11"/>
      <c r="G10" s="42"/>
    </row>
    <row r="11" spans="2:8" x14ac:dyDescent="0.25">
      <c r="C11" s="42"/>
      <c r="D11" s="42"/>
      <c r="E11" s="42"/>
      <c r="F11" s="42"/>
      <c r="G11" s="42"/>
    </row>
    <row r="12" spans="2:8" x14ac:dyDescent="0.25">
      <c r="B12" s="42"/>
      <c r="C12" s="42"/>
      <c r="D12" s="42"/>
      <c r="E12" s="42"/>
      <c r="F12" s="42"/>
      <c r="G12" s="42"/>
    </row>
    <row r="13" spans="2:8" ht="30.75" thickBot="1" x14ac:dyDescent="0.3">
      <c r="B13" s="15" t="s">
        <v>38</v>
      </c>
      <c r="C13" s="15" t="s">
        <v>39</v>
      </c>
      <c r="D13" s="15" t="s">
        <v>40</v>
      </c>
      <c r="E13" s="59" t="s">
        <v>112</v>
      </c>
      <c r="F13" s="3"/>
      <c r="G13" s="87"/>
      <c r="H13" s="87"/>
    </row>
    <row r="14" spans="2:8" ht="15.75" thickTop="1" x14ac:dyDescent="0.25">
      <c r="B14" s="134" t="s">
        <v>41</v>
      </c>
      <c r="C14" s="16">
        <v>1100</v>
      </c>
      <c r="D14" s="121"/>
      <c r="E14" s="57">
        <v>6</v>
      </c>
      <c r="F14" s="116">
        <f>D14*E14</f>
        <v>0</v>
      </c>
      <c r="G14" s="87"/>
      <c r="H14" s="88"/>
    </row>
    <row r="15" spans="2:8" x14ac:dyDescent="0.25">
      <c r="B15" s="136"/>
      <c r="C15" s="17">
        <v>1300</v>
      </c>
      <c r="D15" s="122"/>
      <c r="E15" s="7">
        <v>3</v>
      </c>
      <c r="F15" s="116">
        <f t="shared" ref="F15:F33" si="1">D15*E15</f>
        <v>0</v>
      </c>
      <c r="G15" s="41"/>
      <c r="H15" s="41"/>
    </row>
    <row r="16" spans="2:8" x14ac:dyDescent="0.25">
      <c r="B16" s="136"/>
      <c r="C16" s="17">
        <v>2100</v>
      </c>
      <c r="D16" s="122"/>
      <c r="E16" s="7">
        <v>82</v>
      </c>
      <c r="F16" s="116">
        <f t="shared" si="1"/>
        <v>0</v>
      </c>
    </row>
    <row r="17" spans="2:6" x14ac:dyDescent="0.25">
      <c r="B17" s="136"/>
      <c r="C17" s="17">
        <v>2500</v>
      </c>
      <c r="D17" s="122"/>
      <c r="E17" s="7">
        <v>5</v>
      </c>
      <c r="F17" s="116">
        <f t="shared" si="1"/>
        <v>0</v>
      </c>
    </row>
    <row r="18" spans="2:6" ht="16.5" customHeight="1" x14ac:dyDescent="0.25">
      <c r="B18" s="136"/>
      <c r="C18" s="17">
        <v>3200</v>
      </c>
      <c r="D18" s="122"/>
      <c r="E18" s="7">
        <v>11</v>
      </c>
      <c r="F18" s="116">
        <f t="shared" si="1"/>
        <v>0</v>
      </c>
    </row>
    <row r="19" spans="2:6" ht="16.5" customHeight="1" x14ac:dyDescent="0.25">
      <c r="B19" s="136"/>
      <c r="C19" s="58">
        <v>4000</v>
      </c>
      <c r="D19" s="123"/>
      <c r="E19" s="48">
        <v>3</v>
      </c>
      <c r="F19" s="116">
        <f t="shared" si="1"/>
        <v>0</v>
      </c>
    </row>
    <row r="20" spans="2:6" ht="15.75" thickBot="1" x14ac:dyDescent="0.3">
      <c r="B20" s="135"/>
      <c r="C20" s="18" t="s">
        <v>111</v>
      </c>
      <c r="D20" s="124"/>
      <c r="E20" s="56">
        <v>17</v>
      </c>
      <c r="F20" s="116">
        <f t="shared" si="1"/>
        <v>0</v>
      </c>
    </row>
    <row r="21" spans="2:6" ht="15.75" thickTop="1" x14ac:dyDescent="0.25">
      <c r="B21" s="134" t="s">
        <v>42</v>
      </c>
      <c r="C21" s="16">
        <v>1100</v>
      </c>
      <c r="D21" s="125"/>
      <c r="E21" s="57">
        <v>3</v>
      </c>
      <c r="F21" s="116">
        <f t="shared" si="1"/>
        <v>0</v>
      </c>
    </row>
    <row r="22" spans="2:6" x14ac:dyDescent="0.25">
      <c r="B22" s="136"/>
      <c r="C22" s="17">
        <v>2100</v>
      </c>
      <c r="D22" s="118"/>
      <c r="E22" s="7">
        <v>93</v>
      </c>
      <c r="F22" s="116">
        <f t="shared" si="1"/>
        <v>0</v>
      </c>
    </row>
    <row r="23" spans="2:6" x14ac:dyDescent="0.25">
      <c r="B23" s="136"/>
      <c r="C23" s="17">
        <v>3200</v>
      </c>
      <c r="D23" s="118"/>
      <c r="E23" s="7">
        <v>15</v>
      </c>
      <c r="F23" s="116">
        <f t="shared" si="1"/>
        <v>0</v>
      </c>
    </row>
    <row r="24" spans="2:6" x14ac:dyDescent="0.25">
      <c r="B24" s="136"/>
      <c r="C24" s="58">
        <v>4000</v>
      </c>
      <c r="D24" s="126"/>
      <c r="E24" s="48">
        <v>1</v>
      </c>
      <c r="F24" s="116">
        <f t="shared" si="1"/>
        <v>0</v>
      </c>
    </row>
    <row r="25" spans="2:6" ht="15.75" thickBot="1" x14ac:dyDescent="0.3">
      <c r="B25" s="135"/>
      <c r="C25" s="18" t="s">
        <v>111</v>
      </c>
      <c r="D25" s="124"/>
      <c r="E25" s="56">
        <v>11</v>
      </c>
      <c r="F25" s="116">
        <f t="shared" si="1"/>
        <v>0</v>
      </c>
    </row>
    <row r="26" spans="2:6" ht="15.75" thickTop="1" x14ac:dyDescent="0.25">
      <c r="B26" s="134" t="s">
        <v>43</v>
      </c>
      <c r="C26" s="16">
        <v>1100</v>
      </c>
      <c r="D26" s="125"/>
      <c r="E26" s="57">
        <v>3</v>
      </c>
      <c r="F26" s="116">
        <f t="shared" si="1"/>
        <v>0</v>
      </c>
    </row>
    <row r="27" spans="2:6" x14ac:dyDescent="0.25">
      <c r="B27" s="136"/>
      <c r="C27" s="17">
        <v>2100</v>
      </c>
      <c r="D27" s="118"/>
      <c r="E27" s="7">
        <v>87</v>
      </c>
      <c r="F27" s="116">
        <f t="shared" si="1"/>
        <v>0</v>
      </c>
    </row>
    <row r="28" spans="2:6" ht="15.75" thickBot="1" x14ac:dyDescent="0.3">
      <c r="B28" s="135"/>
      <c r="C28" s="18">
        <v>2500</v>
      </c>
      <c r="D28" s="124"/>
      <c r="E28" s="56">
        <v>9</v>
      </c>
      <c r="F28" s="116">
        <f t="shared" si="1"/>
        <v>0</v>
      </c>
    </row>
    <row r="29" spans="2:6" ht="15.75" thickTop="1" x14ac:dyDescent="0.25">
      <c r="B29" s="134" t="s">
        <v>44</v>
      </c>
      <c r="C29" s="19">
        <v>1300</v>
      </c>
      <c r="D29" s="125"/>
      <c r="E29" s="57">
        <v>16</v>
      </c>
      <c r="F29" s="116">
        <f t="shared" si="1"/>
        <v>0</v>
      </c>
    </row>
    <row r="30" spans="2:6" ht="15.75" thickBot="1" x14ac:dyDescent="0.3">
      <c r="B30" s="135"/>
      <c r="C30" s="20">
        <v>2100</v>
      </c>
      <c r="D30" s="124"/>
      <c r="E30" s="56">
        <v>58</v>
      </c>
      <c r="F30" s="116">
        <f t="shared" si="1"/>
        <v>0</v>
      </c>
    </row>
    <row r="31" spans="2:6" ht="15.75" thickTop="1" x14ac:dyDescent="0.25">
      <c r="B31" s="134" t="s">
        <v>45</v>
      </c>
      <c r="C31" s="19">
        <v>240</v>
      </c>
      <c r="D31" s="125"/>
      <c r="E31" s="57">
        <v>52</v>
      </c>
      <c r="F31" s="116">
        <f t="shared" si="1"/>
        <v>0</v>
      </c>
    </row>
    <row r="32" spans="2:6" ht="15.75" thickBot="1" x14ac:dyDescent="0.3">
      <c r="B32" s="135"/>
      <c r="C32" s="20">
        <v>1100</v>
      </c>
      <c r="D32" s="124"/>
      <c r="E32" s="56">
        <v>1</v>
      </c>
      <c r="F32" s="116">
        <f t="shared" si="1"/>
        <v>0</v>
      </c>
    </row>
    <row r="33" spans="1:8" ht="15.75" thickTop="1" x14ac:dyDescent="0.25">
      <c r="B33" s="21" t="s">
        <v>46</v>
      </c>
      <c r="C33" s="22">
        <v>240</v>
      </c>
      <c r="D33" s="127"/>
      <c r="E33" s="57">
        <v>20</v>
      </c>
      <c r="F33" s="116">
        <f t="shared" si="1"/>
        <v>0</v>
      </c>
    </row>
    <row r="34" spans="1:8" x14ac:dyDescent="0.25">
      <c r="B34" s="11"/>
      <c r="C34" s="11"/>
      <c r="D34" s="42"/>
      <c r="E34" s="80"/>
      <c r="F34" s="66">
        <f>SUM(F14:F33)</f>
        <v>0</v>
      </c>
      <c r="G34" s="41"/>
    </row>
    <row r="35" spans="1:8" x14ac:dyDescent="0.25">
      <c r="A35" s="53"/>
    </row>
    <row r="36" spans="1:8" x14ac:dyDescent="0.25">
      <c r="A36" s="53"/>
      <c r="B36" s="2" t="s">
        <v>8</v>
      </c>
      <c r="C36" s="65" t="s">
        <v>155</v>
      </c>
      <c r="D36" s="2" t="s">
        <v>156</v>
      </c>
    </row>
    <row r="37" spans="1:8" ht="60" x14ac:dyDescent="0.25">
      <c r="A37" s="53"/>
      <c r="B37" s="109" t="s">
        <v>154</v>
      </c>
      <c r="C37" s="122"/>
      <c r="D37" s="108">
        <v>26</v>
      </c>
      <c r="E37" s="66">
        <f>C37*D37</f>
        <v>0</v>
      </c>
    </row>
    <row r="38" spans="1:8" s="10" customFormat="1" x14ac:dyDescent="0.25">
      <c r="A38" s="53"/>
      <c r="D38" s="39"/>
      <c r="E38" s="39"/>
      <c r="F38" s="39"/>
      <c r="G38" s="39"/>
      <c r="H38" s="54"/>
    </row>
    <row r="39" spans="1:8" x14ac:dyDescent="0.25">
      <c r="A39" s="53"/>
      <c r="H39" s="54"/>
    </row>
    <row r="40" spans="1:8" x14ac:dyDescent="0.25">
      <c r="A40" s="53"/>
      <c r="B40" s="93" t="s">
        <v>8</v>
      </c>
      <c r="C40" s="93" t="s">
        <v>108</v>
      </c>
      <c r="D40" s="93" t="s">
        <v>158</v>
      </c>
      <c r="H40" s="54"/>
    </row>
    <row r="41" spans="1:8" x14ac:dyDescent="0.25">
      <c r="A41" s="53"/>
      <c r="B41" s="14" t="s">
        <v>157</v>
      </c>
      <c r="C41" s="118"/>
      <c r="D41" s="9">
        <v>2600</v>
      </c>
      <c r="E41" s="66">
        <f>C41*D41</f>
        <v>0</v>
      </c>
      <c r="H41" s="54"/>
    </row>
    <row r="42" spans="1:8" x14ac:dyDescent="0.25">
      <c r="A42" s="53"/>
      <c r="H42" s="54"/>
    </row>
    <row r="43" spans="1:8" ht="30" x14ac:dyDescent="0.25">
      <c r="A43" s="53"/>
      <c r="B43" s="26" t="s">
        <v>159</v>
      </c>
      <c r="F43" s="10"/>
      <c r="H43" s="54"/>
    </row>
    <row r="44" spans="1:8" x14ac:dyDescent="0.25">
      <c r="A44" s="53"/>
      <c r="H44" s="54"/>
    </row>
    <row r="45" spans="1:8" x14ac:dyDescent="0.25">
      <c r="A45" s="53"/>
      <c r="H45" s="54"/>
    </row>
    <row r="46" spans="1:8" ht="15" customHeight="1" x14ac:dyDescent="0.25">
      <c r="A46" s="53"/>
      <c r="H46" s="54"/>
    </row>
    <row r="47" spans="1:8" x14ac:dyDescent="0.25">
      <c r="H47" s="55"/>
    </row>
    <row r="50" spans="3:4" x14ac:dyDescent="0.25">
      <c r="C50" s="41"/>
      <c r="D50" s="41"/>
    </row>
  </sheetData>
  <sheetProtection algorithmName="SHA-512" hashValue="9B7MEFNrlEoIUYGvHt/c3E5GcS/Rw44BPllTidp6VYL7DVug1tPBPH95j/lkP/0z9/myxu/c2/e4BEK7lLqmRQ==" saltValue="y7RL0wpKGN2z6IK9ZI6GFg==" spinCount="100000" sheet="1" objects="1" scenarios="1"/>
  <mergeCells count="5">
    <mergeCell ref="B31:B32"/>
    <mergeCell ref="B14:B20"/>
    <mergeCell ref="B21:B25"/>
    <mergeCell ref="B26:B28"/>
    <mergeCell ref="B29:B30"/>
  </mergeCells>
  <pageMargins left="0.7" right="0.7" top="0.78740157499999996" bottom="0.78740157499999996" header="0.3" footer="0.3"/>
  <pageSetup paperSize="9" scale="4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AA21A0-DFB4-4530-B35F-6A7F5EF415C2}">
  <dimension ref="B2:N78"/>
  <sheetViews>
    <sheetView zoomScaleNormal="100" zoomScaleSheetLayoutView="140" workbookViewId="0">
      <selection activeCell="D15" sqref="D15"/>
    </sheetView>
  </sheetViews>
  <sheetFormatPr defaultRowHeight="15" x14ac:dyDescent="0.25"/>
  <cols>
    <col min="2" max="2" width="33" customWidth="1"/>
    <col min="3" max="3" width="47.28515625" bestFit="1" customWidth="1"/>
    <col min="4" max="4" width="15.7109375" bestFit="1" customWidth="1"/>
    <col min="5" max="5" width="14" bestFit="1" customWidth="1"/>
    <col min="6" max="6" width="12.7109375" style="41" customWidth="1"/>
    <col min="8" max="8" width="33" customWidth="1"/>
    <col min="9" max="9" width="47.28515625" bestFit="1" customWidth="1"/>
    <col min="10" max="10" width="12.7109375" bestFit="1" customWidth="1"/>
    <col min="11" max="11" width="11.140625" customWidth="1"/>
  </cols>
  <sheetData>
    <row r="2" spans="2:12" x14ac:dyDescent="0.25">
      <c r="B2" s="1" t="s">
        <v>48</v>
      </c>
      <c r="D2" s="63" t="s">
        <v>117</v>
      </c>
      <c r="E2" s="66">
        <f>F27+F45+L10+L16+L25+L40+L46</f>
        <v>0</v>
      </c>
      <c r="H2" s="1"/>
    </row>
    <row r="4" spans="2:12" x14ac:dyDescent="0.25">
      <c r="D4" t="s">
        <v>127</v>
      </c>
      <c r="E4">
        <v>1E-3</v>
      </c>
      <c r="I4" s="11"/>
      <c r="J4" s="11"/>
    </row>
    <row r="5" spans="2:12" x14ac:dyDescent="0.25">
      <c r="B5" s="33" t="s">
        <v>64</v>
      </c>
      <c r="H5" s="33" t="s">
        <v>65</v>
      </c>
      <c r="I5" s="11"/>
      <c r="J5" s="11"/>
    </row>
    <row r="6" spans="2:12" x14ac:dyDescent="0.25">
      <c r="B6" s="2" t="s">
        <v>13</v>
      </c>
      <c r="C6" s="2" t="s">
        <v>0</v>
      </c>
      <c r="D6" s="2" t="s">
        <v>33</v>
      </c>
      <c r="E6" s="2" t="s">
        <v>95</v>
      </c>
      <c r="F6" s="40"/>
      <c r="H6" s="2" t="s">
        <v>13</v>
      </c>
      <c r="I6" s="2" t="s">
        <v>0</v>
      </c>
      <c r="J6" s="2" t="s">
        <v>33</v>
      </c>
      <c r="K6" s="65" t="s">
        <v>96</v>
      </c>
      <c r="L6" s="3"/>
    </row>
    <row r="7" spans="2:12" x14ac:dyDescent="0.25">
      <c r="B7" s="57">
        <v>200101</v>
      </c>
      <c r="C7" s="104" t="s">
        <v>14</v>
      </c>
      <c r="D7" s="127"/>
      <c r="E7" s="40">
        <v>493.608</v>
      </c>
      <c r="F7" s="68">
        <f>D7*E7</f>
        <v>0</v>
      </c>
      <c r="H7" s="7">
        <v>130208</v>
      </c>
      <c r="I7" s="5" t="s">
        <v>66</v>
      </c>
      <c r="J7" s="120"/>
      <c r="K7" s="40">
        <f>$E$4</f>
        <v>1E-3</v>
      </c>
      <c r="L7" s="116">
        <f>J7*K7</f>
        <v>0</v>
      </c>
    </row>
    <row r="8" spans="2:12" x14ac:dyDescent="0.25">
      <c r="B8" s="7">
        <v>200102</v>
      </c>
      <c r="C8" s="5" t="s">
        <v>109</v>
      </c>
      <c r="D8" s="118"/>
      <c r="E8" s="40">
        <v>136.346</v>
      </c>
      <c r="F8" s="68">
        <f t="shared" ref="F8:F26" si="0">D8*E8</f>
        <v>0</v>
      </c>
      <c r="H8" s="7">
        <v>130503</v>
      </c>
      <c r="I8" s="45" t="s">
        <v>97</v>
      </c>
      <c r="J8" s="120"/>
      <c r="K8" s="40">
        <v>4.5999999999999996</v>
      </c>
      <c r="L8" s="116">
        <f t="shared" ref="L8:L9" si="1">J8*K8</f>
        <v>0</v>
      </c>
    </row>
    <row r="9" spans="2:12" x14ac:dyDescent="0.25">
      <c r="B9" s="7"/>
      <c r="C9" s="5" t="s">
        <v>110</v>
      </c>
      <c r="D9" s="118"/>
      <c r="E9" s="40">
        <v>123.66</v>
      </c>
      <c r="F9" s="68">
        <f t="shared" si="0"/>
        <v>0</v>
      </c>
      <c r="H9" s="7">
        <v>130507</v>
      </c>
      <c r="I9" s="45" t="s">
        <v>98</v>
      </c>
      <c r="J9" s="120"/>
      <c r="K9" s="105">
        <v>18.600000000000001</v>
      </c>
      <c r="L9" s="116">
        <f t="shared" si="1"/>
        <v>0</v>
      </c>
    </row>
    <row r="10" spans="2:12" x14ac:dyDescent="0.25">
      <c r="B10" s="7">
        <v>200108</v>
      </c>
      <c r="C10" s="12" t="s">
        <v>35</v>
      </c>
      <c r="D10" s="118"/>
      <c r="E10" s="40">
        <f>$E$4</f>
        <v>1E-3</v>
      </c>
      <c r="F10" s="68">
        <f>D10*E10</f>
        <v>0</v>
      </c>
      <c r="L10" s="66">
        <f>SUM(L7:L9)</f>
        <v>0</v>
      </c>
    </row>
    <row r="11" spans="2:12" x14ac:dyDescent="0.25">
      <c r="B11" s="7">
        <v>200110</v>
      </c>
      <c r="C11" s="5" t="s">
        <v>16</v>
      </c>
      <c r="D11" s="118"/>
      <c r="E11" s="40">
        <v>59.835099999999997</v>
      </c>
      <c r="F11" s="68">
        <f t="shared" si="0"/>
        <v>0</v>
      </c>
      <c r="J11" s="42"/>
      <c r="K11" s="41"/>
      <c r="L11" s="41"/>
    </row>
    <row r="12" spans="2:12" x14ac:dyDescent="0.25">
      <c r="B12" s="7">
        <v>200125</v>
      </c>
      <c r="C12" s="12" t="s">
        <v>57</v>
      </c>
      <c r="D12" s="118"/>
      <c r="E12" s="40">
        <v>6.23</v>
      </c>
      <c r="F12" s="68">
        <f t="shared" si="0"/>
        <v>0</v>
      </c>
      <c r="G12" t="s">
        <v>93</v>
      </c>
      <c r="H12" s="77" t="s">
        <v>67</v>
      </c>
      <c r="I12" s="78"/>
      <c r="J12" s="41"/>
      <c r="K12" s="41"/>
      <c r="L12" s="41"/>
    </row>
    <row r="13" spans="2:12" ht="30" x14ac:dyDescent="0.25">
      <c r="B13" s="7">
        <v>200128</v>
      </c>
      <c r="C13" s="5" t="s">
        <v>17</v>
      </c>
      <c r="D13" s="118"/>
      <c r="E13" s="40">
        <f>$E$4</f>
        <v>1E-3</v>
      </c>
      <c r="F13" s="68">
        <f t="shared" si="0"/>
        <v>0</v>
      </c>
      <c r="H13" s="77" t="s">
        <v>68</v>
      </c>
      <c r="I13" s="78"/>
      <c r="J13" s="42"/>
      <c r="K13" s="41"/>
      <c r="L13" s="41"/>
    </row>
    <row r="14" spans="2:12" x14ac:dyDescent="0.25">
      <c r="B14" s="7">
        <v>200130</v>
      </c>
      <c r="C14" s="12" t="s">
        <v>59</v>
      </c>
      <c r="D14" s="118"/>
      <c r="E14" s="40">
        <f t="shared" ref="E14:E16" si="2">$E$4</f>
        <v>1E-3</v>
      </c>
      <c r="F14" s="68">
        <f t="shared" si="0"/>
        <v>0</v>
      </c>
      <c r="H14" s="65" t="s">
        <v>13</v>
      </c>
      <c r="I14" s="65" t="s">
        <v>0</v>
      </c>
      <c r="J14" s="65" t="s">
        <v>33</v>
      </c>
      <c r="K14" s="65" t="s">
        <v>96</v>
      </c>
      <c r="L14" s="40"/>
    </row>
    <row r="15" spans="2:12" ht="60" x14ac:dyDescent="0.25">
      <c r="B15" s="7">
        <v>200134</v>
      </c>
      <c r="C15" s="12" t="s">
        <v>61</v>
      </c>
      <c r="D15" s="118"/>
      <c r="E15" s="40">
        <f t="shared" si="2"/>
        <v>1E-3</v>
      </c>
      <c r="F15" s="68">
        <f t="shared" si="0"/>
        <v>0</v>
      </c>
      <c r="H15" s="7">
        <v>150202</v>
      </c>
      <c r="I15" s="12" t="s">
        <v>69</v>
      </c>
      <c r="J15" s="118"/>
      <c r="K15" s="40">
        <v>0.246</v>
      </c>
      <c r="L15" s="116">
        <f>J15*K15</f>
        <v>0</v>
      </c>
    </row>
    <row r="16" spans="2:12" ht="30" x14ac:dyDescent="0.25">
      <c r="B16" s="7">
        <v>200136</v>
      </c>
      <c r="C16" s="12" t="s">
        <v>62</v>
      </c>
      <c r="D16" s="118"/>
      <c r="E16" s="40">
        <f t="shared" si="2"/>
        <v>1E-3</v>
      </c>
      <c r="F16" s="68">
        <f t="shared" si="0"/>
        <v>0</v>
      </c>
      <c r="H16" s="31"/>
      <c r="I16" s="32"/>
      <c r="J16" s="11"/>
      <c r="L16" s="66">
        <f>SUM(L15)</f>
        <v>0</v>
      </c>
    </row>
    <row r="17" spans="2:14" x14ac:dyDescent="0.25">
      <c r="B17" s="7">
        <v>200138</v>
      </c>
      <c r="C17" s="5" t="s">
        <v>84</v>
      </c>
      <c r="D17" s="118"/>
      <c r="E17" s="40">
        <v>380.22</v>
      </c>
      <c r="F17" s="68">
        <f t="shared" si="0"/>
        <v>0</v>
      </c>
    </row>
    <row r="18" spans="2:14" x14ac:dyDescent="0.25">
      <c r="B18" s="7">
        <v>200139</v>
      </c>
      <c r="C18" s="5" t="s">
        <v>18</v>
      </c>
      <c r="D18" s="118"/>
      <c r="E18" s="40">
        <v>249.102</v>
      </c>
      <c r="F18" s="68">
        <f t="shared" si="0"/>
        <v>0</v>
      </c>
      <c r="H18" s="77" t="s">
        <v>70</v>
      </c>
      <c r="I18" s="78"/>
      <c r="J18" s="42"/>
      <c r="K18" s="41"/>
      <c r="L18" s="41"/>
    </row>
    <row r="19" spans="2:14" x14ac:dyDescent="0.25">
      <c r="B19" s="7">
        <v>200140</v>
      </c>
      <c r="C19" s="5" t="s">
        <v>19</v>
      </c>
      <c r="D19" s="122"/>
      <c r="E19" s="40">
        <v>19.760000000000002</v>
      </c>
      <c r="F19" s="68">
        <f t="shared" si="0"/>
        <v>0</v>
      </c>
      <c r="H19" s="72" t="s">
        <v>68</v>
      </c>
      <c r="I19" s="73"/>
      <c r="J19" s="42"/>
      <c r="K19" s="41"/>
      <c r="L19" s="41"/>
    </row>
    <row r="20" spans="2:14" ht="30" x14ac:dyDescent="0.25">
      <c r="B20" s="137">
        <v>200201</v>
      </c>
      <c r="C20" s="47" t="s">
        <v>85</v>
      </c>
      <c r="D20" s="118"/>
      <c r="E20" s="40">
        <v>1451</v>
      </c>
      <c r="F20" s="68">
        <f t="shared" si="0"/>
        <v>0</v>
      </c>
      <c r="H20" s="65" t="s">
        <v>13</v>
      </c>
      <c r="I20" s="65" t="s">
        <v>0</v>
      </c>
      <c r="J20" s="65" t="s">
        <v>33</v>
      </c>
      <c r="K20" s="65" t="s">
        <v>96</v>
      </c>
      <c r="L20" s="40"/>
    </row>
    <row r="21" spans="2:14" x14ac:dyDescent="0.25">
      <c r="B21" s="137"/>
      <c r="C21" s="47" t="s">
        <v>105</v>
      </c>
      <c r="D21" s="118"/>
      <c r="E21" s="138">
        <f>2465.28-E20</f>
        <v>1014.2800000000002</v>
      </c>
      <c r="F21" s="68">
        <f t="shared" si="0"/>
        <v>0</v>
      </c>
      <c r="H21" s="74">
        <v>160107</v>
      </c>
      <c r="I21" s="47" t="s">
        <v>71</v>
      </c>
      <c r="J21" s="118"/>
      <c r="K21" s="106">
        <f>$E$4</f>
        <v>1E-3</v>
      </c>
      <c r="L21" s="68">
        <f>J21*K21</f>
        <v>0</v>
      </c>
      <c r="M21" t="s">
        <v>93</v>
      </c>
    </row>
    <row r="22" spans="2:14" x14ac:dyDescent="0.25">
      <c r="B22" s="137"/>
      <c r="C22" s="37" t="s">
        <v>83</v>
      </c>
      <c r="D22" s="118"/>
      <c r="E22" s="138"/>
      <c r="F22" s="68">
        <f t="shared" si="0"/>
        <v>0</v>
      </c>
      <c r="H22" s="74">
        <v>160111</v>
      </c>
      <c r="I22" s="47" t="s">
        <v>72</v>
      </c>
      <c r="J22" s="118"/>
      <c r="K22" s="106">
        <f t="shared" ref="K22:K24" si="3">$E$4</f>
        <v>1E-3</v>
      </c>
      <c r="L22" s="68">
        <f t="shared" ref="L22:L24" si="4">J22*K22</f>
        <v>0</v>
      </c>
    </row>
    <row r="23" spans="2:14" x14ac:dyDescent="0.25">
      <c r="B23" s="7">
        <v>200203</v>
      </c>
      <c r="C23" s="12" t="s">
        <v>36</v>
      </c>
      <c r="D23" s="118"/>
      <c r="E23" s="40">
        <v>30.28</v>
      </c>
      <c r="F23" s="68">
        <f t="shared" si="0"/>
        <v>0</v>
      </c>
      <c r="H23" s="74">
        <v>160113</v>
      </c>
      <c r="I23" s="47" t="s">
        <v>73</v>
      </c>
      <c r="J23" s="118"/>
      <c r="K23" s="106">
        <f t="shared" si="3"/>
        <v>1E-3</v>
      </c>
      <c r="L23" s="68">
        <f t="shared" si="4"/>
        <v>0</v>
      </c>
    </row>
    <row r="24" spans="2:14" ht="60" x14ac:dyDescent="0.25">
      <c r="B24" s="7">
        <v>200301</v>
      </c>
      <c r="C24" s="12" t="s">
        <v>87</v>
      </c>
      <c r="D24" s="118"/>
      <c r="E24" s="40">
        <v>86</v>
      </c>
      <c r="F24" s="68">
        <f t="shared" si="0"/>
        <v>0</v>
      </c>
      <c r="H24" s="74">
        <v>160114</v>
      </c>
      <c r="I24" s="47" t="s">
        <v>74</v>
      </c>
      <c r="J24" s="118"/>
      <c r="K24" s="106">
        <f t="shared" si="3"/>
        <v>1E-3</v>
      </c>
      <c r="L24" s="68">
        <f t="shared" si="4"/>
        <v>0</v>
      </c>
      <c r="N24" t="s">
        <v>93</v>
      </c>
    </row>
    <row r="25" spans="2:14" x14ac:dyDescent="0.25">
      <c r="B25" s="7">
        <v>200303</v>
      </c>
      <c r="C25" s="12" t="s">
        <v>37</v>
      </c>
      <c r="D25" s="118"/>
      <c r="E25" s="40">
        <f>$E$4</f>
        <v>1E-3</v>
      </c>
      <c r="F25" s="68">
        <f t="shared" si="0"/>
        <v>0</v>
      </c>
      <c r="H25" s="62"/>
      <c r="I25" s="62"/>
      <c r="J25" s="62"/>
      <c r="K25" s="62"/>
      <c r="L25" s="66">
        <f>SUM(L21:L24)</f>
        <v>0</v>
      </c>
    </row>
    <row r="26" spans="2:14" x14ac:dyDescent="0.25">
      <c r="B26" s="7">
        <v>200307</v>
      </c>
      <c r="C26" s="5" t="s">
        <v>20</v>
      </c>
      <c r="D26" s="118"/>
      <c r="E26" s="40">
        <v>514.404</v>
      </c>
      <c r="F26" s="68">
        <f t="shared" si="0"/>
        <v>0</v>
      </c>
      <c r="H26" s="62"/>
      <c r="I26" s="62"/>
      <c r="J26" s="62"/>
      <c r="K26" s="62"/>
      <c r="L26" s="62"/>
    </row>
    <row r="27" spans="2:14" x14ac:dyDescent="0.25">
      <c r="F27" s="115">
        <f>SUM(F7:F26)</f>
        <v>0</v>
      </c>
      <c r="H27" s="35" t="s">
        <v>75</v>
      </c>
      <c r="I27" s="30"/>
      <c r="J27" s="11"/>
      <c r="K27" s="62"/>
      <c r="L27" s="62"/>
    </row>
    <row r="28" spans="2:14" x14ac:dyDescent="0.25">
      <c r="B28" s="1" t="s">
        <v>21</v>
      </c>
      <c r="H28" s="34" t="s">
        <v>12</v>
      </c>
      <c r="I28" s="30"/>
      <c r="J28" s="11"/>
      <c r="K28" s="62"/>
      <c r="L28" s="62"/>
    </row>
    <row r="29" spans="2:14" x14ac:dyDescent="0.25">
      <c r="B29" s="2" t="s">
        <v>13</v>
      </c>
      <c r="C29" s="2" t="s">
        <v>0</v>
      </c>
      <c r="D29" s="2" t="s">
        <v>33</v>
      </c>
      <c r="E29" s="65" t="s">
        <v>95</v>
      </c>
      <c r="F29" s="65"/>
      <c r="H29" s="2" t="s">
        <v>13</v>
      </c>
      <c r="I29" s="2" t="s">
        <v>0</v>
      </c>
      <c r="J29" s="2" t="s">
        <v>33</v>
      </c>
      <c r="K29" s="65" t="s">
        <v>96</v>
      </c>
      <c r="L29" s="3"/>
    </row>
    <row r="30" spans="2:14" x14ac:dyDescent="0.25">
      <c r="B30" s="60">
        <v>200113</v>
      </c>
      <c r="C30" s="5" t="s">
        <v>22</v>
      </c>
      <c r="D30" s="118"/>
      <c r="E30" s="40">
        <f>$E$4</f>
        <v>1E-3</v>
      </c>
      <c r="F30" s="68">
        <f>D30*E30</f>
        <v>0</v>
      </c>
      <c r="H30" s="61">
        <v>170101</v>
      </c>
      <c r="I30" s="3" t="s">
        <v>99</v>
      </c>
      <c r="J30" s="118"/>
      <c r="K30" s="40">
        <v>16.02</v>
      </c>
      <c r="L30" s="116">
        <f>J30*K30</f>
        <v>0</v>
      </c>
    </row>
    <row r="31" spans="2:14" ht="30" x14ac:dyDescent="0.25">
      <c r="B31" s="60">
        <v>200114</v>
      </c>
      <c r="C31" s="5" t="s">
        <v>23</v>
      </c>
      <c r="D31" s="118"/>
      <c r="E31" s="40">
        <v>1.4999999999999999E-2</v>
      </c>
      <c r="F31" s="68">
        <f t="shared" ref="F31:F44" si="5">D31*E31</f>
        <v>0</v>
      </c>
      <c r="H31" s="61">
        <v>170107</v>
      </c>
      <c r="I31" s="5" t="s">
        <v>76</v>
      </c>
      <c r="J31" s="118"/>
      <c r="K31" s="40">
        <v>3.22</v>
      </c>
      <c r="L31" s="116">
        <f t="shared" ref="L31:L39" si="6">J31*K31</f>
        <v>0</v>
      </c>
    </row>
    <row r="32" spans="2:14" ht="14.25" customHeight="1" x14ac:dyDescent="0.25">
      <c r="B32" s="60">
        <v>200115</v>
      </c>
      <c r="C32" s="5" t="s">
        <v>24</v>
      </c>
      <c r="D32" s="118"/>
      <c r="E32" s="40">
        <f>$E$4</f>
        <v>1E-3</v>
      </c>
      <c r="F32" s="68">
        <f t="shared" si="5"/>
        <v>0</v>
      </c>
      <c r="H32" s="61">
        <v>170201</v>
      </c>
      <c r="I32" s="47" t="s">
        <v>100</v>
      </c>
      <c r="J32" s="118"/>
      <c r="K32" s="40">
        <v>1.48</v>
      </c>
      <c r="L32" s="116">
        <f t="shared" si="6"/>
        <v>0</v>
      </c>
    </row>
    <row r="33" spans="2:12" x14ac:dyDescent="0.25">
      <c r="B33" s="60">
        <v>200117</v>
      </c>
      <c r="C33" s="5" t="s">
        <v>56</v>
      </c>
      <c r="D33" s="118"/>
      <c r="E33" s="40">
        <f t="shared" ref="E33:E36" si="7">$E$4</f>
        <v>1E-3</v>
      </c>
      <c r="F33" s="68">
        <f t="shared" si="5"/>
        <v>0</v>
      </c>
      <c r="H33" s="61">
        <v>170202</v>
      </c>
      <c r="I33" s="47" t="s">
        <v>15</v>
      </c>
      <c r="J33" s="118"/>
      <c r="K33" s="40">
        <v>0.1</v>
      </c>
      <c r="L33" s="116">
        <f t="shared" si="6"/>
        <v>0</v>
      </c>
    </row>
    <row r="34" spans="2:12" x14ac:dyDescent="0.25">
      <c r="B34" s="60">
        <v>200119</v>
      </c>
      <c r="C34" s="5" t="s">
        <v>25</v>
      </c>
      <c r="D34" s="118"/>
      <c r="E34" s="40">
        <f t="shared" si="7"/>
        <v>1E-3</v>
      </c>
      <c r="F34" s="68">
        <f t="shared" si="5"/>
        <v>0</v>
      </c>
      <c r="H34" s="46">
        <v>170302</v>
      </c>
      <c r="I34" s="47" t="s">
        <v>101</v>
      </c>
      <c r="J34" s="118"/>
      <c r="K34" s="40">
        <v>65.930000000000007</v>
      </c>
      <c r="L34" s="116">
        <f t="shared" si="6"/>
        <v>0</v>
      </c>
    </row>
    <row r="35" spans="2:12" x14ac:dyDescent="0.25">
      <c r="B35" s="60">
        <v>200121</v>
      </c>
      <c r="C35" s="5" t="s">
        <v>28</v>
      </c>
      <c r="D35" s="118"/>
      <c r="E35" s="40">
        <f t="shared" si="7"/>
        <v>1E-3</v>
      </c>
      <c r="F35" s="68">
        <f t="shared" si="5"/>
        <v>0</v>
      </c>
      <c r="H35" s="75">
        <v>170405</v>
      </c>
      <c r="I35" s="102" t="s">
        <v>102</v>
      </c>
      <c r="J35" s="118"/>
      <c r="K35" s="40">
        <f>$E$4</f>
        <v>1E-3</v>
      </c>
      <c r="L35" s="116">
        <f t="shared" si="6"/>
        <v>0</v>
      </c>
    </row>
    <row r="36" spans="2:12" x14ac:dyDescent="0.25">
      <c r="B36" s="60">
        <v>200123</v>
      </c>
      <c r="C36" s="5" t="s">
        <v>29</v>
      </c>
      <c r="D36" s="118"/>
      <c r="E36" s="40">
        <f t="shared" si="7"/>
        <v>1E-3</v>
      </c>
      <c r="F36" s="68">
        <f t="shared" si="5"/>
        <v>0</v>
      </c>
      <c r="H36" s="76"/>
      <c r="I36" s="103"/>
      <c r="J36" s="122"/>
      <c r="K36" s="40">
        <v>0.1</v>
      </c>
      <c r="L36" s="116">
        <f t="shared" si="6"/>
        <v>0</v>
      </c>
    </row>
    <row r="37" spans="2:12" x14ac:dyDescent="0.25">
      <c r="B37" s="60">
        <v>200126</v>
      </c>
      <c r="C37" s="5" t="s">
        <v>32</v>
      </c>
      <c r="D37" s="118"/>
      <c r="E37" s="40">
        <v>3.08</v>
      </c>
      <c r="F37" s="68">
        <f t="shared" si="5"/>
        <v>0</v>
      </c>
      <c r="H37" s="48">
        <v>170604</v>
      </c>
      <c r="I37" s="49" t="s">
        <v>77</v>
      </c>
      <c r="J37" s="126"/>
      <c r="K37" s="40">
        <f>$E$4</f>
        <v>1E-3</v>
      </c>
      <c r="L37" s="116">
        <f t="shared" si="6"/>
        <v>0</v>
      </c>
    </row>
    <row r="38" spans="2:12" ht="30" x14ac:dyDescent="0.25">
      <c r="B38" s="60">
        <v>200127</v>
      </c>
      <c r="C38" s="5" t="s">
        <v>26</v>
      </c>
      <c r="D38" s="118"/>
      <c r="E38" s="40">
        <v>13.7</v>
      </c>
      <c r="F38" s="68">
        <f t="shared" si="5"/>
        <v>0</v>
      </c>
      <c r="H38" s="7">
        <v>170904</v>
      </c>
      <c r="I38" s="5" t="s">
        <v>104</v>
      </c>
      <c r="J38" s="118"/>
      <c r="K38" s="40">
        <v>1.64</v>
      </c>
      <c r="L38" s="116">
        <f t="shared" si="6"/>
        <v>0</v>
      </c>
    </row>
    <row r="39" spans="2:12" x14ac:dyDescent="0.25">
      <c r="B39" s="60">
        <v>200129</v>
      </c>
      <c r="C39" s="5" t="s">
        <v>58</v>
      </c>
      <c r="D39" s="118"/>
      <c r="E39" s="40">
        <f>$E$4</f>
        <v>1E-3</v>
      </c>
      <c r="F39" s="68">
        <f t="shared" si="5"/>
        <v>0</v>
      </c>
      <c r="H39" s="61">
        <v>170203</v>
      </c>
      <c r="I39" s="5" t="s">
        <v>78</v>
      </c>
      <c r="J39" s="118"/>
      <c r="K39" s="40">
        <f>$E$4</f>
        <v>1E-3</v>
      </c>
      <c r="L39" s="116">
        <f t="shared" si="6"/>
        <v>0</v>
      </c>
    </row>
    <row r="40" spans="2:12" x14ac:dyDescent="0.25">
      <c r="B40" s="60">
        <v>200131</v>
      </c>
      <c r="C40" s="5" t="s">
        <v>60</v>
      </c>
      <c r="D40" s="118"/>
      <c r="E40" s="40">
        <f>$E$4</f>
        <v>1E-3</v>
      </c>
      <c r="F40" s="68">
        <f t="shared" si="5"/>
        <v>0</v>
      </c>
      <c r="L40" s="66">
        <f>SUM(L30:L39)</f>
        <v>0</v>
      </c>
    </row>
    <row r="41" spans="2:12" x14ac:dyDescent="0.25">
      <c r="B41" s="60">
        <v>200132</v>
      </c>
      <c r="C41" s="5" t="s">
        <v>27</v>
      </c>
      <c r="D41" s="118"/>
      <c r="E41" s="40">
        <v>7.5999999999999998E-2</v>
      </c>
      <c r="F41" s="68">
        <f t="shared" si="5"/>
        <v>0</v>
      </c>
    </row>
    <row r="42" spans="2:12" x14ac:dyDescent="0.25">
      <c r="B42" s="60">
        <v>200133</v>
      </c>
      <c r="C42" s="5" t="s">
        <v>30</v>
      </c>
      <c r="D42" s="118"/>
      <c r="E42" s="40">
        <f>$E$4</f>
        <v>1E-3</v>
      </c>
      <c r="F42" s="68">
        <f t="shared" si="5"/>
        <v>0</v>
      </c>
      <c r="H42" s="1" t="s">
        <v>68</v>
      </c>
    </row>
    <row r="43" spans="2:12" ht="30" x14ac:dyDescent="0.25">
      <c r="B43" s="60">
        <v>200135</v>
      </c>
      <c r="C43" s="5" t="s">
        <v>31</v>
      </c>
      <c r="D43" s="118"/>
      <c r="E43" s="40">
        <f t="shared" ref="E43:E44" si="8">$E$4</f>
        <v>1E-3</v>
      </c>
      <c r="F43" s="68">
        <f t="shared" si="5"/>
        <v>0</v>
      </c>
      <c r="H43" s="2" t="s">
        <v>13</v>
      </c>
      <c r="I43" s="2" t="s">
        <v>0</v>
      </c>
      <c r="J43" s="2" t="s">
        <v>33</v>
      </c>
      <c r="K43" s="65" t="s">
        <v>96</v>
      </c>
      <c r="L43" s="65" t="s">
        <v>93</v>
      </c>
    </row>
    <row r="44" spans="2:12" x14ac:dyDescent="0.25">
      <c r="B44" s="60">
        <v>200137</v>
      </c>
      <c r="C44" s="5" t="s">
        <v>63</v>
      </c>
      <c r="D44" s="118"/>
      <c r="E44" s="40">
        <f t="shared" si="8"/>
        <v>1E-3</v>
      </c>
      <c r="F44" s="68">
        <f t="shared" si="5"/>
        <v>0</v>
      </c>
      <c r="H44" s="7">
        <v>170605</v>
      </c>
      <c r="I44" s="3" t="s">
        <v>79</v>
      </c>
      <c r="J44" s="126"/>
      <c r="K44" s="106">
        <f>$E$4</f>
        <v>1E-3</v>
      </c>
      <c r="L44" s="116">
        <f>J44*K44</f>
        <v>0</v>
      </c>
    </row>
    <row r="45" spans="2:12" ht="45" x14ac:dyDescent="0.25">
      <c r="F45" s="115">
        <f>SUM(F30:F44)</f>
        <v>0</v>
      </c>
      <c r="H45" s="46">
        <v>170903</v>
      </c>
      <c r="I45" s="70" t="s">
        <v>103</v>
      </c>
      <c r="J45" s="118"/>
      <c r="K45" s="106">
        <v>0.09</v>
      </c>
      <c r="L45" s="116">
        <f>J45*K45</f>
        <v>0</v>
      </c>
    </row>
    <row r="46" spans="2:12" x14ac:dyDescent="0.25">
      <c r="L46" s="66">
        <f>SUM(L44:L45)</f>
        <v>0</v>
      </c>
    </row>
    <row r="48" spans="2:12" ht="135" x14ac:dyDescent="0.25">
      <c r="B48" s="50" t="s">
        <v>88</v>
      </c>
    </row>
    <row r="52" spans="2:13" s="62" customFormat="1" x14ac:dyDescent="0.25">
      <c r="F52" s="41"/>
    </row>
    <row r="53" spans="2:13" x14ac:dyDescent="0.25">
      <c r="F53" s="71"/>
    </row>
    <row r="54" spans="2:13" ht="12.75" customHeight="1" x14ac:dyDescent="0.25">
      <c r="B54" s="29"/>
      <c r="C54" s="30"/>
      <c r="D54" s="11"/>
      <c r="E54" s="11"/>
      <c r="F54" s="42"/>
      <c r="G54" s="50"/>
    </row>
    <row r="57" spans="2:13" x14ac:dyDescent="0.25">
      <c r="G57" t="s">
        <v>93</v>
      </c>
    </row>
    <row r="61" spans="2:13" x14ac:dyDescent="0.25">
      <c r="M61" t="s">
        <v>93</v>
      </c>
    </row>
    <row r="66" spans="3:10" x14ac:dyDescent="0.25">
      <c r="G66" s="50"/>
      <c r="H66" s="50"/>
      <c r="I66" s="50"/>
      <c r="J66" s="50"/>
    </row>
    <row r="67" spans="3:10" x14ac:dyDescent="0.25">
      <c r="C67" s="50"/>
      <c r="D67" s="50"/>
      <c r="E67" s="50"/>
      <c r="F67" s="67"/>
    </row>
    <row r="68" spans="3:10" x14ac:dyDescent="0.25">
      <c r="F68"/>
    </row>
    <row r="69" spans="3:10" x14ac:dyDescent="0.25">
      <c r="F69"/>
    </row>
    <row r="70" spans="3:10" x14ac:dyDescent="0.25">
      <c r="F70"/>
    </row>
    <row r="71" spans="3:10" x14ac:dyDescent="0.25">
      <c r="F71"/>
    </row>
    <row r="72" spans="3:10" x14ac:dyDescent="0.25">
      <c r="F72"/>
    </row>
    <row r="73" spans="3:10" x14ac:dyDescent="0.25">
      <c r="F73"/>
    </row>
    <row r="74" spans="3:10" x14ac:dyDescent="0.25">
      <c r="F74"/>
    </row>
    <row r="75" spans="3:10" x14ac:dyDescent="0.25">
      <c r="F75"/>
    </row>
    <row r="76" spans="3:10" x14ac:dyDescent="0.25">
      <c r="F76"/>
    </row>
    <row r="77" spans="3:10" x14ac:dyDescent="0.25">
      <c r="F77"/>
    </row>
    <row r="78" spans="3:10" x14ac:dyDescent="0.25">
      <c r="F78"/>
    </row>
  </sheetData>
  <sheetProtection algorithmName="SHA-512" hashValue="83C1+SWKvzFogxkj/CFjdgRcl91p+HJqqcUANFpRGV03M8aISTAORh6zCOITpNCdJUJxV1BopUYUVXXCE7g93w==" saltValue="dOfH5pxoRDF+dztstK38RQ==" spinCount="100000" sheet="1" objects="1" scenarios="1"/>
  <sortState xmlns:xlrd2="http://schemas.microsoft.com/office/spreadsheetml/2017/richdata2" ref="B30:D44">
    <sortCondition ref="B30:B44"/>
  </sortState>
  <mergeCells count="2">
    <mergeCell ref="B20:B22"/>
    <mergeCell ref="E21:E22"/>
  </mergeCells>
  <pageMargins left="0.7" right="0.7" top="0.78740157499999996" bottom="0.78740157499999996" header="0.3" footer="0.3"/>
  <pageSetup paperSize="9" scale="71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CFDDB7-F82C-4904-BC0C-B57C0CBE622D}">
  <dimension ref="B2:K23"/>
  <sheetViews>
    <sheetView zoomScaleNormal="100" workbookViewId="0">
      <selection activeCell="B6" sqref="B6"/>
    </sheetView>
  </sheetViews>
  <sheetFormatPr defaultRowHeight="15" x14ac:dyDescent="0.25"/>
  <cols>
    <col min="2" max="2" width="31.85546875" customWidth="1"/>
    <col min="3" max="3" width="21.42578125" customWidth="1"/>
    <col min="4" max="4" width="22.5703125" customWidth="1"/>
    <col min="5" max="5" width="13.5703125" bestFit="1" customWidth="1"/>
    <col min="6" max="6" width="24.7109375" bestFit="1" customWidth="1"/>
    <col min="7" max="7" width="36.7109375" bestFit="1" customWidth="1"/>
    <col min="8" max="8" width="20.7109375" bestFit="1" customWidth="1"/>
    <col min="9" max="9" width="18.140625" bestFit="1" customWidth="1"/>
    <col min="11" max="11" width="11.42578125" bestFit="1" customWidth="1"/>
    <col min="14" max="14" width="24.7109375" bestFit="1" customWidth="1"/>
    <col min="15" max="15" width="25" bestFit="1" customWidth="1"/>
    <col min="16" max="16" width="20.7109375" bestFit="1" customWidth="1"/>
    <col min="17" max="17" width="18.140625" bestFit="1" customWidth="1"/>
  </cols>
  <sheetData>
    <row r="2" spans="2:11" x14ac:dyDescent="0.25">
      <c r="B2" s="1" t="s">
        <v>51</v>
      </c>
      <c r="D2" s="63" t="s">
        <v>117</v>
      </c>
      <c r="E2" s="66">
        <f>F6+F13+F18+F23</f>
        <v>0</v>
      </c>
    </row>
    <row r="5" spans="2:11" x14ac:dyDescent="0.25">
      <c r="B5" s="2" t="s">
        <v>8</v>
      </c>
      <c r="C5" s="97" t="s">
        <v>148</v>
      </c>
      <c r="D5" s="97" t="s">
        <v>137</v>
      </c>
      <c r="F5" s="84"/>
      <c r="G5" s="84"/>
      <c r="H5" s="42"/>
      <c r="I5" s="42"/>
    </row>
    <row r="6" spans="2:11" x14ac:dyDescent="0.25">
      <c r="B6" s="96" t="s">
        <v>136</v>
      </c>
      <c r="C6" s="128"/>
      <c r="D6" s="3">
        <v>2460</v>
      </c>
      <c r="F6" s="66">
        <f>C6*D6</f>
        <v>0</v>
      </c>
      <c r="G6" s="42"/>
      <c r="H6" s="39"/>
      <c r="I6" s="39"/>
    </row>
    <row r="7" spans="2:11" x14ac:dyDescent="0.25">
      <c r="H7" s="62"/>
      <c r="I7" s="62"/>
    </row>
    <row r="9" spans="2:11" ht="45" x14ac:dyDescent="0.25">
      <c r="B9" s="141" t="s">
        <v>10</v>
      </c>
      <c r="C9" s="142"/>
      <c r="D9" s="8" t="s">
        <v>34</v>
      </c>
      <c r="E9" s="8" t="s">
        <v>113</v>
      </c>
      <c r="F9" s="9"/>
      <c r="G9" s="87"/>
      <c r="H9" s="87"/>
    </row>
    <row r="10" spans="2:11" x14ac:dyDescent="0.25">
      <c r="B10" s="139" t="s">
        <v>11</v>
      </c>
      <c r="C10" s="3" t="s">
        <v>5</v>
      </c>
      <c r="D10" s="118"/>
      <c r="E10" s="137">
        <v>168</v>
      </c>
      <c r="F10" s="116">
        <f>D10*E10</f>
        <v>0</v>
      </c>
      <c r="G10" s="87"/>
      <c r="H10" s="87"/>
    </row>
    <row r="11" spans="2:11" x14ac:dyDescent="0.25">
      <c r="B11" s="139"/>
      <c r="C11" s="3" t="s">
        <v>9</v>
      </c>
      <c r="D11" s="118"/>
      <c r="E11" s="137"/>
      <c r="F11" s="116">
        <f>D11*E10*0.2</f>
        <v>0</v>
      </c>
      <c r="G11" s="87"/>
      <c r="H11" s="87"/>
    </row>
    <row r="12" spans="2:11" x14ac:dyDescent="0.25">
      <c r="B12" s="98" t="s">
        <v>126</v>
      </c>
      <c r="C12" s="3" t="s">
        <v>9</v>
      </c>
      <c r="D12" s="118"/>
      <c r="E12" s="81">
        <v>5</v>
      </c>
      <c r="F12" s="116">
        <f>D12*E12</f>
        <v>0</v>
      </c>
    </row>
    <row r="13" spans="2:11" x14ac:dyDescent="0.25">
      <c r="B13" s="13"/>
      <c r="C13" s="11"/>
      <c r="D13" s="42"/>
      <c r="E13" s="41"/>
      <c r="F13" s="66">
        <f>SUM(F10:F12)</f>
        <v>0</v>
      </c>
      <c r="K13" s="41"/>
    </row>
    <row r="14" spans="2:11" x14ac:dyDescent="0.25">
      <c r="B14" s="13"/>
      <c r="C14" s="11"/>
      <c r="D14" s="11"/>
    </row>
    <row r="15" spans="2:11" ht="36.75" customHeight="1" x14ac:dyDescent="0.25">
      <c r="B15" s="140" t="s">
        <v>94</v>
      </c>
      <c r="C15" s="140"/>
      <c r="D15" s="97" t="s">
        <v>149</v>
      </c>
      <c r="E15" s="2" t="s">
        <v>150</v>
      </c>
      <c r="F15" s="40"/>
      <c r="G15" s="42"/>
      <c r="H15" s="42"/>
      <c r="I15" s="42"/>
    </row>
    <row r="16" spans="2:11" ht="30" x14ac:dyDescent="0.25">
      <c r="B16" s="12" t="s">
        <v>138</v>
      </c>
      <c r="C16" s="118"/>
      <c r="D16" s="3">
        <v>5</v>
      </c>
      <c r="E16" s="99">
        <v>8</v>
      </c>
      <c r="F16" s="68">
        <f>C16*D16*E16</f>
        <v>0</v>
      </c>
      <c r="G16" s="39"/>
      <c r="H16" s="39"/>
      <c r="I16" s="39"/>
      <c r="K16" s="90"/>
    </row>
    <row r="17" spans="2:11" ht="30" x14ac:dyDescent="0.25">
      <c r="B17" s="12" t="s">
        <v>139</v>
      </c>
      <c r="C17" s="118"/>
      <c r="D17" s="3">
        <v>10</v>
      </c>
      <c r="E17" s="99">
        <v>8</v>
      </c>
      <c r="F17" s="68">
        <f>C17*D17*E17</f>
        <v>0</v>
      </c>
      <c r="G17" s="39"/>
      <c r="H17" s="39"/>
      <c r="I17" s="39"/>
      <c r="K17" s="90"/>
    </row>
    <row r="18" spans="2:11" x14ac:dyDescent="0.25">
      <c r="B18" s="44"/>
      <c r="C18" s="11"/>
      <c r="D18" s="11"/>
      <c r="E18" s="10"/>
      <c r="F18" s="66">
        <f>SUM(F16:F17)</f>
        <v>0</v>
      </c>
    </row>
    <row r="19" spans="2:11" x14ac:dyDescent="0.25">
      <c r="D19" s="42"/>
      <c r="F19" s="42"/>
      <c r="G19" s="42"/>
      <c r="H19" s="42"/>
      <c r="I19" s="42"/>
    </row>
    <row r="20" spans="2:11" x14ac:dyDescent="0.25">
      <c r="B20" s="141" t="s">
        <v>92</v>
      </c>
      <c r="C20" s="142"/>
      <c r="D20" s="65" t="s">
        <v>152</v>
      </c>
      <c r="E20" s="2" t="s">
        <v>153</v>
      </c>
      <c r="F20" s="65"/>
      <c r="G20" s="42"/>
      <c r="H20" s="42"/>
      <c r="I20" s="42"/>
    </row>
    <row r="21" spans="2:11" x14ac:dyDescent="0.25">
      <c r="B21" s="3" t="s">
        <v>140</v>
      </c>
      <c r="C21" s="118"/>
      <c r="D21" s="40">
        <v>12</v>
      </c>
      <c r="E21" s="100" t="s">
        <v>151</v>
      </c>
      <c r="F21" s="68">
        <f>C21*D21</f>
        <v>0</v>
      </c>
      <c r="G21" s="39"/>
      <c r="H21" s="39"/>
      <c r="I21" s="39"/>
      <c r="K21" s="90"/>
    </row>
    <row r="22" spans="2:11" ht="30" x14ac:dyDescent="0.25">
      <c r="B22" s="5" t="s">
        <v>171</v>
      </c>
      <c r="C22" s="118"/>
      <c r="D22" s="101" t="s">
        <v>151</v>
      </c>
      <c r="E22" s="3">
        <v>164</v>
      </c>
      <c r="F22" s="68">
        <f>C22*E22</f>
        <v>0</v>
      </c>
      <c r="G22" s="42"/>
      <c r="H22" s="42"/>
      <c r="I22" s="42"/>
      <c r="K22" s="41"/>
    </row>
    <row r="23" spans="2:11" x14ac:dyDescent="0.25">
      <c r="F23" s="66">
        <f>SUM(F21:F22)</f>
        <v>0</v>
      </c>
    </row>
  </sheetData>
  <sheetProtection algorithmName="SHA-512" hashValue="zmZYcyxA8WKm1BeUvRmfsR8ey1zFFNytBJlq7bkwwCZrwCQFtyMoUXEk5M/KOrG0uVFF2rurWizlfdgOFH259w==" saltValue="Uy2BiXI7GGbOmlW3loCyIg==" spinCount="100000" sheet="1" objects="1" scenarios="1"/>
  <mergeCells count="5">
    <mergeCell ref="B10:B11"/>
    <mergeCell ref="E10:E11"/>
    <mergeCell ref="B15:C15"/>
    <mergeCell ref="B9:C9"/>
    <mergeCell ref="B20:C20"/>
  </mergeCells>
  <pageMargins left="0.7" right="0.7" top="0.78740157499999996" bottom="0.78740157499999996" header="0.3" footer="0.3"/>
  <pageSetup paperSize="9" scale="96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24409A-AB17-47FC-A03F-2F4A7A98934C}">
  <sheetPr>
    <pageSetUpPr fitToPage="1"/>
  </sheetPr>
  <dimension ref="B2:E9"/>
  <sheetViews>
    <sheetView zoomScaleNormal="100" zoomScaleSheetLayoutView="150" workbookViewId="0">
      <selection activeCell="D5" sqref="D5"/>
    </sheetView>
  </sheetViews>
  <sheetFormatPr defaultRowHeight="15" x14ac:dyDescent="0.25"/>
  <cols>
    <col min="2" max="2" width="46" customWidth="1"/>
    <col min="3" max="3" width="12.42578125" customWidth="1"/>
    <col min="4" max="4" width="24.7109375" bestFit="1" customWidth="1"/>
    <col min="5" max="5" width="33.85546875" bestFit="1" customWidth="1"/>
    <col min="6" max="6" width="20.7109375" bestFit="1" customWidth="1"/>
    <col min="7" max="7" width="18.140625" bestFit="1" customWidth="1"/>
  </cols>
  <sheetData>
    <row r="2" spans="2:5" x14ac:dyDescent="0.25">
      <c r="B2" s="1" t="s">
        <v>52</v>
      </c>
      <c r="D2" s="63" t="s">
        <v>117</v>
      </c>
      <c r="E2" s="66" cm="1">
        <f t="array" ref="E2:E4">E5:E7</f>
        <v>0</v>
      </c>
    </row>
    <row r="3" spans="2:5" x14ac:dyDescent="0.25">
      <c r="E3" s="129">
        <v>0</v>
      </c>
    </row>
    <row r="4" spans="2:5" x14ac:dyDescent="0.25">
      <c r="B4" s="65" t="s">
        <v>8</v>
      </c>
      <c r="C4" s="65" t="s">
        <v>54</v>
      </c>
      <c r="D4" s="91" t="s">
        <v>146</v>
      </c>
      <c r="E4">
        <v>0</v>
      </c>
    </row>
    <row r="5" spans="2:5" x14ac:dyDescent="0.25">
      <c r="B5" s="3" t="s">
        <v>144</v>
      </c>
      <c r="C5" s="118"/>
      <c r="D5" s="40">
        <v>132</v>
      </c>
      <c r="E5" s="66">
        <f>C5*D5</f>
        <v>0</v>
      </c>
    </row>
    <row r="6" spans="2:5" s="41" customFormat="1" x14ac:dyDescent="0.25">
      <c r="B6" s="40"/>
      <c r="C6" s="65" t="s">
        <v>168</v>
      </c>
      <c r="D6" s="65" t="s">
        <v>167</v>
      </c>
    </row>
    <row r="7" spans="2:5" s="62" customFormat="1" ht="30" x14ac:dyDescent="0.25">
      <c r="B7" s="5" t="s">
        <v>169</v>
      </c>
      <c r="C7" s="118"/>
      <c r="D7" s="40">
        <v>14</v>
      </c>
      <c r="E7" s="66">
        <f>C7*D7</f>
        <v>0</v>
      </c>
    </row>
    <row r="9" spans="2:5" x14ac:dyDescent="0.25">
      <c r="B9" s="10" t="s">
        <v>147</v>
      </c>
    </row>
  </sheetData>
  <sheetProtection algorithmName="SHA-512" hashValue="c10b3s7/zKtbASUzGKBUNJ1hwRMlJ69B30+nsVX59UL+uNWEAkzIDOijJeWJBgzSEhhfk+YfWikPBEnxhkPwVQ==" saltValue="ce5vfzhq0cHZHm0u5dN0oQ==" spinCount="100000" sheet="1" objects="1" scenarios="1"/>
  <pageMargins left="0.7" right="0.7" top="0.78740157499999996" bottom="0.78740157499999996" header="0.3" footer="0.3"/>
  <pageSetup paperSize="9" scale="66" orientation="portrait" r:id="rId1"/>
  <colBreaks count="1" manualBreakCount="1">
    <brk id="6" max="8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5F1B55-9AEC-4282-8EF4-3E959C5BF195}">
  <sheetPr>
    <pageSetUpPr fitToPage="1"/>
  </sheetPr>
  <dimension ref="B2:G17"/>
  <sheetViews>
    <sheetView zoomScaleNormal="100" zoomScaleSheetLayoutView="140" workbookViewId="0">
      <selection activeCell="E14" sqref="E14"/>
    </sheetView>
  </sheetViews>
  <sheetFormatPr defaultRowHeight="15" x14ac:dyDescent="0.25"/>
  <cols>
    <col min="2" max="2" width="31" bestFit="1" customWidth="1"/>
    <col min="3" max="3" width="12.42578125" customWidth="1"/>
    <col min="4" max="4" width="24.7109375" bestFit="1" customWidth="1"/>
    <col min="5" max="5" width="28.5703125" bestFit="1" customWidth="1"/>
    <col min="6" max="6" width="20.7109375" bestFit="1" customWidth="1"/>
    <col min="7" max="7" width="18.140625" bestFit="1" customWidth="1"/>
  </cols>
  <sheetData>
    <row r="2" spans="2:7" x14ac:dyDescent="0.25">
      <c r="B2" s="1" t="s">
        <v>53</v>
      </c>
      <c r="D2" s="63" t="s">
        <v>117</v>
      </c>
      <c r="E2" s="66">
        <f>E5+E7</f>
        <v>0</v>
      </c>
    </row>
    <row r="4" spans="2:7" x14ac:dyDescent="0.25">
      <c r="B4" s="2" t="s">
        <v>8</v>
      </c>
      <c r="C4" s="65" t="s">
        <v>54</v>
      </c>
      <c r="D4" s="91" t="s">
        <v>166</v>
      </c>
      <c r="E4" s="39"/>
      <c r="F4" s="39"/>
      <c r="G4" s="39"/>
    </row>
    <row r="5" spans="2:7" x14ac:dyDescent="0.25">
      <c r="B5" s="3" t="s">
        <v>144</v>
      </c>
      <c r="C5" s="118"/>
      <c r="D5" s="40">
        <v>404</v>
      </c>
      <c r="E5" s="66">
        <f>C5*D5</f>
        <v>0</v>
      </c>
      <c r="F5" s="41"/>
      <c r="G5" s="41"/>
    </row>
    <row r="6" spans="2:7" s="62" customFormat="1" x14ac:dyDescent="0.25">
      <c r="B6" s="40"/>
      <c r="C6" s="65" t="s">
        <v>168</v>
      </c>
      <c r="D6" s="65" t="s">
        <v>167</v>
      </c>
      <c r="E6" s="41"/>
      <c r="F6" s="41"/>
      <c r="G6" s="41"/>
    </row>
    <row r="7" spans="2:7" ht="30" x14ac:dyDescent="0.25">
      <c r="B7" s="5" t="s">
        <v>170</v>
      </c>
      <c r="C7" s="118"/>
      <c r="D7" s="40">
        <v>56</v>
      </c>
      <c r="E7" s="66">
        <f>C7*D7</f>
        <v>0</v>
      </c>
    </row>
    <row r="8" spans="2:7" x14ac:dyDescent="0.25">
      <c r="B8" s="23" t="s">
        <v>86</v>
      </c>
    </row>
    <row r="11" spans="2:7" x14ac:dyDescent="0.25">
      <c r="C11" s="25"/>
    </row>
    <row r="12" spans="2:7" x14ac:dyDescent="0.25">
      <c r="B12" s="24"/>
    </row>
    <row r="17" spans="2:2" x14ac:dyDescent="0.25">
      <c r="B17" t="s">
        <v>93</v>
      </c>
    </row>
  </sheetData>
  <sheetProtection algorithmName="SHA-512" hashValue="OgDvzEuPeepQvlXWR6l8uCgtPgNUKu0G2xwNjqGerOHNLYo9b7LVpWMDPVcI0O582eOOF/R/+D5Ai7ISTD4wIA==" saltValue="DHvV5OckHnGwVT6l5iugcQ==" spinCount="100000" sheet="1" objects="1" scenarios="1"/>
  <pageMargins left="0.7" right="0.7" top="0.78740157499999996" bottom="0.78740157499999996" header="0.3" footer="0.3"/>
  <pageSetup paperSize="9" scale="65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82FC26-6652-4AE8-85CF-575E062F4A22}">
  <sheetPr>
    <pageSetUpPr fitToPage="1"/>
  </sheetPr>
  <dimension ref="B2:G9"/>
  <sheetViews>
    <sheetView zoomScaleNormal="100" zoomScaleSheetLayoutView="202" workbookViewId="0">
      <selection activeCell="E17" sqref="E17"/>
    </sheetView>
  </sheetViews>
  <sheetFormatPr defaultRowHeight="15" x14ac:dyDescent="0.25"/>
  <cols>
    <col min="2" max="2" width="53" customWidth="1"/>
    <col min="3" max="3" width="12.42578125" customWidth="1"/>
    <col min="4" max="4" width="24.7109375" bestFit="1" customWidth="1"/>
    <col min="5" max="5" width="27.85546875" bestFit="1" customWidth="1"/>
    <col min="6" max="6" width="20.7109375" bestFit="1" customWidth="1"/>
    <col min="7" max="7" width="18.140625" bestFit="1" customWidth="1"/>
  </cols>
  <sheetData>
    <row r="2" spans="2:7" x14ac:dyDescent="0.25">
      <c r="B2" s="1" t="s">
        <v>107</v>
      </c>
      <c r="D2" s="63" t="s">
        <v>117</v>
      </c>
      <c r="E2" s="66">
        <f>E5+E7</f>
        <v>0</v>
      </c>
    </row>
    <row r="4" spans="2:7" x14ac:dyDescent="0.25">
      <c r="B4" s="86" t="s">
        <v>8</v>
      </c>
      <c r="C4" s="86" t="s">
        <v>54</v>
      </c>
      <c r="D4" s="91" t="s">
        <v>166</v>
      </c>
      <c r="E4" s="39"/>
    </row>
    <row r="5" spans="2:7" x14ac:dyDescent="0.25">
      <c r="B5" s="3" t="s">
        <v>80</v>
      </c>
      <c r="C5" s="118"/>
      <c r="D5" s="40">
        <v>75</v>
      </c>
      <c r="E5" s="66">
        <f>C5*D5</f>
        <v>0</v>
      </c>
    </row>
    <row r="6" spans="2:7" s="62" customFormat="1" x14ac:dyDescent="0.25">
      <c r="B6" s="40"/>
      <c r="C6" s="65" t="s">
        <v>168</v>
      </c>
      <c r="D6" s="65" t="s">
        <v>167</v>
      </c>
      <c r="E6" s="41"/>
    </row>
    <row r="7" spans="2:7" x14ac:dyDescent="0.25">
      <c r="B7" s="5" t="s">
        <v>170</v>
      </c>
      <c r="C7" s="118"/>
      <c r="D7" s="40">
        <v>27</v>
      </c>
      <c r="E7" s="66">
        <f>C7*D7</f>
        <v>0</v>
      </c>
    </row>
    <row r="8" spans="2:7" x14ac:dyDescent="0.25">
      <c r="B8" s="36" t="s">
        <v>89</v>
      </c>
      <c r="F8" s="39"/>
      <c r="G8" s="39"/>
    </row>
    <row r="9" spans="2:7" x14ac:dyDescent="0.25">
      <c r="F9" s="42"/>
      <c r="G9" s="42"/>
    </row>
  </sheetData>
  <sheetProtection algorithmName="SHA-512" hashValue="55PJ0KKKAdIqq6aYNHO0xhTgFDkWDrRhY6WxCEVP3OaUNUcFlBq9iMVH+5WRGv1TKwjIlzVp8txInegdgp5UnA==" saltValue="81fT/vhcYaAq9wYBC4dE1w==" spinCount="100000" sheet="1" objects="1" scenarios="1"/>
  <pageMargins left="0.7" right="0.7" top="0.78740157499999996" bottom="0.78740157499999996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1B6E5-79F3-4DD1-B9D9-009AA416F7A9}">
  <sheetPr>
    <pageSetUpPr fitToPage="1"/>
  </sheetPr>
  <dimension ref="B2:G6"/>
  <sheetViews>
    <sheetView zoomScaleNormal="100" workbookViewId="0">
      <selection activeCell="D13" sqref="D13"/>
    </sheetView>
  </sheetViews>
  <sheetFormatPr defaultRowHeight="15" x14ac:dyDescent="0.25"/>
  <cols>
    <col min="2" max="2" width="26.5703125" customWidth="1"/>
    <col min="3" max="3" width="19.85546875" customWidth="1"/>
    <col min="4" max="4" width="27.42578125" customWidth="1"/>
    <col min="5" max="5" width="27.85546875" bestFit="1" customWidth="1"/>
    <col min="6" max="6" width="20.7109375" bestFit="1" customWidth="1"/>
    <col min="7" max="7" width="17.7109375" customWidth="1"/>
    <col min="10" max="10" width="11.42578125" bestFit="1" customWidth="1"/>
  </cols>
  <sheetData>
    <row r="2" spans="2:7" x14ac:dyDescent="0.25">
      <c r="B2" s="38" t="s">
        <v>6</v>
      </c>
      <c r="D2" s="63" t="s">
        <v>117</v>
      </c>
      <c r="E2" s="66">
        <f>E5</f>
        <v>0</v>
      </c>
    </row>
    <row r="3" spans="2:7" x14ac:dyDescent="0.25">
      <c r="B3" s="10" t="s">
        <v>145</v>
      </c>
      <c r="E3" s="41"/>
    </row>
    <row r="4" spans="2:7" x14ac:dyDescent="0.25">
      <c r="B4" s="92" t="s">
        <v>8</v>
      </c>
      <c r="C4" s="92" t="s">
        <v>142</v>
      </c>
      <c r="D4" s="93" t="s">
        <v>141</v>
      </c>
      <c r="E4" s="41"/>
      <c r="F4" s="41"/>
      <c r="G4" s="41"/>
    </row>
    <row r="5" spans="2:7" ht="30" x14ac:dyDescent="0.25">
      <c r="B5" s="95" t="s">
        <v>143</v>
      </c>
      <c r="C5" s="130"/>
      <c r="D5" s="94">
        <v>2500</v>
      </c>
      <c r="E5" s="117">
        <f>C5*D5</f>
        <v>0</v>
      </c>
      <c r="F5" s="41"/>
      <c r="G5" s="41"/>
    </row>
    <row r="6" spans="2:7" x14ac:dyDescent="0.25">
      <c r="F6" s="39"/>
      <c r="G6" s="39"/>
    </row>
  </sheetData>
  <sheetProtection algorithmName="SHA-512" hashValue="9ywoFfaqVHKCHHNP+kt9JnWIEdaJ7IQdA7DyNnsdr6rgKC4uV3C6ffriZ+CORgPWn/C1UKteheLYKcAXLBACKA==" saltValue="2lLtxfKhXfenTEOHu9dHsA==" spinCount="100000" sheet="1" objects="1" scenarios="1"/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9</vt:i4>
      </vt:variant>
      <vt:variant>
        <vt:lpstr>Pojmenované oblasti</vt:lpstr>
      </vt:variant>
      <vt:variant>
        <vt:i4>6</vt:i4>
      </vt:variant>
    </vt:vector>
  </HeadingPairs>
  <TitlesOfParts>
    <vt:vector size="15" baseType="lpstr">
      <vt:lpstr>Souhrn</vt:lpstr>
      <vt:lpstr>KL 1 - SKO</vt:lpstr>
      <vt:lpstr>KL2 - tříděné odpady </vt:lpstr>
      <vt:lpstr>KL 3 - sběrný dvůr</vt:lpstr>
      <vt:lpstr>KL 4 - zeleň </vt:lpstr>
      <vt:lpstr>KL 5 - NO</vt:lpstr>
      <vt:lpstr>KL 6 - OO</vt:lpstr>
      <vt:lpstr>KL 7 - okolo nádob</vt:lpstr>
      <vt:lpstr>KL 8 - RE-USE </vt:lpstr>
      <vt:lpstr>'KL 1 - SKO'!Oblast_tisku</vt:lpstr>
      <vt:lpstr>'KL 3 - sběrný dvůr'!Oblast_tisku</vt:lpstr>
      <vt:lpstr>'KL 4 - zeleň '!Oblast_tisku</vt:lpstr>
      <vt:lpstr>'KL 5 - NO'!Oblast_tisku</vt:lpstr>
      <vt:lpstr>'KL 6 - OO'!Oblast_tisku</vt:lpstr>
      <vt:lpstr>'KL2 - tříděné odpady '!Oblast_tisku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Brhelová Kateřina Ing.</dc:creator>
  <cp:lastModifiedBy>Hyka Kateřina Ing.</cp:lastModifiedBy>
  <cp:lastPrinted>2025-01-17T08:46:03Z</cp:lastPrinted>
  <dcterms:created xsi:type="dcterms:W3CDTF">2024-10-23T09:33:39Z</dcterms:created>
  <dcterms:modified xsi:type="dcterms:W3CDTF">2025-09-09T08:56:00Z</dcterms:modified>
</cp:coreProperties>
</file>