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VES\Desktop\"/>
    </mc:Choice>
  </mc:AlternateContent>
  <xr:revisionPtr revIDLastSave="0" documentId="13_ncr:1_{3D6B5EF3-FC12-4F98-94FE-3F3437F8D049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55" i="3" l="1"/>
  <c r="F40" i="2" s="1"/>
  <c r="I40" i="2" s="1"/>
  <c r="BJ55" i="3"/>
  <c r="BF55" i="3"/>
  <c r="BD55" i="3"/>
  <c r="AP55" i="3"/>
  <c r="BI55" i="3" s="1"/>
  <c r="AO55" i="3"/>
  <c r="BH55" i="3" s="1"/>
  <c r="AL55" i="3"/>
  <c r="AU54" i="3" s="1"/>
  <c r="AJ55" i="3"/>
  <c r="AS54" i="3" s="1"/>
  <c r="AH55" i="3"/>
  <c r="AG55" i="3"/>
  <c r="AF55" i="3"/>
  <c r="AE55" i="3"/>
  <c r="AD55" i="3"/>
  <c r="AC55" i="3"/>
  <c r="AB55" i="3"/>
  <c r="Z55" i="3"/>
  <c r="H55" i="3"/>
  <c r="AK55" i="3" s="1"/>
  <c r="AT54" i="3" s="1"/>
  <c r="H54" i="3"/>
  <c r="BO53" i="3"/>
  <c r="F37" i="2" s="1"/>
  <c r="I37" i="2" s="1"/>
  <c r="BJ53" i="3"/>
  <c r="BF53" i="3"/>
  <c r="BD53" i="3"/>
  <c r="AP53" i="3"/>
  <c r="BI53" i="3" s="1"/>
  <c r="AO53" i="3"/>
  <c r="BH53" i="3" s="1"/>
  <c r="AL53" i="3"/>
  <c r="AU52" i="3" s="1"/>
  <c r="AJ53" i="3"/>
  <c r="AS52" i="3" s="1"/>
  <c r="AH53" i="3"/>
  <c r="AG53" i="3"/>
  <c r="AF53" i="3"/>
  <c r="AE53" i="3"/>
  <c r="AD53" i="3"/>
  <c r="AC53" i="3"/>
  <c r="AB53" i="3"/>
  <c r="Z53" i="3"/>
  <c r="H53" i="3"/>
  <c r="AK53" i="3" s="1"/>
  <c r="AT52" i="3" s="1"/>
  <c r="BJ50" i="3"/>
  <c r="BF50" i="3"/>
  <c r="BD50" i="3"/>
  <c r="AP50" i="3"/>
  <c r="BI50" i="3" s="1"/>
  <c r="AO50" i="3"/>
  <c r="AW50" i="3" s="1"/>
  <c r="AL50" i="3"/>
  <c r="AU47" i="3" s="1"/>
  <c r="AJ50" i="3"/>
  <c r="AH50" i="3"/>
  <c r="AG50" i="3"/>
  <c r="AF50" i="3"/>
  <c r="AE50" i="3"/>
  <c r="AD50" i="3"/>
  <c r="AC50" i="3"/>
  <c r="AB50" i="3"/>
  <c r="Z50" i="3"/>
  <c r="H50" i="3"/>
  <c r="AK50" i="3" s="1"/>
  <c r="BJ49" i="3"/>
  <c r="BF49" i="3"/>
  <c r="BD49" i="3"/>
  <c r="AP49" i="3"/>
  <c r="BI49" i="3" s="1"/>
  <c r="AE49" i="3" s="1"/>
  <c r="AO49" i="3"/>
  <c r="BH49" i="3" s="1"/>
  <c r="AD49" i="3" s="1"/>
  <c r="AL49" i="3"/>
  <c r="AJ49" i="3"/>
  <c r="AH49" i="3"/>
  <c r="AG49" i="3"/>
  <c r="AF49" i="3"/>
  <c r="AC49" i="3"/>
  <c r="AB49" i="3"/>
  <c r="Z49" i="3"/>
  <c r="H49" i="3"/>
  <c r="AK49" i="3" s="1"/>
  <c r="BJ48" i="3"/>
  <c r="BF48" i="3"/>
  <c r="BD48" i="3"/>
  <c r="AP48" i="3"/>
  <c r="AX48" i="3" s="1"/>
  <c r="AO48" i="3"/>
  <c r="BH48" i="3" s="1"/>
  <c r="AD48" i="3" s="1"/>
  <c r="AL48" i="3"/>
  <c r="AJ48" i="3"/>
  <c r="AH48" i="3"/>
  <c r="AG48" i="3"/>
  <c r="AF48" i="3"/>
  <c r="AC48" i="3"/>
  <c r="AB48" i="3"/>
  <c r="Z48" i="3"/>
  <c r="H48" i="3"/>
  <c r="AK48" i="3" s="1"/>
  <c r="AS47" i="3"/>
  <c r="BJ46" i="3"/>
  <c r="Z46" i="3" s="1"/>
  <c r="BF46" i="3"/>
  <c r="BD46" i="3"/>
  <c r="AP46" i="3"/>
  <c r="BI46" i="3" s="1"/>
  <c r="AO46" i="3"/>
  <c r="AW46" i="3" s="1"/>
  <c r="AL46" i="3"/>
  <c r="AJ46" i="3"/>
  <c r="AH46" i="3"/>
  <c r="AG46" i="3"/>
  <c r="AF46" i="3"/>
  <c r="AE46" i="3"/>
  <c r="AD46" i="3"/>
  <c r="AC46" i="3"/>
  <c r="AB46" i="3"/>
  <c r="H46" i="3"/>
  <c r="AK46" i="3" s="1"/>
  <c r="BJ44" i="3"/>
  <c r="BF44" i="3"/>
  <c r="BD44" i="3"/>
  <c r="AP44" i="3"/>
  <c r="BI44" i="3" s="1"/>
  <c r="AE44" i="3" s="1"/>
  <c r="AO44" i="3"/>
  <c r="BH44" i="3" s="1"/>
  <c r="AD44" i="3" s="1"/>
  <c r="AL44" i="3"/>
  <c r="AJ44" i="3"/>
  <c r="AH44" i="3"/>
  <c r="AG44" i="3"/>
  <c r="AF44" i="3"/>
  <c r="AC44" i="3"/>
  <c r="AB44" i="3"/>
  <c r="Z44" i="3"/>
  <c r="H44" i="3"/>
  <c r="AK44" i="3" s="1"/>
  <c r="BJ42" i="3"/>
  <c r="BF42" i="3"/>
  <c r="BD42" i="3"/>
  <c r="AP42" i="3"/>
  <c r="BI42" i="3" s="1"/>
  <c r="AE42" i="3" s="1"/>
  <c r="AO42" i="3"/>
  <c r="BH42" i="3" s="1"/>
  <c r="AD42" i="3" s="1"/>
  <c r="AL42" i="3"/>
  <c r="AK42" i="3"/>
  <c r="AJ42" i="3"/>
  <c r="AH42" i="3"/>
  <c r="AG42" i="3"/>
  <c r="AF42" i="3"/>
  <c r="AC42" i="3"/>
  <c r="AB42" i="3"/>
  <c r="Z42" i="3"/>
  <c r="H42" i="3"/>
  <c r="BJ40" i="3"/>
  <c r="BF40" i="3"/>
  <c r="BD40" i="3"/>
  <c r="AP40" i="3"/>
  <c r="AX40" i="3" s="1"/>
  <c r="AO40" i="3"/>
  <c r="BH40" i="3" s="1"/>
  <c r="AD40" i="3" s="1"/>
  <c r="AL40" i="3"/>
  <c r="AJ40" i="3"/>
  <c r="AH40" i="3"/>
  <c r="AG40" i="3"/>
  <c r="AF40" i="3"/>
  <c r="AC40" i="3"/>
  <c r="AB40" i="3"/>
  <c r="Z40" i="3"/>
  <c r="H40" i="3"/>
  <c r="AK40" i="3" s="1"/>
  <c r="BJ38" i="3"/>
  <c r="BF38" i="3"/>
  <c r="BD38" i="3"/>
  <c r="AP38" i="3"/>
  <c r="BI38" i="3" s="1"/>
  <c r="AE38" i="3" s="1"/>
  <c r="AO38" i="3"/>
  <c r="AW38" i="3" s="1"/>
  <c r="AL38" i="3"/>
  <c r="AJ38" i="3"/>
  <c r="AH38" i="3"/>
  <c r="AG38" i="3"/>
  <c r="AF38" i="3"/>
  <c r="AC38" i="3"/>
  <c r="AB38" i="3"/>
  <c r="Z38" i="3"/>
  <c r="H38" i="3"/>
  <c r="AK38" i="3" s="1"/>
  <c r="BJ36" i="3"/>
  <c r="BF36" i="3"/>
  <c r="BD36" i="3"/>
  <c r="AP36" i="3"/>
  <c r="BI36" i="3" s="1"/>
  <c r="AE36" i="3" s="1"/>
  <c r="AO36" i="3"/>
  <c r="BH36" i="3" s="1"/>
  <c r="AD36" i="3" s="1"/>
  <c r="AL36" i="3"/>
  <c r="AJ36" i="3"/>
  <c r="AH36" i="3"/>
  <c r="AG36" i="3"/>
  <c r="AF36" i="3"/>
  <c r="AC36" i="3"/>
  <c r="AB36" i="3"/>
  <c r="Z36" i="3"/>
  <c r="H36" i="3"/>
  <c r="AK36" i="3" s="1"/>
  <c r="BJ34" i="3"/>
  <c r="Z34" i="3" s="1"/>
  <c r="BF34" i="3"/>
  <c r="BD34" i="3"/>
  <c r="AP34" i="3"/>
  <c r="BI34" i="3" s="1"/>
  <c r="AO34" i="3"/>
  <c r="BH34" i="3" s="1"/>
  <c r="AL34" i="3"/>
  <c r="AJ34" i="3"/>
  <c r="AH34" i="3"/>
  <c r="AG34" i="3"/>
  <c r="AF34" i="3"/>
  <c r="AE34" i="3"/>
  <c r="AD34" i="3"/>
  <c r="AC34" i="3"/>
  <c r="AB34" i="3"/>
  <c r="H34" i="3"/>
  <c r="AK34" i="3" s="1"/>
  <c r="BJ33" i="3"/>
  <c r="BF33" i="3"/>
  <c r="BD33" i="3"/>
  <c r="AP33" i="3"/>
  <c r="AX33" i="3" s="1"/>
  <c r="AO33" i="3"/>
  <c r="BH33" i="3" s="1"/>
  <c r="AD33" i="3" s="1"/>
  <c r="AL33" i="3"/>
  <c r="AJ33" i="3"/>
  <c r="AH33" i="3"/>
  <c r="AG33" i="3"/>
  <c r="AF33" i="3"/>
  <c r="AC33" i="3"/>
  <c r="AB33" i="3"/>
  <c r="Z33" i="3"/>
  <c r="H33" i="3"/>
  <c r="AK33" i="3" s="1"/>
  <c r="BJ30" i="3"/>
  <c r="BF30" i="3"/>
  <c r="BD30" i="3"/>
  <c r="AP30" i="3"/>
  <c r="BI30" i="3" s="1"/>
  <c r="AE30" i="3" s="1"/>
  <c r="AO30" i="3"/>
  <c r="AW30" i="3" s="1"/>
  <c r="AL30" i="3"/>
  <c r="AU29" i="3" s="1"/>
  <c r="AJ30" i="3"/>
  <c r="AH30" i="3"/>
  <c r="AG30" i="3"/>
  <c r="AF30" i="3"/>
  <c r="AC30" i="3"/>
  <c r="AB30" i="3"/>
  <c r="Z30" i="3"/>
  <c r="H30" i="3"/>
  <c r="AK30" i="3" s="1"/>
  <c r="BJ26" i="3"/>
  <c r="BF26" i="3"/>
  <c r="BD26" i="3"/>
  <c r="AP26" i="3"/>
  <c r="BI26" i="3" s="1"/>
  <c r="AO26" i="3"/>
  <c r="BH26" i="3" s="1"/>
  <c r="AL26" i="3"/>
  <c r="AJ26" i="3"/>
  <c r="AH26" i="3"/>
  <c r="AG26" i="3"/>
  <c r="AF26" i="3"/>
  <c r="AE26" i="3"/>
  <c r="AD26" i="3"/>
  <c r="AC26" i="3"/>
  <c r="AB26" i="3"/>
  <c r="Z26" i="3"/>
  <c r="H26" i="3"/>
  <c r="AK26" i="3" s="1"/>
  <c r="BJ24" i="3"/>
  <c r="Z24" i="3" s="1"/>
  <c r="BF24" i="3"/>
  <c r="BD24" i="3"/>
  <c r="AP24" i="3"/>
  <c r="BI24" i="3" s="1"/>
  <c r="AO24" i="3"/>
  <c r="BH24" i="3" s="1"/>
  <c r="AL24" i="3"/>
  <c r="AJ24" i="3"/>
  <c r="AH24" i="3"/>
  <c r="AG24" i="3"/>
  <c r="AF24" i="3"/>
  <c r="AE24" i="3"/>
  <c r="AD24" i="3"/>
  <c r="AC24" i="3"/>
  <c r="AB24" i="3"/>
  <c r="H24" i="3"/>
  <c r="AK24" i="3" s="1"/>
  <c r="BJ22" i="3"/>
  <c r="BF22" i="3"/>
  <c r="BD22" i="3"/>
  <c r="AP22" i="3"/>
  <c r="AX22" i="3" s="1"/>
  <c r="AO22" i="3"/>
  <c r="BH22" i="3" s="1"/>
  <c r="AL22" i="3"/>
  <c r="AJ22" i="3"/>
  <c r="AH22" i="3"/>
  <c r="AG22" i="3"/>
  <c r="AF22" i="3"/>
  <c r="AE22" i="3"/>
  <c r="AD22" i="3"/>
  <c r="AC22" i="3"/>
  <c r="AB22" i="3"/>
  <c r="Z22" i="3"/>
  <c r="H22" i="3"/>
  <c r="AK22" i="3" s="1"/>
  <c r="BJ21" i="3"/>
  <c r="Z21" i="3" s="1"/>
  <c r="BF21" i="3"/>
  <c r="BD21" i="3"/>
  <c r="AP21" i="3"/>
  <c r="BI21" i="3" s="1"/>
  <c r="AO21" i="3"/>
  <c r="AW21" i="3" s="1"/>
  <c r="AL21" i="3"/>
  <c r="AJ21" i="3"/>
  <c r="AH21" i="3"/>
  <c r="AG21" i="3"/>
  <c r="AF21" i="3"/>
  <c r="AE21" i="3"/>
  <c r="AD21" i="3"/>
  <c r="AC21" i="3"/>
  <c r="AB21" i="3"/>
  <c r="H21" i="3"/>
  <c r="AK21" i="3" s="1"/>
  <c r="BJ19" i="3"/>
  <c r="Z19" i="3" s="1"/>
  <c r="BF19" i="3"/>
  <c r="BD19" i="3"/>
  <c r="AP19" i="3"/>
  <c r="BI19" i="3" s="1"/>
  <c r="AO19" i="3"/>
  <c r="BH19" i="3" s="1"/>
  <c r="AL19" i="3"/>
  <c r="AJ19" i="3"/>
  <c r="AH19" i="3"/>
  <c r="AG19" i="3"/>
  <c r="AF19" i="3"/>
  <c r="AE19" i="3"/>
  <c r="AD19" i="3"/>
  <c r="AC19" i="3"/>
  <c r="AB19" i="3"/>
  <c r="H19" i="3"/>
  <c r="AK19" i="3" s="1"/>
  <c r="BJ18" i="3"/>
  <c r="Z18" i="3" s="1"/>
  <c r="BF18" i="3"/>
  <c r="BD18" i="3"/>
  <c r="AP18" i="3"/>
  <c r="BI18" i="3" s="1"/>
  <c r="AO18" i="3"/>
  <c r="BH18" i="3" s="1"/>
  <c r="AL18" i="3"/>
  <c r="AJ18" i="3"/>
  <c r="AH18" i="3"/>
  <c r="AG18" i="3"/>
  <c r="AF18" i="3"/>
  <c r="AE18" i="3"/>
  <c r="AD18" i="3"/>
  <c r="AC18" i="3"/>
  <c r="AB18" i="3"/>
  <c r="H18" i="3"/>
  <c r="AK18" i="3" s="1"/>
  <c r="BJ17" i="3"/>
  <c r="BF17" i="3"/>
  <c r="BD17" i="3"/>
  <c r="AP17" i="3"/>
  <c r="AX17" i="3" s="1"/>
  <c r="AO17" i="3"/>
  <c r="BH17" i="3" s="1"/>
  <c r="AL17" i="3"/>
  <c r="AJ17" i="3"/>
  <c r="AH17" i="3"/>
  <c r="AG17" i="3"/>
  <c r="AF17" i="3"/>
  <c r="AE17" i="3"/>
  <c r="AD17" i="3"/>
  <c r="AC17" i="3"/>
  <c r="AB17" i="3"/>
  <c r="Z17" i="3"/>
  <c r="H17" i="3"/>
  <c r="AK17" i="3" s="1"/>
  <c r="BJ16" i="3"/>
  <c r="Z16" i="3" s="1"/>
  <c r="BF16" i="3"/>
  <c r="BD16" i="3"/>
  <c r="AP16" i="3"/>
  <c r="BI16" i="3" s="1"/>
  <c r="AO16" i="3"/>
  <c r="AW16" i="3" s="1"/>
  <c r="AL16" i="3"/>
  <c r="AJ16" i="3"/>
  <c r="AH16" i="3"/>
  <c r="AG16" i="3"/>
  <c r="AF16" i="3"/>
  <c r="AE16" i="3"/>
  <c r="AD16" i="3"/>
  <c r="AC16" i="3"/>
  <c r="AB16" i="3"/>
  <c r="H16" i="3"/>
  <c r="AK16" i="3" s="1"/>
  <c r="BJ15" i="3"/>
  <c r="BF15" i="3"/>
  <c r="BD15" i="3"/>
  <c r="AP15" i="3"/>
  <c r="BI15" i="3" s="1"/>
  <c r="AC15" i="3" s="1"/>
  <c r="AO15" i="3"/>
  <c r="BH15" i="3" s="1"/>
  <c r="AB15" i="3" s="1"/>
  <c r="AL15" i="3"/>
  <c r="AJ15" i="3"/>
  <c r="AH15" i="3"/>
  <c r="AG15" i="3"/>
  <c r="AF15" i="3"/>
  <c r="AE15" i="3"/>
  <c r="AD15" i="3"/>
  <c r="Z15" i="3"/>
  <c r="H15" i="3"/>
  <c r="AK15" i="3" s="1"/>
  <c r="BJ14" i="3"/>
  <c r="BF14" i="3"/>
  <c r="BD14" i="3"/>
  <c r="AP14" i="3"/>
  <c r="BI14" i="3" s="1"/>
  <c r="AC14" i="3" s="1"/>
  <c r="AO14" i="3"/>
  <c r="BH14" i="3" s="1"/>
  <c r="AB14" i="3" s="1"/>
  <c r="AL14" i="3"/>
  <c r="AJ14" i="3"/>
  <c r="AH14" i="3"/>
  <c r="AG14" i="3"/>
  <c r="AF14" i="3"/>
  <c r="AE14" i="3"/>
  <c r="AD14" i="3"/>
  <c r="Z14" i="3"/>
  <c r="H14" i="3"/>
  <c r="AK14" i="3" s="1"/>
  <c r="AU1" i="3"/>
  <c r="AT1" i="3"/>
  <c r="AS1" i="3"/>
  <c r="F44" i="2"/>
  <c r="I44" i="2" s="1"/>
  <c r="F43" i="2"/>
  <c r="I43" i="2" s="1"/>
  <c r="F42" i="2"/>
  <c r="I42" i="2" s="1"/>
  <c r="F41" i="2"/>
  <c r="I41" i="2" s="1"/>
  <c r="F39" i="2"/>
  <c r="I39" i="2" s="1"/>
  <c r="F38" i="2"/>
  <c r="I38" i="2" s="1"/>
  <c r="F36" i="2"/>
  <c r="I36" i="2" s="1"/>
  <c r="F35" i="2"/>
  <c r="I35" i="2" s="1"/>
  <c r="I26" i="2"/>
  <c r="I19" i="1" s="1"/>
  <c r="I25" i="2"/>
  <c r="I18" i="1" s="1"/>
  <c r="I24" i="2"/>
  <c r="I23" i="2"/>
  <c r="I22" i="2"/>
  <c r="I15" i="1" s="1"/>
  <c r="I21" i="2"/>
  <c r="I17" i="2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7" i="1"/>
  <c r="I16" i="1"/>
  <c r="F16" i="1"/>
  <c r="F15" i="1"/>
  <c r="I14" i="1"/>
  <c r="I10" i="1"/>
  <c r="F10" i="1"/>
  <c r="C10" i="1"/>
  <c r="F8" i="1"/>
  <c r="C8" i="1"/>
  <c r="F6" i="1"/>
  <c r="C6" i="1"/>
  <c r="F4" i="1"/>
  <c r="C4" i="1"/>
  <c r="F2" i="1"/>
  <c r="C2" i="1"/>
  <c r="AT47" i="3" l="1"/>
  <c r="AW44" i="3"/>
  <c r="AX42" i="3"/>
  <c r="AS35" i="3"/>
  <c r="AU35" i="3"/>
  <c r="AS29" i="3"/>
  <c r="AW22" i="3"/>
  <c r="BC22" i="3" s="1"/>
  <c r="C18" i="1"/>
  <c r="AW15" i="3"/>
  <c r="C29" i="1"/>
  <c r="F29" i="1" s="1"/>
  <c r="C20" i="1"/>
  <c r="C27" i="1"/>
  <c r="C19" i="1"/>
  <c r="AV22" i="3"/>
  <c r="AX16" i="3"/>
  <c r="AW36" i="3"/>
  <c r="AX24" i="3"/>
  <c r="AX38" i="3"/>
  <c r="AW55" i="3"/>
  <c r="AV55" i="3" s="1"/>
  <c r="AW26" i="3"/>
  <c r="F29" i="2"/>
  <c r="AX18" i="3"/>
  <c r="H52" i="3"/>
  <c r="H51" i="3" s="1"/>
  <c r="AX30" i="3"/>
  <c r="AV30" i="3" s="1"/>
  <c r="AX46" i="3"/>
  <c r="AV46" i="3" s="1"/>
  <c r="F14" i="1"/>
  <c r="F22" i="1" s="1"/>
  <c r="I27" i="2"/>
  <c r="AS13" i="3"/>
  <c r="AW19" i="3"/>
  <c r="AV19" i="3" s="1"/>
  <c r="H29" i="3"/>
  <c r="AW33" i="3"/>
  <c r="BC33" i="3" s="1"/>
  <c r="AW53" i="3"/>
  <c r="H13" i="3"/>
  <c r="AX49" i="3"/>
  <c r="I22" i="1"/>
  <c r="C14" i="1"/>
  <c r="AU13" i="3"/>
  <c r="AX21" i="3"/>
  <c r="AV21" i="3" s="1"/>
  <c r="AX14" i="3"/>
  <c r="AX34" i="3"/>
  <c r="H47" i="3"/>
  <c r="AW48" i="3"/>
  <c r="AV48" i="3" s="1"/>
  <c r="AW40" i="3"/>
  <c r="AV40" i="3" s="1"/>
  <c r="C21" i="1"/>
  <c r="AW17" i="3"/>
  <c r="AV17" i="3" s="1"/>
  <c r="AT35" i="3"/>
  <c r="AT13" i="3"/>
  <c r="C28" i="1"/>
  <c r="F28" i="1" s="1"/>
  <c r="AV16" i="3"/>
  <c r="BC16" i="3"/>
  <c r="AT29" i="3"/>
  <c r="BC46" i="3"/>
  <c r="AV38" i="3"/>
  <c r="BC38" i="3"/>
  <c r="I45" i="2"/>
  <c r="I24" i="1" s="1"/>
  <c r="C15" i="1"/>
  <c r="AW14" i="3"/>
  <c r="AX15" i="3"/>
  <c r="AV15" i="3" s="1"/>
  <c r="AW18" i="3"/>
  <c r="AX19" i="3"/>
  <c r="BC19" i="3" s="1"/>
  <c r="AW24" i="3"/>
  <c r="AX26" i="3"/>
  <c r="AW34" i="3"/>
  <c r="H35" i="3"/>
  <c r="AX36" i="3"/>
  <c r="AW42" i="3"/>
  <c r="AX44" i="3"/>
  <c r="BC44" i="3" s="1"/>
  <c r="AW49" i="3"/>
  <c r="AX50" i="3"/>
  <c r="AV50" i="3" s="1"/>
  <c r="BH50" i="3"/>
  <c r="AX53" i="3"/>
  <c r="AX55" i="3"/>
  <c r="BH16" i="3"/>
  <c r="BI17" i="3"/>
  <c r="BH21" i="3"/>
  <c r="BI22" i="3"/>
  <c r="BH30" i="3"/>
  <c r="AD30" i="3" s="1"/>
  <c r="BI33" i="3"/>
  <c r="AE33" i="3" s="1"/>
  <c r="BH38" i="3"/>
  <c r="AD38" i="3" s="1"/>
  <c r="BI40" i="3"/>
  <c r="AE40" i="3" s="1"/>
  <c r="BH46" i="3"/>
  <c r="BI48" i="3"/>
  <c r="AE48" i="3" s="1"/>
  <c r="BC36" i="3" l="1"/>
  <c r="AV33" i="3"/>
  <c r="AV26" i="3"/>
  <c r="I28" i="1"/>
  <c r="I29" i="1" s="1"/>
  <c r="BC21" i="3"/>
  <c r="H56" i="3"/>
  <c r="BC50" i="3"/>
  <c r="C17" i="1"/>
  <c r="C16" i="1"/>
  <c r="BC17" i="3"/>
  <c r="BC26" i="3"/>
  <c r="BC40" i="3"/>
  <c r="BC30" i="3"/>
  <c r="AV44" i="3"/>
  <c r="BC55" i="3"/>
  <c r="AV36" i="3"/>
  <c r="AV53" i="3"/>
  <c r="BC48" i="3"/>
  <c r="BC42" i="3"/>
  <c r="AV42" i="3"/>
  <c r="BC18" i="3"/>
  <c r="AV18" i="3"/>
  <c r="BC15" i="3"/>
  <c r="BC53" i="3"/>
  <c r="BC34" i="3"/>
  <c r="AV34" i="3"/>
  <c r="BC49" i="3"/>
  <c r="AV49" i="3"/>
  <c r="H12" i="3"/>
  <c r="BC24" i="3"/>
  <c r="AV24" i="3"/>
  <c r="BC14" i="3"/>
  <c r="AV14" i="3"/>
  <c r="C22" i="1" l="1"/>
</calcChain>
</file>

<file path=xl/sharedStrings.xml><?xml version="1.0" encoding="utf-8"?>
<sst xmlns="http://schemas.openxmlformats.org/spreadsheetml/2006/main" count="593" uniqueCount="225">
  <si>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</si>
  <si>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</si>
  <si>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</si>
  <si>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</si>
  <si>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</si>
  <si>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</si>
  <si>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</si>
  <si>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</si>
  <si>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</si>
  <si>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</si>
  <si>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</si>
  <si>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</si>
  <si>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</si>
  <si>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</si>
  <si>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</si>
  <si>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</si>
  <si>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</si>
  <si>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</si>
  <si>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</si>
  <si>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</si>
  <si>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</si>
  <si>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</si>
  <si>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</si>
  <si>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</si>
  <si>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</si>
  <si>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</si>
  <si>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</si>
  <si>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</si>
  <si>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</si>
  <si>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</si>
  <si>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</si>
  <si>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</si>
  <si>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</si>
  <si>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</si>
  <si>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</si>
  <si>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</si>
  <si>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</si>
  <si>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</si>
  <si>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</si>
  <si>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</si>
  <si>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</si>
  <si>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</si>
  <si>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</si>
  <si>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</si>
  <si>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</si>
  <si>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</si>
  <si>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</si>
  <si>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</si>
  <si>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</si>
  <si>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</si>
  <si>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</si>
  <si>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</si>
  <si>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</si>
  <si>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</si>
  <si>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</si>
  <si>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</si>
  <si>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</si>
  <si>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</si>
  <si>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</si>
  <si>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</si>
  <si>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</si>
  <si>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</si>
  <si>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</si>
  <si>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</si>
  <si>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</si>
  <si>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</si>
  <si>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</si>
  <si>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</si>
  <si>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</si>
  <si>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</si>
  <si>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</si>
  <si>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</si>
  <si>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</si>
  <si>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</si>
  <si>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</si>
  <si>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</si>
  <si>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</si>
  <si>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111-2025 Haškova 2181.42, byt č. 23      Žďár nad Sázavou</t>
  </si>
  <si>
    <t>Doba výstavby:</t>
  </si>
  <si>
    <t xml:space="preserve"> </t>
  </si>
  <si>
    <t> </t>
  </si>
  <si>
    <t>Oprava podlahy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</si>
  <si>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</si>
  <si>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</si>
  <si>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</si>
  <si>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</si>
  <si>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</si>
  <si>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</si>
  <si>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</si>
  <si>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</si>
  <si>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</si>
  <si>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</si>
  <si>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</si>
  <si>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</si>
  <si>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</si>
  <si>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</si>
  <si>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</si>
  <si>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</si>
  <si>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</si>
  <si>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</si>
  <si>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</si>
  <si>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</si>
  <si>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</si>
  <si>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</si>
  <si>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</si>
  <si>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</si>
  <si>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</si>
  <si>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</si>
  <si>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</si>
  <si>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96</t>
  </si>
  <si>
    <t>Bourání konstrukcí</t>
  </si>
  <si>
    <t>1</t>
  </si>
  <si>
    <t>965048515R00</t>
  </si>
  <si>
    <t>Broušení betonových povrchů do tl. 5 mm</t>
  </si>
  <si>
    <t>m2</t>
  </si>
  <si>
    <t>96_</t>
  </si>
  <si>
    <t>_9_</t>
  </si>
  <si>
    <t>_</t>
  </si>
  <si>
    <t>P</t>
  </si>
  <si>
    <t>2</t>
  </si>
  <si>
    <t>968061125R00</t>
  </si>
  <si>
    <t>Vyvěšení a zpětné zavěšení dřevěných dveřních křídel pl. do 2 m2</t>
  </si>
  <si>
    <t>kus</t>
  </si>
  <si>
    <t>3</t>
  </si>
  <si>
    <t>979011111R00</t>
  </si>
  <si>
    <t>Svislá doprava suti a vybour. hmot za 2.NP a 1.PP</t>
  </si>
  <si>
    <t>t</t>
  </si>
  <si>
    <t>5</t>
  </si>
  <si>
    <t>4</t>
  </si>
  <si>
    <t>979011121R00</t>
  </si>
  <si>
    <t>Příplatek za každé další podlaží</t>
  </si>
  <si>
    <t>979081111R00</t>
  </si>
  <si>
    <t>Odvoz suti a vybour. hmot na skládku do 1 km</t>
  </si>
  <si>
    <t>6</t>
  </si>
  <si>
    <t>979081121R00</t>
  </si>
  <si>
    <t>Příplatek k odvozu za každý další 1 km</t>
  </si>
  <si>
    <t>0,205*2</t>
  </si>
  <si>
    <t>7</t>
  </si>
  <si>
    <t>979082111R00</t>
  </si>
  <si>
    <t>Vnitrostaveništní doprava suti do 10 m</t>
  </si>
  <si>
    <t>8</t>
  </si>
  <si>
    <t>979082121R00</t>
  </si>
  <si>
    <t>Příplatek k vnitrost. dopravě suti za dalších 5 m</t>
  </si>
  <si>
    <t>0,205*4</t>
  </si>
  <si>
    <t>9</t>
  </si>
  <si>
    <t>979990107R00</t>
  </si>
  <si>
    <t>Poplatek za uložení suti - směs betonu,</t>
  </si>
  <si>
    <t>0,205-0,052</t>
  </si>
  <si>
    <t>10</t>
  </si>
  <si>
    <t>979990181R00</t>
  </si>
  <si>
    <t>Poplatek za uložení suti - PVC podlahová krytina, skupina odpadu 200307</t>
  </si>
  <si>
    <t>12,06*0,0035</t>
  </si>
  <si>
    <t>PVC</t>
  </si>
  <si>
    <t>13,08*0,0008</t>
  </si>
  <si>
    <t>sokl PVC</t>
  </si>
  <si>
    <t>766</t>
  </si>
  <si>
    <t>Konstrukce truhlářské</t>
  </si>
  <si>
    <t>11</t>
  </si>
  <si>
    <t>766662811R00</t>
  </si>
  <si>
    <t>Demontáž prahů dveří 1křídlových</t>
  </si>
  <si>
    <t>766_</t>
  </si>
  <si>
    <t>_76_</t>
  </si>
  <si>
    <t>Varianta:</t>
  </si>
  <si>
    <t>pro zpětné použití</t>
  </si>
  <si>
    <t>dveře</t>
  </si>
  <si>
    <t>12</t>
  </si>
  <si>
    <t>766695212R00</t>
  </si>
  <si>
    <t>Montáž prahů dveří jednokřídlových š. do 10 cm</t>
  </si>
  <si>
    <t>13</t>
  </si>
  <si>
    <t>998766102R00</t>
  </si>
  <si>
    <t>Přesun hmot pro truhlářské konstr., výšky do 12 m</t>
  </si>
  <si>
    <t>776</t>
  </si>
  <si>
    <t>Podlahy povlakové</t>
  </si>
  <si>
    <t>14</t>
  </si>
  <si>
    <t>776401800R00</t>
  </si>
  <si>
    <t>Demontáž soklíků nebo lišt, pryžových nebo z PVC</t>
  </si>
  <si>
    <t>m</t>
  </si>
  <si>
    <t>776_</t>
  </si>
  <si>
    <t>_77_</t>
  </si>
  <si>
    <t>(3,46+3,48)*2-0,8</t>
  </si>
  <si>
    <t>pokoj</t>
  </si>
  <si>
    <t>15</t>
  </si>
  <si>
    <t>776511810R00</t>
  </si>
  <si>
    <t>Odstranění PVC a koberců lepených bez podložky</t>
  </si>
  <si>
    <t>12,06</t>
  </si>
  <si>
    <t>16</t>
  </si>
  <si>
    <t>776421100RU1</t>
  </si>
  <si>
    <t>Lepení podlahových soklíků z PVC a vinylu</t>
  </si>
  <si>
    <t>včetně dodávky soklíku PVC</t>
  </si>
  <si>
    <t>17</t>
  </si>
  <si>
    <t>776521200R00</t>
  </si>
  <si>
    <t>Lepení povlakových podlah z dílců PVC a CV (vinyl)</t>
  </si>
  <si>
    <t>18</t>
  </si>
  <si>
    <t>2841</t>
  </si>
  <si>
    <t>Dodávka podlahovina PVC - dle Standardu a vzorkování</t>
  </si>
  <si>
    <t>M</t>
  </si>
  <si>
    <t>12,06*1,1</t>
  </si>
  <si>
    <t>19</t>
  </si>
  <si>
    <t>998776102R00</t>
  </si>
  <si>
    <t>Přesun hmot pro podlahy povlakové, výšky do 12 m</t>
  </si>
  <si>
    <t>777</t>
  </si>
  <si>
    <t>Podlahy ze syntetických hmot</t>
  </si>
  <si>
    <t>20</t>
  </si>
  <si>
    <t>777553010R00</t>
  </si>
  <si>
    <t>Penetrace savého podkladu disperzí</t>
  </si>
  <si>
    <t>777_</t>
  </si>
  <si>
    <t>21</t>
  </si>
  <si>
    <t>777553210R00</t>
  </si>
  <si>
    <t>Vyrovnání podlah, samonivel. hmota  tl. 2mm</t>
  </si>
  <si>
    <t>22</t>
  </si>
  <si>
    <t>998777102R00</t>
  </si>
  <si>
    <t>Přesun hmot pro podlahy syntetické, výšky do 12 m</t>
  </si>
  <si>
    <t>VORN</t>
  </si>
  <si>
    <t>03VRN</t>
  </si>
  <si>
    <t>23</t>
  </si>
  <si>
    <t>030001VRN</t>
  </si>
  <si>
    <t>Soubor</t>
  </si>
  <si>
    <t>99</t>
  </si>
  <si>
    <t>03VRN_</t>
  </si>
  <si>
    <t>_Â _</t>
  </si>
  <si>
    <t>06VRN</t>
  </si>
  <si>
    <t>24</t>
  </si>
  <si>
    <t>065002VRN</t>
  </si>
  <si>
    <t>Mimostaveništní doprava</t>
  </si>
  <si>
    <t>06VRN_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</si>
</sst>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sz val="10"/>
      <color rgb="FF400040"/>
      <name val="Arial"/>
      <charset val="238"/>
    </font>
    <font>
      <b/>
      <sz val="10"/>
      <color rgb="FF400040"/>
      <name val="Arial"/>
      <charset val="238"/>
    </font>
    <font>
      <i/>
      <sz val="10"/>
      <color rgb="FF400040"/>
      <name val="Arial"/>
      <charset val="238"/>
    </font>
    <font>
      <i/>
      <sz val="10"/>
      <color rgb="FF0000FF"/>
      <name val="Arial"/>
      <charset val="238"/>
    </font>
    <font>
      <i/>
      <sz val="10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  <fill>
      <patternFill patternType="solid">
        <fgColor rgb="FFCCFFFF"/>
        <bgColor rgb="FFCC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4" fontId="3" fillId="0" borderId="22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10" fillId="3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" fontId="3" fillId="0" borderId="3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1" fontId="2" fillId="0" borderId="28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7" fillId="0" borderId="3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" fontId="8" fillId="0" borderId="28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" fontId="8" fillId="0" borderId="3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4" fontId="7" fillId="2" borderId="5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4" fontId="2" fillId="0" borderId="28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left" vertical="center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0" fillId="4" borderId="34" xfId="0" applyFont="1" applyFill="1" applyBorder="1" applyAlignment="1" applyProtection="1">
      <alignment horizontal="left" vertical="center"/>
      <protection locked="0"/>
    </xf>
    <xf numFmtId="4" fontId="11" fillId="3" borderId="34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" fontId="2" fillId="4" borderId="0" xfId="0" applyNumberFormat="1" applyFont="1" applyFill="1" applyAlignment="1" applyProtection="1">
      <alignment horizontal="right" vertical="center"/>
      <protection locked="0"/>
    </xf>
    <xf numFmtId="0" fontId="0" fillId="0" borderId="33" xfId="0" applyBorder="1"/>
    <xf numFmtId="0" fontId="12" fillId="4" borderId="0" xfId="0" applyFont="1" applyFill="1" applyAlignment="1" applyProtection="1">
      <alignment horizontal="left" vertical="center"/>
      <protection locked="0"/>
    </xf>
    <xf numFmtId="0" fontId="12" fillId="0" borderId="2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/>
    </xf>
    <xf numFmtId="4" fontId="2" fillId="4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0" fontId="0" fillId="0" borderId="7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7" workbookViewId="0">
      <selection activeCell="A37" sqref="A37:I37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</row>
    <row r="2" spans="1:9">
      <c r="A2" s="38" t="s">
        <v>1</v>
      </c>
      <c r="B2" s="39"/>
      <c r="C2" s="44" t="str">
        <f>'Stavební rozpočet'!C2</f>
        <v>111-2025 Haškova 2181.42, byt č. 23      Žďár nad Sázavou</v>
      </c>
      <c r="D2" s="45"/>
      <c r="E2" s="41" t="s">
        <v>2</v>
      </c>
      <c r="F2" s="41" t="str">
        <f>'Stavební rozpočet'!I2</f>
        <v> </v>
      </c>
      <c r="G2" s="39"/>
      <c r="H2" s="41" t="s">
        <v>3</v>
      </c>
      <c r="I2" s="43" t="s">
        <v>4</v>
      </c>
    </row>
    <row r="3" spans="1:9" ht="15" customHeight="1">
      <c r="A3" s="78"/>
      <c r="B3" s="40"/>
      <c r="C3" s="46"/>
      <c r="D3" s="46"/>
      <c r="E3" s="40"/>
      <c r="F3" s="40"/>
      <c r="G3" s="40"/>
      <c r="H3" s="40"/>
      <c r="I3" s="79"/>
    </row>
    <row r="4" spans="1:9">
      <c r="A4" s="80" t="s">
        <v>5</v>
      </c>
      <c r="B4" s="40"/>
      <c r="C4" s="42" t="str">
        <f>'Stavební rozpočet'!C4</f>
        <v>Oprava podlahy</v>
      </c>
      <c r="D4" s="40"/>
      <c r="E4" s="42" t="s">
        <v>6</v>
      </c>
      <c r="F4" s="42" t="str">
        <f>'Stavební rozpočet'!I4</f>
        <v> </v>
      </c>
      <c r="G4" s="40"/>
      <c r="H4" s="42" t="s">
        <v>3</v>
      </c>
      <c r="I4" s="79" t="s">
        <v>4</v>
      </c>
    </row>
    <row r="5" spans="1:9" ht="15" customHeight="1">
      <c r="A5" s="78"/>
      <c r="B5" s="40"/>
      <c r="C5" s="40"/>
      <c r="D5" s="40"/>
      <c r="E5" s="40"/>
      <c r="F5" s="40"/>
      <c r="G5" s="40"/>
      <c r="H5" s="40"/>
      <c r="I5" s="79"/>
    </row>
    <row r="6" spans="1:9">
      <c r="A6" s="80" t="s">
        <v>7</v>
      </c>
      <c r="B6" s="40"/>
      <c r="C6" s="42" t="str">
        <f>'Stavební rozpočet'!C6</f>
        <v xml:space="preserve"> </v>
      </c>
      <c r="D6" s="40"/>
      <c r="E6" s="42" t="s">
        <v>8</v>
      </c>
      <c r="F6" s="42" t="str">
        <f>'Stavební rozpočet'!I6</f>
        <v> </v>
      </c>
      <c r="G6" s="40"/>
      <c r="H6" s="42" t="s">
        <v>3</v>
      </c>
      <c r="I6" s="79" t="s">
        <v>4</v>
      </c>
    </row>
    <row r="7" spans="1:9" ht="15" customHeight="1">
      <c r="A7" s="78"/>
      <c r="B7" s="40"/>
      <c r="C7" s="40"/>
      <c r="D7" s="40"/>
      <c r="E7" s="40"/>
      <c r="F7" s="40"/>
      <c r="G7" s="40"/>
      <c r="H7" s="40"/>
      <c r="I7" s="79"/>
    </row>
    <row r="8" spans="1:9">
      <c r="A8" s="80" t="s">
        <v>9</v>
      </c>
      <c r="B8" s="40"/>
      <c r="C8" s="42" t="str">
        <f>'Stavební rozpočet'!G4</f>
        <v xml:space="preserve"> </v>
      </c>
      <c r="D8" s="40"/>
      <c r="E8" s="42" t="s">
        <v>10</v>
      </c>
      <c r="F8" s="42" t="str">
        <f>'Stavební rozpočet'!G6</f>
        <v xml:space="preserve"> </v>
      </c>
      <c r="G8" s="40"/>
      <c r="H8" s="40" t="s">
        <v>11</v>
      </c>
      <c r="I8" s="81">
        <v>24</v>
      </c>
    </row>
    <row r="9" spans="1:9">
      <c r="A9" s="78"/>
      <c r="B9" s="40"/>
      <c r="C9" s="40"/>
      <c r="D9" s="40"/>
      <c r="E9" s="40"/>
      <c r="F9" s="40"/>
      <c r="G9" s="40"/>
      <c r="H9" s="40"/>
      <c r="I9" s="79"/>
    </row>
    <row r="10" spans="1:9">
      <c r="A10" s="80" t="s">
        <v>12</v>
      </c>
      <c r="B10" s="40"/>
      <c r="C10" s="42" t="str">
        <f>'Stavební rozpočet'!C8</f>
        <v xml:space="preserve"> </v>
      </c>
      <c r="D10" s="40"/>
      <c r="E10" s="42" t="s">
        <v>13</v>
      </c>
      <c r="F10" s="42" t="str">
        <f>'Stavební rozpočet'!I8</f>
        <v> </v>
      </c>
      <c r="G10" s="40"/>
      <c r="H10" s="40" t="s">
        <v>14</v>
      </c>
      <c r="I10" s="82">
        <f>'Stavební rozpočet'!G8</f>
        <v>0</v>
      </c>
    </row>
    <row r="11" spans="1:9">
      <c r="A11" s="63"/>
      <c r="B11" s="64"/>
      <c r="C11" s="64"/>
      <c r="D11" s="64"/>
      <c r="E11" s="64"/>
      <c r="F11" s="64"/>
      <c r="G11" s="64"/>
      <c r="H11" s="64"/>
      <c r="I11" s="65"/>
    </row>
    <row r="12" spans="1:9" ht="23.25">
      <c r="A12" s="83" t="s">
        <v>15</v>
      </c>
      <c r="B12" s="83"/>
      <c r="C12" s="83"/>
      <c r="D12" s="83"/>
      <c r="E12" s="83"/>
      <c r="F12" s="83"/>
      <c r="G12" s="83"/>
      <c r="H12" s="83"/>
      <c r="I12" s="83"/>
    </row>
    <row r="13" spans="1:9" ht="26.25" customHeight="1">
      <c r="A13" s="3" t="s">
        <v>16</v>
      </c>
      <c r="B13" s="84" t="s">
        <v>17</v>
      </c>
      <c r="C13" s="85"/>
      <c r="D13" s="4" t="s">
        <v>18</v>
      </c>
      <c r="E13" s="84" t="s">
        <v>19</v>
      </c>
      <c r="F13" s="85"/>
      <c r="G13" s="4" t="s">
        <v>20</v>
      </c>
      <c r="H13" s="84" t="s">
        <v>21</v>
      </c>
      <c r="I13" s="85"/>
    </row>
    <row r="14" spans="1:9" ht="15.75">
      <c r="A14" s="5" t="s">
        <v>22</v>
      </c>
      <c r="B14" s="33" t="s">
        <v>23</v>
      </c>
      <c r="C14" s="86">
        <f>SUM('Stavební rozpočet'!AB12:AB110)</f>
        <v>0</v>
      </c>
      <c r="D14" s="87" t="s">
        <v>24</v>
      </c>
      <c r="E14" s="50"/>
      <c r="F14" s="86">
        <f>VORN!I15</f>
        <v>0</v>
      </c>
      <c r="G14" s="87" t="s">
        <v>25</v>
      </c>
      <c r="H14" s="50"/>
      <c r="I14" s="88">
        <f>VORN!I21</f>
        <v>0</v>
      </c>
    </row>
    <row r="15" spans="1:9" ht="15.75">
      <c r="A15" s="6" t="s">
        <v>4</v>
      </c>
      <c r="B15" s="33" t="s">
        <v>26</v>
      </c>
      <c r="C15" s="86">
        <f>SUM('Stavební rozpočet'!AC12:AC110)</f>
        <v>0</v>
      </c>
      <c r="D15" s="87" t="s">
        <v>27</v>
      </c>
      <c r="E15" s="50"/>
      <c r="F15" s="86">
        <f>VORN!I16</f>
        <v>0</v>
      </c>
      <c r="G15" s="87" t="s">
        <v>28</v>
      </c>
      <c r="H15" s="50"/>
      <c r="I15" s="88">
        <f>VORN!I22</f>
        <v>0</v>
      </c>
    </row>
    <row r="16" spans="1:9" ht="15.75">
      <c r="A16" s="5" t="s">
        <v>29</v>
      </c>
      <c r="B16" s="33" t="s">
        <v>23</v>
      </c>
      <c r="C16" s="86">
        <f>SUM('Stavební rozpočet'!AD12:AD110)</f>
        <v>0</v>
      </c>
      <c r="D16" s="87" t="s">
        <v>30</v>
      </c>
      <c r="E16" s="50"/>
      <c r="F16" s="86">
        <f>VORN!I17</f>
        <v>0</v>
      </c>
      <c r="G16" s="87" t="s">
        <v>31</v>
      </c>
      <c r="H16" s="50"/>
      <c r="I16" s="88">
        <f>VORN!I23</f>
        <v>0</v>
      </c>
    </row>
    <row r="17" spans="1:9" ht="15.75">
      <c r="A17" s="6" t="s">
        <v>4</v>
      </c>
      <c r="B17" s="33" t="s">
        <v>26</v>
      </c>
      <c r="C17" s="86">
        <f>SUM('Stavební rozpočet'!AE12:AE110)</f>
        <v>0</v>
      </c>
      <c r="D17" s="87" t="s">
        <v>4</v>
      </c>
      <c r="E17" s="50"/>
      <c r="F17" s="88" t="s">
        <v>4</v>
      </c>
      <c r="G17" s="87" t="s">
        <v>32</v>
      </c>
      <c r="H17" s="50"/>
      <c r="I17" s="88">
        <f>VORN!I24</f>
        <v>0</v>
      </c>
    </row>
    <row r="18" spans="1:9" ht="15.75">
      <c r="A18" s="5" t="s">
        <v>33</v>
      </c>
      <c r="B18" s="33" t="s">
        <v>23</v>
      </c>
      <c r="C18" s="86">
        <f>SUM('Stavební rozpočet'!AF12:AF110)</f>
        <v>0</v>
      </c>
      <c r="D18" s="87" t="s">
        <v>4</v>
      </c>
      <c r="E18" s="50"/>
      <c r="F18" s="88" t="s">
        <v>4</v>
      </c>
      <c r="G18" s="87" t="s">
        <v>34</v>
      </c>
      <c r="H18" s="50"/>
      <c r="I18" s="88">
        <f>VORN!I25</f>
        <v>0</v>
      </c>
    </row>
    <row r="19" spans="1:9" ht="15.75">
      <c r="A19" s="6" t="s">
        <v>4</v>
      </c>
      <c r="B19" s="33" t="s">
        <v>26</v>
      </c>
      <c r="C19" s="86">
        <f>SUM('Stavební rozpočet'!AG12:AG110)</f>
        <v>0</v>
      </c>
      <c r="D19" s="87" t="s">
        <v>4</v>
      </c>
      <c r="E19" s="50"/>
      <c r="F19" s="88" t="s">
        <v>4</v>
      </c>
      <c r="G19" s="87" t="s">
        <v>35</v>
      </c>
      <c r="H19" s="50"/>
      <c r="I19" s="88">
        <f>VORN!I26</f>
        <v>0</v>
      </c>
    </row>
    <row r="20" spans="1:9" ht="15.75">
      <c r="A20" s="47" t="s">
        <v>36</v>
      </c>
      <c r="B20" s="48"/>
      <c r="C20" s="86">
        <f>SUM('Stavební rozpočet'!AH12:AH110)</f>
        <v>0</v>
      </c>
      <c r="D20" s="87" t="s">
        <v>4</v>
      </c>
      <c r="E20" s="50"/>
      <c r="F20" s="88" t="s">
        <v>4</v>
      </c>
      <c r="G20" s="87" t="s">
        <v>4</v>
      </c>
      <c r="H20" s="50"/>
      <c r="I20" s="88" t="s">
        <v>4</v>
      </c>
    </row>
    <row r="21" spans="1:9" ht="15.75">
      <c r="A21" s="89" t="s">
        <v>37</v>
      </c>
      <c r="B21" s="90"/>
      <c r="C21" s="91">
        <f>SUM('Stavební rozpočet'!Z12:Z110)</f>
        <v>0</v>
      </c>
      <c r="D21" s="92" t="s">
        <v>4</v>
      </c>
      <c r="E21" s="93"/>
      <c r="F21" s="94" t="s">
        <v>4</v>
      </c>
      <c r="G21" s="92" t="s">
        <v>4</v>
      </c>
      <c r="H21" s="93"/>
      <c r="I21" s="94" t="s">
        <v>4</v>
      </c>
    </row>
    <row r="22" spans="1:9" ht="16.5" customHeight="1">
      <c r="A22" s="49" t="s">
        <v>38</v>
      </c>
      <c r="B22" s="95"/>
      <c r="C22" s="7">
        <f>ROUND(SUM(C14:C21),2)</f>
        <v>0</v>
      </c>
      <c r="D22" s="96" t="s">
        <v>39</v>
      </c>
      <c r="E22" s="95"/>
      <c r="F22" s="7">
        <f>SUM(F14:F21)</f>
        <v>0</v>
      </c>
      <c r="G22" s="96" t="s">
        <v>40</v>
      </c>
      <c r="H22" s="95"/>
      <c r="I22" s="7">
        <f>SUM(I14:I21)</f>
        <v>0</v>
      </c>
    </row>
    <row r="23" spans="1:9" ht="15.75">
      <c r="D23" s="47" t="s">
        <v>41</v>
      </c>
      <c r="E23" s="48"/>
      <c r="F23" s="97">
        <v>0</v>
      </c>
      <c r="G23" s="98" t="s">
        <v>42</v>
      </c>
      <c r="H23" s="48"/>
      <c r="I23" s="86">
        <v>0</v>
      </c>
    </row>
    <row r="24" spans="1:9" ht="15.75">
      <c r="G24" s="47" t="s">
        <v>43</v>
      </c>
      <c r="H24" s="48"/>
      <c r="I24" s="91">
        <f>vorn_sum</f>
        <v>0</v>
      </c>
    </row>
    <row r="25" spans="1:9" ht="15.75">
      <c r="G25" s="47" t="s">
        <v>44</v>
      </c>
      <c r="H25" s="48"/>
      <c r="I25" s="7">
        <v>0</v>
      </c>
    </row>
    <row r="27" spans="1:9" ht="15.75">
      <c r="A27" s="51" t="s">
        <v>45</v>
      </c>
      <c r="B27" s="52"/>
      <c r="C27" s="99">
        <f>ROUND(SUM('Stavební rozpočet'!AJ12:AJ110),2)</f>
        <v>0</v>
      </c>
    </row>
    <row r="28" spans="1:9" ht="15.75">
      <c r="A28" s="53" t="s">
        <v>46</v>
      </c>
      <c r="B28" s="54"/>
      <c r="C28" s="8">
        <f>ROUND(SUM('Stavební rozpočet'!AK12:AK110),2)</f>
        <v>0</v>
      </c>
      <c r="D28" s="52" t="s">
        <v>47</v>
      </c>
      <c r="E28" s="52"/>
      <c r="F28" s="99">
        <f>ROUND(C28*(12/100),2)</f>
        <v>0</v>
      </c>
      <c r="G28" s="52" t="s">
        <v>48</v>
      </c>
      <c r="H28" s="52"/>
      <c r="I28" s="99">
        <f>ROUND(SUM(C27:C29),2)</f>
        <v>0</v>
      </c>
    </row>
    <row r="29" spans="1:9" ht="15.75">
      <c r="A29" s="53" t="s">
        <v>49</v>
      </c>
      <c r="B29" s="54"/>
      <c r="C29" s="8">
        <f>ROUND(SUM('Stavební rozpočet'!AL12:AL110),2)</f>
        <v>0</v>
      </c>
      <c r="D29" s="54" t="s">
        <v>50</v>
      </c>
      <c r="E29" s="54"/>
      <c r="F29" s="8">
        <f>ROUND(C29*(21/100),2)</f>
        <v>0</v>
      </c>
      <c r="G29" s="54" t="s">
        <v>51</v>
      </c>
      <c r="H29" s="54"/>
      <c r="I29" s="8">
        <f>ROUND(SUM(F28:F29)+I28,0)</f>
        <v>0</v>
      </c>
    </row>
    <row r="31" spans="1:9">
      <c r="A31" s="58" t="s">
        <v>52</v>
      </c>
      <c r="B31" s="100"/>
      <c r="C31" s="55"/>
      <c r="D31" s="100" t="s">
        <v>53</v>
      </c>
      <c r="E31" s="100"/>
      <c r="F31" s="55"/>
      <c r="G31" s="100" t="s">
        <v>54</v>
      </c>
      <c r="H31" s="100"/>
      <c r="I31" s="55"/>
    </row>
    <row r="32" spans="1:9">
      <c r="A32" s="59" t="s">
        <v>4</v>
      </c>
      <c r="B32" s="56"/>
      <c r="C32" s="57"/>
      <c r="D32" s="92" t="s">
        <v>4</v>
      </c>
      <c r="E32" s="56"/>
      <c r="F32" s="57"/>
      <c r="G32" s="92" t="s">
        <v>4</v>
      </c>
      <c r="H32" s="56"/>
      <c r="I32" s="57"/>
    </row>
    <row r="33" spans="1:9">
      <c r="A33" s="59" t="s">
        <v>4</v>
      </c>
      <c r="B33" s="56"/>
      <c r="C33" s="57"/>
      <c r="D33" s="92" t="s">
        <v>4</v>
      </c>
      <c r="E33" s="56"/>
      <c r="F33" s="57"/>
      <c r="G33" s="92" t="s">
        <v>4</v>
      </c>
      <c r="H33" s="56"/>
      <c r="I33" s="57"/>
    </row>
    <row r="34" spans="1:9">
      <c r="A34" s="59" t="s">
        <v>4</v>
      </c>
      <c r="B34" s="56"/>
      <c r="C34" s="57"/>
      <c r="D34" s="92" t="s">
        <v>4</v>
      </c>
      <c r="E34" s="56"/>
      <c r="F34" s="57"/>
      <c r="G34" s="92" t="s">
        <v>4</v>
      </c>
      <c r="H34" s="56"/>
      <c r="I34" s="57"/>
    </row>
    <row r="35" spans="1:9">
      <c r="A35" s="60" t="s">
        <v>55</v>
      </c>
      <c r="B35" s="101"/>
      <c r="C35" s="102"/>
      <c r="D35" s="101" t="s">
        <v>55</v>
      </c>
      <c r="E35" s="101"/>
      <c r="F35" s="102"/>
      <c r="G35" s="101" t="s">
        <v>55</v>
      </c>
      <c r="H35" s="101"/>
      <c r="I35" s="102"/>
    </row>
    <row r="36" spans="1:9">
      <c r="A36" s="103" t="s">
        <v>56</v>
      </c>
    </row>
    <row r="37" spans="1:9" ht="12.75" customHeight="1">
      <c r="A37" s="42" t="s">
        <v>4</v>
      </c>
      <c r="B37" s="40"/>
      <c r="C37" s="40"/>
      <c r="D37" s="40"/>
      <c r="E37" s="40"/>
      <c r="F37" s="40"/>
      <c r="G37" s="40"/>
      <c r="H37" s="40"/>
      <c r="I37" s="40"/>
    </row>
  </sheetData>
  <sheetProtection password="CF7A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76" t="s">
        <v>57</v>
      </c>
      <c r="B1" s="77"/>
      <c r="C1" s="77"/>
      <c r="D1" s="77"/>
      <c r="E1" s="77"/>
      <c r="F1" s="77"/>
      <c r="G1" s="77"/>
      <c r="H1" s="77"/>
      <c r="I1" s="77"/>
    </row>
    <row r="2" spans="1:9">
      <c r="A2" s="38" t="s">
        <v>1</v>
      </c>
      <c r="B2" s="39"/>
      <c r="C2" s="44" t="str">
        <f>'Stavební rozpočet'!C2</f>
        <v>111-2025 Haškova 2181.42, byt č. 23      Žďár nad Sázavou</v>
      </c>
      <c r="D2" s="45"/>
      <c r="E2" s="41" t="s">
        <v>2</v>
      </c>
      <c r="F2" s="41" t="str">
        <f>'Stavební rozpočet'!I2</f>
        <v> </v>
      </c>
      <c r="G2" s="39"/>
      <c r="H2" s="41" t="s">
        <v>3</v>
      </c>
      <c r="I2" s="43" t="s">
        <v>4</v>
      </c>
    </row>
    <row r="3" spans="1:9" ht="15" customHeight="1">
      <c r="A3" s="78"/>
      <c r="B3" s="40"/>
      <c r="C3" s="46"/>
      <c r="D3" s="46"/>
      <c r="E3" s="40"/>
      <c r="F3" s="40"/>
      <c r="G3" s="40"/>
      <c r="H3" s="40"/>
      <c r="I3" s="79"/>
    </row>
    <row r="4" spans="1:9">
      <c r="A4" s="80" t="s">
        <v>5</v>
      </c>
      <c r="B4" s="40"/>
      <c r="C4" s="42" t="str">
        <f>'Stavební rozpočet'!C4</f>
        <v>Oprava podlahy</v>
      </c>
      <c r="D4" s="40"/>
      <c r="E4" s="42" t="s">
        <v>6</v>
      </c>
      <c r="F4" s="42" t="str">
        <f>'Stavební rozpočet'!I4</f>
        <v> </v>
      </c>
      <c r="G4" s="40"/>
      <c r="H4" s="42" t="s">
        <v>3</v>
      </c>
      <c r="I4" s="79" t="s">
        <v>4</v>
      </c>
    </row>
    <row r="5" spans="1:9" ht="15" customHeight="1">
      <c r="A5" s="78"/>
      <c r="B5" s="40"/>
      <c r="C5" s="40"/>
      <c r="D5" s="40"/>
      <c r="E5" s="40"/>
      <c r="F5" s="40"/>
      <c r="G5" s="40"/>
      <c r="H5" s="40"/>
      <c r="I5" s="79"/>
    </row>
    <row r="6" spans="1:9">
      <c r="A6" s="80" t="s">
        <v>7</v>
      </c>
      <c r="B6" s="40"/>
      <c r="C6" s="42" t="str">
        <f>'Stavební rozpočet'!C6</f>
        <v xml:space="preserve"> </v>
      </c>
      <c r="D6" s="40"/>
      <c r="E6" s="42" t="s">
        <v>8</v>
      </c>
      <c r="F6" s="42" t="str">
        <f>'Stavební rozpočet'!I6</f>
        <v> </v>
      </c>
      <c r="G6" s="40"/>
      <c r="H6" s="42" t="s">
        <v>3</v>
      </c>
      <c r="I6" s="79" t="s">
        <v>4</v>
      </c>
    </row>
    <row r="7" spans="1:9" ht="15" customHeight="1">
      <c r="A7" s="78"/>
      <c r="B7" s="40"/>
      <c r="C7" s="40"/>
      <c r="D7" s="40"/>
      <c r="E7" s="40"/>
      <c r="F7" s="40"/>
      <c r="G7" s="40"/>
      <c r="H7" s="40"/>
      <c r="I7" s="79"/>
    </row>
    <row r="8" spans="1:9">
      <c r="A8" s="80" t="s">
        <v>9</v>
      </c>
      <c r="B8" s="40"/>
      <c r="C8" s="42" t="str">
        <f>'Stavební rozpočet'!G4</f>
        <v xml:space="preserve"> </v>
      </c>
      <c r="D8" s="40"/>
      <c r="E8" s="42" t="s">
        <v>10</v>
      </c>
      <c r="F8" s="42" t="str">
        <f>'Stavební rozpočet'!G6</f>
        <v xml:space="preserve"> </v>
      </c>
      <c r="G8" s="40"/>
      <c r="H8" s="40" t="s">
        <v>11</v>
      </c>
      <c r="I8" s="81">
        <v>24</v>
      </c>
    </row>
    <row r="9" spans="1:9">
      <c r="A9" s="78"/>
      <c r="B9" s="40"/>
      <c r="C9" s="40"/>
      <c r="D9" s="40"/>
      <c r="E9" s="40"/>
      <c r="F9" s="40"/>
      <c r="G9" s="40"/>
      <c r="H9" s="40"/>
      <c r="I9" s="79"/>
    </row>
    <row r="10" spans="1:9">
      <c r="A10" s="80" t="s">
        <v>12</v>
      </c>
      <c r="B10" s="40"/>
      <c r="C10" s="42" t="str">
        <f>'Stavební rozpočet'!C8</f>
        <v xml:space="preserve"> </v>
      </c>
      <c r="D10" s="40"/>
      <c r="E10" s="42" t="s">
        <v>13</v>
      </c>
      <c r="F10" s="42" t="str">
        <f>'Stavební rozpočet'!I8</f>
        <v> </v>
      </c>
      <c r="G10" s="40"/>
      <c r="H10" s="40" t="s">
        <v>14</v>
      </c>
      <c r="I10" s="82">
        <f>'Stavební rozpočet'!G8</f>
        <v>0</v>
      </c>
    </row>
    <row r="11" spans="1:9">
      <c r="A11" s="63"/>
      <c r="B11" s="64"/>
      <c r="C11" s="64"/>
      <c r="D11" s="64"/>
      <c r="E11" s="64"/>
      <c r="F11" s="64"/>
      <c r="G11" s="64"/>
      <c r="H11" s="64"/>
      <c r="I11" s="65"/>
    </row>
    <row r="13" spans="1:9" ht="15.75">
      <c r="A13" s="104" t="s">
        <v>58</v>
      </c>
      <c r="B13" s="104"/>
      <c r="C13" s="104"/>
      <c r="D13" s="104"/>
      <c r="E13" s="104"/>
    </row>
    <row r="14" spans="1:9">
      <c r="A14" s="61" t="s">
        <v>59</v>
      </c>
      <c r="B14" s="62"/>
      <c r="C14" s="62"/>
      <c r="D14" s="62"/>
      <c r="E14" s="105"/>
      <c r="F14" s="9" t="s">
        <v>60</v>
      </c>
      <c r="G14" s="9" t="s">
        <v>61</v>
      </c>
      <c r="H14" s="9" t="s">
        <v>62</v>
      </c>
      <c r="I14" s="9" t="s">
        <v>60</v>
      </c>
    </row>
    <row r="15" spans="1:9">
      <c r="A15" s="63" t="s">
        <v>24</v>
      </c>
      <c r="B15" s="64"/>
      <c r="C15" s="64"/>
      <c r="D15" s="64"/>
      <c r="E15" s="65"/>
      <c r="F15" s="106">
        <v>0</v>
      </c>
      <c r="G15" s="36" t="s">
        <v>4</v>
      </c>
      <c r="H15" s="36" t="s">
        <v>4</v>
      </c>
      <c r="I15" s="106">
        <f>F15</f>
        <v>0</v>
      </c>
    </row>
    <row r="16" spans="1:9">
      <c r="A16" s="63" t="s">
        <v>27</v>
      </c>
      <c r="B16" s="64"/>
      <c r="C16" s="64"/>
      <c r="D16" s="64"/>
      <c r="E16" s="65"/>
      <c r="F16" s="106">
        <v>0</v>
      </c>
      <c r="G16" s="36" t="s">
        <v>4</v>
      </c>
      <c r="H16" s="36" t="s">
        <v>4</v>
      </c>
      <c r="I16" s="106">
        <f>F16</f>
        <v>0</v>
      </c>
    </row>
    <row r="17" spans="1:9">
      <c r="A17" s="78" t="s">
        <v>30</v>
      </c>
      <c r="B17" s="107"/>
      <c r="C17" s="107"/>
      <c r="D17" s="107"/>
      <c r="E17" s="79"/>
      <c r="F17" s="108">
        <v>0</v>
      </c>
      <c r="G17" s="109" t="s">
        <v>4</v>
      </c>
      <c r="H17" s="109" t="s">
        <v>4</v>
      </c>
      <c r="I17" s="108">
        <f>F17</f>
        <v>0</v>
      </c>
    </row>
    <row r="18" spans="1:9">
      <c r="A18" s="66" t="s">
        <v>63</v>
      </c>
      <c r="B18" s="110"/>
      <c r="C18" s="110"/>
      <c r="D18" s="110"/>
      <c r="E18" s="111"/>
      <c r="F18" s="10" t="s">
        <v>4</v>
      </c>
      <c r="G18" s="11" t="s">
        <v>4</v>
      </c>
      <c r="H18" s="11" t="s">
        <v>4</v>
      </c>
      <c r="I18" s="12">
        <f>SUM(I15:I17)</f>
        <v>0</v>
      </c>
    </row>
    <row r="20" spans="1:9">
      <c r="A20" s="61" t="s">
        <v>21</v>
      </c>
      <c r="B20" s="62"/>
      <c r="C20" s="62"/>
      <c r="D20" s="62"/>
      <c r="E20" s="105"/>
      <c r="F20" s="9" t="s">
        <v>60</v>
      </c>
      <c r="G20" s="9" t="s">
        <v>61</v>
      </c>
      <c r="H20" s="9" t="s">
        <v>62</v>
      </c>
      <c r="I20" s="9" t="s">
        <v>60</v>
      </c>
    </row>
    <row r="21" spans="1:9">
      <c r="A21" s="63" t="s">
        <v>25</v>
      </c>
      <c r="B21" s="64"/>
      <c r="C21" s="64"/>
      <c r="D21" s="64"/>
      <c r="E21" s="65"/>
      <c r="F21" s="106">
        <v>0</v>
      </c>
      <c r="G21" s="36" t="s">
        <v>4</v>
      </c>
      <c r="H21" s="36" t="s">
        <v>4</v>
      </c>
      <c r="I21" s="106">
        <f t="shared" ref="I21:I26" si="0">F21</f>
        <v>0</v>
      </c>
    </row>
    <row r="22" spans="1:9">
      <c r="A22" s="63" t="s">
        <v>28</v>
      </c>
      <c r="B22" s="64"/>
      <c r="C22" s="64"/>
      <c r="D22" s="64"/>
      <c r="E22" s="65"/>
      <c r="F22" s="106">
        <v>0</v>
      </c>
      <c r="G22" s="36" t="s">
        <v>4</v>
      </c>
      <c r="H22" s="36" t="s">
        <v>4</v>
      </c>
      <c r="I22" s="106">
        <f t="shared" si="0"/>
        <v>0</v>
      </c>
    </row>
    <row r="23" spans="1:9">
      <c r="A23" s="63" t="s">
        <v>31</v>
      </c>
      <c r="B23" s="64"/>
      <c r="C23" s="64"/>
      <c r="D23" s="64"/>
      <c r="E23" s="65"/>
      <c r="F23" s="106">
        <v>0</v>
      </c>
      <c r="G23" s="36" t="s">
        <v>4</v>
      </c>
      <c r="H23" s="36" t="s">
        <v>4</v>
      </c>
      <c r="I23" s="106">
        <f t="shared" si="0"/>
        <v>0</v>
      </c>
    </row>
    <row r="24" spans="1:9">
      <c r="A24" s="63" t="s">
        <v>32</v>
      </c>
      <c r="B24" s="64"/>
      <c r="C24" s="64"/>
      <c r="D24" s="64"/>
      <c r="E24" s="65"/>
      <c r="F24" s="106">
        <v>0</v>
      </c>
      <c r="G24" s="36" t="s">
        <v>4</v>
      </c>
      <c r="H24" s="36" t="s">
        <v>4</v>
      </c>
      <c r="I24" s="106">
        <f t="shared" si="0"/>
        <v>0</v>
      </c>
    </row>
    <row r="25" spans="1:9">
      <c r="A25" s="63" t="s">
        <v>34</v>
      </c>
      <c r="B25" s="64"/>
      <c r="C25" s="64"/>
      <c r="D25" s="64"/>
      <c r="E25" s="65"/>
      <c r="F25" s="106">
        <v>0</v>
      </c>
      <c r="G25" s="36" t="s">
        <v>4</v>
      </c>
      <c r="H25" s="36" t="s">
        <v>4</v>
      </c>
      <c r="I25" s="106">
        <f t="shared" si="0"/>
        <v>0</v>
      </c>
    </row>
    <row r="26" spans="1:9">
      <c r="A26" s="78" t="s">
        <v>35</v>
      </c>
      <c r="B26" s="107"/>
      <c r="C26" s="107"/>
      <c r="D26" s="107"/>
      <c r="E26" s="79"/>
      <c r="F26" s="108">
        <v>0</v>
      </c>
      <c r="G26" s="109" t="s">
        <v>4</v>
      </c>
      <c r="H26" s="109" t="s">
        <v>4</v>
      </c>
      <c r="I26" s="108">
        <f t="shared" si="0"/>
        <v>0</v>
      </c>
    </row>
    <row r="27" spans="1:9">
      <c r="A27" s="66" t="s">
        <v>64</v>
      </c>
      <c r="B27" s="110"/>
      <c r="C27" s="110"/>
      <c r="D27" s="110"/>
      <c r="E27" s="111"/>
      <c r="F27" s="10" t="s">
        <v>4</v>
      </c>
      <c r="G27" s="11" t="s">
        <v>4</v>
      </c>
      <c r="H27" s="11" t="s">
        <v>4</v>
      </c>
      <c r="I27" s="12">
        <f>SUM(I21:I26)</f>
        <v>0</v>
      </c>
    </row>
    <row r="29" spans="1:9" ht="15.75">
      <c r="A29" s="67" t="s">
        <v>65</v>
      </c>
      <c r="B29" s="112"/>
      <c r="C29" s="112"/>
      <c r="D29" s="112"/>
      <c r="E29" s="113"/>
      <c r="F29" s="68">
        <f>I18+I27</f>
        <v>0</v>
      </c>
      <c r="G29" s="114"/>
      <c r="H29" s="114"/>
      <c r="I29" s="115"/>
    </row>
    <row r="33" spans="1:9" ht="15.75">
      <c r="A33" s="104" t="s">
        <v>66</v>
      </c>
      <c r="B33" s="104"/>
      <c r="C33" s="104"/>
      <c r="D33" s="104"/>
      <c r="E33" s="104"/>
    </row>
    <row r="34" spans="1:9">
      <c r="A34" s="61" t="s">
        <v>67</v>
      </c>
      <c r="B34" s="62"/>
      <c r="C34" s="62"/>
      <c r="D34" s="62"/>
      <c r="E34" s="105"/>
      <c r="F34" s="9" t="s">
        <v>60</v>
      </c>
      <c r="G34" s="9" t="s">
        <v>61</v>
      </c>
      <c r="H34" s="9" t="s">
        <v>62</v>
      </c>
      <c r="I34" s="9" t="s">
        <v>60</v>
      </c>
    </row>
    <row r="35" spans="1:9">
      <c r="A35" s="63" t="s">
        <v>68</v>
      </c>
      <c r="B35" s="64"/>
      <c r="C35" s="64"/>
      <c r="D35" s="64"/>
      <c r="E35" s="65"/>
      <c r="F35" s="106">
        <f>SUM('Stavební rozpočet'!BM12:BM110)</f>
        <v>0</v>
      </c>
      <c r="G35" s="36" t="s">
        <v>4</v>
      </c>
      <c r="H35" s="36" t="s">
        <v>4</v>
      </c>
      <c r="I35" s="106">
        <f t="shared" ref="I35:I44" si="1">F35</f>
        <v>0</v>
      </c>
    </row>
    <row r="36" spans="1:9">
      <c r="A36" s="63" t="s">
        <v>69</v>
      </c>
      <c r="B36" s="64"/>
      <c r="C36" s="64"/>
      <c r="D36" s="64"/>
      <c r="E36" s="65"/>
      <c r="F36" s="106">
        <f>SUM('Stavební rozpočet'!BN12:BN110)</f>
        <v>0</v>
      </c>
      <c r="G36" s="36" t="s">
        <v>4</v>
      </c>
      <c r="H36" s="36" t="s">
        <v>4</v>
      </c>
      <c r="I36" s="106">
        <f t="shared" si="1"/>
        <v>0</v>
      </c>
    </row>
    <row r="37" spans="1:9">
      <c r="A37" s="63" t="s">
        <v>25</v>
      </c>
      <c r="B37" s="64"/>
      <c r="C37" s="64"/>
      <c r="D37" s="64"/>
      <c r="E37" s="65"/>
      <c r="F37" s="106">
        <f>SUM('Stavební rozpočet'!BO12:BO110)</f>
        <v>0</v>
      </c>
      <c r="G37" s="36" t="s">
        <v>4</v>
      </c>
      <c r="H37" s="36" t="s">
        <v>4</v>
      </c>
      <c r="I37" s="106">
        <f t="shared" si="1"/>
        <v>0</v>
      </c>
    </row>
    <row r="38" spans="1:9">
      <c r="A38" s="63" t="s">
        <v>70</v>
      </c>
      <c r="B38" s="64"/>
      <c r="C38" s="64"/>
      <c r="D38" s="64"/>
      <c r="E38" s="65"/>
      <c r="F38" s="106">
        <f>SUM('Stavební rozpočet'!BP12:BP110)</f>
        <v>0</v>
      </c>
      <c r="G38" s="36" t="s">
        <v>4</v>
      </c>
      <c r="H38" s="36" t="s">
        <v>4</v>
      </c>
      <c r="I38" s="106">
        <f t="shared" si="1"/>
        <v>0</v>
      </c>
    </row>
    <row r="39" spans="1:9">
      <c r="A39" s="63" t="s">
        <v>71</v>
      </c>
      <c r="B39" s="64"/>
      <c r="C39" s="64"/>
      <c r="D39" s="64"/>
      <c r="E39" s="65"/>
      <c r="F39" s="106">
        <f>SUM('Stavební rozpočet'!BQ12:BQ110)</f>
        <v>0</v>
      </c>
      <c r="G39" s="36" t="s">
        <v>4</v>
      </c>
      <c r="H39" s="36" t="s">
        <v>4</v>
      </c>
      <c r="I39" s="106">
        <f t="shared" si="1"/>
        <v>0</v>
      </c>
    </row>
    <row r="40" spans="1:9">
      <c r="A40" s="63" t="s">
        <v>31</v>
      </c>
      <c r="B40" s="64"/>
      <c r="C40" s="64"/>
      <c r="D40" s="64"/>
      <c r="E40" s="65"/>
      <c r="F40" s="106">
        <f>SUM('Stavební rozpočet'!BR12:BR110)</f>
        <v>0</v>
      </c>
      <c r="G40" s="36" t="s">
        <v>4</v>
      </c>
      <c r="H40" s="36" t="s">
        <v>4</v>
      </c>
      <c r="I40" s="106">
        <f t="shared" si="1"/>
        <v>0</v>
      </c>
    </row>
    <row r="41" spans="1:9">
      <c r="A41" s="63" t="s">
        <v>32</v>
      </c>
      <c r="B41" s="64"/>
      <c r="C41" s="64"/>
      <c r="D41" s="64"/>
      <c r="E41" s="65"/>
      <c r="F41" s="106">
        <f>SUM('Stavební rozpočet'!BS12:BS110)</f>
        <v>0</v>
      </c>
      <c r="G41" s="36" t="s">
        <v>4</v>
      </c>
      <c r="H41" s="36" t="s">
        <v>4</v>
      </c>
      <c r="I41" s="106">
        <f t="shared" si="1"/>
        <v>0</v>
      </c>
    </row>
    <row r="42" spans="1:9">
      <c r="A42" s="63" t="s">
        <v>72</v>
      </c>
      <c r="B42" s="64"/>
      <c r="C42" s="64"/>
      <c r="D42" s="64"/>
      <c r="E42" s="65"/>
      <c r="F42" s="106">
        <f>SUM('Stavební rozpočet'!BT12:BT110)</f>
        <v>0</v>
      </c>
      <c r="G42" s="36" t="s">
        <v>4</v>
      </c>
      <c r="H42" s="36" t="s">
        <v>4</v>
      </c>
      <c r="I42" s="106">
        <f t="shared" si="1"/>
        <v>0</v>
      </c>
    </row>
    <row r="43" spans="1:9">
      <c r="A43" s="63" t="s">
        <v>73</v>
      </c>
      <c r="B43" s="64"/>
      <c r="C43" s="64"/>
      <c r="D43" s="64"/>
      <c r="E43" s="65"/>
      <c r="F43" s="106">
        <f>SUM('Stavební rozpočet'!BU12:BU110)</f>
        <v>0</v>
      </c>
      <c r="G43" s="36" t="s">
        <v>4</v>
      </c>
      <c r="H43" s="36" t="s">
        <v>4</v>
      </c>
      <c r="I43" s="106">
        <f t="shared" si="1"/>
        <v>0</v>
      </c>
    </row>
    <row r="44" spans="1:9">
      <c r="A44" s="78" t="s">
        <v>74</v>
      </c>
      <c r="B44" s="107"/>
      <c r="C44" s="107"/>
      <c r="D44" s="107"/>
      <c r="E44" s="79"/>
      <c r="F44" s="108">
        <f>SUM('Stavební rozpočet'!BV12:BV110)</f>
        <v>0</v>
      </c>
      <c r="G44" s="109" t="s">
        <v>4</v>
      </c>
      <c r="H44" s="109" t="s">
        <v>4</v>
      </c>
      <c r="I44" s="108">
        <f t="shared" si="1"/>
        <v>0</v>
      </c>
    </row>
    <row r="45" spans="1:9">
      <c r="A45" s="66" t="s">
        <v>75</v>
      </c>
      <c r="B45" s="110"/>
      <c r="C45" s="110"/>
      <c r="D45" s="110"/>
      <c r="E45" s="111"/>
      <c r="F45" s="10" t="s">
        <v>4</v>
      </c>
      <c r="G45" s="11" t="s">
        <v>4</v>
      </c>
      <c r="H45" s="11" t="s">
        <v>4</v>
      </c>
      <c r="I45" s="12">
        <f>SUM(I35:I44)</f>
        <v>0</v>
      </c>
    </row>
  </sheetData>
  <sheetProtection password="CF7A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58"/>
  <sheetViews>
    <sheetView tabSelected="1" workbookViewId="0">
      <pane ySplit="11" topLeftCell="A12" activePane="bottomLeft" state="frozen"/>
      <selection pane="bottomLeft" activeCell="I10" sqref="I10"/>
    </sheetView>
  </sheetViews>
  <sheetFormatPr defaultColWidth="12.140625" defaultRowHeight="15" customHeight="1"/>
  <cols>
    <col min="1" max="1" width="3.140625" customWidth="1"/>
    <col min="2" max="2" width="17.85546875" customWidth="1"/>
    <col min="3" max="3" width="28.5703125" customWidth="1"/>
    <col min="4" max="4" width="33.28515625" customWidth="1"/>
    <col min="5" max="5" width="6.7109375" customWidth="1"/>
    <col min="6" max="6" width="12.85546875" customWidth="1"/>
    <col min="7" max="7" width="12" customWidth="1"/>
    <col min="8" max="8" width="15.7109375" customWidth="1"/>
    <col min="25" max="75" width="12.140625" hidden="1"/>
    <col min="76" max="76" width="61.85546875" hidden="1" customWidth="1"/>
    <col min="77" max="78" width="12.140625" hidden="1"/>
  </cols>
  <sheetData>
    <row r="1" spans="1:76" ht="54.75" customHeight="1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AS1" s="13">
        <f>SUM(AJ1:AJ2)</f>
        <v>0</v>
      </c>
      <c r="AT1" s="13">
        <f>SUM(AK1:AK2)</f>
        <v>0</v>
      </c>
      <c r="AU1" s="13">
        <f>SUM(AL1:AL2)</f>
        <v>0</v>
      </c>
    </row>
    <row r="2" spans="1:76">
      <c r="A2" s="38" t="s">
        <v>1</v>
      </c>
      <c r="B2" s="39"/>
      <c r="C2" s="44" t="s">
        <v>77</v>
      </c>
      <c r="D2" s="45"/>
      <c r="E2" s="39" t="s">
        <v>78</v>
      </c>
      <c r="F2" s="39"/>
      <c r="G2" s="116" t="s">
        <v>79</v>
      </c>
      <c r="H2" s="41" t="s">
        <v>2</v>
      </c>
      <c r="I2" s="39" t="s">
        <v>80</v>
      </c>
      <c r="J2" s="43"/>
    </row>
    <row r="3" spans="1:76">
      <c r="A3" s="78"/>
      <c r="B3" s="40"/>
      <c r="C3" s="46"/>
      <c r="D3" s="46"/>
      <c r="E3" s="40"/>
      <c r="F3" s="40"/>
      <c r="G3" s="117"/>
      <c r="H3" s="40"/>
      <c r="I3" s="40"/>
      <c r="J3" s="79"/>
    </row>
    <row r="4" spans="1:76">
      <c r="A4" s="80" t="s">
        <v>5</v>
      </c>
      <c r="B4" s="40"/>
      <c r="C4" s="42" t="s">
        <v>81</v>
      </c>
      <c r="D4" s="40"/>
      <c r="E4" s="40" t="s">
        <v>9</v>
      </c>
      <c r="F4" s="40"/>
      <c r="G4" s="117" t="s">
        <v>79</v>
      </c>
      <c r="H4" s="42" t="s">
        <v>6</v>
      </c>
      <c r="I4" s="40" t="s">
        <v>80</v>
      </c>
      <c r="J4" s="79"/>
    </row>
    <row r="5" spans="1:76">
      <c r="A5" s="78"/>
      <c r="B5" s="40"/>
      <c r="C5" s="40"/>
      <c r="D5" s="40"/>
      <c r="E5" s="40"/>
      <c r="F5" s="40"/>
      <c r="G5" s="117"/>
      <c r="H5" s="40"/>
      <c r="I5" s="40"/>
      <c r="J5" s="79"/>
    </row>
    <row r="6" spans="1:76">
      <c r="A6" s="80" t="s">
        <v>7</v>
      </c>
      <c r="B6" s="40"/>
      <c r="C6" s="42" t="s">
        <v>79</v>
      </c>
      <c r="D6" s="40"/>
      <c r="E6" s="40" t="s">
        <v>10</v>
      </c>
      <c r="F6" s="40"/>
      <c r="G6" s="117" t="s">
        <v>79</v>
      </c>
      <c r="H6" s="42" t="s">
        <v>8</v>
      </c>
      <c r="I6" s="117" t="s">
        <v>80</v>
      </c>
      <c r="J6" s="118"/>
    </row>
    <row r="7" spans="1:76">
      <c r="A7" s="78"/>
      <c r="B7" s="40"/>
      <c r="C7" s="40"/>
      <c r="D7" s="40"/>
      <c r="E7" s="40"/>
      <c r="F7" s="40"/>
      <c r="G7" s="117"/>
      <c r="H7" s="40"/>
      <c r="I7" s="117"/>
      <c r="J7" s="118"/>
    </row>
    <row r="8" spans="1:76">
      <c r="A8" s="80" t="s">
        <v>12</v>
      </c>
      <c r="B8" s="40"/>
      <c r="C8" s="42" t="s">
        <v>79</v>
      </c>
      <c r="D8" s="40"/>
      <c r="E8" s="40" t="s">
        <v>82</v>
      </c>
      <c r="F8" s="40"/>
      <c r="G8" s="117"/>
      <c r="H8" s="42" t="s">
        <v>13</v>
      </c>
      <c r="I8" s="117" t="s">
        <v>80</v>
      </c>
      <c r="J8" s="118"/>
    </row>
    <row r="9" spans="1:76">
      <c r="A9" s="78"/>
      <c r="B9" s="107"/>
      <c r="C9" s="107"/>
      <c r="D9" s="107"/>
      <c r="E9" s="107"/>
      <c r="F9" s="107"/>
      <c r="G9" s="119"/>
      <c r="H9" s="107"/>
      <c r="I9" s="120"/>
      <c r="J9" s="121"/>
    </row>
    <row r="10" spans="1:76">
      <c r="A10" s="14" t="s">
        <v>83</v>
      </c>
      <c r="B10" s="37" t="s">
        <v>84</v>
      </c>
      <c r="C10" s="122" t="s">
        <v>85</v>
      </c>
      <c r="D10" s="69"/>
      <c r="E10" s="37" t="s">
        <v>86</v>
      </c>
      <c r="F10" s="123" t="s">
        <v>87</v>
      </c>
      <c r="G10" s="124" t="s">
        <v>88</v>
      </c>
      <c r="H10" s="15" t="s">
        <v>89</v>
      </c>
      <c r="J10" s="16"/>
      <c r="BK10" s="17" t="s">
        <v>90</v>
      </c>
      <c r="BL10" s="18" t="s">
        <v>91</v>
      </c>
      <c r="BW10" s="18" t="s">
        <v>92</v>
      </c>
    </row>
    <row r="11" spans="1:76">
      <c r="A11" s="19" t="s">
        <v>79</v>
      </c>
      <c r="B11" s="125" t="s">
        <v>79</v>
      </c>
      <c r="C11" s="70" t="s">
        <v>93</v>
      </c>
      <c r="D11" s="71"/>
      <c r="E11" s="125" t="s">
        <v>79</v>
      </c>
      <c r="F11" s="125" t="s">
        <v>79</v>
      </c>
      <c r="G11" s="126" t="s">
        <v>94</v>
      </c>
      <c r="H11" s="20" t="s">
        <v>95</v>
      </c>
      <c r="J11" s="16"/>
      <c r="Z11" s="17" t="s">
        <v>96</v>
      </c>
      <c r="AA11" s="17" t="s">
        <v>97</v>
      </c>
      <c r="AB11" s="17" t="s">
        <v>98</v>
      </c>
      <c r="AC11" s="17" t="s">
        <v>99</v>
      </c>
      <c r="AD11" s="17" t="s">
        <v>100</v>
      </c>
      <c r="AE11" s="17" t="s">
        <v>101</v>
      </c>
      <c r="AF11" s="17" t="s">
        <v>102</v>
      </c>
      <c r="AG11" s="17" t="s">
        <v>103</v>
      </c>
      <c r="AH11" s="17" t="s">
        <v>104</v>
      </c>
      <c r="BH11" s="17" t="s">
        <v>105</v>
      </c>
      <c r="BI11" s="17" t="s">
        <v>106</v>
      </c>
      <c r="BJ11" s="17" t="s">
        <v>107</v>
      </c>
    </row>
    <row r="12" spans="1:76">
      <c r="A12" s="21" t="s">
        <v>4</v>
      </c>
      <c r="B12" s="127" t="s">
        <v>4</v>
      </c>
      <c r="C12" s="128" t="s">
        <v>108</v>
      </c>
      <c r="D12" s="129"/>
      <c r="E12" s="130" t="s">
        <v>79</v>
      </c>
      <c r="F12" s="130" t="s">
        <v>79</v>
      </c>
      <c r="G12" s="131" t="s">
        <v>79</v>
      </c>
      <c r="H12" s="132">
        <f>H13+H29+H35+H47+H52+H54</f>
        <v>0</v>
      </c>
      <c r="J12" s="16"/>
    </row>
    <row r="13" spans="1:76">
      <c r="A13" s="133" t="s">
        <v>4</v>
      </c>
      <c r="B13" s="22" t="s">
        <v>109</v>
      </c>
      <c r="C13" s="72" t="s">
        <v>110</v>
      </c>
      <c r="D13" s="73"/>
      <c r="E13" s="23" t="s">
        <v>79</v>
      </c>
      <c r="F13" s="23" t="s">
        <v>79</v>
      </c>
      <c r="G13" s="24" t="s">
        <v>79</v>
      </c>
      <c r="H13" s="13">
        <f>SUM(H14:H26)</f>
        <v>0</v>
      </c>
      <c r="J13" s="16"/>
      <c r="AI13" s="17" t="s">
        <v>4</v>
      </c>
      <c r="AS13" s="13">
        <f>SUM(AJ14:AJ26)</f>
        <v>0</v>
      </c>
      <c r="AT13" s="13">
        <f>SUM(AK14:AK26)</f>
        <v>0</v>
      </c>
      <c r="AU13" s="13">
        <f>SUM(AL14:AL26)</f>
        <v>0</v>
      </c>
    </row>
    <row r="14" spans="1:76">
      <c r="A14" s="134" t="s">
        <v>111</v>
      </c>
      <c r="B14" s="1" t="s">
        <v>112</v>
      </c>
      <c r="C14" s="42" t="s">
        <v>113</v>
      </c>
      <c r="D14" s="40"/>
      <c r="E14" s="1" t="s">
        <v>114</v>
      </c>
      <c r="F14" s="25">
        <v>12.06</v>
      </c>
      <c r="G14" s="135"/>
      <c r="H14" s="25">
        <f t="shared" ref="H14:H19" si="0">ROUND(F14*G14,2)</f>
        <v>0</v>
      </c>
      <c r="J14" s="16"/>
      <c r="Z14" s="25">
        <f t="shared" ref="Z14:Z19" si="1">ROUND(IF(AQ14="5",BJ14,0),2)</f>
        <v>0</v>
      </c>
      <c r="AB14" s="25">
        <f t="shared" ref="AB14:AB19" si="2">ROUND(IF(AQ14="1",BH14,0),2)</f>
        <v>0</v>
      </c>
      <c r="AC14" s="25">
        <f t="shared" ref="AC14:AC19" si="3">ROUND(IF(AQ14="1",BI14,0),2)</f>
        <v>0</v>
      </c>
      <c r="AD14" s="25">
        <f t="shared" ref="AD14:AD19" si="4">ROUND(IF(AQ14="7",BH14,0),2)</f>
        <v>0</v>
      </c>
      <c r="AE14" s="25">
        <f t="shared" ref="AE14:AE19" si="5">ROUND(IF(AQ14="7",BI14,0),2)</f>
        <v>0</v>
      </c>
      <c r="AF14" s="25">
        <f t="shared" ref="AF14:AF19" si="6">ROUND(IF(AQ14="2",BH14,0),2)</f>
        <v>0</v>
      </c>
      <c r="AG14" s="25">
        <f t="shared" ref="AG14:AG19" si="7">ROUND(IF(AQ14="2",BI14,0),2)</f>
        <v>0</v>
      </c>
      <c r="AH14" s="25">
        <f t="shared" ref="AH14:AH19" si="8">ROUND(IF(AQ14="0",BJ14,0),2)</f>
        <v>0</v>
      </c>
      <c r="AI14" s="17" t="s">
        <v>4</v>
      </c>
      <c r="AJ14" s="25">
        <f t="shared" ref="AJ14:AJ19" si="9">IF(AN14=0,H14,0)</f>
        <v>0</v>
      </c>
      <c r="AK14" s="25">
        <f t="shared" ref="AK14:AK19" si="10">IF(AN14=12,H14,0)</f>
        <v>0</v>
      </c>
      <c r="AL14" s="25">
        <f t="shared" ref="AL14:AL19" si="11">IF(AN14=21,H14,0)</f>
        <v>0</v>
      </c>
      <c r="AN14" s="25">
        <v>12</v>
      </c>
      <c r="AO14" s="25">
        <f t="shared" ref="AO14:AO19" si="12">G14*0</f>
        <v>0</v>
      </c>
      <c r="AP14" s="25">
        <f t="shared" ref="AP14:AP19" si="13">G14*(1-0)</f>
        <v>0</v>
      </c>
      <c r="AQ14" s="26" t="s">
        <v>111</v>
      </c>
      <c r="AV14" s="25">
        <f t="shared" ref="AV14:AV19" si="14">ROUND(AW14+AX14,2)</f>
        <v>0</v>
      </c>
      <c r="AW14" s="25">
        <f t="shared" ref="AW14:AW19" si="15">ROUND(F14*AO14,2)</f>
        <v>0</v>
      </c>
      <c r="AX14" s="25">
        <f t="shared" ref="AX14:AX19" si="16">ROUND(F14*AP14,2)</f>
        <v>0</v>
      </c>
      <c r="AY14" s="26" t="s">
        <v>115</v>
      </c>
      <c r="AZ14" s="26" t="s">
        <v>116</v>
      </c>
      <c r="BA14" s="17" t="s">
        <v>117</v>
      </c>
      <c r="BC14" s="25">
        <f t="shared" ref="BC14:BC19" si="17">AW14+AX14</f>
        <v>0</v>
      </c>
      <c r="BD14" s="25">
        <f t="shared" ref="BD14:BD19" si="18">G14/(100-BE14)*100</f>
        <v>0</v>
      </c>
      <c r="BE14" s="25">
        <v>0</v>
      </c>
      <c r="BF14" s="25">
        <f>14</f>
        <v>14</v>
      </c>
      <c r="BH14" s="25">
        <f t="shared" ref="BH14:BH19" si="19">F14*AO14</f>
        <v>0</v>
      </c>
      <c r="BI14" s="25">
        <f t="shared" ref="BI14:BI19" si="20">F14*AP14</f>
        <v>0</v>
      </c>
      <c r="BJ14" s="25">
        <f t="shared" ref="BJ14:BJ19" si="21">F14*G14</f>
        <v>0</v>
      </c>
      <c r="BK14" s="26" t="s">
        <v>118</v>
      </c>
      <c r="BL14" s="25">
        <v>96</v>
      </c>
      <c r="BW14" s="25">
        <v>12</v>
      </c>
      <c r="BX14" s="2" t="s">
        <v>113</v>
      </c>
    </row>
    <row r="15" spans="1:76">
      <c r="A15" s="134" t="s">
        <v>119</v>
      </c>
      <c r="B15" s="1" t="s">
        <v>120</v>
      </c>
      <c r="C15" s="42" t="s">
        <v>121</v>
      </c>
      <c r="D15" s="40"/>
      <c r="E15" s="1" t="s">
        <v>122</v>
      </c>
      <c r="F15" s="25">
        <v>1</v>
      </c>
      <c r="G15" s="135"/>
      <c r="H15" s="25">
        <f t="shared" si="0"/>
        <v>0</v>
      </c>
      <c r="J15" s="16"/>
      <c r="Z15" s="25">
        <f t="shared" si="1"/>
        <v>0</v>
      </c>
      <c r="AB15" s="25">
        <f t="shared" si="2"/>
        <v>0</v>
      </c>
      <c r="AC15" s="25">
        <f t="shared" si="3"/>
        <v>0</v>
      </c>
      <c r="AD15" s="25">
        <f t="shared" si="4"/>
        <v>0</v>
      </c>
      <c r="AE15" s="25">
        <f t="shared" si="5"/>
        <v>0</v>
      </c>
      <c r="AF15" s="25">
        <f t="shared" si="6"/>
        <v>0</v>
      </c>
      <c r="AG15" s="25">
        <f t="shared" si="7"/>
        <v>0</v>
      </c>
      <c r="AH15" s="25">
        <f t="shared" si="8"/>
        <v>0</v>
      </c>
      <c r="AI15" s="17" t="s">
        <v>4</v>
      </c>
      <c r="AJ15" s="25">
        <f t="shared" si="9"/>
        <v>0</v>
      </c>
      <c r="AK15" s="25">
        <f t="shared" si="10"/>
        <v>0</v>
      </c>
      <c r="AL15" s="25">
        <f t="shared" si="11"/>
        <v>0</v>
      </c>
      <c r="AN15" s="25">
        <v>12</v>
      </c>
      <c r="AO15" s="25">
        <f t="shared" si="12"/>
        <v>0</v>
      </c>
      <c r="AP15" s="25">
        <f t="shared" si="13"/>
        <v>0</v>
      </c>
      <c r="AQ15" s="26" t="s">
        <v>111</v>
      </c>
      <c r="AV15" s="25">
        <f t="shared" si="14"/>
        <v>0</v>
      </c>
      <c r="AW15" s="25">
        <f t="shared" si="15"/>
        <v>0</v>
      </c>
      <c r="AX15" s="25">
        <f t="shared" si="16"/>
        <v>0</v>
      </c>
      <c r="AY15" s="26" t="s">
        <v>115</v>
      </c>
      <c r="AZ15" s="26" t="s">
        <v>116</v>
      </c>
      <c r="BA15" s="17" t="s">
        <v>117</v>
      </c>
      <c r="BC15" s="25">
        <f t="shared" si="17"/>
        <v>0</v>
      </c>
      <c r="BD15" s="25">
        <f t="shared" si="18"/>
        <v>0</v>
      </c>
      <c r="BE15" s="25">
        <v>0</v>
      </c>
      <c r="BF15" s="25">
        <f>15</f>
        <v>15</v>
      </c>
      <c r="BH15" s="25">
        <f t="shared" si="19"/>
        <v>0</v>
      </c>
      <c r="BI15" s="25">
        <f t="shared" si="20"/>
        <v>0</v>
      </c>
      <c r="BJ15" s="25">
        <f t="shared" si="21"/>
        <v>0</v>
      </c>
      <c r="BK15" s="26" t="s">
        <v>118</v>
      </c>
      <c r="BL15" s="25">
        <v>96</v>
      </c>
      <c r="BW15" s="25">
        <v>12</v>
      </c>
      <c r="BX15" s="2" t="s">
        <v>121</v>
      </c>
    </row>
    <row r="16" spans="1:76">
      <c r="A16" s="134" t="s">
        <v>123</v>
      </c>
      <c r="B16" s="1" t="s">
        <v>124</v>
      </c>
      <c r="C16" s="42" t="s">
        <v>125</v>
      </c>
      <c r="D16" s="40"/>
      <c r="E16" s="1" t="s">
        <v>126</v>
      </c>
      <c r="F16" s="25">
        <v>0.20499999999999999</v>
      </c>
      <c r="G16" s="135"/>
      <c r="H16" s="25">
        <f t="shared" si="0"/>
        <v>0</v>
      </c>
      <c r="J16" s="16"/>
      <c r="Z16" s="25">
        <f t="shared" si="1"/>
        <v>0</v>
      </c>
      <c r="AB16" s="25">
        <f t="shared" si="2"/>
        <v>0</v>
      </c>
      <c r="AC16" s="25">
        <f t="shared" si="3"/>
        <v>0</v>
      </c>
      <c r="AD16" s="25">
        <f t="shared" si="4"/>
        <v>0</v>
      </c>
      <c r="AE16" s="25">
        <f t="shared" si="5"/>
        <v>0</v>
      </c>
      <c r="AF16" s="25">
        <f t="shared" si="6"/>
        <v>0</v>
      </c>
      <c r="AG16" s="25">
        <f t="shared" si="7"/>
        <v>0</v>
      </c>
      <c r="AH16" s="25">
        <f t="shared" si="8"/>
        <v>0</v>
      </c>
      <c r="AI16" s="17" t="s">
        <v>4</v>
      </c>
      <c r="AJ16" s="25">
        <f t="shared" si="9"/>
        <v>0</v>
      </c>
      <c r="AK16" s="25">
        <f t="shared" si="10"/>
        <v>0</v>
      </c>
      <c r="AL16" s="25">
        <f t="shared" si="11"/>
        <v>0</v>
      </c>
      <c r="AN16" s="25">
        <v>12</v>
      </c>
      <c r="AO16" s="25">
        <f t="shared" si="12"/>
        <v>0</v>
      </c>
      <c r="AP16" s="25">
        <f t="shared" si="13"/>
        <v>0</v>
      </c>
      <c r="AQ16" s="26" t="s">
        <v>127</v>
      </c>
      <c r="AV16" s="25">
        <f t="shared" si="14"/>
        <v>0</v>
      </c>
      <c r="AW16" s="25">
        <f t="shared" si="15"/>
        <v>0</v>
      </c>
      <c r="AX16" s="25">
        <f t="shared" si="16"/>
        <v>0</v>
      </c>
      <c r="AY16" s="26" t="s">
        <v>115</v>
      </c>
      <c r="AZ16" s="26" t="s">
        <v>116</v>
      </c>
      <c r="BA16" s="17" t="s">
        <v>117</v>
      </c>
      <c r="BC16" s="25">
        <f t="shared" si="17"/>
        <v>0</v>
      </c>
      <c r="BD16" s="25">
        <f t="shared" si="18"/>
        <v>0</v>
      </c>
      <c r="BE16" s="25">
        <v>0</v>
      </c>
      <c r="BF16" s="25">
        <f>16</f>
        <v>16</v>
      </c>
      <c r="BH16" s="25">
        <f t="shared" si="19"/>
        <v>0</v>
      </c>
      <c r="BI16" s="25">
        <f t="shared" si="20"/>
        <v>0</v>
      </c>
      <c r="BJ16" s="25">
        <f t="shared" si="21"/>
        <v>0</v>
      </c>
      <c r="BK16" s="26" t="s">
        <v>118</v>
      </c>
      <c r="BL16" s="25">
        <v>96</v>
      </c>
      <c r="BW16" s="25">
        <v>12</v>
      </c>
      <c r="BX16" s="2" t="s">
        <v>125</v>
      </c>
    </row>
    <row r="17" spans="1:76">
      <c r="A17" s="134" t="s">
        <v>128</v>
      </c>
      <c r="B17" s="1" t="s">
        <v>129</v>
      </c>
      <c r="C17" s="42" t="s">
        <v>130</v>
      </c>
      <c r="D17" s="40"/>
      <c r="E17" s="1" t="s">
        <v>126</v>
      </c>
      <c r="F17" s="25">
        <v>0.20499999999999999</v>
      </c>
      <c r="G17" s="135"/>
      <c r="H17" s="25">
        <f t="shared" si="0"/>
        <v>0</v>
      </c>
      <c r="J17" s="16"/>
      <c r="Z17" s="25">
        <f t="shared" si="1"/>
        <v>0</v>
      </c>
      <c r="AB17" s="25">
        <f t="shared" si="2"/>
        <v>0</v>
      </c>
      <c r="AC17" s="25">
        <f t="shared" si="3"/>
        <v>0</v>
      </c>
      <c r="AD17" s="25">
        <f t="shared" si="4"/>
        <v>0</v>
      </c>
      <c r="AE17" s="25">
        <f t="shared" si="5"/>
        <v>0</v>
      </c>
      <c r="AF17" s="25">
        <f t="shared" si="6"/>
        <v>0</v>
      </c>
      <c r="AG17" s="25">
        <f t="shared" si="7"/>
        <v>0</v>
      </c>
      <c r="AH17" s="25">
        <f t="shared" si="8"/>
        <v>0</v>
      </c>
      <c r="AI17" s="17" t="s">
        <v>4</v>
      </c>
      <c r="AJ17" s="25">
        <f t="shared" si="9"/>
        <v>0</v>
      </c>
      <c r="AK17" s="25">
        <f t="shared" si="10"/>
        <v>0</v>
      </c>
      <c r="AL17" s="25">
        <f t="shared" si="11"/>
        <v>0</v>
      </c>
      <c r="AN17" s="25">
        <v>12</v>
      </c>
      <c r="AO17" s="25">
        <f t="shared" si="12"/>
        <v>0</v>
      </c>
      <c r="AP17" s="25">
        <f t="shared" si="13"/>
        <v>0</v>
      </c>
      <c r="AQ17" s="26" t="s">
        <v>127</v>
      </c>
      <c r="AV17" s="25">
        <f t="shared" si="14"/>
        <v>0</v>
      </c>
      <c r="AW17" s="25">
        <f t="shared" si="15"/>
        <v>0</v>
      </c>
      <c r="AX17" s="25">
        <f t="shared" si="16"/>
        <v>0</v>
      </c>
      <c r="AY17" s="26" t="s">
        <v>115</v>
      </c>
      <c r="AZ17" s="26" t="s">
        <v>116</v>
      </c>
      <c r="BA17" s="17" t="s">
        <v>117</v>
      </c>
      <c r="BC17" s="25">
        <f t="shared" si="17"/>
        <v>0</v>
      </c>
      <c r="BD17" s="25">
        <f t="shared" si="18"/>
        <v>0</v>
      </c>
      <c r="BE17" s="25">
        <v>0</v>
      </c>
      <c r="BF17" s="25">
        <f>17</f>
        <v>17</v>
      </c>
      <c r="BH17" s="25">
        <f t="shared" si="19"/>
        <v>0</v>
      </c>
      <c r="BI17" s="25">
        <f t="shared" si="20"/>
        <v>0</v>
      </c>
      <c r="BJ17" s="25">
        <f t="shared" si="21"/>
        <v>0</v>
      </c>
      <c r="BK17" s="26" t="s">
        <v>118</v>
      </c>
      <c r="BL17" s="25">
        <v>96</v>
      </c>
      <c r="BW17" s="25">
        <v>12</v>
      </c>
      <c r="BX17" s="2" t="s">
        <v>130</v>
      </c>
    </row>
    <row r="18" spans="1:76">
      <c r="A18" s="134" t="s">
        <v>127</v>
      </c>
      <c r="B18" s="1" t="s">
        <v>131</v>
      </c>
      <c r="C18" s="42" t="s">
        <v>132</v>
      </c>
      <c r="D18" s="40"/>
      <c r="E18" s="1" t="s">
        <v>126</v>
      </c>
      <c r="F18" s="25">
        <v>0.20499999999999999</v>
      </c>
      <c r="G18" s="135"/>
      <c r="H18" s="25">
        <f t="shared" si="0"/>
        <v>0</v>
      </c>
      <c r="J18" s="16"/>
      <c r="Z18" s="25">
        <f t="shared" si="1"/>
        <v>0</v>
      </c>
      <c r="AB18" s="25">
        <f t="shared" si="2"/>
        <v>0</v>
      </c>
      <c r="AC18" s="25">
        <f t="shared" si="3"/>
        <v>0</v>
      </c>
      <c r="AD18" s="25">
        <f t="shared" si="4"/>
        <v>0</v>
      </c>
      <c r="AE18" s="25">
        <f t="shared" si="5"/>
        <v>0</v>
      </c>
      <c r="AF18" s="25">
        <f t="shared" si="6"/>
        <v>0</v>
      </c>
      <c r="AG18" s="25">
        <f t="shared" si="7"/>
        <v>0</v>
      </c>
      <c r="AH18" s="25">
        <f t="shared" si="8"/>
        <v>0</v>
      </c>
      <c r="AI18" s="17" t="s">
        <v>4</v>
      </c>
      <c r="AJ18" s="25">
        <f t="shared" si="9"/>
        <v>0</v>
      </c>
      <c r="AK18" s="25">
        <f t="shared" si="10"/>
        <v>0</v>
      </c>
      <c r="AL18" s="25">
        <f t="shared" si="11"/>
        <v>0</v>
      </c>
      <c r="AN18" s="25">
        <v>12</v>
      </c>
      <c r="AO18" s="25">
        <f t="shared" si="12"/>
        <v>0</v>
      </c>
      <c r="AP18" s="25">
        <f t="shared" si="13"/>
        <v>0</v>
      </c>
      <c r="AQ18" s="26" t="s">
        <v>127</v>
      </c>
      <c r="AV18" s="25">
        <f t="shared" si="14"/>
        <v>0</v>
      </c>
      <c r="AW18" s="25">
        <f t="shared" si="15"/>
        <v>0</v>
      </c>
      <c r="AX18" s="25">
        <f t="shared" si="16"/>
        <v>0</v>
      </c>
      <c r="AY18" s="26" t="s">
        <v>115</v>
      </c>
      <c r="AZ18" s="26" t="s">
        <v>116</v>
      </c>
      <c r="BA18" s="17" t="s">
        <v>117</v>
      </c>
      <c r="BC18" s="25">
        <f t="shared" si="17"/>
        <v>0</v>
      </c>
      <c r="BD18" s="25">
        <f t="shared" si="18"/>
        <v>0</v>
      </c>
      <c r="BE18" s="25">
        <v>0</v>
      </c>
      <c r="BF18" s="25">
        <f>18</f>
        <v>18</v>
      </c>
      <c r="BH18" s="25">
        <f t="shared" si="19"/>
        <v>0</v>
      </c>
      <c r="BI18" s="25">
        <f t="shared" si="20"/>
        <v>0</v>
      </c>
      <c r="BJ18" s="25">
        <f t="shared" si="21"/>
        <v>0</v>
      </c>
      <c r="BK18" s="26" t="s">
        <v>118</v>
      </c>
      <c r="BL18" s="25">
        <v>96</v>
      </c>
      <c r="BW18" s="25">
        <v>12</v>
      </c>
      <c r="BX18" s="2" t="s">
        <v>132</v>
      </c>
    </row>
    <row r="19" spans="1:76">
      <c r="A19" s="134" t="s">
        <v>133</v>
      </c>
      <c r="B19" s="1" t="s">
        <v>134</v>
      </c>
      <c r="C19" s="42" t="s">
        <v>135</v>
      </c>
      <c r="D19" s="40"/>
      <c r="E19" s="1" t="s">
        <v>126</v>
      </c>
      <c r="F19" s="25">
        <v>0.41</v>
      </c>
      <c r="G19" s="135"/>
      <c r="H19" s="25">
        <f t="shared" si="0"/>
        <v>0</v>
      </c>
      <c r="J19" s="16"/>
      <c r="Z19" s="25">
        <f t="shared" si="1"/>
        <v>0</v>
      </c>
      <c r="AB19" s="25">
        <f t="shared" si="2"/>
        <v>0</v>
      </c>
      <c r="AC19" s="25">
        <f t="shared" si="3"/>
        <v>0</v>
      </c>
      <c r="AD19" s="25">
        <f t="shared" si="4"/>
        <v>0</v>
      </c>
      <c r="AE19" s="25">
        <f t="shared" si="5"/>
        <v>0</v>
      </c>
      <c r="AF19" s="25">
        <f t="shared" si="6"/>
        <v>0</v>
      </c>
      <c r="AG19" s="25">
        <f t="shared" si="7"/>
        <v>0</v>
      </c>
      <c r="AH19" s="25">
        <f t="shared" si="8"/>
        <v>0</v>
      </c>
      <c r="AI19" s="17" t="s">
        <v>4</v>
      </c>
      <c r="AJ19" s="25">
        <f t="shared" si="9"/>
        <v>0</v>
      </c>
      <c r="AK19" s="25">
        <f t="shared" si="10"/>
        <v>0</v>
      </c>
      <c r="AL19" s="25">
        <f t="shared" si="11"/>
        <v>0</v>
      </c>
      <c r="AN19" s="25">
        <v>12</v>
      </c>
      <c r="AO19" s="25">
        <f t="shared" si="12"/>
        <v>0</v>
      </c>
      <c r="AP19" s="25">
        <f t="shared" si="13"/>
        <v>0</v>
      </c>
      <c r="AQ19" s="26" t="s">
        <v>127</v>
      </c>
      <c r="AV19" s="25">
        <f t="shared" si="14"/>
        <v>0</v>
      </c>
      <c r="AW19" s="25">
        <f t="shared" si="15"/>
        <v>0</v>
      </c>
      <c r="AX19" s="25">
        <f t="shared" si="16"/>
        <v>0</v>
      </c>
      <c r="AY19" s="26" t="s">
        <v>115</v>
      </c>
      <c r="AZ19" s="26" t="s">
        <v>116</v>
      </c>
      <c r="BA19" s="17" t="s">
        <v>117</v>
      </c>
      <c r="BC19" s="25">
        <f t="shared" si="17"/>
        <v>0</v>
      </c>
      <c r="BD19" s="25">
        <f t="shared" si="18"/>
        <v>0</v>
      </c>
      <c r="BE19" s="25">
        <v>0</v>
      </c>
      <c r="BF19" s="25">
        <f>19</f>
        <v>19</v>
      </c>
      <c r="BH19" s="25">
        <f t="shared" si="19"/>
        <v>0</v>
      </c>
      <c r="BI19" s="25">
        <f t="shared" si="20"/>
        <v>0</v>
      </c>
      <c r="BJ19" s="25">
        <f t="shared" si="21"/>
        <v>0</v>
      </c>
      <c r="BK19" s="26" t="s">
        <v>118</v>
      </c>
      <c r="BL19" s="25">
        <v>96</v>
      </c>
      <c r="BW19" s="25">
        <v>12</v>
      </c>
      <c r="BX19" s="2" t="s">
        <v>135</v>
      </c>
    </row>
    <row r="20" spans="1:76">
      <c r="A20" s="136"/>
      <c r="C20" s="27" t="s">
        <v>136</v>
      </c>
      <c r="D20" s="28" t="s">
        <v>4</v>
      </c>
      <c r="F20" s="29">
        <v>0.41</v>
      </c>
      <c r="J20" s="16"/>
    </row>
    <row r="21" spans="1:76">
      <c r="A21" s="134" t="s">
        <v>137</v>
      </c>
      <c r="B21" s="1" t="s">
        <v>138</v>
      </c>
      <c r="C21" s="42" t="s">
        <v>139</v>
      </c>
      <c r="D21" s="40"/>
      <c r="E21" s="1" t="s">
        <v>126</v>
      </c>
      <c r="F21" s="25">
        <v>0.20499999999999999</v>
      </c>
      <c r="G21" s="135"/>
      <c r="H21" s="25">
        <f>ROUND(F21*G21,2)</f>
        <v>0</v>
      </c>
      <c r="J21" s="16"/>
      <c r="Z21" s="25">
        <f>ROUND(IF(AQ21="5",BJ21,0),2)</f>
        <v>0</v>
      </c>
      <c r="AB21" s="25">
        <f>ROUND(IF(AQ21="1",BH21,0),2)</f>
        <v>0</v>
      </c>
      <c r="AC21" s="25">
        <f>ROUND(IF(AQ21="1",BI21,0),2)</f>
        <v>0</v>
      </c>
      <c r="AD21" s="25">
        <f>ROUND(IF(AQ21="7",BH21,0),2)</f>
        <v>0</v>
      </c>
      <c r="AE21" s="25">
        <f>ROUND(IF(AQ21="7",BI21,0),2)</f>
        <v>0</v>
      </c>
      <c r="AF21" s="25">
        <f>ROUND(IF(AQ21="2",BH21,0),2)</f>
        <v>0</v>
      </c>
      <c r="AG21" s="25">
        <f>ROUND(IF(AQ21="2",BI21,0),2)</f>
        <v>0</v>
      </c>
      <c r="AH21" s="25">
        <f>ROUND(IF(AQ21="0",BJ21,0),2)</f>
        <v>0</v>
      </c>
      <c r="AI21" s="17" t="s">
        <v>4</v>
      </c>
      <c r="AJ21" s="25">
        <f>IF(AN21=0,H21,0)</f>
        <v>0</v>
      </c>
      <c r="AK21" s="25">
        <f>IF(AN21=12,H21,0)</f>
        <v>0</v>
      </c>
      <c r="AL21" s="25">
        <f>IF(AN21=21,H21,0)</f>
        <v>0</v>
      </c>
      <c r="AN21" s="25">
        <v>12</v>
      </c>
      <c r="AO21" s="25">
        <f>G21*0</f>
        <v>0</v>
      </c>
      <c r="AP21" s="25">
        <f>G21*(1-0)</f>
        <v>0</v>
      </c>
      <c r="AQ21" s="26" t="s">
        <v>127</v>
      </c>
      <c r="AV21" s="25">
        <f>ROUND(AW21+AX21,2)</f>
        <v>0</v>
      </c>
      <c r="AW21" s="25">
        <f>ROUND(F21*AO21,2)</f>
        <v>0</v>
      </c>
      <c r="AX21" s="25">
        <f>ROUND(F21*AP21,2)</f>
        <v>0</v>
      </c>
      <c r="AY21" s="26" t="s">
        <v>115</v>
      </c>
      <c r="AZ21" s="26" t="s">
        <v>116</v>
      </c>
      <c r="BA21" s="17" t="s">
        <v>117</v>
      </c>
      <c r="BC21" s="25">
        <f>AW21+AX21</f>
        <v>0</v>
      </c>
      <c r="BD21" s="25">
        <f>G21/(100-BE21)*100</f>
        <v>0</v>
      </c>
      <c r="BE21" s="25">
        <v>0</v>
      </c>
      <c r="BF21" s="25">
        <f>21</f>
        <v>21</v>
      </c>
      <c r="BH21" s="25">
        <f>F21*AO21</f>
        <v>0</v>
      </c>
      <c r="BI21" s="25">
        <f>F21*AP21</f>
        <v>0</v>
      </c>
      <c r="BJ21" s="25">
        <f>F21*G21</f>
        <v>0</v>
      </c>
      <c r="BK21" s="26" t="s">
        <v>118</v>
      </c>
      <c r="BL21" s="25">
        <v>96</v>
      </c>
      <c r="BW21" s="25">
        <v>12</v>
      </c>
      <c r="BX21" s="2" t="s">
        <v>139</v>
      </c>
    </row>
    <row r="22" spans="1:76">
      <c r="A22" s="134" t="s">
        <v>140</v>
      </c>
      <c r="B22" s="1" t="s">
        <v>141</v>
      </c>
      <c r="C22" s="42" t="s">
        <v>142</v>
      </c>
      <c r="D22" s="40"/>
      <c r="E22" s="1" t="s">
        <v>126</v>
      </c>
      <c r="F22" s="25">
        <v>0.82</v>
      </c>
      <c r="G22" s="135"/>
      <c r="H22" s="25">
        <f>ROUND(F22*G22,2)</f>
        <v>0</v>
      </c>
      <c r="J22" s="16"/>
      <c r="Z22" s="25">
        <f>ROUND(IF(AQ22="5",BJ22,0),2)</f>
        <v>0</v>
      </c>
      <c r="AB22" s="25">
        <f>ROUND(IF(AQ22="1",BH22,0),2)</f>
        <v>0</v>
      </c>
      <c r="AC22" s="25">
        <f>ROUND(IF(AQ22="1",BI22,0),2)</f>
        <v>0</v>
      </c>
      <c r="AD22" s="25">
        <f>ROUND(IF(AQ22="7",BH22,0),2)</f>
        <v>0</v>
      </c>
      <c r="AE22" s="25">
        <f>ROUND(IF(AQ22="7",BI22,0),2)</f>
        <v>0</v>
      </c>
      <c r="AF22" s="25">
        <f>ROUND(IF(AQ22="2",BH22,0),2)</f>
        <v>0</v>
      </c>
      <c r="AG22" s="25">
        <f>ROUND(IF(AQ22="2",BI22,0),2)</f>
        <v>0</v>
      </c>
      <c r="AH22" s="25">
        <f>ROUND(IF(AQ22="0",BJ22,0),2)</f>
        <v>0</v>
      </c>
      <c r="AI22" s="17" t="s">
        <v>4</v>
      </c>
      <c r="AJ22" s="25">
        <f>IF(AN22=0,H22,0)</f>
        <v>0</v>
      </c>
      <c r="AK22" s="25">
        <f>IF(AN22=12,H22,0)</f>
        <v>0</v>
      </c>
      <c r="AL22" s="25">
        <f>IF(AN22=21,H22,0)</f>
        <v>0</v>
      </c>
      <c r="AN22" s="25">
        <v>12</v>
      </c>
      <c r="AO22" s="25">
        <f>G22*0</f>
        <v>0</v>
      </c>
      <c r="AP22" s="25">
        <f>G22*(1-0)</f>
        <v>0</v>
      </c>
      <c r="AQ22" s="26" t="s">
        <v>127</v>
      </c>
      <c r="AV22" s="25">
        <f>ROUND(AW22+AX22,2)</f>
        <v>0</v>
      </c>
      <c r="AW22" s="25">
        <f>ROUND(F22*AO22,2)</f>
        <v>0</v>
      </c>
      <c r="AX22" s="25">
        <f>ROUND(F22*AP22,2)</f>
        <v>0</v>
      </c>
      <c r="AY22" s="26" t="s">
        <v>115</v>
      </c>
      <c r="AZ22" s="26" t="s">
        <v>116</v>
      </c>
      <c r="BA22" s="17" t="s">
        <v>117</v>
      </c>
      <c r="BC22" s="25">
        <f>AW22+AX22</f>
        <v>0</v>
      </c>
      <c r="BD22" s="25">
        <f>G22/(100-BE22)*100</f>
        <v>0</v>
      </c>
      <c r="BE22" s="25">
        <v>0</v>
      </c>
      <c r="BF22" s="25">
        <f>22</f>
        <v>22</v>
      </c>
      <c r="BH22" s="25">
        <f>F22*AO22</f>
        <v>0</v>
      </c>
      <c r="BI22" s="25">
        <f>F22*AP22</f>
        <v>0</v>
      </c>
      <c r="BJ22" s="25">
        <f>F22*G22</f>
        <v>0</v>
      </c>
      <c r="BK22" s="26" t="s">
        <v>118</v>
      </c>
      <c r="BL22" s="25">
        <v>96</v>
      </c>
      <c r="BW22" s="25">
        <v>12</v>
      </c>
      <c r="BX22" s="2" t="s">
        <v>142</v>
      </c>
    </row>
    <row r="23" spans="1:76">
      <c r="A23" s="136"/>
      <c r="C23" s="27" t="s">
        <v>143</v>
      </c>
      <c r="D23" s="28" t="s">
        <v>4</v>
      </c>
      <c r="F23" s="29">
        <v>0.82</v>
      </c>
      <c r="J23" s="16"/>
    </row>
    <row r="24" spans="1:76">
      <c r="A24" s="134" t="s">
        <v>144</v>
      </c>
      <c r="B24" s="1" t="s">
        <v>145</v>
      </c>
      <c r="C24" s="42" t="s">
        <v>146</v>
      </c>
      <c r="D24" s="40"/>
      <c r="E24" s="1" t="s">
        <v>126</v>
      </c>
      <c r="F24" s="25">
        <v>0.153</v>
      </c>
      <c r="G24" s="135"/>
      <c r="H24" s="25">
        <f>ROUND(F24*G24,2)</f>
        <v>0</v>
      </c>
      <c r="J24" s="16"/>
      <c r="Z24" s="25">
        <f>ROUND(IF(AQ24="5",BJ24,0),2)</f>
        <v>0</v>
      </c>
      <c r="AB24" s="25">
        <f>ROUND(IF(AQ24="1",BH24,0),2)</f>
        <v>0</v>
      </c>
      <c r="AC24" s="25">
        <f>ROUND(IF(AQ24="1",BI24,0),2)</f>
        <v>0</v>
      </c>
      <c r="AD24" s="25">
        <f>ROUND(IF(AQ24="7",BH24,0),2)</f>
        <v>0</v>
      </c>
      <c r="AE24" s="25">
        <f>ROUND(IF(AQ24="7",BI24,0),2)</f>
        <v>0</v>
      </c>
      <c r="AF24" s="25">
        <f>ROUND(IF(AQ24="2",BH24,0),2)</f>
        <v>0</v>
      </c>
      <c r="AG24" s="25">
        <f>ROUND(IF(AQ24="2",BI24,0),2)</f>
        <v>0</v>
      </c>
      <c r="AH24" s="25">
        <f>ROUND(IF(AQ24="0",BJ24,0),2)</f>
        <v>0</v>
      </c>
      <c r="AI24" s="17" t="s">
        <v>4</v>
      </c>
      <c r="AJ24" s="25">
        <f>IF(AN24=0,H24,0)</f>
        <v>0</v>
      </c>
      <c r="AK24" s="25">
        <f>IF(AN24=12,H24,0)</f>
        <v>0</v>
      </c>
      <c r="AL24" s="25">
        <f>IF(AN24=21,H24,0)</f>
        <v>0</v>
      </c>
      <c r="AN24" s="25">
        <v>12</v>
      </c>
      <c r="AO24" s="25">
        <f>G24*0</f>
        <v>0</v>
      </c>
      <c r="AP24" s="25">
        <f>G24*(1-0)</f>
        <v>0</v>
      </c>
      <c r="AQ24" s="26" t="s">
        <v>127</v>
      </c>
      <c r="AV24" s="25">
        <f>ROUND(AW24+AX24,2)</f>
        <v>0</v>
      </c>
      <c r="AW24" s="25">
        <f>ROUND(F24*AO24,2)</f>
        <v>0</v>
      </c>
      <c r="AX24" s="25">
        <f>ROUND(F24*AP24,2)</f>
        <v>0</v>
      </c>
      <c r="AY24" s="26" t="s">
        <v>115</v>
      </c>
      <c r="AZ24" s="26" t="s">
        <v>116</v>
      </c>
      <c r="BA24" s="17" t="s">
        <v>117</v>
      </c>
      <c r="BC24" s="25">
        <f>AW24+AX24</f>
        <v>0</v>
      </c>
      <c r="BD24" s="25">
        <f>G24/(100-BE24)*100</f>
        <v>0</v>
      </c>
      <c r="BE24" s="25">
        <v>0</v>
      </c>
      <c r="BF24" s="25">
        <f>24</f>
        <v>24</v>
      </c>
      <c r="BH24" s="25">
        <f>F24*AO24</f>
        <v>0</v>
      </c>
      <c r="BI24" s="25">
        <f>F24*AP24</f>
        <v>0</v>
      </c>
      <c r="BJ24" s="25">
        <f>F24*G24</f>
        <v>0</v>
      </c>
      <c r="BK24" s="26" t="s">
        <v>118</v>
      </c>
      <c r="BL24" s="25">
        <v>96</v>
      </c>
      <c r="BW24" s="25">
        <v>12</v>
      </c>
      <c r="BX24" s="2" t="s">
        <v>146</v>
      </c>
    </row>
    <row r="25" spans="1:76">
      <c r="A25" s="136"/>
      <c r="C25" s="27" t="s">
        <v>147</v>
      </c>
      <c r="D25" s="28" t="s">
        <v>4</v>
      </c>
      <c r="F25" s="29">
        <v>0.153</v>
      </c>
      <c r="J25" s="16"/>
    </row>
    <row r="26" spans="1:76" ht="25.5">
      <c r="A26" s="134" t="s">
        <v>148</v>
      </c>
      <c r="B26" s="1" t="s">
        <v>149</v>
      </c>
      <c r="C26" s="42" t="s">
        <v>150</v>
      </c>
      <c r="D26" s="40"/>
      <c r="E26" s="1" t="s">
        <v>126</v>
      </c>
      <c r="F26" s="25">
        <v>5.1999999999999998E-2</v>
      </c>
      <c r="G26" s="135"/>
      <c r="H26" s="25">
        <f>ROUND(F26*G26,2)</f>
        <v>0</v>
      </c>
      <c r="J26" s="16"/>
      <c r="Z26" s="25">
        <f>ROUND(IF(AQ26="5",BJ26,0),2)</f>
        <v>0</v>
      </c>
      <c r="AB26" s="25">
        <f>ROUND(IF(AQ26="1",BH26,0),2)</f>
        <v>0</v>
      </c>
      <c r="AC26" s="25">
        <f>ROUND(IF(AQ26="1",BI26,0),2)</f>
        <v>0</v>
      </c>
      <c r="AD26" s="25">
        <f>ROUND(IF(AQ26="7",BH26,0),2)</f>
        <v>0</v>
      </c>
      <c r="AE26" s="25">
        <f>ROUND(IF(AQ26="7",BI26,0),2)</f>
        <v>0</v>
      </c>
      <c r="AF26" s="25">
        <f>ROUND(IF(AQ26="2",BH26,0),2)</f>
        <v>0</v>
      </c>
      <c r="AG26" s="25">
        <f>ROUND(IF(AQ26="2",BI26,0),2)</f>
        <v>0</v>
      </c>
      <c r="AH26" s="25">
        <f>ROUND(IF(AQ26="0",BJ26,0),2)</f>
        <v>0</v>
      </c>
      <c r="AI26" s="17" t="s">
        <v>4</v>
      </c>
      <c r="AJ26" s="25">
        <f>IF(AN26=0,H26,0)</f>
        <v>0</v>
      </c>
      <c r="AK26" s="25">
        <f>IF(AN26=12,H26,0)</f>
        <v>0</v>
      </c>
      <c r="AL26" s="25">
        <f>IF(AN26=21,H26,0)</f>
        <v>0</v>
      </c>
      <c r="AN26" s="25">
        <v>12</v>
      </c>
      <c r="AO26" s="25">
        <f>G26*0</f>
        <v>0</v>
      </c>
      <c r="AP26" s="25">
        <f>G26*(1-0)</f>
        <v>0</v>
      </c>
      <c r="AQ26" s="26" t="s">
        <v>127</v>
      </c>
      <c r="AV26" s="25">
        <f>ROUND(AW26+AX26,2)</f>
        <v>0</v>
      </c>
      <c r="AW26" s="25">
        <f>ROUND(F26*AO26,2)</f>
        <v>0</v>
      </c>
      <c r="AX26" s="25">
        <f>ROUND(F26*AP26,2)</f>
        <v>0</v>
      </c>
      <c r="AY26" s="26" t="s">
        <v>115</v>
      </c>
      <c r="AZ26" s="26" t="s">
        <v>116</v>
      </c>
      <c r="BA26" s="17" t="s">
        <v>117</v>
      </c>
      <c r="BC26" s="25">
        <f>AW26+AX26</f>
        <v>0</v>
      </c>
      <c r="BD26" s="25">
        <f>G26/(100-BE26)*100</f>
        <v>0</v>
      </c>
      <c r="BE26" s="25">
        <v>0</v>
      </c>
      <c r="BF26" s="25">
        <f>26</f>
        <v>26</v>
      </c>
      <c r="BH26" s="25">
        <f>F26*AO26</f>
        <v>0</v>
      </c>
      <c r="BI26" s="25">
        <f>F26*AP26</f>
        <v>0</v>
      </c>
      <c r="BJ26" s="25">
        <f>F26*G26</f>
        <v>0</v>
      </c>
      <c r="BK26" s="26" t="s">
        <v>118</v>
      </c>
      <c r="BL26" s="25">
        <v>96</v>
      </c>
      <c r="BW26" s="25">
        <v>12</v>
      </c>
      <c r="BX26" s="2" t="s">
        <v>150</v>
      </c>
    </row>
    <row r="27" spans="1:76">
      <c r="A27" s="136"/>
      <c r="C27" s="27" t="s">
        <v>151</v>
      </c>
      <c r="D27" s="28" t="s">
        <v>152</v>
      </c>
      <c r="F27" s="29">
        <v>4.2000000000000003E-2</v>
      </c>
      <c r="J27" s="16"/>
    </row>
    <row r="28" spans="1:76">
      <c r="A28" s="136"/>
      <c r="C28" s="27" t="s">
        <v>153</v>
      </c>
      <c r="D28" s="28" t="s">
        <v>154</v>
      </c>
      <c r="F28" s="29">
        <v>0.01</v>
      </c>
      <c r="J28" s="16"/>
    </row>
    <row r="29" spans="1:76">
      <c r="A29" s="133" t="s">
        <v>4</v>
      </c>
      <c r="B29" s="22" t="s">
        <v>155</v>
      </c>
      <c r="C29" s="72" t="s">
        <v>156</v>
      </c>
      <c r="D29" s="73"/>
      <c r="E29" s="23" t="s">
        <v>79</v>
      </c>
      <c r="F29" s="23" t="s">
        <v>79</v>
      </c>
      <c r="G29" s="24" t="s">
        <v>79</v>
      </c>
      <c r="H29" s="13">
        <f>SUM(H30:H34)</f>
        <v>0</v>
      </c>
      <c r="J29" s="16"/>
      <c r="AI29" s="17" t="s">
        <v>4</v>
      </c>
      <c r="AS29" s="13">
        <f>SUM(AJ30:AJ34)</f>
        <v>0</v>
      </c>
      <c r="AT29" s="13">
        <f>SUM(AK30:AK34)</f>
        <v>0</v>
      </c>
      <c r="AU29" s="13">
        <f>SUM(AL30:AL34)</f>
        <v>0</v>
      </c>
    </row>
    <row r="30" spans="1:76">
      <c r="A30" s="134" t="s">
        <v>157</v>
      </c>
      <c r="B30" s="1" t="s">
        <v>158</v>
      </c>
      <c r="C30" s="42" t="s">
        <v>159</v>
      </c>
      <c r="D30" s="40"/>
      <c r="E30" s="1" t="s">
        <v>122</v>
      </c>
      <c r="F30" s="25">
        <v>1</v>
      </c>
      <c r="G30" s="135"/>
      <c r="H30" s="25">
        <f>ROUND(F30*G30,2)</f>
        <v>0</v>
      </c>
      <c r="J30" s="16"/>
      <c r="Z30" s="25">
        <f>ROUND(IF(AQ30="5",BJ30,0),2)</f>
        <v>0</v>
      </c>
      <c r="AB30" s="25">
        <f>ROUND(IF(AQ30="1",BH30,0),2)</f>
        <v>0</v>
      </c>
      <c r="AC30" s="25">
        <f>ROUND(IF(AQ30="1",BI30,0),2)</f>
        <v>0</v>
      </c>
      <c r="AD30" s="25">
        <f>ROUND(IF(AQ30="7",BH30,0),2)</f>
        <v>0</v>
      </c>
      <c r="AE30" s="25">
        <f>ROUND(IF(AQ30="7",BI30,0),2)</f>
        <v>0</v>
      </c>
      <c r="AF30" s="25">
        <f>ROUND(IF(AQ30="2",BH30,0),2)</f>
        <v>0</v>
      </c>
      <c r="AG30" s="25">
        <f>ROUND(IF(AQ30="2",BI30,0),2)</f>
        <v>0</v>
      </c>
      <c r="AH30" s="25">
        <f>ROUND(IF(AQ30="0",BJ30,0),2)</f>
        <v>0</v>
      </c>
      <c r="AI30" s="17" t="s">
        <v>4</v>
      </c>
      <c r="AJ30" s="25">
        <f>IF(AN30=0,H30,0)</f>
        <v>0</v>
      </c>
      <c r="AK30" s="25">
        <f>IF(AN30=12,H30,0)</f>
        <v>0</v>
      </c>
      <c r="AL30" s="25">
        <f>IF(AN30=21,H30,0)</f>
        <v>0</v>
      </c>
      <c r="AN30" s="25">
        <v>12</v>
      </c>
      <c r="AO30" s="25">
        <f>G30*0</f>
        <v>0</v>
      </c>
      <c r="AP30" s="25">
        <f>G30*(1-0)</f>
        <v>0</v>
      </c>
      <c r="AQ30" s="26" t="s">
        <v>137</v>
      </c>
      <c r="AV30" s="25">
        <f>ROUND(AW30+AX30,2)</f>
        <v>0</v>
      </c>
      <c r="AW30" s="25">
        <f>ROUND(F30*AO30,2)</f>
        <v>0</v>
      </c>
      <c r="AX30" s="25">
        <f>ROUND(F30*AP30,2)</f>
        <v>0</v>
      </c>
      <c r="AY30" s="26" t="s">
        <v>160</v>
      </c>
      <c r="AZ30" s="26" t="s">
        <v>161</v>
      </c>
      <c r="BA30" s="17" t="s">
        <v>117</v>
      </c>
      <c r="BC30" s="25">
        <f>AW30+AX30</f>
        <v>0</v>
      </c>
      <c r="BD30" s="25">
        <f>G30/(100-BE30)*100</f>
        <v>0</v>
      </c>
      <c r="BE30" s="25">
        <v>0</v>
      </c>
      <c r="BF30" s="25">
        <f>30</f>
        <v>30</v>
      </c>
      <c r="BH30" s="25">
        <f>F30*AO30</f>
        <v>0</v>
      </c>
      <c r="BI30" s="25">
        <f>F30*AP30</f>
        <v>0</v>
      </c>
      <c r="BJ30" s="25">
        <f>F30*G30</f>
        <v>0</v>
      </c>
      <c r="BK30" s="26" t="s">
        <v>118</v>
      </c>
      <c r="BL30" s="25">
        <v>766</v>
      </c>
      <c r="BW30" s="25">
        <v>12</v>
      </c>
      <c r="BX30" s="2" t="s">
        <v>159</v>
      </c>
    </row>
    <row r="31" spans="1:76" ht="13.5" customHeight="1">
      <c r="A31" s="136"/>
      <c r="B31" s="30" t="s">
        <v>162</v>
      </c>
      <c r="C31" s="74" t="s">
        <v>163</v>
      </c>
      <c r="D31" s="75"/>
      <c r="E31" s="75"/>
      <c r="F31" s="75"/>
      <c r="G31" s="137"/>
      <c r="H31" s="75"/>
      <c r="I31" s="75"/>
      <c r="J31" s="138"/>
    </row>
    <row r="32" spans="1:76">
      <c r="A32" s="136"/>
      <c r="C32" s="27" t="s">
        <v>111</v>
      </c>
      <c r="D32" s="28" t="s">
        <v>164</v>
      </c>
      <c r="F32" s="29">
        <v>1</v>
      </c>
      <c r="J32" s="16"/>
    </row>
    <row r="33" spans="1:76">
      <c r="A33" s="134" t="s">
        <v>165</v>
      </c>
      <c r="B33" s="1" t="s">
        <v>166</v>
      </c>
      <c r="C33" s="42" t="s">
        <v>167</v>
      </c>
      <c r="D33" s="40"/>
      <c r="E33" s="1" t="s">
        <v>122</v>
      </c>
      <c r="F33" s="25">
        <v>1</v>
      </c>
      <c r="G33" s="135"/>
      <c r="H33" s="25">
        <f>ROUND(F33*G33,2)</f>
        <v>0</v>
      </c>
      <c r="J33" s="16"/>
      <c r="Z33" s="25">
        <f>ROUND(IF(AQ33="5",BJ33,0),2)</f>
        <v>0</v>
      </c>
      <c r="AB33" s="25">
        <f>ROUND(IF(AQ33="1",BH33,0),2)</f>
        <v>0</v>
      </c>
      <c r="AC33" s="25">
        <f>ROUND(IF(AQ33="1",BI33,0),2)</f>
        <v>0</v>
      </c>
      <c r="AD33" s="25">
        <f>ROUND(IF(AQ33="7",BH33,0),2)</f>
        <v>0</v>
      </c>
      <c r="AE33" s="25">
        <f>ROUND(IF(AQ33="7",BI33,0),2)</f>
        <v>0</v>
      </c>
      <c r="AF33" s="25">
        <f>ROUND(IF(AQ33="2",BH33,0),2)</f>
        <v>0</v>
      </c>
      <c r="AG33" s="25">
        <f>ROUND(IF(AQ33="2",BI33,0),2)</f>
        <v>0</v>
      </c>
      <c r="AH33" s="25">
        <f>ROUND(IF(AQ33="0",BJ33,0),2)</f>
        <v>0</v>
      </c>
      <c r="AI33" s="17" t="s">
        <v>4</v>
      </c>
      <c r="AJ33" s="25">
        <f>IF(AN33=0,H33,0)</f>
        <v>0</v>
      </c>
      <c r="AK33" s="25">
        <f>IF(AN33=12,H33,0)</f>
        <v>0</v>
      </c>
      <c r="AL33" s="25">
        <f>IF(AN33=21,H33,0)</f>
        <v>0</v>
      </c>
      <c r="AN33" s="25">
        <v>12</v>
      </c>
      <c r="AO33" s="25">
        <f>G33*0.029623188</f>
        <v>0</v>
      </c>
      <c r="AP33" s="25">
        <f>G33*(1-0.029623188)</f>
        <v>0</v>
      </c>
      <c r="AQ33" s="26" t="s">
        <v>137</v>
      </c>
      <c r="AV33" s="25">
        <f>ROUND(AW33+AX33,2)</f>
        <v>0</v>
      </c>
      <c r="AW33" s="25">
        <f>ROUND(F33*AO33,2)</f>
        <v>0</v>
      </c>
      <c r="AX33" s="25">
        <f>ROUND(F33*AP33,2)</f>
        <v>0</v>
      </c>
      <c r="AY33" s="26" t="s">
        <v>160</v>
      </c>
      <c r="AZ33" s="26" t="s">
        <v>161</v>
      </c>
      <c r="BA33" s="17" t="s">
        <v>117</v>
      </c>
      <c r="BC33" s="25">
        <f>AW33+AX33</f>
        <v>0</v>
      </c>
      <c r="BD33" s="25">
        <f>G33/(100-BE33)*100</f>
        <v>0</v>
      </c>
      <c r="BE33" s="25">
        <v>0</v>
      </c>
      <c r="BF33" s="25">
        <f>33</f>
        <v>33</v>
      </c>
      <c r="BH33" s="25">
        <f>F33*AO33</f>
        <v>0</v>
      </c>
      <c r="BI33" s="25">
        <f>F33*AP33</f>
        <v>0</v>
      </c>
      <c r="BJ33" s="25">
        <f>F33*G33</f>
        <v>0</v>
      </c>
      <c r="BK33" s="26" t="s">
        <v>118</v>
      </c>
      <c r="BL33" s="25">
        <v>766</v>
      </c>
      <c r="BW33" s="25">
        <v>12</v>
      </c>
      <c r="BX33" s="2" t="s">
        <v>167</v>
      </c>
    </row>
    <row r="34" spans="1:76">
      <c r="A34" s="134" t="s">
        <v>168</v>
      </c>
      <c r="B34" s="1" t="s">
        <v>169</v>
      </c>
      <c r="C34" s="42" t="s">
        <v>170</v>
      </c>
      <c r="D34" s="40"/>
      <c r="E34" s="1" t="s">
        <v>126</v>
      </c>
      <c r="F34" s="25">
        <v>2E-3</v>
      </c>
      <c r="G34" s="135"/>
      <c r="H34" s="25">
        <f>ROUND(F34*G34,2)</f>
        <v>0</v>
      </c>
      <c r="J34" s="16"/>
      <c r="Z34" s="25">
        <f>ROUND(IF(AQ34="5",BJ34,0),2)</f>
        <v>0</v>
      </c>
      <c r="AB34" s="25">
        <f>ROUND(IF(AQ34="1",BH34,0),2)</f>
        <v>0</v>
      </c>
      <c r="AC34" s="25">
        <f>ROUND(IF(AQ34="1",BI34,0),2)</f>
        <v>0</v>
      </c>
      <c r="AD34" s="25">
        <f>ROUND(IF(AQ34="7",BH34,0),2)</f>
        <v>0</v>
      </c>
      <c r="AE34" s="25">
        <f>ROUND(IF(AQ34="7",BI34,0),2)</f>
        <v>0</v>
      </c>
      <c r="AF34" s="25">
        <f>ROUND(IF(AQ34="2",BH34,0),2)</f>
        <v>0</v>
      </c>
      <c r="AG34" s="25">
        <f>ROUND(IF(AQ34="2",BI34,0),2)</f>
        <v>0</v>
      </c>
      <c r="AH34" s="25">
        <f>ROUND(IF(AQ34="0",BJ34,0),2)</f>
        <v>0</v>
      </c>
      <c r="AI34" s="17" t="s">
        <v>4</v>
      </c>
      <c r="AJ34" s="25">
        <f>IF(AN34=0,H34,0)</f>
        <v>0</v>
      </c>
      <c r="AK34" s="25">
        <f>IF(AN34=12,H34,0)</f>
        <v>0</v>
      </c>
      <c r="AL34" s="25">
        <f>IF(AN34=21,H34,0)</f>
        <v>0</v>
      </c>
      <c r="AN34" s="25">
        <v>12</v>
      </c>
      <c r="AO34" s="25">
        <f>G34*0</f>
        <v>0</v>
      </c>
      <c r="AP34" s="25">
        <f>G34*(1-0)</f>
        <v>0</v>
      </c>
      <c r="AQ34" s="26" t="s">
        <v>127</v>
      </c>
      <c r="AV34" s="25">
        <f>ROUND(AW34+AX34,2)</f>
        <v>0</v>
      </c>
      <c r="AW34" s="25">
        <f>ROUND(F34*AO34,2)</f>
        <v>0</v>
      </c>
      <c r="AX34" s="25">
        <f>ROUND(F34*AP34,2)</f>
        <v>0</v>
      </c>
      <c r="AY34" s="26" t="s">
        <v>160</v>
      </c>
      <c r="AZ34" s="26" t="s">
        <v>161</v>
      </c>
      <c r="BA34" s="17" t="s">
        <v>117</v>
      </c>
      <c r="BC34" s="25">
        <f>AW34+AX34</f>
        <v>0</v>
      </c>
      <c r="BD34" s="25">
        <f>G34/(100-BE34)*100</f>
        <v>0</v>
      </c>
      <c r="BE34" s="25">
        <v>0</v>
      </c>
      <c r="BF34" s="25">
        <f>34</f>
        <v>34</v>
      </c>
      <c r="BH34" s="25">
        <f>F34*AO34</f>
        <v>0</v>
      </c>
      <c r="BI34" s="25">
        <f>F34*AP34</f>
        <v>0</v>
      </c>
      <c r="BJ34" s="25">
        <f>F34*G34</f>
        <v>0</v>
      </c>
      <c r="BK34" s="26" t="s">
        <v>118</v>
      </c>
      <c r="BL34" s="25">
        <v>766</v>
      </c>
      <c r="BW34" s="25">
        <v>12</v>
      </c>
      <c r="BX34" s="2" t="s">
        <v>170</v>
      </c>
    </row>
    <row r="35" spans="1:76">
      <c r="A35" s="133" t="s">
        <v>4</v>
      </c>
      <c r="B35" s="22" t="s">
        <v>171</v>
      </c>
      <c r="C35" s="72" t="s">
        <v>172</v>
      </c>
      <c r="D35" s="73"/>
      <c r="E35" s="23" t="s">
        <v>79</v>
      </c>
      <c r="F35" s="23" t="s">
        <v>79</v>
      </c>
      <c r="G35" s="24"/>
      <c r="H35" s="13">
        <f>SUM(H36:H46)</f>
        <v>0</v>
      </c>
      <c r="J35" s="16"/>
      <c r="AI35" s="17" t="s">
        <v>4</v>
      </c>
      <c r="AS35" s="13">
        <f>SUM(AJ36:AJ46)</f>
        <v>0</v>
      </c>
      <c r="AT35" s="13">
        <f>SUM(AK36:AK46)</f>
        <v>0</v>
      </c>
      <c r="AU35" s="13">
        <f>SUM(AL36:AL46)</f>
        <v>0</v>
      </c>
    </row>
    <row r="36" spans="1:76">
      <c r="A36" s="134" t="s">
        <v>173</v>
      </c>
      <c r="B36" s="1" t="s">
        <v>174</v>
      </c>
      <c r="C36" s="42" t="s">
        <v>175</v>
      </c>
      <c r="D36" s="40"/>
      <c r="E36" s="1" t="s">
        <v>176</v>
      </c>
      <c r="F36" s="25">
        <v>13.08</v>
      </c>
      <c r="G36" s="135"/>
      <c r="H36" s="25">
        <f>ROUND(F36*G36,2)</f>
        <v>0</v>
      </c>
      <c r="J36" s="16"/>
      <c r="Z36" s="25">
        <f>ROUND(IF(AQ36="5",BJ36,0),2)</f>
        <v>0</v>
      </c>
      <c r="AB36" s="25">
        <f>ROUND(IF(AQ36="1",BH36,0),2)</f>
        <v>0</v>
      </c>
      <c r="AC36" s="25">
        <f>ROUND(IF(AQ36="1",BI36,0),2)</f>
        <v>0</v>
      </c>
      <c r="AD36" s="25">
        <f>ROUND(IF(AQ36="7",BH36,0),2)</f>
        <v>0</v>
      </c>
      <c r="AE36" s="25">
        <f>ROUND(IF(AQ36="7",BI36,0),2)</f>
        <v>0</v>
      </c>
      <c r="AF36" s="25">
        <f>ROUND(IF(AQ36="2",BH36,0),2)</f>
        <v>0</v>
      </c>
      <c r="AG36" s="25">
        <f>ROUND(IF(AQ36="2",BI36,0),2)</f>
        <v>0</v>
      </c>
      <c r="AH36" s="25">
        <f>ROUND(IF(AQ36="0",BJ36,0),2)</f>
        <v>0</v>
      </c>
      <c r="AI36" s="17" t="s">
        <v>4</v>
      </c>
      <c r="AJ36" s="25">
        <f>IF(AN36=0,H36,0)</f>
        <v>0</v>
      </c>
      <c r="AK36" s="25">
        <f>IF(AN36=12,H36,0)</f>
        <v>0</v>
      </c>
      <c r="AL36" s="25">
        <f>IF(AN36=21,H36,0)</f>
        <v>0</v>
      </c>
      <c r="AN36" s="25">
        <v>12</v>
      </c>
      <c r="AO36" s="25">
        <f>G36*0</f>
        <v>0</v>
      </c>
      <c r="AP36" s="25">
        <f>G36*(1-0)</f>
        <v>0</v>
      </c>
      <c r="AQ36" s="26" t="s">
        <v>137</v>
      </c>
      <c r="AV36" s="25">
        <f>ROUND(AW36+AX36,2)</f>
        <v>0</v>
      </c>
      <c r="AW36" s="25">
        <f>ROUND(F36*AO36,2)</f>
        <v>0</v>
      </c>
      <c r="AX36" s="25">
        <f>ROUND(F36*AP36,2)</f>
        <v>0</v>
      </c>
      <c r="AY36" s="26" t="s">
        <v>177</v>
      </c>
      <c r="AZ36" s="26" t="s">
        <v>178</v>
      </c>
      <c r="BA36" s="17" t="s">
        <v>117</v>
      </c>
      <c r="BC36" s="25">
        <f>AW36+AX36</f>
        <v>0</v>
      </c>
      <c r="BD36" s="25">
        <f>G36/(100-BE36)*100</f>
        <v>0</v>
      </c>
      <c r="BE36" s="25">
        <v>0</v>
      </c>
      <c r="BF36" s="25">
        <f>36</f>
        <v>36</v>
      </c>
      <c r="BH36" s="25">
        <f>F36*AO36</f>
        <v>0</v>
      </c>
      <c r="BI36" s="25">
        <f>F36*AP36</f>
        <v>0</v>
      </c>
      <c r="BJ36" s="25">
        <f>F36*G36</f>
        <v>0</v>
      </c>
      <c r="BK36" s="26" t="s">
        <v>118</v>
      </c>
      <c r="BL36" s="25">
        <v>776</v>
      </c>
      <c r="BW36" s="25">
        <v>12</v>
      </c>
      <c r="BX36" s="2" t="s">
        <v>175</v>
      </c>
    </row>
    <row r="37" spans="1:76">
      <c r="A37" s="136"/>
      <c r="C37" s="27" t="s">
        <v>179</v>
      </c>
      <c r="D37" s="28" t="s">
        <v>180</v>
      </c>
      <c r="F37" s="29">
        <v>13.08</v>
      </c>
      <c r="J37" s="16"/>
    </row>
    <row r="38" spans="1:76">
      <c r="A38" s="134" t="s">
        <v>181</v>
      </c>
      <c r="B38" s="1" t="s">
        <v>182</v>
      </c>
      <c r="C38" s="42" t="s">
        <v>183</v>
      </c>
      <c r="D38" s="40"/>
      <c r="E38" s="1" t="s">
        <v>114</v>
      </c>
      <c r="F38" s="25">
        <v>12.06</v>
      </c>
      <c r="G38" s="135"/>
      <c r="H38" s="25">
        <f>ROUND(F38*G38,2)</f>
        <v>0</v>
      </c>
      <c r="J38" s="16"/>
      <c r="Z38" s="25">
        <f>ROUND(IF(AQ38="5",BJ38,0),2)</f>
        <v>0</v>
      </c>
      <c r="AB38" s="25">
        <f>ROUND(IF(AQ38="1",BH38,0),2)</f>
        <v>0</v>
      </c>
      <c r="AC38" s="25">
        <f>ROUND(IF(AQ38="1",BI38,0),2)</f>
        <v>0</v>
      </c>
      <c r="AD38" s="25">
        <f>ROUND(IF(AQ38="7",BH38,0),2)</f>
        <v>0</v>
      </c>
      <c r="AE38" s="25">
        <f>ROUND(IF(AQ38="7",BI38,0),2)</f>
        <v>0</v>
      </c>
      <c r="AF38" s="25">
        <f>ROUND(IF(AQ38="2",BH38,0),2)</f>
        <v>0</v>
      </c>
      <c r="AG38" s="25">
        <f>ROUND(IF(AQ38="2",BI38,0),2)</f>
        <v>0</v>
      </c>
      <c r="AH38" s="25">
        <f>ROUND(IF(AQ38="0",BJ38,0),2)</f>
        <v>0</v>
      </c>
      <c r="AI38" s="17" t="s">
        <v>4</v>
      </c>
      <c r="AJ38" s="25">
        <f>IF(AN38=0,H38,0)</f>
        <v>0</v>
      </c>
      <c r="AK38" s="25">
        <f>IF(AN38=12,H38,0)</f>
        <v>0</v>
      </c>
      <c r="AL38" s="25">
        <f>IF(AN38=21,H38,0)</f>
        <v>0</v>
      </c>
      <c r="AN38" s="25">
        <v>12</v>
      </c>
      <c r="AO38" s="25">
        <f>G38*0</f>
        <v>0</v>
      </c>
      <c r="AP38" s="25">
        <f>G38*(1-0)</f>
        <v>0</v>
      </c>
      <c r="AQ38" s="26" t="s">
        <v>137</v>
      </c>
      <c r="AV38" s="25">
        <f>ROUND(AW38+AX38,2)</f>
        <v>0</v>
      </c>
      <c r="AW38" s="25">
        <f>ROUND(F38*AO38,2)</f>
        <v>0</v>
      </c>
      <c r="AX38" s="25">
        <f>ROUND(F38*AP38,2)</f>
        <v>0</v>
      </c>
      <c r="AY38" s="26" t="s">
        <v>177</v>
      </c>
      <c r="AZ38" s="26" t="s">
        <v>178</v>
      </c>
      <c r="BA38" s="17" t="s">
        <v>117</v>
      </c>
      <c r="BC38" s="25">
        <f>AW38+AX38</f>
        <v>0</v>
      </c>
      <c r="BD38" s="25">
        <f>G38/(100-BE38)*100</f>
        <v>0</v>
      </c>
      <c r="BE38" s="25">
        <v>0</v>
      </c>
      <c r="BF38" s="25">
        <f>38</f>
        <v>38</v>
      </c>
      <c r="BH38" s="25">
        <f>F38*AO38</f>
        <v>0</v>
      </c>
      <c r="BI38" s="25">
        <f>F38*AP38</f>
        <v>0</v>
      </c>
      <c r="BJ38" s="25">
        <f>F38*G38</f>
        <v>0</v>
      </c>
      <c r="BK38" s="26" t="s">
        <v>118</v>
      </c>
      <c r="BL38" s="25">
        <v>776</v>
      </c>
      <c r="BW38" s="25">
        <v>12</v>
      </c>
      <c r="BX38" s="2" t="s">
        <v>183</v>
      </c>
    </row>
    <row r="39" spans="1:76">
      <c r="A39" s="136"/>
      <c r="C39" s="27" t="s">
        <v>184</v>
      </c>
      <c r="D39" s="28" t="s">
        <v>180</v>
      </c>
      <c r="F39" s="29">
        <v>12.06</v>
      </c>
      <c r="J39" s="16"/>
    </row>
    <row r="40" spans="1:76">
      <c r="A40" s="134" t="s">
        <v>185</v>
      </c>
      <c r="B40" s="1" t="s">
        <v>186</v>
      </c>
      <c r="C40" s="42" t="s">
        <v>187</v>
      </c>
      <c r="D40" s="40"/>
      <c r="E40" s="1" t="s">
        <v>176</v>
      </c>
      <c r="F40" s="25">
        <v>13.08</v>
      </c>
      <c r="G40" s="135"/>
      <c r="H40" s="25">
        <f>ROUND(F40*G40,2)</f>
        <v>0</v>
      </c>
      <c r="J40" s="16"/>
      <c r="Z40" s="25">
        <f>ROUND(IF(AQ40="5",BJ40,0),2)</f>
        <v>0</v>
      </c>
      <c r="AB40" s="25">
        <f>ROUND(IF(AQ40="1",BH40,0),2)</f>
        <v>0</v>
      </c>
      <c r="AC40" s="25">
        <f>ROUND(IF(AQ40="1",BI40,0),2)</f>
        <v>0</v>
      </c>
      <c r="AD40" s="25">
        <f>ROUND(IF(AQ40="7",BH40,0),2)</f>
        <v>0</v>
      </c>
      <c r="AE40" s="25">
        <f>ROUND(IF(AQ40="7",BI40,0),2)</f>
        <v>0</v>
      </c>
      <c r="AF40" s="25">
        <f>ROUND(IF(AQ40="2",BH40,0),2)</f>
        <v>0</v>
      </c>
      <c r="AG40" s="25">
        <f>ROUND(IF(AQ40="2",BI40,0),2)</f>
        <v>0</v>
      </c>
      <c r="AH40" s="25">
        <f>ROUND(IF(AQ40="0",BJ40,0),2)</f>
        <v>0</v>
      </c>
      <c r="AI40" s="17" t="s">
        <v>4</v>
      </c>
      <c r="AJ40" s="25">
        <f>IF(AN40=0,H40,0)</f>
        <v>0</v>
      </c>
      <c r="AK40" s="25">
        <f>IF(AN40=12,H40,0)</f>
        <v>0</v>
      </c>
      <c r="AL40" s="25">
        <f>IF(AN40=21,H40,0)</f>
        <v>0</v>
      </c>
      <c r="AN40" s="25">
        <v>12</v>
      </c>
      <c r="AO40" s="25">
        <f>G40*0.28429607</f>
        <v>0</v>
      </c>
      <c r="AP40" s="25">
        <f>G40*(1-0.28429607)</f>
        <v>0</v>
      </c>
      <c r="AQ40" s="26" t="s">
        <v>137</v>
      </c>
      <c r="AV40" s="25">
        <f>ROUND(AW40+AX40,2)</f>
        <v>0</v>
      </c>
      <c r="AW40" s="25">
        <f>ROUND(F40*AO40,2)</f>
        <v>0</v>
      </c>
      <c r="AX40" s="25">
        <f>ROUND(F40*AP40,2)</f>
        <v>0</v>
      </c>
      <c r="AY40" s="26" t="s">
        <v>177</v>
      </c>
      <c r="AZ40" s="26" t="s">
        <v>178</v>
      </c>
      <c r="BA40" s="17" t="s">
        <v>117</v>
      </c>
      <c r="BC40" s="25">
        <f>AW40+AX40</f>
        <v>0</v>
      </c>
      <c r="BD40" s="25">
        <f>G40/(100-BE40)*100</f>
        <v>0</v>
      </c>
      <c r="BE40" s="25">
        <v>0</v>
      </c>
      <c r="BF40" s="25">
        <f>40</f>
        <v>40</v>
      </c>
      <c r="BH40" s="25">
        <f>F40*AO40</f>
        <v>0</v>
      </c>
      <c r="BI40" s="25">
        <f>F40*AP40</f>
        <v>0</v>
      </c>
      <c r="BJ40" s="25">
        <f>F40*G40</f>
        <v>0</v>
      </c>
      <c r="BK40" s="26" t="s">
        <v>118</v>
      </c>
      <c r="BL40" s="25">
        <v>776</v>
      </c>
      <c r="BW40" s="25">
        <v>12</v>
      </c>
      <c r="BX40" s="2" t="s">
        <v>187</v>
      </c>
    </row>
    <row r="41" spans="1:76" ht="13.5" customHeight="1">
      <c r="A41" s="136"/>
      <c r="B41" s="30" t="s">
        <v>162</v>
      </c>
      <c r="C41" s="74" t="s">
        <v>188</v>
      </c>
      <c r="D41" s="75"/>
      <c r="E41" s="75"/>
      <c r="F41" s="75"/>
      <c r="G41" s="137"/>
      <c r="H41" s="75"/>
      <c r="I41" s="75"/>
      <c r="J41" s="138"/>
    </row>
    <row r="42" spans="1:76">
      <c r="A42" s="134" t="s">
        <v>189</v>
      </c>
      <c r="B42" s="1" t="s">
        <v>190</v>
      </c>
      <c r="C42" s="42" t="s">
        <v>191</v>
      </c>
      <c r="D42" s="40"/>
      <c r="E42" s="1" t="s">
        <v>114</v>
      </c>
      <c r="F42" s="25">
        <v>12.06</v>
      </c>
      <c r="G42" s="135"/>
      <c r="H42" s="25">
        <f>ROUND(F42*G42,2)</f>
        <v>0</v>
      </c>
      <c r="J42" s="16"/>
      <c r="Z42" s="25">
        <f>ROUND(IF(AQ42="5",BJ42,0),2)</f>
        <v>0</v>
      </c>
      <c r="AB42" s="25">
        <f>ROUND(IF(AQ42="1",BH42,0),2)</f>
        <v>0</v>
      </c>
      <c r="AC42" s="25">
        <f>ROUND(IF(AQ42="1",BI42,0),2)</f>
        <v>0</v>
      </c>
      <c r="AD42" s="25">
        <f>ROUND(IF(AQ42="7",BH42,0),2)</f>
        <v>0</v>
      </c>
      <c r="AE42" s="25">
        <f>ROUND(IF(AQ42="7",BI42,0),2)</f>
        <v>0</v>
      </c>
      <c r="AF42" s="25">
        <f>ROUND(IF(AQ42="2",BH42,0),2)</f>
        <v>0</v>
      </c>
      <c r="AG42" s="25">
        <f>ROUND(IF(AQ42="2",BI42,0),2)</f>
        <v>0</v>
      </c>
      <c r="AH42" s="25">
        <f>ROUND(IF(AQ42="0",BJ42,0),2)</f>
        <v>0</v>
      </c>
      <c r="AI42" s="17" t="s">
        <v>4</v>
      </c>
      <c r="AJ42" s="25">
        <f>IF(AN42=0,H42,0)</f>
        <v>0</v>
      </c>
      <c r="AK42" s="25">
        <f>IF(AN42=12,H42,0)</f>
        <v>0</v>
      </c>
      <c r="AL42" s="25">
        <f>IF(AN42=21,H42,0)</f>
        <v>0</v>
      </c>
      <c r="AN42" s="25">
        <v>12</v>
      </c>
      <c r="AO42" s="25">
        <f>G42*0.159144636</f>
        <v>0</v>
      </c>
      <c r="AP42" s="25">
        <f>G42*(1-0.159144636)</f>
        <v>0</v>
      </c>
      <c r="AQ42" s="26" t="s">
        <v>137</v>
      </c>
      <c r="AV42" s="25">
        <f>ROUND(AW42+AX42,2)</f>
        <v>0</v>
      </c>
      <c r="AW42" s="25">
        <f>ROUND(F42*AO42,2)</f>
        <v>0</v>
      </c>
      <c r="AX42" s="25">
        <f>ROUND(F42*AP42,2)</f>
        <v>0</v>
      </c>
      <c r="AY42" s="26" t="s">
        <v>177</v>
      </c>
      <c r="AZ42" s="26" t="s">
        <v>178</v>
      </c>
      <c r="BA42" s="17" t="s">
        <v>117</v>
      </c>
      <c r="BC42" s="25">
        <f>AW42+AX42</f>
        <v>0</v>
      </c>
      <c r="BD42" s="25">
        <f>G42/(100-BE42)*100</f>
        <v>0</v>
      </c>
      <c r="BE42" s="25">
        <v>0</v>
      </c>
      <c r="BF42" s="25">
        <f>42</f>
        <v>42</v>
      </c>
      <c r="BH42" s="25">
        <f>F42*AO42</f>
        <v>0</v>
      </c>
      <c r="BI42" s="25">
        <f>F42*AP42</f>
        <v>0</v>
      </c>
      <c r="BJ42" s="25">
        <f>F42*G42</f>
        <v>0</v>
      </c>
      <c r="BK42" s="26" t="s">
        <v>118</v>
      </c>
      <c r="BL42" s="25">
        <v>776</v>
      </c>
      <c r="BW42" s="25">
        <v>12</v>
      </c>
      <c r="BX42" s="2" t="s">
        <v>191</v>
      </c>
    </row>
    <row r="43" spans="1:76">
      <c r="A43" s="136"/>
      <c r="C43" s="27" t="s">
        <v>184</v>
      </c>
      <c r="D43" s="28" t="s">
        <v>4</v>
      </c>
      <c r="F43" s="29">
        <v>12.06</v>
      </c>
      <c r="J43" s="16"/>
    </row>
    <row r="44" spans="1:76">
      <c r="A44" s="134" t="s">
        <v>192</v>
      </c>
      <c r="B44" s="1" t="s">
        <v>193</v>
      </c>
      <c r="C44" s="42" t="s">
        <v>194</v>
      </c>
      <c r="D44" s="40"/>
      <c r="E44" s="1" t="s">
        <v>114</v>
      </c>
      <c r="F44" s="25">
        <v>13.266</v>
      </c>
      <c r="G44" s="135"/>
      <c r="H44" s="25">
        <f>ROUND(F44*G44,2)</f>
        <v>0</v>
      </c>
      <c r="J44" s="16"/>
      <c r="Z44" s="25">
        <f>ROUND(IF(AQ44="5",BJ44,0),2)</f>
        <v>0</v>
      </c>
      <c r="AB44" s="25">
        <f>ROUND(IF(AQ44="1",BH44,0),2)</f>
        <v>0</v>
      </c>
      <c r="AC44" s="25">
        <f>ROUND(IF(AQ44="1",BI44,0),2)</f>
        <v>0</v>
      </c>
      <c r="AD44" s="25">
        <f>ROUND(IF(AQ44="7",BH44,0),2)</f>
        <v>0</v>
      </c>
      <c r="AE44" s="25">
        <f>ROUND(IF(AQ44="7",BI44,0),2)</f>
        <v>0</v>
      </c>
      <c r="AF44" s="25">
        <f>ROUND(IF(AQ44="2",BH44,0),2)</f>
        <v>0</v>
      </c>
      <c r="AG44" s="25">
        <f>ROUND(IF(AQ44="2",BI44,0),2)</f>
        <v>0</v>
      </c>
      <c r="AH44" s="25">
        <f>ROUND(IF(AQ44="0",BJ44,0),2)</f>
        <v>0</v>
      </c>
      <c r="AI44" s="17" t="s">
        <v>4</v>
      </c>
      <c r="AJ44" s="25">
        <f>IF(AN44=0,H44,0)</f>
        <v>0</v>
      </c>
      <c r="AK44" s="25">
        <f>IF(AN44=12,H44,0)</f>
        <v>0</v>
      </c>
      <c r="AL44" s="25">
        <f>IF(AN44=21,H44,0)</f>
        <v>0</v>
      </c>
      <c r="AN44" s="25">
        <v>12</v>
      </c>
      <c r="AO44" s="25">
        <f>G44*1</f>
        <v>0</v>
      </c>
      <c r="AP44" s="25">
        <f>G44*(1-1)</f>
        <v>0</v>
      </c>
      <c r="AQ44" s="26" t="s">
        <v>137</v>
      </c>
      <c r="AV44" s="25">
        <f>ROUND(AW44+AX44,2)</f>
        <v>0</v>
      </c>
      <c r="AW44" s="25">
        <f>ROUND(F44*AO44,2)</f>
        <v>0</v>
      </c>
      <c r="AX44" s="25">
        <f>ROUND(F44*AP44,2)</f>
        <v>0</v>
      </c>
      <c r="AY44" s="26" t="s">
        <v>177</v>
      </c>
      <c r="AZ44" s="26" t="s">
        <v>178</v>
      </c>
      <c r="BA44" s="17" t="s">
        <v>117</v>
      </c>
      <c r="BC44" s="25">
        <f>AW44+AX44</f>
        <v>0</v>
      </c>
      <c r="BD44" s="25">
        <f>G44/(100-BE44)*100</f>
        <v>0</v>
      </c>
      <c r="BE44" s="25">
        <v>0</v>
      </c>
      <c r="BF44" s="25">
        <f>44</f>
        <v>44</v>
      </c>
      <c r="BH44" s="25">
        <f>F44*AO44</f>
        <v>0</v>
      </c>
      <c r="BI44" s="25">
        <f>F44*AP44</f>
        <v>0</v>
      </c>
      <c r="BJ44" s="25">
        <f>F44*G44</f>
        <v>0</v>
      </c>
      <c r="BK44" s="26" t="s">
        <v>195</v>
      </c>
      <c r="BL44" s="25">
        <v>776</v>
      </c>
      <c r="BW44" s="25">
        <v>12</v>
      </c>
      <c r="BX44" s="2" t="s">
        <v>194</v>
      </c>
    </row>
    <row r="45" spans="1:76">
      <c r="A45" s="136"/>
      <c r="C45" s="27" t="s">
        <v>196</v>
      </c>
      <c r="D45" s="28" t="s">
        <v>4</v>
      </c>
      <c r="F45" s="29">
        <v>13.266</v>
      </c>
      <c r="J45" s="16"/>
    </row>
    <row r="46" spans="1:76">
      <c r="A46" s="134" t="s">
        <v>197</v>
      </c>
      <c r="B46" s="1" t="s">
        <v>198</v>
      </c>
      <c r="C46" s="42" t="s">
        <v>199</v>
      </c>
      <c r="D46" s="40"/>
      <c r="E46" s="1" t="s">
        <v>126</v>
      </c>
      <c r="F46" s="25">
        <v>8.3000000000000004E-2</v>
      </c>
      <c r="G46" s="135"/>
      <c r="H46" s="25">
        <f>ROUND(F46*G46,2)</f>
        <v>0</v>
      </c>
      <c r="J46" s="16"/>
      <c r="Z46" s="25">
        <f>ROUND(IF(AQ46="5",BJ46,0),2)</f>
        <v>0</v>
      </c>
      <c r="AB46" s="25">
        <f>ROUND(IF(AQ46="1",BH46,0),2)</f>
        <v>0</v>
      </c>
      <c r="AC46" s="25">
        <f>ROUND(IF(AQ46="1",BI46,0),2)</f>
        <v>0</v>
      </c>
      <c r="AD46" s="25">
        <f>ROUND(IF(AQ46="7",BH46,0),2)</f>
        <v>0</v>
      </c>
      <c r="AE46" s="25">
        <f>ROUND(IF(AQ46="7",BI46,0),2)</f>
        <v>0</v>
      </c>
      <c r="AF46" s="25">
        <f>ROUND(IF(AQ46="2",BH46,0),2)</f>
        <v>0</v>
      </c>
      <c r="AG46" s="25">
        <f>ROUND(IF(AQ46="2",BI46,0),2)</f>
        <v>0</v>
      </c>
      <c r="AH46" s="25">
        <f>ROUND(IF(AQ46="0",BJ46,0),2)</f>
        <v>0</v>
      </c>
      <c r="AI46" s="17" t="s">
        <v>4</v>
      </c>
      <c r="AJ46" s="25">
        <f>IF(AN46=0,H46,0)</f>
        <v>0</v>
      </c>
      <c r="AK46" s="25">
        <f>IF(AN46=12,H46,0)</f>
        <v>0</v>
      </c>
      <c r="AL46" s="25">
        <f>IF(AN46=21,H46,0)</f>
        <v>0</v>
      </c>
      <c r="AN46" s="25">
        <v>12</v>
      </c>
      <c r="AO46" s="25">
        <f>G46*0</f>
        <v>0</v>
      </c>
      <c r="AP46" s="25">
        <f>G46*(1-0)</f>
        <v>0</v>
      </c>
      <c r="AQ46" s="26" t="s">
        <v>127</v>
      </c>
      <c r="AV46" s="25">
        <f>ROUND(AW46+AX46,2)</f>
        <v>0</v>
      </c>
      <c r="AW46" s="25">
        <f>ROUND(F46*AO46,2)</f>
        <v>0</v>
      </c>
      <c r="AX46" s="25">
        <f>ROUND(F46*AP46,2)</f>
        <v>0</v>
      </c>
      <c r="AY46" s="26" t="s">
        <v>177</v>
      </c>
      <c r="AZ46" s="26" t="s">
        <v>178</v>
      </c>
      <c r="BA46" s="17" t="s">
        <v>117</v>
      </c>
      <c r="BC46" s="25">
        <f>AW46+AX46</f>
        <v>0</v>
      </c>
      <c r="BD46" s="25">
        <f>G46/(100-BE46)*100</f>
        <v>0</v>
      </c>
      <c r="BE46" s="25">
        <v>0</v>
      </c>
      <c r="BF46" s="25">
        <f>46</f>
        <v>46</v>
      </c>
      <c r="BH46" s="25">
        <f>F46*AO46</f>
        <v>0</v>
      </c>
      <c r="BI46" s="25">
        <f>F46*AP46</f>
        <v>0</v>
      </c>
      <c r="BJ46" s="25">
        <f>F46*G46</f>
        <v>0</v>
      </c>
      <c r="BK46" s="26" t="s">
        <v>118</v>
      </c>
      <c r="BL46" s="25">
        <v>776</v>
      </c>
      <c r="BW46" s="25">
        <v>12</v>
      </c>
      <c r="BX46" s="2" t="s">
        <v>199</v>
      </c>
    </row>
    <row r="47" spans="1:76">
      <c r="A47" s="133" t="s">
        <v>4</v>
      </c>
      <c r="B47" s="22" t="s">
        <v>200</v>
      </c>
      <c r="C47" s="72" t="s">
        <v>201</v>
      </c>
      <c r="D47" s="73"/>
      <c r="E47" s="23" t="s">
        <v>79</v>
      </c>
      <c r="F47" s="23" t="s">
        <v>79</v>
      </c>
      <c r="G47" s="24"/>
      <c r="H47" s="13">
        <f>SUM(H48:H50)</f>
        <v>0</v>
      </c>
      <c r="J47" s="16"/>
      <c r="AI47" s="17" t="s">
        <v>4</v>
      </c>
      <c r="AS47" s="13">
        <f>SUM(AJ48:AJ50)</f>
        <v>0</v>
      </c>
      <c r="AT47" s="13">
        <f>SUM(AK48:AK50)</f>
        <v>0</v>
      </c>
      <c r="AU47" s="13">
        <f>SUM(AL48:AL50)</f>
        <v>0</v>
      </c>
    </row>
    <row r="48" spans="1:76">
      <c r="A48" s="134" t="s">
        <v>202</v>
      </c>
      <c r="B48" s="1" t="s">
        <v>203</v>
      </c>
      <c r="C48" s="42" t="s">
        <v>204</v>
      </c>
      <c r="D48" s="40"/>
      <c r="E48" s="1" t="s">
        <v>114</v>
      </c>
      <c r="F48" s="25">
        <v>12.06</v>
      </c>
      <c r="G48" s="135"/>
      <c r="H48" s="25">
        <f>ROUND(F48*G48,2)</f>
        <v>0</v>
      </c>
      <c r="J48" s="16"/>
      <c r="Z48" s="25">
        <f>ROUND(IF(AQ48="5",BJ48,0),2)</f>
        <v>0</v>
      </c>
      <c r="AB48" s="25">
        <f>ROUND(IF(AQ48="1",BH48,0),2)</f>
        <v>0</v>
      </c>
      <c r="AC48" s="25">
        <f>ROUND(IF(AQ48="1",BI48,0),2)</f>
        <v>0</v>
      </c>
      <c r="AD48" s="25">
        <f>ROUND(IF(AQ48="7",BH48,0),2)</f>
        <v>0</v>
      </c>
      <c r="AE48" s="25">
        <f>ROUND(IF(AQ48="7",BI48,0),2)</f>
        <v>0</v>
      </c>
      <c r="AF48" s="25">
        <f>ROUND(IF(AQ48="2",BH48,0),2)</f>
        <v>0</v>
      </c>
      <c r="AG48" s="25">
        <f>ROUND(IF(AQ48="2",BI48,0),2)</f>
        <v>0</v>
      </c>
      <c r="AH48" s="25">
        <f>ROUND(IF(AQ48="0",BJ48,0),2)</f>
        <v>0</v>
      </c>
      <c r="AI48" s="17" t="s">
        <v>4</v>
      </c>
      <c r="AJ48" s="25">
        <f>IF(AN48=0,H48,0)</f>
        <v>0</v>
      </c>
      <c r="AK48" s="25">
        <f>IF(AN48=12,H48,0)</f>
        <v>0</v>
      </c>
      <c r="AL48" s="25">
        <f>IF(AN48=21,H48,0)</f>
        <v>0</v>
      </c>
      <c r="AN48" s="25">
        <v>12</v>
      </c>
      <c r="AO48" s="25">
        <f>G48*0.147009684</f>
        <v>0</v>
      </c>
      <c r="AP48" s="25">
        <f>G48*(1-0.147009684)</f>
        <v>0</v>
      </c>
      <c r="AQ48" s="26" t="s">
        <v>137</v>
      </c>
      <c r="AV48" s="25">
        <f>ROUND(AW48+AX48,2)</f>
        <v>0</v>
      </c>
      <c r="AW48" s="25">
        <f>ROUND(F48*AO48,2)</f>
        <v>0</v>
      </c>
      <c r="AX48" s="25">
        <f>ROUND(F48*AP48,2)</f>
        <v>0</v>
      </c>
      <c r="AY48" s="26" t="s">
        <v>205</v>
      </c>
      <c r="AZ48" s="26" t="s">
        <v>178</v>
      </c>
      <c r="BA48" s="17" t="s">
        <v>117</v>
      </c>
      <c r="BC48" s="25">
        <f>AW48+AX48</f>
        <v>0</v>
      </c>
      <c r="BD48" s="25">
        <f>G48/(100-BE48)*100</f>
        <v>0</v>
      </c>
      <c r="BE48" s="25">
        <v>0</v>
      </c>
      <c r="BF48" s="25">
        <f>48</f>
        <v>48</v>
      </c>
      <c r="BH48" s="25">
        <f>F48*AO48</f>
        <v>0</v>
      </c>
      <c r="BI48" s="25">
        <f>F48*AP48</f>
        <v>0</v>
      </c>
      <c r="BJ48" s="25">
        <f>F48*G48</f>
        <v>0</v>
      </c>
      <c r="BK48" s="26" t="s">
        <v>118</v>
      </c>
      <c r="BL48" s="25">
        <v>777</v>
      </c>
      <c r="BW48" s="25">
        <v>12</v>
      </c>
      <c r="BX48" s="2" t="s">
        <v>204</v>
      </c>
    </row>
    <row r="49" spans="1:76">
      <c r="A49" s="134" t="s">
        <v>206</v>
      </c>
      <c r="B49" s="1" t="s">
        <v>207</v>
      </c>
      <c r="C49" s="42" t="s">
        <v>208</v>
      </c>
      <c r="D49" s="40"/>
      <c r="E49" s="1" t="s">
        <v>114</v>
      </c>
      <c r="F49" s="25">
        <v>12.06</v>
      </c>
      <c r="G49" s="135"/>
      <c r="H49" s="25">
        <f>ROUND(F49*G49,2)</f>
        <v>0</v>
      </c>
      <c r="J49" s="16"/>
      <c r="Z49" s="25">
        <f>ROUND(IF(AQ49="5",BJ49,0),2)</f>
        <v>0</v>
      </c>
      <c r="AB49" s="25">
        <f>ROUND(IF(AQ49="1",BH49,0),2)</f>
        <v>0</v>
      </c>
      <c r="AC49" s="25">
        <f>ROUND(IF(AQ49="1",BI49,0),2)</f>
        <v>0</v>
      </c>
      <c r="AD49" s="25">
        <f>ROUND(IF(AQ49="7",BH49,0),2)</f>
        <v>0</v>
      </c>
      <c r="AE49" s="25">
        <f>ROUND(IF(AQ49="7",BI49,0),2)</f>
        <v>0</v>
      </c>
      <c r="AF49" s="25">
        <f>ROUND(IF(AQ49="2",BH49,0),2)</f>
        <v>0</v>
      </c>
      <c r="AG49" s="25">
        <f>ROUND(IF(AQ49="2",BI49,0),2)</f>
        <v>0</v>
      </c>
      <c r="AH49" s="25">
        <f>ROUND(IF(AQ49="0",BJ49,0),2)</f>
        <v>0</v>
      </c>
      <c r="AI49" s="17" t="s">
        <v>4</v>
      </c>
      <c r="AJ49" s="25">
        <f>IF(AN49=0,H49,0)</f>
        <v>0</v>
      </c>
      <c r="AK49" s="25">
        <f>IF(AN49=12,H49,0)</f>
        <v>0</v>
      </c>
      <c r="AL49" s="25">
        <f>IF(AN49=21,H49,0)</f>
        <v>0</v>
      </c>
      <c r="AN49" s="25">
        <v>12</v>
      </c>
      <c r="AO49" s="25">
        <f>G49*0.198620467</f>
        <v>0</v>
      </c>
      <c r="AP49" s="25">
        <f>G49*(1-0.198620467)</f>
        <v>0</v>
      </c>
      <c r="AQ49" s="26" t="s">
        <v>137</v>
      </c>
      <c r="AV49" s="25">
        <f>ROUND(AW49+AX49,2)</f>
        <v>0</v>
      </c>
      <c r="AW49" s="25">
        <f>ROUND(F49*AO49,2)</f>
        <v>0</v>
      </c>
      <c r="AX49" s="25">
        <f>ROUND(F49*AP49,2)</f>
        <v>0</v>
      </c>
      <c r="AY49" s="26" t="s">
        <v>205</v>
      </c>
      <c r="AZ49" s="26" t="s">
        <v>178</v>
      </c>
      <c r="BA49" s="17" t="s">
        <v>117</v>
      </c>
      <c r="BC49" s="25">
        <f>AW49+AX49</f>
        <v>0</v>
      </c>
      <c r="BD49" s="25">
        <f>G49/(100-BE49)*100</f>
        <v>0</v>
      </c>
      <c r="BE49" s="25">
        <v>0</v>
      </c>
      <c r="BF49" s="25">
        <f>49</f>
        <v>49</v>
      </c>
      <c r="BH49" s="25">
        <f>F49*AO49</f>
        <v>0</v>
      </c>
      <c r="BI49" s="25">
        <f>F49*AP49</f>
        <v>0</v>
      </c>
      <c r="BJ49" s="25">
        <f>F49*G49</f>
        <v>0</v>
      </c>
      <c r="BK49" s="26" t="s">
        <v>118</v>
      </c>
      <c r="BL49" s="25">
        <v>777</v>
      </c>
      <c r="BW49" s="25">
        <v>12</v>
      </c>
      <c r="BX49" s="2" t="s">
        <v>208</v>
      </c>
    </row>
    <row r="50" spans="1:76">
      <c r="A50" s="134" t="s">
        <v>209</v>
      </c>
      <c r="B50" s="1" t="s">
        <v>210</v>
      </c>
      <c r="C50" s="42" t="s">
        <v>211</v>
      </c>
      <c r="D50" s="40"/>
      <c r="E50" s="1" t="s">
        <v>126</v>
      </c>
      <c r="F50" s="25">
        <v>3.6999999999999998E-2</v>
      </c>
      <c r="G50" s="135"/>
      <c r="H50" s="25">
        <f>ROUND(F50*G50,2)</f>
        <v>0</v>
      </c>
      <c r="J50" s="16"/>
      <c r="Z50" s="25">
        <f>ROUND(IF(AQ50="5",BJ50,0),2)</f>
        <v>0</v>
      </c>
      <c r="AB50" s="25">
        <f>ROUND(IF(AQ50="1",BH50,0),2)</f>
        <v>0</v>
      </c>
      <c r="AC50" s="25">
        <f>ROUND(IF(AQ50="1",BI50,0),2)</f>
        <v>0</v>
      </c>
      <c r="AD50" s="25">
        <f>ROUND(IF(AQ50="7",BH50,0),2)</f>
        <v>0</v>
      </c>
      <c r="AE50" s="25">
        <f>ROUND(IF(AQ50="7",BI50,0),2)</f>
        <v>0</v>
      </c>
      <c r="AF50" s="25">
        <f>ROUND(IF(AQ50="2",BH50,0),2)</f>
        <v>0</v>
      </c>
      <c r="AG50" s="25">
        <f>ROUND(IF(AQ50="2",BI50,0),2)</f>
        <v>0</v>
      </c>
      <c r="AH50" s="25">
        <f>ROUND(IF(AQ50="0",BJ50,0),2)</f>
        <v>0</v>
      </c>
      <c r="AI50" s="17" t="s">
        <v>4</v>
      </c>
      <c r="AJ50" s="25">
        <f>IF(AN50=0,H50,0)</f>
        <v>0</v>
      </c>
      <c r="AK50" s="25">
        <f>IF(AN50=12,H50,0)</f>
        <v>0</v>
      </c>
      <c r="AL50" s="25">
        <f>IF(AN50=21,H50,0)</f>
        <v>0</v>
      </c>
      <c r="AN50" s="25">
        <v>12</v>
      </c>
      <c r="AO50" s="25">
        <f>G50*0</f>
        <v>0</v>
      </c>
      <c r="AP50" s="25">
        <f>G50*(1-0)</f>
        <v>0</v>
      </c>
      <c r="AQ50" s="26" t="s">
        <v>127</v>
      </c>
      <c r="AV50" s="25">
        <f>ROUND(AW50+AX50,2)</f>
        <v>0</v>
      </c>
      <c r="AW50" s="25">
        <f>ROUND(F50*AO50,2)</f>
        <v>0</v>
      </c>
      <c r="AX50" s="25">
        <f>ROUND(F50*AP50,2)</f>
        <v>0</v>
      </c>
      <c r="AY50" s="26" t="s">
        <v>205</v>
      </c>
      <c r="AZ50" s="26" t="s">
        <v>178</v>
      </c>
      <c r="BA50" s="17" t="s">
        <v>117</v>
      </c>
      <c r="BC50" s="25">
        <f>AW50+AX50</f>
        <v>0</v>
      </c>
      <c r="BD50" s="25">
        <f>G50/(100-BE50)*100</f>
        <v>0</v>
      </c>
      <c r="BE50" s="25">
        <v>0</v>
      </c>
      <c r="BF50" s="25">
        <f>50</f>
        <v>50</v>
      </c>
      <c r="BH50" s="25">
        <f>F50*AO50</f>
        <v>0</v>
      </c>
      <c r="BI50" s="25">
        <f>F50*AP50</f>
        <v>0</v>
      </c>
      <c r="BJ50" s="25">
        <f>F50*G50</f>
        <v>0</v>
      </c>
      <c r="BK50" s="26" t="s">
        <v>118</v>
      </c>
      <c r="BL50" s="25">
        <v>777</v>
      </c>
      <c r="BW50" s="25">
        <v>12</v>
      </c>
      <c r="BX50" s="2" t="s">
        <v>211</v>
      </c>
    </row>
    <row r="51" spans="1:76">
      <c r="A51" s="133" t="s">
        <v>4</v>
      </c>
      <c r="B51" s="22" t="s">
        <v>212</v>
      </c>
      <c r="C51" s="72" t="s">
        <v>57</v>
      </c>
      <c r="D51" s="73"/>
      <c r="E51" s="23" t="s">
        <v>79</v>
      </c>
      <c r="F51" s="23" t="s">
        <v>79</v>
      </c>
      <c r="G51" s="24"/>
      <c r="H51" s="13">
        <f>H52+H54</f>
        <v>0</v>
      </c>
      <c r="J51" s="16"/>
      <c r="AI51" s="17" t="s">
        <v>4</v>
      </c>
    </row>
    <row r="52" spans="1:76">
      <c r="A52" s="133" t="s">
        <v>4</v>
      </c>
      <c r="B52" s="22" t="s">
        <v>213</v>
      </c>
      <c r="C52" s="72" t="s">
        <v>25</v>
      </c>
      <c r="D52" s="73"/>
      <c r="E52" s="23" t="s">
        <v>79</v>
      </c>
      <c r="F52" s="23" t="s">
        <v>79</v>
      </c>
      <c r="G52" s="24"/>
      <c r="H52" s="13">
        <f>SUM(H53:H53)</f>
        <v>0</v>
      </c>
      <c r="J52" s="16"/>
      <c r="AI52" s="17" t="s">
        <v>4</v>
      </c>
      <c r="AS52" s="13">
        <f>SUM(AJ53:AJ53)</f>
        <v>0</v>
      </c>
      <c r="AT52" s="13">
        <f>SUM(AK53:AK53)</f>
        <v>0</v>
      </c>
      <c r="AU52" s="13">
        <f>SUM(AL53:AL53)</f>
        <v>0</v>
      </c>
    </row>
    <row r="53" spans="1:76">
      <c r="A53" s="134" t="s">
        <v>214</v>
      </c>
      <c r="B53" s="1" t="s">
        <v>215</v>
      </c>
      <c r="C53" s="42" t="s">
        <v>25</v>
      </c>
      <c r="D53" s="40"/>
      <c r="E53" s="1" t="s">
        <v>216</v>
      </c>
      <c r="F53" s="25">
        <v>1</v>
      </c>
      <c r="G53" s="135"/>
      <c r="H53" s="25">
        <f>ROUND(F53*G53,2)</f>
        <v>0</v>
      </c>
      <c r="J53" s="16"/>
      <c r="Z53" s="25">
        <f>ROUND(IF(AQ53="5",BJ53,0),2)</f>
        <v>0</v>
      </c>
      <c r="AB53" s="25">
        <f>ROUND(IF(AQ53="1",BH53,0),2)</f>
        <v>0</v>
      </c>
      <c r="AC53" s="25">
        <f>ROUND(IF(AQ53="1",BI53,0),2)</f>
        <v>0</v>
      </c>
      <c r="AD53" s="25">
        <f>ROUND(IF(AQ53="7",BH53,0),2)</f>
        <v>0</v>
      </c>
      <c r="AE53" s="25">
        <f>ROUND(IF(AQ53="7",BI53,0),2)</f>
        <v>0</v>
      </c>
      <c r="AF53" s="25">
        <f>ROUND(IF(AQ53="2",BH53,0),2)</f>
        <v>0</v>
      </c>
      <c r="AG53" s="25">
        <f>ROUND(IF(AQ53="2",BI53,0),2)</f>
        <v>0</v>
      </c>
      <c r="AH53" s="25">
        <f>ROUND(IF(AQ53="0",BJ53,0),2)</f>
        <v>0</v>
      </c>
      <c r="AI53" s="17" t="s">
        <v>4</v>
      </c>
      <c r="AJ53" s="25">
        <f>IF(AN53=0,H53,0)</f>
        <v>0</v>
      </c>
      <c r="AK53" s="25">
        <f>IF(AN53=12,H53,0)</f>
        <v>0</v>
      </c>
      <c r="AL53" s="25">
        <f>IF(AN53=21,H53,0)</f>
        <v>0</v>
      </c>
      <c r="AN53" s="25">
        <v>12</v>
      </c>
      <c r="AO53" s="25">
        <f>G53*0</f>
        <v>0</v>
      </c>
      <c r="AP53" s="25">
        <f>G53*(1-0)</f>
        <v>0</v>
      </c>
      <c r="AQ53" s="26" t="s">
        <v>217</v>
      </c>
      <c r="AV53" s="25">
        <f>ROUND(AW53+AX53,2)</f>
        <v>0</v>
      </c>
      <c r="AW53" s="25">
        <f>ROUND(F53*AO53,2)</f>
        <v>0</v>
      </c>
      <c r="AX53" s="25">
        <f>ROUND(F53*AP53,2)</f>
        <v>0</v>
      </c>
      <c r="AY53" s="26" t="s">
        <v>218</v>
      </c>
      <c r="AZ53" s="26" t="s">
        <v>219</v>
      </c>
      <c r="BA53" s="17" t="s">
        <v>117</v>
      </c>
      <c r="BC53" s="25">
        <f>AW53+AX53</f>
        <v>0</v>
      </c>
      <c r="BD53" s="25">
        <f>G53/(100-BE53)*100</f>
        <v>0</v>
      </c>
      <c r="BE53" s="25">
        <v>0</v>
      </c>
      <c r="BF53" s="25">
        <f>53</f>
        <v>53</v>
      </c>
      <c r="BH53" s="25">
        <f>F53*AO53</f>
        <v>0</v>
      </c>
      <c r="BI53" s="25">
        <f>F53*AP53</f>
        <v>0</v>
      </c>
      <c r="BJ53" s="25">
        <f>F53*G53</f>
        <v>0</v>
      </c>
      <c r="BK53" s="26" t="s">
        <v>118</v>
      </c>
      <c r="BL53" s="25"/>
      <c r="BO53" s="25">
        <f>F53*G53</f>
        <v>0</v>
      </c>
      <c r="BW53" s="25">
        <v>12</v>
      </c>
      <c r="BX53" s="2" t="s">
        <v>25</v>
      </c>
    </row>
    <row r="54" spans="1:76">
      <c r="A54" s="133" t="s">
        <v>4</v>
      </c>
      <c r="B54" s="22" t="s">
        <v>220</v>
      </c>
      <c r="C54" s="72" t="s">
        <v>31</v>
      </c>
      <c r="D54" s="73"/>
      <c r="E54" s="23" t="s">
        <v>79</v>
      </c>
      <c r="F54" s="23" t="s">
        <v>79</v>
      </c>
      <c r="G54" s="24"/>
      <c r="H54" s="13">
        <f>SUM(H55:H55)</f>
        <v>0</v>
      </c>
      <c r="J54" s="16"/>
      <c r="AI54" s="17" t="s">
        <v>4</v>
      </c>
      <c r="AS54" s="13">
        <f>SUM(AJ55:AJ55)</f>
        <v>0</v>
      </c>
      <c r="AT54" s="13">
        <f>SUM(AK55:AK55)</f>
        <v>0</v>
      </c>
      <c r="AU54" s="13">
        <f>SUM(AL55:AL55)</f>
        <v>0</v>
      </c>
    </row>
    <row r="55" spans="1:76">
      <c r="A55" s="34" t="s">
        <v>221</v>
      </c>
      <c r="B55" s="35" t="s">
        <v>222</v>
      </c>
      <c r="C55" s="139" t="s">
        <v>223</v>
      </c>
      <c r="D55" s="64"/>
      <c r="E55" s="35" t="s">
        <v>216</v>
      </c>
      <c r="F55" s="140">
        <v>1</v>
      </c>
      <c r="G55" s="141"/>
      <c r="H55" s="140">
        <f>ROUND(F55*G55,2)</f>
        <v>0</v>
      </c>
      <c r="I55" s="142"/>
      <c r="J55" s="143"/>
      <c r="Z55" s="25">
        <f>ROUND(IF(AQ55="5",BJ55,0),2)</f>
        <v>0</v>
      </c>
      <c r="AB55" s="25">
        <f>ROUND(IF(AQ55="1",BH55,0),2)</f>
        <v>0</v>
      </c>
      <c r="AC55" s="25">
        <f>ROUND(IF(AQ55="1",BI55,0),2)</f>
        <v>0</v>
      </c>
      <c r="AD55" s="25">
        <f>ROUND(IF(AQ55="7",BH55,0),2)</f>
        <v>0</v>
      </c>
      <c r="AE55" s="25">
        <f>ROUND(IF(AQ55="7",BI55,0),2)</f>
        <v>0</v>
      </c>
      <c r="AF55" s="25">
        <f>ROUND(IF(AQ55="2",BH55,0),2)</f>
        <v>0</v>
      </c>
      <c r="AG55" s="25">
        <f>ROUND(IF(AQ55="2",BI55,0),2)</f>
        <v>0</v>
      </c>
      <c r="AH55" s="25">
        <f>ROUND(IF(AQ55="0",BJ55,0),2)</f>
        <v>0</v>
      </c>
      <c r="AI55" s="17" t="s">
        <v>4</v>
      </c>
      <c r="AJ55" s="25">
        <f>IF(AN55=0,H55,0)</f>
        <v>0</v>
      </c>
      <c r="AK55" s="25">
        <f>IF(AN55=12,H55,0)</f>
        <v>0</v>
      </c>
      <c r="AL55" s="25">
        <f>IF(AN55=21,H55,0)</f>
        <v>0</v>
      </c>
      <c r="AN55" s="25">
        <v>12</v>
      </c>
      <c r="AO55" s="25">
        <f>G55*0</f>
        <v>0</v>
      </c>
      <c r="AP55" s="25">
        <f>G55*(1-0)</f>
        <v>0</v>
      </c>
      <c r="AQ55" s="26" t="s">
        <v>217</v>
      </c>
      <c r="AV55" s="25">
        <f>ROUND(AW55+AX55,2)</f>
        <v>0</v>
      </c>
      <c r="AW55" s="25">
        <f>ROUND(F55*AO55,2)</f>
        <v>0</v>
      </c>
      <c r="AX55" s="25">
        <f>ROUND(F55*AP55,2)</f>
        <v>0</v>
      </c>
      <c r="AY55" s="26" t="s">
        <v>224</v>
      </c>
      <c r="AZ55" s="26" t="s">
        <v>219</v>
      </c>
      <c r="BA55" s="17" t="s">
        <v>117</v>
      </c>
      <c r="BC55" s="25">
        <f>AW55+AX55</f>
        <v>0</v>
      </c>
      <c r="BD55" s="25">
        <f>G55/(100-BE55)*100</f>
        <v>0</v>
      </c>
      <c r="BE55" s="25">
        <v>0</v>
      </c>
      <c r="BF55" s="25">
        <f>55</f>
        <v>55</v>
      </c>
      <c r="BH55" s="25">
        <f>F55*AO55</f>
        <v>0</v>
      </c>
      <c r="BI55" s="25">
        <f>F55*AP55</f>
        <v>0</v>
      </c>
      <c r="BJ55" s="25">
        <f>F55*G55</f>
        <v>0</v>
      </c>
      <c r="BK55" s="26" t="s">
        <v>118</v>
      </c>
      <c r="BL55" s="25"/>
      <c r="BR55" s="25">
        <f>F55*G55</f>
        <v>0</v>
      </c>
      <c r="BW55" s="25">
        <v>12</v>
      </c>
      <c r="BX55" s="2" t="s">
        <v>223</v>
      </c>
    </row>
    <row r="56" spans="1:76">
      <c r="H56" s="31">
        <f>ROUND(H13+H29+H35+H47+H52+H54,2)</f>
        <v>0</v>
      </c>
    </row>
    <row r="57" spans="1:76">
      <c r="A57" s="32" t="s">
        <v>56</v>
      </c>
    </row>
    <row r="58" spans="1:76" ht="12.75" customHeight="1">
      <c r="A58" s="42" t="s">
        <v>4</v>
      </c>
      <c r="B58" s="40"/>
      <c r="C58" s="40"/>
      <c r="D58" s="40"/>
      <c r="E58" s="40"/>
      <c r="F58" s="40"/>
      <c r="G58" s="40"/>
      <c r="H58" s="40"/>
      <c r="I58" s="40"/>
      <c r="J58" s="40"/>
    </row>
  </sheetData>
  <sheetProtection password="CF7A" sheet="1"/>
  <mergeCells count="62">
    <mergeCell ref="A58:J58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38:D38"/>
    <mergeCell ref="C40:D40"/>
    <mergeCell ref="C41:J41"/>
    <mergeCell ref="C42:D42"/>
    <mergeCell ref="C44:D44"/>
    <mergeCell ref="C31:J31"/>
    <mergeCell ref="C33:D33"/>
    <mergeCell ref="C34:D34"/>
    <mergeCell ref="C35:D35"/>
    <mergeCell ref="C36:D36"/>
    <mergeCell ref="C22:D22"/>
    <mergeCell ref="C24:D24"/>
    <mergeCell ref="C26:D26"/>
    <mergeCell ref="C29:D29"/>
    <mergeCell ref="C30:D30"/>
    <mergeCell ref="C16:D16"/>
    <mergeCell ref="C17:D17"/>
    <mergeCell ref="C18:D18"/>
    <mergeCell ref="C19:D19"/>
    <mergeCell ref="C21:D21"/>
    <mergeCell ref="C11:D11"/>
    <mergeCell ref="C12:D12"/>
    <mergeCell ref="C13:D13"/>
    <mergeCell ref="C14:D14"/>
    <mergeCell ref="C15:D15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Veselý Vojtěch Ing.</cp:lastModifiedBy>
  <cp:revision/>
  <dcterms:created xsi:type="dcterms:W3CDTF">2021-06-10T20:06:38Z</dcterms:created>
  <dcterms:modified xsi:type="dcterms:W3CDTF">2026-01-19T07:07:06Z</dcterms:modified>
  <cp:category/>
  <cp:contentStatus/>
</cp:coreProperties>
</file>