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0.0.247\sri\INVESTICE\Jungmannova_ZS_komplexni_rekonstrukce\nova_ledova_plocha\PD\DPS\VV soutěž\"/>
    </mc:Choice>
  </mc:AlternateContent>
  <xr:revisionPtr revIDLastSave="0" documentId="13_ncr:1_{14E8F7B9-709B-4AC3-A7AE-EFBE3183BC49}" xr6:coauthVersionLast="47" xr6:coauthVersionMax="47" xr10:uidLastSave="{00000000-0000-0000-0000-000000000000}"/>
  <bookViews>
    <workbookView xWindow="-108" yWindow="-108" windowWidth="30936" windowHeight="16776" activeTab="2" xr2:uid="{00000000-000D-0000-FFFF-FFFF00000000}"/>
  </bookViews>
  <sheets>
    <sheet name="Rekapitulace stavby" sheetId="1" r:id="rId1"/>
    <sheet name="D.1.1 - Architektonicko s..." sheetId="2" r:id="rId2"/>
    <sheet name="D.1.4.1 - Elektronické ko..." sheetId="3" r:id="rId3"/>
    <sheet name="D.1.4.2 - Ledová plocha" sheetId="4" r:id="rId4"/>
    <sheet name="D.1.9 - Mantinely" sheetId="5" r:id="rId5"/>
    <sheet name="VON - Vedlejší a ostatní ..." sheetId="6" r:id="rId6"/>
    <sheet name="Seznam figur" sheetId="7" r:id="rId7"/>
    <sheet name="Pokyny pro vyplnění" sheetId="8" r:id="rId8"/>
  </sheets>
  <definedNames>
    <definedName name="_xlnm._FilterDatabase" localSheetId="1" hidden="1">'D.1.1 - Architektonicko s...'!$C$102:$K$814</definedName>
    <definedName name="_xlnm._FilterDatabase" localSheetId="2" hidden="1">'D.1.4.1 - Elektronické ko...'!$C$84:$K$158</definedName>
    <definedName name="_xlnm._FilterDatabase" localSheetId="3" hidden="1">'D.1.4.2 - Ledová plocha'!$C$95:$K$178</definedName>
    <definedName name="_xlnm._FilterDatabase" localSheetId="4" hidden="1">'D.1.9 - Mantinely'!$C$80:$K$113</definedName>
    <definedName name="_xlnm._FilterDatabase" localSheetId="5" hidden="1">'VON - Vedlejší a ostatní ...'!$C$79:$K$103</definedName>
    <definedName name="_xlnm.Print_Titles" localSheetId="1">'D.1.1 - Architektonicko s...'!$102:$102</definedName>
    <definedName name="_xlnm.Print_Titles" localSheetId="2">'D.1.4.1 - Elektronické ko...'!$84:$84</definedName>
    <definedName name="_xlnm.Print_Titles" localSheetId="3">'D.1.4.2 - Ledová plocha'!$95:$95</definedName>
    <definedName name="_xlnm.Print_Titles" localSheetId="4">'D.1.9 - Mantinely'!$80:$80</definedName>
    <definedName name="_xlnm.Print_Titles" localSheetId="0">'Rekapitulace stavby'!$52:$52</definedName>
    <definedName name="_xlnm.Print_Titles" localSheetId="6">'Seznam figur'!$9:$9</definedName>
    <definedName name="_xlnm.Print_Titles" localSheetId="5">'VON - Vedlejší a ostatní ...'!$79:$79</definedName>
    <definedName name="_xlnm.Print_Area" localSheetId="1">'D.1.1 - Architektonicko s...'!$C$4:$J$39,'D.1.1 - Architektonicko s...'!$C$45:$J$84,'D.1.1 - Architektonicko s...'!$C$90:$K$814</definedName>
    <definedName name="_xlnm.Print_Area" localSheetId="2">'D.1.4.1 - Elektronické ko...'!$C$4:$J$39,'D.1.4.1 - Elektronické ko...'!$C$45:$J$66,'D.1.4.1 - Elektronické ko...'!$C$72:$K$158</definedName>
    <definedName name="_xlnm.Print_Area" localSheetId="3">'D.1.4.2 - Ledová plocha'!$C$4:$J$39,'D.1.4.2 - Ledová plocha'!$C$45:$J$77,'D.1.4.2 - Ledová plocha'!$C$83:$K$178</definedName>
    <definedName name="_xlnm.Print_Area" localSheetId="4">'D.1.9 - Mantinely'!$C$4:$J$39,'D.1.9 - Mantinely'!$C$45:$J$62,'D.1.9 - Mantinely'!$C$68:$K$113</definedName>
    <definedName name="_xlnm.Print_Area" localSheetId="7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stavby'!$C$42:$AQ$60</definedName>
    <definedName name="_xlnm.Print_Area" localSheetId="6">'Seznam figur'!$C$4:$G$117</definedName>
    <definedName name="_xlnm.Print_Area" localSheetId="5">'VON - Vedlejší a ostatní ...'!$C$4:$J$39,'VON - Vedlejší a ostatní ...'!$C$45:$J$61,'VON - Vedlejší a ostatní ...'!$C$67:$K$103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7" l="1"/>
  <c r="J37" i="6"/>
  <c r="J36" i="6"/>
  <c r="AY59" i="1"/>
  <c r="J35" i="6"/>
  <c r="AX59" i="1"/>
  <c r="BI103" i="6"/>
  <c r="BH103" i="6"/>
  <c r="BG103" i="6"/>
  <c r="BF103" i="6"/>
  <c r="T103" i="6"/>
  <c r="R103" i="6"/>
  <c r="P103" i="6"/>
  <c r="BI102" i="6"/>
  <c r="BH102" i="6"/>
  <c r="BG102" i="6"/>
  <c r="BF102" i="6"/>
  <c r="T102" i="6"/>
  <c r="R102" i="6"/>
  <c r="P102" i="6"/>
  <c r="BI101" i="6"/>
  <c r="BH101" i="6"/>
  <c r="BG101" i="6"/>
  <c r="BF101" i="6"/>
  <c r="T101" i="6"/>
  <c r="R101" i="6"/>
  <c r="P101" i="6"/>
  <c r="BI99" i="6"/>
  <c r="BH99" i="6"/>
  <c r="BG99" i="6"/>
  <c r="BF99" i="6"/>
  <c r="T99" i="6"/>
  <c r="R99" i="6"/>
  <c r="P99" i="6"/>
  <c r="BI98" i="6"/>
  <c r="BH98" i="6"/>
  <c r="BG98" i="6"/>
  <c r="BF98" i="6"/>
  <c r="T98" i="6"/>
  <c r="R98" i="6"/>
  <c r="P98" i="6"/>
  <c r="BI97" i="6"/>
  <c r="BH97" i="6"/>
  <c r="BG97" i="6"/>
  <c r="BF97" i="6"/>
  <c r="T97" i="6"/>
  <c r="R97" i="6"/>
  <c r="P97" i="6"/>
  <c r="BI96" i="6"/>
  <c r="BH96" i="6"/>
  <c r="BG96" i="6"/>
  <c r="BF96" i="6"/>
  <c r="T96" i="6"/>
  <c r="R96" i="6"/>
  <c r="P96" i="6"/>
  <c r="BI95" i="6"/>
  <c r="BH95" i="6"/>
  <c r="BG95" i="6"/>
  <c r="BF95" i="6"/>
  <c r="T95" i="6"/>
  <c r="R95" i="6"/>
  <c r="P95" i="6"/>
  <c r="BI93" i="6"/>
  <c r="BH93" i="6"/>
  <c r="BG93" i="6"/>
  <c r="BF93" i="6"/>
  <c r="T93" i="6"/>
  <c r="R93" i="6"/>
  <c r="P93" i="6"/>
  <c r="BI92" i="6"/>
  <c r="BH92" i="6"/>
  <c r="BG92" i="6"/>
  <c r="BF92" i="6"/>
  <c r="T92" i="6"/>
  <c r="R92" i="6"/>
  <c r="P92" i="6"/>
  <c r="BI90" i="6"/>
  <c r="BH90" i="6"/>
  <c r="BG90" i="6"/>
  <c r="BF90" i="6"/>
  <c r="T90" i="6"/>
  <c r="R90" i="6"/>
  <c r="P90" i="6"/>
  <c r="BI89" i="6"/>
  <c r="BH89" i="6"/>
  <c r="BG89" i="6"/>
  <c r="BF89" i="6"/>
  <c r="T89" i="6"/>
  <c r="R89" i="6"/>
  <c r="P89" i="6"/>
  <c r="BI88" i="6"/>
  <c r="BH88" i="6"/>
  <c r="BG88" i="6"/>
  <c r="BF88" i="6"/>
  <c r="T88" i="6"/>
  <c r="R88" i="6"/>
  <c r="P88" i="6"/>
  <c r="BI87" i="6"/>
  <c r="BH87" i="6"/>
  <c r="BG87" i="6"/>
  <c r="BF87" i="6"/>
  <c r="T87" i="6"/>
  <c r="R87" i="6"/>
  <c r="P87" i="6"/>
  <c r="BI85" i="6"/>
  <c r="BH85" i="6"/>
  <c r="BG85" i="6"/>
  <c r="BF85" i="6"/>
  <c r="T85" i="6"/>
  <c r="R85" i="6"/>
  <c r="P85" i="6"/>
  <c r="BI83" i="6"/>
  <c r="BH83" i="6"/>
  <c r="BG83" i="6"/>
  <c r="BF83" i="6"/>
  <c r="T83" i="6"/>
  <c r="R83" i="6"/>
  <c r="P83" i="6"/>
  <c r="BI82" i="6"/>
  <c r="BH82" i="6"/>
  <c r="BG82" i="6"/>
  <c r="BF82" i="6"/>
  <c r="T82" i="6"/>
  <c r="R82" i="6"/>
  <c r="P82" i="6"/>
  <c r="J76" i="6"/>
  <c r="F76" i="6"/>
  <c r="F74" i="6"/>
  <c r="E72" i="6"/>
  <c r="J54" i="6"/>
  <c r="F54" i="6"/>
  <c r="F52" i="6"/>
  <c r="E50" i="6"/>
  <c r="J24" i="6"/>
  <c r="E24" i="6"/>
  <c r="J77" i="6"/>
  <c r="J23" i="6"/>
  <c r="J18" i="6"/>
  <c r="E18" i="6"/>
  <c r="F77" i="6"/>
  <c r="J17" i="6"/>
  <c r="J12" i="6"/>
  <c r="J74" i="6"/>
  <c r="E7" i="6"/>
  <c r="E70" i="6"/>
  <c r="J37" i="5"/>
  <c r="J36" i="5"/>
  <c r="AY58" i="1"/>
  <c r="J35" i="5"/>
  <c r="AX58" i="1"/>
  <c r="BI112" i="5"/>
  <c r="BH112" i="5"/>
  <c r="BG112" i="5"/>
  <c r="BF112" i="5"/>
  <c r="T112" i="5"/>
  <c r="R112" i="5"/>
  <c r="P112" i="5"/>
  <c r="BI110" i="5"/>
  <c r="BH110" i="5"/>
  <c r="BG110" i="5"/>
  <c r="BF110" i="5"/>
  <c r="T110" i="5"/>
  <c r="R110" i="5"/>
  <c r="P110" i="5"/>
  <c r="BI107" i="5"/>
  <c r="BH107" i="5"/>
  <c r="BG107" i="5"/>
  <c r="BF107" i="5"/>
  <c r="T107" i="5"/>
  <c r="R107" i="5"/>
  <c r="P107" i="5"/>
  <c r="BI105" i="5"/>
  <c r="BH105" i="5"/>
  <c r="BG105" i="5"/>
  <c r="BF105" i="5"/>
  <c r="T105" i="5"/>
  <c r="R105" i="5"/>
  <c r="P105" i="5"/>
  <c r="BI103" i="5"/>
  <c r="BH103" i="5"/>
  <c r="BG103" i="5"/>
  <c r="BF103" i="5"/>
  <c r="T103" i="5"/>
  <c r="R103" i="5"/>
  <c r="P103" i="5"/>
  <c r="BI101" i="5"/>
  <c r="BH101" i="5"/>
  <c r="BG101" i="5"/>
  <c r="BF101" i="5"/>
  <c r="T101" i="5"/>
  <c r="R101" i="5"/>
  <c r="P101" i="5"/>
  <c r="BI99" i="5"/>
  <c r="BH99" i="5"/>
  <c r="BG99" i="5"/>
  <c r="BF99" i="5"/>
  <c r="T99" i="5"/>
  <c r="R99" i="5"/>
  <c r="P99" i="5"/>
  <c r="BI97" i="5"/>
  <c r="BH97" i="5"/>
  <c r="BG97" i="5"/>
  <c r="BF97" i="5"/>
  <c r="T97" i="5"/>
  <c r="R97" i="5"/>
  <c r="P97" i="5"/>
  <c r="BI95" i="5"/>
  <c r="BH95" i="5"/>
  <c r="BG95" i="5"/>
  <c r="BF95" i="5"/>
  <c r="T95" i="5"/>
  <c r="R95" i="5"/>
  <c r="P95" i="5"/>
  <c r="BI93" i="5"/>
  <c r="BH93" i="5"/>
  <c r="BG93" i="5"/>
  <c r="BF93" i="5"/>
  <c r="T93" i="5"/>
  <c r="R93" i="5"/>
  <c r="P93" i="5"/>
  <c r="BI91" i="5"/>
  <c r="BH91" i="5"/>
  <c r="BG91" i="5"/>
  <c r="BF91" i="5"/>
  <c r="T91" i="5"/>
  <c r="R91" i="5"/>
  <c r="P91" i="5"/>
  <c r="BI89" i="5"/>
  <c r="BH89" i="5"/>
  <c r="BG89" i="5"/>
  <c r="BF89" i="5"/>
  <c r="T89" i="5"/>
  <c r="R89" i="5"/>
  <c r="P89" i="5"/>
  <c r="BI87" i="5"/>
  <c r="BH87" i="5"/>
  <c r="BG87" i="5"/>
  <c r="BF87" i="5"/>
  <c r="T87" i="5"/>
  <c r="R87" i="5"/>
  <c r="P87" i="5"/>
  <c r="BI85" i="5"/>
  <c r="BH85" i="5"/>
  <c r="BG85" i="5"/>
  <c r="BF85" i="5"/>
  <c r="T85" i="5"/>
  <c r="R85" i="5"/>
  <c r="P85" i="5"/>
  <c r="BI83" i="5"/>
  <c r="BH83" i="5"/>
  <c r="BG83" i="5"/>
  <c r="BF83" i="5"/>
  <c r="T83" i="5"/>
  <c r="R83" i="5"/>
  <c r="P83" i="5"/>
  <c r="F75" i="5"/>
  <c r="E73" i="5"/>
  <c r="F52" i="5"/>
  <c r="E50" i="5"/>
  <c r="J24" i="5"/>
  <c r="E24" i="5"/>
  <c r="J55" i="5"/>
  <c r="J23" i="5"/>
  <c r="J21" i="5"/>
  <c r="E21" i="5"/>
  <c r="J54" i="5"/>
  <c r="J20" i="5"/>
  <c r="J18" i="5"/>
  <c r="E18" i="5"/>
  <c r="F78" i="5"/>
  <c r="J17" i="5"/>
  <c r="J15" i="5"/>
  <c r="E15" i="5"/>
  <c r="F77" i="5"/>
  <c r="J14" i="5"/>
  <c r="J12" i="5"/>
  <c r="J75" i="5"/>
  <c r="E7" i="5"/>
  <c r="E48" i="5"/>
  <c r="J37" i="4"/>
  <c r="J36" i="4"/>
  <c r="AY57" i="1"/>
  <c r="J35" i="4"/>
  <c r="AX57" i="1"/>
  <c r="BI178" i="4"/>
  <c r="BH178" i="4"/>
  <c r="BG178" i="4"/>
  <c r="BF178" i="4"/>
  <c r="T178" i="4"/>
  <c r="R178" i="4"/>
  <c r="P178" i="4"/>
  <c r="BI177" i="4"/>
  <c r="BH177" i="4"/>
  <c r="BG177" i="4"/>
  <c r="BF177" i="4"/>
  <c r="T177" i="4"/>
  <c r="R177" i="4"/>
  <c r="P177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6" i="4"/>
  <c r="BH156" i="4"/>
  <c r="BG156" i="4"/>
  <c r="BF156" i="4"/>
  <c r="T156" i="4"/>
  <c r="T155" i="4"/>
  <c r="R156" i="4"/>
  <c r="R155" i="4"/>
  <c r="P156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1" i="4"/>
  <c r="BH121" i="4"/>
  <c r="BG121" i="4"/>
  <c r="BF121" i="4"/>
  <c r="T121" i="4"/>
  <c r="R121" i="4"/>
  <c r="P121" i="4"/>
  <c r="BI120" i="4"/>
  <c r="BH120" i="4"/>
  <c r="BG120" i="4"/>
  <c r="BF120" i="4"/>
  <c r="T120" i="4"/>
  <c r="R120" i="4"/>
  <c r="P120" i="4"/>
  <c r="BI119" i="4"/>
  <c r="BH119" i="4"/>
  <c r="BG119" i="4"/>
  <c r="BF119" i="4"/>
  <c r="T119" i="4"/>
  <c r="R119" i="4"/>
  <c r="P119" i="4"/>
  <c r="BI118" i="4"/>
  <c r="BH118" i="4"/>
  <c r="BG118" i="4"/>
  <c r="BF118" i="4"/>
  <c r="T118" i="4"/>
  <c r="R118" i="4"/>
  <c r="P118" i="4"/>
  <c r="BI116" i="4"/>
  <c r="BH116" i="4"/>
  <c r="BG116" i="4"/>
  <c r="BF116" i="4"/>
  <c r="T116" i="4"/>
  <c r="R116" i="4"/>
  <c r="P116" i="4"/>
  <c r="BI115" i="4"/>
  <c r="BH115" i="4"/>
  <c r="BG115" i="4"/>
  <c r="BF115" i="4"/>
  <c r="T115" i="4"/>
  <c r="R115" i="4"/>
  <c r="P115" i="4"/>
  <c r="BI114" i="4"/>
  <c r="BH114" i="4"/>
  <c r="BG114" i="4"/>
  <c r="BF114" i="4"/>
  <c r="T114" i="4"/>
  <c r="R114" i="4"/>
  <c r="P114" i="4"/>
  <c r="BI112" i="4"/>
  <c r="BH112" i="4"/>
  <c r="BG112" i="4"/>
  <c r="BF112" i="4"/>
  <c r="T112" i="4"/>
  <c r="R112" i="4"/>
  <c r="P112" i="4"/>
  <c r="BI111" i="4"/>
  <c r="BH111" i="4"/>
  <c r="BG111" i="4"/>
  <c r="BF111" i="4"/>
  <c r="T111" i="4"/>
  <c r="R111" i="4"/>
  <c r="P111" i="4"/>
  <c r="BI110" i="4"/>
  <c r="BH110" i="4"/>
  <c r="BG110" i="4"/>
  <c r="BF110" i="4"/>
  <c r="T110" i="4"/>
  <c r="R110" i="4"/>
  <c r="P110" i="4"/>
  <c r="BI108" i="4"/>
  <c r="BH108" i="4"/>
  <c r="BG108" i="4"/>
  <c r="BF108" i="4"/>
  <c r="T108" i="4"/>
  <c r="R108" i="4"/>
  <c r="P108" i="4"/>
  <c r="BI107" i="4"/>
  <c r="BH107" i="4"/>
  <c r="BG107" i="4"/>
  <c r="BF107" i="4"/>
  <c r="T107" i="4"/>
  <c r="R107" i="4"/>
  <c r="P107" i="4"/>
  <c r="BI106" i="4"/>
  <c r="BH106" i="4"/>
  <c r="BG106" i="4"/>
  <c r="BF106" i="4"/>
  <c r="T106" i="4"/>
  <c r="R106" i="4"/>
  <c r="P106" i="4"/>
  <c r="BI104" i="4"/>
  <c r="BH104" i="4"/>
  <c r="BG104" i="4"/>
  <c r="BF104" i="4"/>
  <c r="T104" i="4"/>
  <c r="R104" i="4"/>
  <c r="P104" i="4"/>
  <c r="BI103" i="4"/>
  <c r="BH103" i="4"/>
  <c r="BG103" i="4"/>
  <c r="BF103" i="4"/>
  <c r="T103" i="4"/>
  <c r="R103" i="4"/>
  <c r="P103" i="4"/>
  <c r="BI101" i="4"/>
  <c r="BH101" i="4"/>
  <c r="BG101" i="4"/>
  <c r="BF101" i="4"/>
  <c r="T101" i="4"/>
  <c r="R101" i="4"/>
  <c r="P101" i="4"/>
  <c r="BI100" i="4"/>
  <c r="BH100" i="4"/>
  <c r="BG100" i="4"/>
  <c r="BF100" i="4"/>
  <c r="T100" i="4"/>
  <c r="R100" i="4"/>
  <c r="P100" i="4"/>
  <c r="BI99" i="4"/>
  <c r="BH99" i="4"/>
  <c r="BG99" i="4"/>
  <c r="BF99" i="4"/>
  <c r="T99" i="4"/>
  <c r="R99" i="4"/>
  <c r="P99" i="4"/>
  <c r="J92" i="4"/>
  <c r="F92" i="4"/>
  <c r="F90" i="4"/>
  <c r="E88" i="4"/>
  <c r="J54" i="4"/>
  <c r="F54" i="4"/>
  <c r="F52" i="4"/>
  <c r="E50" i="4"/>
  <c r="J24" i="4"/>
  <c r="E24" i="4"/>
  <c r="J93" i="4"/>
  <c r="J23" i="4"/>
  <c r="J18" i="4"/>
  <c r="E18" i="4"/>
  <c r="F93" i="4"/>
  <c r="J17" i="4"/>
  <c r="J12" i="4"/>
  <c r="J90" i="4" s="1"/>
  <c r="E7" i="4"/>
  <c r="E86" i="4"/>
  <c r="J37" i="3"/>
  <c r="J36" i="3"/>
  <c r="AY56" i="1"/>
  <c r="J35" i="3"/>
  <c r="AX56" i="1"/>
  <c r="BI158" i="3"/>
  <c r="BH158" i="3"/>
  <c r="BG158" i="3"/>
  <c r="BF158" i="3"/>
  <c r="T158" i="3"/>
  <c r="T157" i="3"/>
  <c r="R158" i="3"/>
  <c r="R157" i="3" s="1"/>
  <c r="P158" i="3"/>
  <c r="P157" i="3" s="1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BI120" i="3"/>
  <c r="BH120" i="3"/>
  <c r="BG120" i="3"/>
  <c r="BF120" i="3"/>
  <c r="T120" i="3"/>
  <c r="R120" i="3"/>
  <c r="P120" i="3"/>
  <c r="BI119" i="3"/>
  <c r="BH119" i="3"/>
  <c r="BG119" i="3"/>
  <c r="BF119" i="3"/>
  <c r="T119" i="3"/>
  <c r="R119" i="3"/>
  <c r="P119" i="3"/>
  <c r="BI118" i="3"/>
  <c r="BH118" i="3"/>
  <c r="BG118" i="3"/>
  <c r="BF118" i="3"/>
  <c r="T118" i="3"/>
  <c r="R118" i="3"/>
  <c r="P118" i="3"/>
  <c r="BI117" i="3"/>
  <c r="BH117" i="3"/>
  <c r="BG117" i="3"/>
  <c r="BF117" i="3"/>
  <c r="T117" i="3"/>
  <c r="R117" i="3"/>
  <c r="P117" i="3"/>
  <c r="BI116" i="3"/>
  <c r="BH116" i="3"/>
  <c r="BG116" i="3"/>
  <c r="BF116" i="3"/>
  <c r="T116" i="3"/>
  <c r="R116" i="3"/>
  <c r="P116" i="3"/>
  <c r="BI115" i="3"/>
  <c r="BH115" i="3"/>
  <c r="BG115" i="3"/>
  <c r="BF115" i="3"/>
  <c r="T115" i="3"/>
  <c r="R115" i="3"/>
  <c r="P115" i="3"/>
  <c r="BI114" i="3"/>
  <c r="BH114" i="3"/>
  <c r="BG114" i="3"/>
  <c r="BF114" i="3"/>
  <c r="T114" i="3"/>
  <c r="R114" i="3"/>
  <c r="P114" i="3"/>
  <c r="BI113" i="3"/>
  <c r="BH113" i="3"/>
  <c r="BG113" i="3"/>
  <c r="BF113" i="3"/>
  <c r="T113" i="3"/>
  <c r="R113" i="3"/>
  <c r="P113" i="3"/>
  <c r="BI112" i="3"/>
  <c r="BH112" i="3"/>
  <c r="BG112" i="3"/>
  <c r="BF112" i="3"/>
  <c r="T112" i="3"/>
  <c r="R112" i="3"/>
  <c r="P112" i="3"/>
  <c r="BI111" i="3"/>
  <c r="BH111" i="3"/>
  <c r="BG111" i="3"/>
  <c r="BF111" i="3"/>
  <c r="T111" i="3"/>
  <c r="R111" i="3"/>
  <c r="P111" i="3"/>
  <c r="BI109" i="3"/>
  <c r="BH109" i="3"/>
  <c r="BG109" i="3"/>
  <c r="BF109" i="3"/>
  <c r="T109" i="3"/>
  <c r="R109" i="3"/>
  <c r="P109" i="3"/>
  <c r="BI107" i="3"/>
  <c r="BH107" i="3"/>
  <c r="BG107" i="3"/>
  <c r="BF107" i="3"/>
  <c r="T107" i="3"/>
  <c r="R107" i="3"/>
  <c r="P107" i="3"/>
  <c r="BI105" i="3"/>
  <c r="BH105" i="3"/>
  <c r="BG105" i="3"/>
  <c r="BF105" i="3"/>
  <c r="T105" i="3"/>
  <c r="R105" i="3"/>
  <c r="P105" i="3"/>
  <c r="BI103" i="3"/>
  <c r="BH103" i="3"/>
  <c r="BG103" i="3"/>
  <c r="BF103" i="3"/>
  <c r="T103" i="3"/>
  <c r="R103" i="3"/>
  <c r="P103" i="3"/>
  <c r="BI102" i="3"/>
  <c r="BH102" i="3"/>
  <c r="BG102" i="3"/>
  <c r="BF102" i="3"/>
  <c r="T102" i="3"/>
  <c r="R102" i="3"/>
  <c r="P102" i="3"/>
  <c r="BI100" i="3"/>
  <c r="BH100" i="3"/>
  <c r="BG100" i="3"/>
  <c r="BF100" i="3"/>
  <c r="T100" i="3"/>
  <c r="R100" i="3"/>
  <c r="P100" i="3"/>
  <c r="BI98" i="3"/>
  <c r="BH98" i="3"/>
  <c r="BG98" i="3"/>
  <c r="BF98" i="3"/>
  <c r="T98" i="3"/>
  <c r="R98" i="3"/>
  <c r="P98" i="3"/>
  <c r="BI97" i="3"/>
  <c r="BH97" i="3"/>
  <c r="BG97" i="3"/>
  <c r="BF97" i="3"/>
  <c r="T97" i="3"/>
  <c r="R97" i="3"/>
  <c r="P97" i="3"/>
  <c r="BI96" i="3"/>
  <c r="BH96" i="3"/>
  <c r="BG96" i="3"/>
  <c r="BF96" i="3"/>
  <c r="T96" i="3"/>
  <c r="R96" i="3"/>
  <c r="P96" i="3"/>
  <c r="BI95" i="3"/>
  <c r="BH95" i="3"/>
  <c r="BG95" i="3"/>
  <c r="BF95" i="3"/>
  <c r="T95" i="3"/>
  <c r="R95" i="3"/>
  <c r="P95" i="3"/>
  <c r="BI94" i="3"/>
  <c r="BH94" i="3"/>
  <c r="BG94" i="3"/>
  <c r="BF94" i="3"/>
  <c r="T94" i="3"/>
  <c r="R94" i="3"/>
  <c r="P94" i="3"/>
  <c r="BI93" i="3"/>
  <c r="BH93" i="3"/>
  <c r="BG93" i="3"/>
  <c r="BF93" i="3"/>
  <c r="T93" i="3"/>
  <c r="R93" i="3"/>
  <c r="P93" i="3"/>
  <c r="BI92" i="3"/>
  <c r="BH92" i="3"/>
  <c r="BG92" i="3"/>
  <c r="BF92" i="3"/>
  <c r="T92" i="3"/>
  <c r="R92" i="3"/>
  <c r="P92" i="3"/>
  <c r="BI91" i="3"/>
  <c r="BH91" i="3"/>
  <c r="BG91" i="3"/>
  <c r="BF91" i="3"/>
  <c r="T91" i="3"/>
  <c r="R91" i="3"/>
  <c r="P91" i="3"/>
  <c r="BI90" i="3"/>
  <c r="BH90" i="3"/>
  <c r="BG90" i="3"/>
  <c r="BF90" i="3"/>
  <c r="T90" i="3"/>
  <c r="R90" i="3"/>
  <c r="P90" i="3"/>
  <c r="BI89" i="3"/>
  <c r="BH89" i="3"/>
  <c r="BG89" i="3"/>
  <c r="BF89" i="3"/>
  <c r="T89" i="3"/>
  <c r="R89" i="3"/>
  <c r="P89" i="3"/>
  <c r="J81" i="3"/>
  <c r="F81" i="3"/>
  <c r="F79" i="3"/>
  <c r="E77" i="3"/>
  <c r="J54" i="3"/>
  <c r="F54" i="3"/>
  <c r="F52" i="3"/>
  <c r="E50" i="3"/>
  <c r="J24" i="3"/>
  <c r="E24" i="3"/>
  <c r="J55" i="3"/>
  <c r="J23" i="3"/>
  <c r="J18" i="3"/>
  <c r="E18" i="3"/>
  <c r="F82" i="3"/>
  <c r="J17" i="3"/>
  <c r="J12" i="3"/>
  <c r="J52" i="3"/>
  <c r="E7" i="3"/>
  <c r="E48" i="3"/>
  <c r="J37" i="2"/>
  <c r="J36" i="2"/>
  <c r="AY55" i="1"/>
  <c r="J35" i="2"/>
  <c r="AX55" i="1"/>
  <c r="BI811" i="2"/>
  <c r="BH811" i="2"/>
  <c r="BG811" i="2"/>
  <c r="BF811" i="2"/>
  <c r="T811" i="2"/>
  <c r="R811" i="2"/>
  <c r="P811" i="2"/>
  <c r="BI809" i="2"/>
  <c r="BH809" i="2"/>
  <c r="BG809" i="2"/>
  <c r="BF809" i="2"/>
  <c r="T809" i="2"/>
  <c r="R809" i="2"/>
  <c r="P809" i="2"/>
  <c r="BI803" i="2"/>
  <c r="BH803" i="2"/>
  <c r="BG803" i="2"/>
  <c r="BF803" i="2"/>
  <c r="T803" i="2"/>
  <c r="R803" i="2"/>
  <c r="P803" i="2"/>
  <c r="BI801" i="2"/>
  <c r="BH801" i="2"/>
  <c r="BG801" i="2"/>
  <c r="BF801" i="2"/>
  <c r="T801" i="2"/>
  <c r="R801" i="2"/>
  <c r="P801" i="2"/>
  <c r="BI796" i="2"/>
  <c r="BH796" i="2"/>
  <c r="BG796" i="2"/>
  <c r="BF796" i="2"/>
  <c r="T796" i="2"/>
  <c r="R796" i="2"/>
  <c r="P796" i="2"/>
  <c r="BI794" i="2"/>
  <c r="BH794" i="2"/>
  <c r="BG794" i="2"/>
  <c r="BF794" i="2"/>
  <c r="T794" i="2"/>
  <c r="R794" i="2"/>
  <c r="P794" i="2"/>
  <c r="BI792" i="2"/>
  <c r="BH792" i="2"/>
  <c r="BG792" i="2"/>
  <c r="BF792" i="2"/>
  <c r="T792" i="2"/>
  <c r="R792" i="2"/>
  <c r="P792" i="2"/>
  <c r="BI788" i="2"/>
  <c r="BH788" i="2"/>
  <c r="BG788" i="2"/>
  <c r="BF788" i="2"/>
  <c r="T788" i="2"/>
  <c r="R788" i="2"/>
  <c r="P788" i="2"/>
  <c r="BI786" i="2"/>
  <c r="BH786" i="2"/>
  <c r="BG786" i="2"/>
  <c r="BF786" i="2"/>
  <c r="T786" i="2"/>
  <c r="R786" i="2"/>
  <c r="P786" i="2"/>
  <c r="BI783" i="2"/>
  <c r="BH783" i="2"/>
  <c r="BG783" i="2"/>
  <c r="BF783" i="2"/>
  <c r="T783" i="2"/>
  <c r="R783" i="2"/>
  <c r="P783" i="2"/>
  <c r="BI781" i="2"/>
  <c r="BH781" i="2"/>
  <c r="BG781" i="2"/>
  <c r="BF781" i="2"/>
  <c r="T781" i="2"/>
  <c r="R781" i="2"/>
  <c r="P781" i="2"/>
  <c r="BI776" i="2"/>
  <c r="BH776" i="2"/>
  <c r="BG776" i="2"/>
  <c r="BF776" i="2"/>
  <c r="T776" i="2"/>
  <c r="R776" i="2"/>
  <c r="P776" i="2"/>
  <c r="BI771" i="2"/>
  <c r="BH771" i="2"/>
  <c r="BG771" i="2"/>
  <c r="BF771" i="2"/>
  <c r="T771" i="2"/>
  <c r="R771" i="2"/>
  <c r="P771" i="2"/>
  <c r="BI769" i="2"/>
  <c r="BH769" i="2"/>
  <c r="BG769" i="2"/>
  <c r="BF769" i="2"/>
  <c r="T769" i="2"/>
  <c r="R769" i="2"/>
  <c r="P769" i="2"/>
  <c r="BI767" i="2"/>
  <c r="BH767" i="2"/>
  <c r="BG767" i="2"/>
  <c r="BF767" i="2"/>
  <c r="T767" i="2"/>
  <c r="R767" i="2"/>
  <c r="P767" i="2"/>
  <c r="BI765" i="2"/>
  <c r="BH765" i="2"/>
  <c r="BG765" i="2"/>
  <c r="BF765" i="2"/>
  <c r="T765" i="2"/>
  <c r="R765" i="2"/>
  <c r="P765" i="2"/>
  <c r="BI763" i="2"/>
  <c r="BH763" i="2"/>
  <c r="BG763" i="2"/>
  <c r="BF763" i="2"/>
  <c r="T763" i="2"/>
  <c r="R763" i="2"/>
  <c r="P763" i="2"/>
  <c r="BI761" i="2"/>
  <c r="BH761" i="2"/>
  <c r="BG761" i="2"/>
  <c r="BF761" i="2"/>
  <c r="T761" i="2"/>
  <c r="R761" i="2"/>
  <c r="P761" i="2"/>
  <c r="BI759" i="2"/>
  <c r="BH759" i="2"/>
  <c r="BG759" i="2"/>
  <c r="BF759" i="2"/>
  <c r="T759" i="2"/>
  <c r="R759" i="2"/>
  <c r="P759" i="2"/>
  <c r="BI756" i="2"/>
  <c r="BH756" i="2"/>
  <c r="BG756" i="2"/>
  <c r="BF756" i="2"/>
  <c r="T756" i="2"/>
  <c r="R756" i="2"/>
  <c r="P756" i="2"/>
  <c r="BI754" i="2"/>
  <c r="BH754" i="2"/>
  <c r="BG754" i="2"/>
  <c r="BF754" i="2"/>
  <c r="T754" i="2"/>
  <c r="R754" i="2"/>
  <c r="P754" i="2"/>
  <c r="BI751" i="2"/>
  <c r="BH751" i="2"/>
  <c r="BG751" i="2"/>
  <c r="BF751" i="2"/>
  <c r="T751" i="2"/>
  <c r="R751" i="2"/>
  <c r="P751" i="2"/>
  <c r="BI748" i="2"/>
  <c r="BH748" i="2"/>
  <c r="BG748" i="2"/>
  <c r="BF748" i="2"/>
  <c r="T748" i="2"/>
  <c r="R748" i="2"/>
  <c r="P748" i="2"/>
  <c r="BI743" i="2"/>
  <c r="BH743" i="2"/>
  <c r="BG743" i="2"/>
  <c r="BF743" i="2"/>
  <c r="T743" i="2"/>
  <c r="R743" i="2"/>
  <c r="P743" i="2"/>
  <c r="BI741" i="2"/>
  <c r="BH741" i="2"/>
  <c r="BG741" i="2"/>
  <c r="BF741" i="2"/>
  <c r="T741" i="2"/>
  <c r="R741" i="2"/>
  <c r="P741" i="2"/>
  <c r="BI739" i="2"/>
  <c r="BH739" i="2"/>
  <c r="BG739" i="2"/>
  <c r="BF739" i="2"/>
  <c r="T739" i="2"/>
  <c r="R739" i="2"/>
  <c r="P739" i="2"/>
  <c r="BI738" i="2"/>
  <c r="BH738" i="2"/>
  <c r="BG738" i="2"/>
  <c r="BF738" i="2"/>
  <c r="T738" i="2"/>
  <c r="R738" i="2"/>
  <c r="P738" i="2"/>
  <c r="BI735" i="2"/>
  <c r="BH735" i="2"/>
  <c r="BG735" i="2"/>
  <c r="BF735" i="2"/>
  <c r="T735" i="2"/>
  <c r="R735" i="2"/>
  <c r="P735" i="2"/>
  <c r="BI733" i="2"/>
  <c r="BH733" i="2"/>
  <c r="BG733" i="2"/>
  <c r="BF733" i="2"/>
  <c r="T733" i="2"/>
  <c r="R733" i="2"/>
  <c r="P733" i="2"/>
  <c r="BI732" i="2"/>
  <c r="BH732" i="2"/>
  <c r="BG732" i="2"/>
  <c r="BF732" i="2"/>
  <c r="T732" i="2"/>
  <c r="R732" i="2"/>
  <c r="P732" i="2"/>
  <c r="BI731" i="2"/>
  <c r="BH731" i="2"/>
  <c r="BG731" i="2"/>
  <c r="BF731" i="2"/>
  <c r="T731" i="2"/>
  <c r="R731" i="2"/>
  <c r="P731" i="2"/>
  <c r="BI730" i="2"/>
  <c r="BH730" i="2"/>
  <c r="BG730" i="2"/>
  <c r="BF730" i="2"/>
  <c r="T730" i="2"/>
  <c r="R730" i="2"/>
  <c r="P730" i="2"/>
  <c r="BI729" i="2"/>
  <c r="BH729" i="2"/>
  <c r="BG729" i="2"/>
  <c r="BF729" i="2"/>
  <c r="T729" i="2"/>
  <c r="R729" i="2"/>
  <c r="P729" i="2"/>
  <c r="BI727" i="2"/>
  <c r="BH727" i="2"/>
  <c r="BG727" i="2"/>
  <c r="BF727" i="2"/>
  <c r="T727" i="2"/>
  <c r="R727" i="2"/>
  <c r="P727" i="2"/>
  <c r="BI722" i="2"/>
  <c r="BH722" i="2"/>
  <c r="BG722" i="2"/>
  <c r="BF722" i="2"/>
  <c r="T722" i="2"/>
  <c r="R722" i="2"/>
  <c r="P722" i="2"/>
  <c r="BI719" i="2"/>
  <c r="BH719" i="2"/>
  <c r="BG719" i="2"/>
  <c r="BF719" i="2"/>
  <c r="T719" i="2"/>
  <c r="R719" i="2"/>
  <c r="P719" i="2"/>
  <c r="BI717" i="2"/>
  <c r="BH717" i="2"/>
  <c r="BG717" i="2"/>
  <c r="BF717" i="2"/>
  <c r="T717" i="2"/>
  <c r="R717" i="2"/>
  <c r="P717" i="2"/>
  <c r="BI713" i="2"/>
  <c r="BH713" i="2"/>
  <c r="BG713" i="2"/>
  <c r="BF713" i="2"/>
  <c r="T713" i="2"/>
  <c r="R713" i="2"/>
  <c r="P713" i="2"/>
  <c r="BI712" i="2"/>
  <c r="BH712" i="2"/>
  <c r="BG712" i="2"/>
  <c r="BF712" i="2"/>
  <c r="T712" i="2"/>
  <c r="R712" i="2"/>
  <c r="P712" i="2"/>
  <c r="BI708" i="2"/>
  <c r="BH708" i="2"/>
  <c r="BG708" i="2"/>
  <c r="BF708" i="2"/>
  <c r="T708" i="2"/>
  <c r="R708" i="2"/>
  <c r="P708" i="2"/>
  <c r="BI705" i="2"/>
  <c r="BH705" i="2"/>
  <c r="BG705" i="2"/>
  <c r="BF705" i="2"/>
  <c r="T705" i="2"/>
  <c r="R705" i="2"/>
  <c r="P705" i="2"/>
  <c r="BI703" i="2"/>
  <c r="BH703" i="2"/>
  <c r="BG703" i="2"/>
  <c r="BF703" i="2"/>
  <c r="T703" i="2"/>
  <c r="R703" i="2"/>
  <c r="P703" i="2"/>
  <c r="BI701" i="2"/>
  <c r="BH701" i="2"/>
  <c r="BG701" i="2"/>
  <c r="BF701" i="2"/>
  <c r="T701" i="2"/>
  <c r="R701" i="2"/>
  <c r="P701" i="2"/>
  <c r="BI698" i="2"/>
  <c r="BH698" i="2"/>
  <c r="BG698" i="2"/>
  <c r="BF698" i="2"/>
  <c r="T698" i="2"/>
  <c r="R698" i="2"/>
  <c r="P698" i="2"/>
  <c r="BI696" i="2"/>
  <c r="BH696" i="2"/>
  <c r="BG696" i="2"/>
  <c r="BF696" i="2"/>
  <c r="T696" i="2"/>
  <c r="R696" i="2"/>
  <c r="P696" i="2"/>
  <c r="BI691" i="2"/>
  <c r="BH691" i="2"/>
  <c r="BG691" i="2"/>
  <c r="BF691" i="2"/>
  <c r="T691" i="2"/>
  <c r="R691" i="2"/>
  <c r="P691" i="2"/>
  <c r="BI688" i="2"/>
  <c r="BH688" i="2"/>
  <c r="BG688" i="2"/>
  <c r="BF688" i="2"/>
  <c r="T688" i="2"/>
  <c r="R688" i="2"/>
  <c r="P688" i="2"/>
  <c r="BI683" i="2"/>
  <c r="BH683" i="2"/>
  <c r="BG683" i="2"/>
  <c r="BF683" i="2"/>
  <c r="T683" i="2"/>
  <c r="R683" i="2"/>
  <c r="P683" i="2"/>
  <c r="BI682" i="2"/>
  <c r="BH682" i="2"/>
  <c r="BG682" i="2"/>
  <c r="BF682" i="2"/>
  <c r="T682" i="2"/>
  <c r="R682" i="2"/>
  <c r="P682" i="2"/>
  <c r="BI681" i="2"/>
  <c r="BH681" i="2"/>
  <c r="BG681" i="2"/>
  <c r="BF681" i="2"/>
  <c r="T681" i="2"/>
  <c r="R681" i="2"/>
  <c r="P681" i="2"/>
  <c r="BI676" i="2"/>
  <c r="BH676" i="2"/>
  <c r="BG676" i="2"/>
  <c r="BF676" i="2"/>
  <c r="T676" i="2"/>
  <c r="R676" i="2"/>
  <c r="P676" i="2"/>
  <c r="BI674" i="2"/>
  <c r="BH674" i="2"/>
  <c r="BG674" i="2"/>
  <c r="BF674" i="2"/>
  <c r="T674" i="2"/>
  <c r="R674" i="2"/>
  <c r="P674" i="2"/>
  <c r="BI669" i="2"/>
  <c r="BH669" i="2"/>
  <c r="BG669" i="2"/>
  <c r="BF669" i="2"/>
  <c r="T669" i="2"/>
  <c r="R669" i="2"/>
  <c r="P669" i="2"/>
  <c r="BI668" i="2"/>
  <c r="BH668" i="2"/>
  <c r="BG668" i="2"/>
  <c r="BF668" i="2"/>
  <c r="T668" i="2"/>
  <c r="R668" i="2"/>
  <c r="P668" i="2"/>
  <c r="BI663" i="2"/>
  <c r="BH663" i="2"/>
  <c r="BG663" i="2"/>
  <c r="BF663" i="2"/>
  <c r="T663" i="2"/>
  <c r="R663" i="2"/>
  <c r="P663" i="2"/>
  <c r="BI658" i="2"/>
  <c r="BH658" i="2"/>
  <c r="BG658" i="2"/>
  <c r="BF658" i="2"/>
  <c r="T658" i="2"/>
  <c r="R658" i="2"/>
  <c r="P658" i="2"/>
  <c r="BI656" i="2"/>
  <c r="BH656" i="2"/>
  <c r="BG656" i="2"/>
  <c r="BF656" i="2"/>
  <c r="T656" i="2"/>
  <c r="R656" i="2"/>
  <c r="P656" i="2"/>
  <c r="BI651" i="2"/>
  <c r="BH651" i="2"/>
  <c r="BG651" i="2"/>
  <c r="BF651" i="2"/>
  <c r="T651" i="2"/>
  <c r="R651" i="2"/>
  <c r="P651" i="2"/>
  <c r="BI649" i="2"/>
  <c r="BH649" i="2"/>
  <c r="BG649" i="2"/>
  <c r="BF649" i="2"/>
  <c r="T649" i="2"/>
  <c r="R649" i="2"/>
  <c r="P649" i="2"/>
  <c r="BI644" i="2"/>
  <c r="BH644" i="2"/>
  <c r="BG644" i="2"/>
  <c r="BF644" i="2"/>
  <c r="T644" i="2"/>
  <c r="R644" i="2"/>
  <c r="P644" i="2"/>
  <c r="BI642" i="2"/>
  <c r="BH642" i="2"/>
  <c r="BG642" i="2"/>
  <c r="BF642" i="2"/>
  <c r="T642" i="2"/>
  <c r="R642" i="2"/>
  <c r="P642" i="2"/>
  <c r="BI637" i="2"/>
  <c r="BH637" i="2"/>
  <c r="BG637" i="2"/>
  <c r="BF637" i="2"/>
  <c r="T637" i="2"/>
  <c r="R637" i="2"/>
  <c r="P637" i="2"/>
  <c r="BI634" i="2"/>
  <c r="BH634" i="2"/>
  <c r="BG634" i="2"/>
  <c r="BF634" i="2"/>
  <c r="T634" i="2"/>
  <c r="T633" i="2" s="1"/>
  <c r="R634" i="2"/>
  <c r="R633" i="2" s="1"/>
  <c r="P634" i="2"/>
  <c r="P633" i="2"/>
  <c r="BI631" i="2"/>
  <c r="BH631" i="2"/>
  <c r="BG631" i="2"/>
  <c r="BF631" i="2"/>
  <c r="T631" i="2"/>
  <c r="R631" i="2"/>
  <c r="P631" i="2"/>
  <c r="BI629" i="2"/>
  <c r="BH629" i="2"/>
  <c r="BG629" i="2"/>
  <c r="BF629" i="2"/>
  <c r="T629" i="2"/>
  <c r="R629" i="2"/>
  <c r="P629" i="2"/>
  <c r="BI627" i="2"/>
  <c r="BH627" i="2"/>
  <c r="BG627" i="2"/>
  <c r="BF627" i="2"/>
  <c r="T627" i="2"/>
  <c r="R627" i="2"/>
  <c r="P627" i="2"/>
  <c r="BI621" i="2"/>
  <c r="BH621" i="2"/>
  <c r="BG621" i="2"/>
  <c r="BF621" i="2"/>
  <c r="T621" i="2"/>
  <c r="R621" i="2"/>
  <c r="P621" i="2"/>
  <c r="BI619" i="2"/>
  <c r="BH619" i="2"/>
  <c r="BG619" i="2"/>
  <c r="BF619" i="2"/>
  <c r="T619" i="2"/>
  <c r="R619" i="2"/>
  <c r="P619" i="2"/>
  <c r="BI617" i="2"/>
  <c r="BH617" i="2"/>
  <c r="BG617" i="2"/>
  <c r="BF617" i="2"/>
  <c r="T617" i="2"/>
  <c r="R617" i="2"/>
  <c r="P617" i="2"/>
  <c r="BI612" i="2"/>
  <c r="BH612" i="2"/>
  <c r="BG612" i="2"/>
  <c r="BF612" i="2"/>
  <c r="T612" i="2"/>
  <c r="R612" i="2"/>
  <c r="P612" i="2"/>
  <c r="BI607" i="2"/>
  <c r="BH607" i="2"/>
  <c r="BG607" i="2"/>
  <c r="BF607" i="2"/>
  <c r="T607" i="2"/>
  <c r="R607" i="2"/>
  <c r="P607" i="2"/>
  <c r="BI604" i="2"/>
  <c r="BH604" i="2"/>
  <c r="BG604" i="2"/>
  <c r="BF604" i="2"/>
  <c r="T604" i="2"/>
  <c r="R604" i="2"/>
  <c r="P604" i="2"/>
  <c r="BI602" i="2"/>
  <c r="BH602" i="2"/>
  <c r="BG602" i="2"/>
  <c r="BF602" i="2"/>
  <c r="T602" i="2"/>
  <c r="R602" i="2"/>
  <c r="P602" i="2"/>
  <c r="BI597" i="2"/>
  <c r="BH597" i="2"/>
  <c r="BG597" i="2"/>
  <c r="BF597" i="2"/>
  <c r="T597" i="2"/>
  <c r="R597" i="2"/>
  <c r="P597" i="2"/>
  <c r="BI593" i="2"/>
  <c r="BH593" i="2"/>
  <c r="BG593" i="2"/>
  <c r="BF593" i="2"/>
  <c r="T593" i="2"/>
  <c r="R593" i="2"/>
  <c r="P593" i="2"/>
  <c r="BI591" i="2"/>
  <c r="BH591" i="2"/>
  <c r="BG591" i="2"/>
  <c r="BF591" i="2"/>
  <c r="T591" i="2"/>
  <c r="R591" i="2"/>
  <c r="P591" i="2"/>
  <c r="BI586" i="2"/>
  <c r="BH586" i="2"/>
  <c r="BG586" i="2"/>
  <c r="BF586" i="2"/>
  <c r="T586" i="2"/>
  <c r="R586" i="2"/>
  <c r="P586" i="2"/>
  <c r="BI584" i="2"/>
  <c r="BH584" i="2"/>
  <c r="BG584" i="2"/>
  <c r="BF584" i="2"/>
  <c r="T584" i="2"/>
  <c r="R584" i="2"/>
  <c r="P584" i="2"/>
  <c r="BI579" i="2"/>
  <c r="BH579" i="2"/>
  <c r="BG579" i="2"/>
  <c r="BF579" i="2"/>
  <c r="T579" i="2"/>
  <c r="R579" i="2"/>
  <c r="P579" i="2"/>
  <c r="BI577" i="2"/>
  <c r="BH577" i="2"/>
  <c r="BG577" i="2"/>
  <c r="BF577" i="2"/>
  <c r="T577" i="2"/>
  <c r="R577" i="2"/>
  <c r="P577" i="2"/>
  <c r="BI572" i="2"/>
  <c r="BH572" i="2"/>
  <c r="BG572" i="2"/>
  <c r="BF572" i="2"/>
  <c r="T572" i="2"/>
  <c r="R572" i="2"/>
  <c r="P572" i="2"/>
  <c r="BI570" i="2"/>
  <c r="BH570" i="2"/>
  <c r="BG570" i="2"/>
  <c r="BF570" i="2"/>
  <c r="T570" i="2"/>
  <c r="R570" i="2"/>
  <c r="P570" i="2"/>
  <c r="BI565" i="2"/>
  <c r="BH565" i="2"/>
  <c r="BG565" i="2"/>
  <c r="BF565" i="2"/>
  <c r="T565" i="2"/>
  <c r="R565" i="2"/>
  <c r="P565" i="2"/>
  <c r="BI563" i="2"/>
  <c r="BH563" i="2"/>
  <c r="BG563" i="2"/>
  <c r="BF563" i="2"/>
  <c r="T563" i="2"/>
  <c r="R563" i="2"/>
  <c r="P563" i="2"/>
  <c r="BI558" i="2"/>
  <c r="BH558" i="2"/>
  <c r="BG558" i="2"/>
  <c r="BF558" i="2"/>
  <c r="T558" i="2"/>
  <c r="R558" i="2"/>
  <c r="P558" i="2"/>
  <c r="BI556" i="2"/>
  <c r="BH556" i="2"/>
  <c r="BG556" i="2"/>
  <c r="BF556" i="2"/>
  <c r="T556" i="2"/>
  <c r="R556" i="2"/>
  <c r="P556" i="2"/>
  <c r="BI551" i="2"/>
  <c r="BH551" i="2"/>
  <c r="BG551" i="2"/>
  <c r="BF551" i="2"/>
  <c r="T551" i="2"/>
  <c r="R551" i="2"/>
  <c r="P551" i="2"/>
  <c r="BI546" i="2"/>
  <c r="BH546" i="2"/>
  <c r="BG546" i="2"/>
  <c r="BF546" i="2"/>
  <c r="T546" i="2"/>
  <c r="R546" i="2"/>
  <c r="P546" i="2"/>
  <c r="BI539" i="2"/>
  <c r="BH539" i="2"/>
  <c r="BG539" i="2"/>
  <c r="BF539" i="2"/>
  <c r="T539" i="2"/>
  <c r="R539" i="2"/>
  <c r="P539" i="2"/>
  <c r="BI537" i="2"/>
  <c r="BH537" i="2"/>
  <c r="BG537" i="2"/>
  <c r="BF537" i="2"/>
  <c r="T537" i="2"/>
  <c r="R537" i="2"/>
  <c r="P537" i="2"/>
  <c r="BI532" i="2"/>
  <c r="BH532" i="2"/>
  <c r="BG532" i="2"/>
  <c r="BF532" i="2"/>
  <c r="T532" i="2"/>
  <c r="R532" i="2"/>
  <c r="P532" i="2"/>
  <c r="BI530" i="2"/>
  <c r="BH530" i="2"/>
  <c r="BG530" i="2"/>
  <c r="BF530" i="2"/>
  <c r="T530" i="2"/>
  <c r="R530" i="2"/>
  <c r="P530" i="2"/>
  <c r="BI525" i="2"/>
  <c r="BH525" i="2"/>
  <c r="BG525" i="2"/>
  <c r="BF525" i="2"/>
  <c r="T525" i="2"/>
  <c r="R525" i="2"/>
  <c r="P525" i="2"/>
  <c r="BI521" i="2"/>
  <c r="BH521" i="2"/>
  <c r="BG521" i="2"/>
  <c r="BF521" i="2"/>
  <c r="T521" i="2"/>
  <c r="R521" i="2"/>
  <c r="P521" i="2"/>
  <c r="BI519" i="2"/>
  <c r="BH519" i="2"/>
  <c r="BG519" i="2"/>
  <c r="BF519" i="2"/>
  <c r="T519" i="2"/>
  <c r="R519" i="2"/>
  <c r="P519" i="2"/>
  <c r="BI516" i="2"/>
  <c r="BH516" i="2"/>
  <c r="BG516" i="2"/>
  <c r="BF516" i="2"/>
  <c r="T516" i="2"/>
  <c r="R516" i="2"/>
  <c r="P516" i="2"/>
  <c r="BI514" i="2"/>
  <c r="BH514" i="2"/>
  <c r="BG514" i="2"/>
  <c r="BF514" i="2"/>
  <c r="T514" i="2"/>
  <c r="R514" i="2"/>
  <c r="P514" i="2"/>
  <c r="BI512" i="2"/>
  <c r="BH512" i="2"/>
  <c r="BG512" i="2"/>
  <c r="BF512" i="2"/>
  <c r="T512" i="2"/>
  <c r="R512" i="2"/>
  <c r="P512" i="2"/>
  <c r="BI510" i="2"/>
  <c r="BH510" i="2"/>
  <c r="BG510" i="2"/>
  <c r="BF510" i="2"/>
  <c r="T510" i="2"/>
  <c r="R510" i="2"/>
  <c r="P510" i="2"/>
  <c r="BI508" i="2"/>
  <c r="BH508" i="2"/>
  <c r="BG508" i="2"/>
  <c r="BF508" i="2"/>
  <c r="T508" i="2"/>
  <c r="R508" i="2"/>
  <c r="P508" i="2"/>
  <c r="BI505" i="2"/>
  <c r="BH505" i="2"/>
  <c r="BG505" i="2"/>
  <c r="BF505" i="2"/>
  <c r="T505" i="2"/>
  <c r="R505" i="2"/>
  <c r="P505" i="2"/>
  <c r="BI503" i="2"/>
  <c r="BH503" i="2"/>
  <c r="BG503" i="2"/>
  <c r="BF503" i="2"/>
  <c r="T503" i="2"/>
  <c r="R503" i="2"/>
  <c r="P503" i="2"/>
  <c r="BI500" i="2"/>
  <c r="BH500" i="2"/>
  <c r="BG500" i="2"/>
  <c r="BF500" i="2"/>
  <c r="T500" i="2"/>
  <c r="R500" i="2"/>
  <c r="P500" i="2"/>
  <c r="BI498" i="2"/>
  <c r="BH498" i="2"/>
  <c r="BG498" i="2"/>
  <c r="BF498" i="2"/>
  <c r="T498" i="2"/>
  <c r="R498" i="2"/>
  <c r="P498" i="2"/>
  <c r="BI495" i="2"/>
  <c r="BH495" i="2"/>
  <c r="BG495" i="2"/>
  <c r="BF495" i="2"/>
  <c r="T495" i="2"/>
  <c r="R495" i="2"/>
  <c r="P495" i="2"/>
  <c r="BI492" i="2"/>
  <c r="BH492" i="2"/>
  <c r="BG492" i="2"/>
  <c r="BF492" i="2"/>
  <c r="T492" i="2"/>
  <c r="R492" i="2"/>
  <c r="P492" i="2"/>
  <c r="BI486" i="2"/>
  <c r="BH486" i="2"/>
  <c r="BG486" i="2"/>
  <c r="BF486" i="2"/>
  <c r="T486" i="2"/>
  <c r="R486" i="2"/>
  <c r="P486" i="2"/>
  <c r="BI482" i="2"/>
  <c r="BH482" i="2"/>
  <c r="BG482" i="2"/>
  <c r="BF482" i="2"/>
  <c r="T482" i="2"/>
  <c r="R482" i="2"/>
  <c r="P482" i="2"/>
  <c r="BI477" i="2"/>
  <c r="BH477" i="2"/>
  <c r="BG477" i="2"/>
  <c r="BF477" i="2"/>
  <c r="T477" i="2"/>
  <c r="R477" i="2"/>
  <c r="P477" i="2"/>
  <c r="BI475" i="2"/>
  <c r="BH475" i="2"/>
  <c r="BG475" i="2"/>
  <c r="BF475" i="2"/>
  <c r="T475" i="2"/>
  <c r="R475" i="2"/>
  <c r="P475" i="2"/>
  <c r="BI470" i="2"/>
  <c r="BH470" i="2"/>
  <c r="BG470" i="2"/>
  <c r="BF470" i="2"/>
  <c r="T470" i="2"/>
  <c r="R470" i="2"/>
  <c r="P470" i="2"/>
  <c r="BI468" i="2"/>
  <c r="BH468" i="2"/>
  <c r="BG468" i="2"/>
  <c r="BF468" i="2"/>
  <c r="T468" i="2"/>
  <c r="R468" i="2"/>
  <c r="P468" i="2"/>
  <c r="BI466" i="2"/>
  <c r="BH466" i="2"/>
  <c r="BG466" i="2"/>
  <c r="BF466" i="2"/>
  <c r="T466" i="2"/>
  <c r="R466" i="2"/>
  <c r="P466" i="2"/>
  <c r="BI465" i="2"/>
  <c r="BH465" i="2"/>
  <c r="BG465" i="2"/>
  <c r="BF465" i="2"/>
  <c r="T465" i="2"/>
  <c r="R465" i="2"/>
  <c r="P465" i="2"/>
  <c r="BI463" i="2"/>
  <c r="BH463" i="2"/>
  <c r="BG463" i="2"/>
  <c r="BF463" i="2"/>
  <c r="T463" i="2"/>
  <c r="R463" i="2"/>
  <c r="P463" i="2"/>
  <c r="BI461" i="2"/>
  <c r="BH461" i="2"/>
  <c r="BG461" i="2"/>
  <c r="BF461" i="2"/>
  <c r="T461" i="2"/>
  <c r="R461" i="2"/>
  <c r="P461" i="2"/>
  <c r="BI456" i="2"/>
  <c r="BH456" i="2"/>
  <c r="BG456" i="2"/>
  <c r="BF456" i="2"/>
  <c r="T456" i="2"/>
  <c r="R456" i="2"/>
  <c r="P456" i="2"/>
  <c r="BI452" i="2"/>
  <c r="BH452" i="2"/>
  <c r="BG452" i="2"/>
  <c r="BF452" i="2"/>
  <c r="T452" i="2"/>
  <c r="R452" i="2"/>
  <c r="P452" i="2"/>
  <c r="BI448" i="2"/>
  <c r="BH448" i="2"/>
  <c r="BG448" i="2"/>
  <c r="BF448" i="2"/>
  <c r="T448" i="2"/>
  <c r="R448" i="2"/>
  <c r="P448" i="2"/>
  <c r="BI444" i="2"/>
  <c r="BH444" i="2"/>
  <c r="BG444" i="2"/>
  <c r="BF444" i="2"/>
  <c r="T444" i="2"/>
  <c r="R444" i="2"/>
  <c r="P444" i="2"/>
  <c r="BI439" i="2"/>
  <c r="BH439" i="2"/>
  <c r="BG439" i="2"/>
  <c r="BF439" i="2"/>
  <c r="T439" i="2"/>
  <c r="R439" i="2"/>
  <c r="P439" i="2"/>
  <c r="BI432" i="2"/>
  <c r="BH432" i="2"/>
  <c r="BG432" i="2"/>
  <c r="BF432" i="2"/>
  <c r="T432" i="2"/>
  <c r="R432" i="2"/>
  <c r="P432" i="2"/>
  <c r="BI428" i="2"/>
  <c r="BH428" i="2"/>
  <c r="BG428" i="2"/>
  <c r="BF428" i="2"/>
  <c r="T428" i="2"/>
  <c r="R428" i="2"/>
  <c r="P428" i="2"/>
  <c r="BI423" i="2"/>
  <c r="BH423" i="2"/>
  <c r="BG423" i="2"/>
  <c r="BF423" i="2"/>
  <c r="T423" i="2"/>
  <c r="R423" i="2"/>
  <c r="P423" i="2"/>
  <c r="BI419" i="2"/>
  <c r="BH419" i="2"/>
  <c r="BG419" i="2"/>
  <c r="BF419" i="2"/>
  <c r="T419" i="2"/>
  <c r="R419" i="2"/>
  <c r="P419" i="2"/>
  <c r="BI412" i="2"/>
  <c r="BH412" i="2"/>
  <c r="BG412" i="2"/>
  <c r="BF412" i="2"/>
  <c r="T412" i="2"/>
  <c r="R412" i="2"/>
  <c r="P412" i="2"/>
  <c r="BI408" i="2"/>
  <c r="BH408" i="2"/>
  <c r="BG408" i="2"/>
  <c r="BF408" i="2"/>
  <c r="T408" i="2"/>
  <c r="R408" i="2"/>
  <c r="P408" i="2"/>
  <c r="BI403" i="2"/>
  <c r="BH403" i="2"/>
  <c r="BG403" i="2"/>
  <c r="BF403" i="2"/>
  <c r="T403" i="2"/>
  <c r="R403" i="2"/>
  <c r="P403" i="2"/>
  <c r="BI401" i="2"/>
  <c r="BH401" i="2"/>
  <c r="BG401" i="2"/>
  <c r="BF401" i="2"/>
  <c r="T401" i="2"/>
  <c r="R401" i="2"/>
  <c r="P401" i="2"/>
  <c r="BI399" i="2"/>
  <c r="BH399" i="2"/>
  <c r="BG399" i="2"/>
  <c r="BF399" i="2"/>
  <c r="T399" i="2"/>
  <c r="R399" i="2"/>
  <c r="P399" i="2"/>
  <c r="BI394" i="2"/>
  <c r="BH394" i="2"/>
  <c r="BG394" i="2"/>
  <c r="BF394" i="2"/>
  <c r="T394" i="2"/>
  <c r="R394" i="2"/>
  <c r="P394" i="2"/>
  <c r="BI389" i="2"/>
  <c r="BH389" i="2"/>
  <c r="BG389" i="2"/>
  <c r="BF389" i="2"/>
  <c r="T389" i="2"/>
  <c r="R389" i="2"/>
  <c r="P389" i="2"/>
  <c r="BI384" i="2"/>
  <c r="BH384" i="2"/>
  <c r="BG384" i="2"/>
  <c r="BF384" i="2"/>
  <c r="T384" i="2"/>
  <c r="R384" i="2"/>
  <c r="P384" i="2"/>
  <c r="BI378" i="2"/>
  <c r="BH378" i="2"/>
  <c r="BG378" i="2"/>
  <c r="BF378" i="2"/>
  <c r="T378" i="2"/>
  <c r="R378" i="2"/>
  <c r="P378" i="2"/>
  <c r="BI377" i="2"/>
  <c r="BH377" i="2"/>
  <c r="BG377" i="2"/>
  <c r="BF377" i="2"/>
  <c r="T377" i="2"/>
  <c r="R377" i="2"/>
  <c r="P377" i="2"/>
  <c r="BI372" i="2"/>
  <c r="BH372" i="2"/>
  <c r="BG372" i="2"/>
  <c r="BF372" i="2"/>
  <c r="T372" i="2"/>
  <c r="R372" i="2"/>
  <c r="P372" i="2"/>
  <c r="BI370" i="2"/>
  <c r="BH370" i="2"/>
  <c r="BG370" i="2"/>
  <c r="BF370" i="2"/>
  <c r="T370" i="2"/>
  <c r="R370" i="2"/>
  <c r="P370" i="2"/>
  <c r="BI365" i="2"/>
  <c r="BH365" i="2"/>
  <c r="BG365" i="2"/>
  <c r="BF365" i="2"/>
  <c r="T365" i="2"/>
  <c r="R365" i="2"/>
  <c r="P365" i="2"/>
  <c r="BI361" i="2"/>
  <c r="BH361" i="2"/>
  <c r="BG361" i="2"/>
  <c r="BF361" i="2"/>
  <c r="T361" i="2"/>
  <c r="R361" i="2"/>
  <c r="P361" i="2"/>
  <c r="BI357" i="2"/>
  <c r="BH357" i="2"/>
  <c r="BG357" i="2"/>
  <c r="BF357" i="2"/>
  <c r="T357" i="2"/>
  <c r="R357" i="2"/>
  <c r="P357" i="2"/>
  <c r="BI355" i="2"/>
  <c r="BH355" i="2"/>
  <c r="BG355" i="2"/>
  <c r="BF355" i="2"/>
  <c r="T355" i="2"/>
  <c r="R355" i="2"/>
  <c r="P355" i="2"/>
  <c r="BI350" i="2"/>
  <c r="BH350" i="2"/>
  <c r="BG350" i="2"/>
  <c r="BF350" i="2"/>
  <c r="T350" i="2"/>
  <c r="R350" i="2"/>
  <c r="P350" i="2"/>
  <c r="BI348" i="2"/>
  <c r="BH348" i="2"/>
  <c r="BG348" i="2"/>
  <c r="BF348" i="2"/>
  <c r="T348" i="2"/>
  <c r="T347" i="2"/>
  <c r="R348" i="2"/>
  <c r="R347" i="2" s="1"/>
  <c r="P348" i="2"/>
  <c r="P347" i="2"/>
  <c r="BI339" i="2"/>
  <c r="BH339" i="2"/>
  <c r="BG339" i="2"/>
  <c r="BF339" i="2"/>
  <c r="T339" i="2"/>
  <c r="R339" i="2"/>
  <c r="P339" i="2"/>
  <c r="BI332" i="2"/>
  <c r="BH332" i="2"/>
  <c r="BG332" i="2"/>
  <c r="BF332" i="2"/>
  <c r="T332" i="2"/>
  <c r="R332" i="2"/>
  <c r="P332" i="2"/>
  <c r="BI325" i="2"/>
  <c r="BH325" i="2"/>
  <c r="BG325" i="2"/>
  <c r="BF325" i="2"/>
  <c r="T325" i="2"/>
  <c r="R325" i="2"/>
  <c r="P325" i="2"/>
  <c r="BI317" i="2"/>
  <c r="BH317" i="2"/>
  <c r="BG317" i="2"/>
  <c r="BF317" i="2"/>
  <c r="T317" i="2"/>
  <c r="R317" i="2"/>
  <c r="P317" i="2"/>
  <c r="BI312" i="2"/>
  <c r="BH312" i="2"/>
  <c r="BG312" i="2"/>
  <c r="BF312" i="2"/>
  <c r="T312" i="2"/>
  <c r="R312" i="2"/>
  <c r="P312" i="2"/>
  <c r="BI310" i="2"/>
  <c r="BH310" i="2"/>
  <c r="BG310" i="2"/>
  <c r="BF310" i="2"/>
  <c r="T310" i="2"/>
  <c r="R310" i="2"/>
  <c r="P310" i="2"/>
  <c r="BI305" i="2"/>
  <c r="BH305" i="2"/>
  <c r="BG305" i="2"/>
  <c r="BF305" i="2"/>
  <c r="T305" i="2"/>
  <c r="R305" i="2"/>
  <c r="R299" i="2" s="1"/>
  <c r="P305" i="2"/>
  <c r="BI300" i="2"/>
  <c r="BH300" i="2"/>
  <c r="BG300" i="2"/>
  <c r="BF300" i="2"/>
  <c r="T300" i="2"/>
  <c r="T299" i="2"/>
  <c r="R300" i="2"/>
  <c r="P300" i="2"/>
  <c r="P299" i="2" s="1"/>
  <c r="BI292" i="2"/>
  <c r="BH292" i="2"/>
  <c r="BG292" i="2"/>
  <c r="BF292" i="2"/>
  <c r="T292" i="2"/>
  <c r="R292" i="2"/>
  <c r="P292" i="2"/>
  <c r="BI290" i="2"/>
  <c r="BH290" i="2"/>
  <c r="BG290" i="2"/>
  <c r="BF290" i="2"/>
  <c r="T290" i="2"/>
  <c r="R290" i="2"/>
  <c r="P290" i="2"/>
  <c r="BI285" i="2"/>
  <c r="BH285" i="2"/>
  <c r="BG285" i="2"/>
  <c r="BF285" i="2"/>
  <c r="T285" i="2"/>
  <c r="R285" i="2"/>
  <c r="P285" i="2"/>
  <c r="BI280" i="2"/>
  <c r="BH280" i="2"/>
  <c r="BG280" i="2"/>
  <c r="BF280" i="2"/>
  <c r="T280" i="2"/>
  <c r="R280" i="2"/>
  <c r="P280" i="2"/>
  <c r="BI278" i="2"/>
  <c r="BH278" i="2"/>
  <c r="BG278" i="2"/>
  <c r="BF278" i="2"/>
  <c r="T278" i="2"/>
  <c r="R278" i="2"/>
  <c r="P278" i="2"/>
  <c r="BI273" i="2"/>
  <c r="BH273" i="2"/>
  <c r="BG273" i="2"/>
  <c r="BF273" i="2"/>
  <c r="T273" i="2"/>
  <c r="R273" i="2"/>
  <c r="P273" i="2"/>
  <c r="BI267" i="2"/>
  <c r="BH267" i="2"/>
  <c r="BG267" i="2"/>
  <c r="BF267" i="2"/>
  <c r="T267" i="2"/>
  <c r="R267" i="2"/>
  <c r="P267" i="2"/>
  <c r="BI263" i="2"/>
  <c r="BH263" i="2"/>
  <c r="BG263" i="2"/>
  <c r="BF263" i="2"/>
  <c r="T263" i="2"/>
  <c r="R263" i="2"/>
  <c r="P263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1" i="2"/>
  <c r="BH251" i="2"/>
  <c r="BG251" i="2"/>
  <c r="BF251" i="2"/>
  <c r="T251" i="2"/>
  <c r="R251" i="2"/>
  <c r="P251" i="2"/>
  <c r="BI249" i="2"/>
  <c r="BH249" i="2"/>
  <c r="BG249" i="2"/>
  <c r="BF249" i="2"/>
  <c r="T249" i="2"/>
  <c r="R249" i="2"/>
  <c r="P249" i="2"/>
  <c r="BI242" i="2"/>
  <c r="BH242" i="2"/>
  <c r="BG242" i="2"/>
  <c r="BF242" i="2"/>
  <c r="T242" i="2"/>
  <c r="R242" i="2"/>
  <c r="P242" i="2"/>
  <c r="BI234" i="2"/>
  <c r="BH234" i="2"/>
  <c r="BG234" i="2"/>
  <c r="BF234" i="2"/>
  <c r="T234" i="2"/>
  <c r="R234" i="2"/>
  <c r="P234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5" i="2"/>
  <c r="BH215" i="2"/>
  <c r="BG215" i="2"/>
  <c r="BF215" i="2"/>
  <c r="T215" i="2"/>
  <c r="R215" i="2"/>
  <c r="P215" i="2"/>
  <c r="BI210" i="2"/>
  <c r="BH210" i="2"/>
  <c r="BG210" i="2"/>
  <c r="BF210" i="2"/>
  <c r="T210" i="2"/>
  <c r="R210" i="2"/>
  <c r="P210" i="2"/>
  <c r="BI205" i="2"/>
  <c r="BH205" i="2"/>
  <c r="BG205" i="2"/>
  <c r="BF205" i="2"/>
  <c r="T205" i="2"/>
  <c r="R205" i="2"/>
  <c r="P205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3" i="2"/>
  <c r="BH193" i="2"/>
  <c r="BG193" i="2"/>
  <c r="BF193" i="2"/>
  <c r="T193" i="2"/>
  <c r="R193" i="2"/>
  <c r="P193" i="2"/>
  <c r="BI188" i="2"/>
  <c r="BH188" i="2"/>
  <c r="BG188" i="2"/>
  <c r="BF188" i="2"/>
  <c r="T188" i="2"/>
  <c r="R188" i="2"/>
  <c r="P188" i="2"/>
  <c r="BI181" i="2"/>
  <c r="BH181" i="2"/>
  <c r="BG181" i="2"/>
  <c r="BF181" i="2"/>
  <c r="T181" i="2"/>
  <c r="R181" i="2"/>
  <c r="P181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67" i="2"/>
  <c r="BH167" i="2"/>
  <c r="BG167" i="2"/>
  <c r="BF167" i="2"/>
  <c r="T167" i="2"/>
  <c r="R167" i="2"/>
  <c r="P167" i="2"/>
  <c r="BI164" i="2"/>
  <c r="BH164" i="2"/>
  <c r="BG164" i="2"/>
  <c r="BF164" i="2"/>
  <c r="T164" i="2"/>
  <c r="R164" i="2"/>
  <c r="P164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R133" i="2"/>
  <c r="P133" i="2"/>
  <c r="BI127" i="2"/>
  <c r="BH127" i="2"/>
  <c r="BG127" i="2"/>
  <c r="BF127" i="2"/>
  <c r="T127" i="2"/>
  <c r="R127" i="2"/>
  <c r="P127" i="2"/>
  <c r="BI118" i="2"/>
  <c r="BH118" i="2"/>
  <c r="BG118" i="2"/>
  <c r="BF118" i="2"/>
  <c r="T118" i="2"/>
  <c r="R118" i="2"/>
  <c r="P118" i="2"/>
  <c r="BI112" i="2"/>
  <c r="BH112" i="2"/>
  <c r="BG112" i="2"/>
  <c r="BF112" i="2"/>
  <c r="T112" i="2"/>
  <c r="R112" i="2"/>
  <c r="P112" i="2"/>
  <c r="BI106" i="2"/>
  <c r="BH106" i="2"/>
  <c r="BG106" i="2"/>
  <c r="BF106" i="2"/>
  <c r="T106" i="2"/>
  <c r="R106" i="2"/>
  <c r="P106" i="2"/>
  <c r="J99" i="2"/>
  <c r="F99" i="2"/>
  <c r="F97" i="2"/>
  <c r="E95" i="2"/>
  <c r="J54" i="2"/>
  <c r="F54" i="2"/>
  <c r="F52" i="2"/>
  <c r="E50" i="2"/>
  <c r="J24" i="2"/>
  <c r="E24" i="2"/>
  <c r="J100" i="2"/>
  <c r="J23" i="2"/>
  <c r="J18" i="2"/>
  <c r="E18" i="2"/>
  <c r="F100" i="2"/>
  <c r="J17" i="2"/>
  <c r="J12" i="2"/>
  <c r="J97" i="2" s="1"/>
  <c r="E7" i="2"/>
  <c r="E93" i="2"/>
  <c r="L50" i="1"/>
  <c r="AM50" i="1"/>
  <c r="AM49" i="1"/>
  <c r="L49" i="1"/>
  <c r="AM47" i="1"/>
  <c r="L47" i="1"/>
  <c r="L45" i="1"/>
  <c r="L44" i="1"/>
  <c r="BK101" i="6"/>
  <c r="J100" i="4"/>
  <c r="BK154" i="3"/>
  <c r="BK147" i="3"/>
  <c r="BK138" i="3"/>
  <c r="BK136" i="3"/>
  <c r="BK131" i="3"/>
  <c r="BK118" i="3"/>
  <c r="BK113" i="3"/>
  <c r="BK97" i="3"/>
  <c r="BK94" i="3"/>
  <c r="BK89" i="3"/>
  <c r="BK786" i="2"/>
  <c r="BK754" i="2"/>
  <c r="BK735" i="2"/>
  <c r="BK708" i="2"/>
  <c r="J674" i="2"/>
  <c r="J658" i="2"/>
  <c r="J577" i="2"/>
  <c r="J565" i="2"/>
  <c r="BK546" i="2"/>
  <c r="BK521" i="2"/>
  <c r="BK514" i="2"/>
  <c r="J505" i="2"/>
  <c r="BK348" i="2"/>
  <c r="BK305" i="2"/>
  <c r="J280" i="2"/>
  <c r="J263" i="2"/>
  <c r="J222" i="2"/>
  <c r="J205" i="2"/>
  <c r="J188" i="2"/>
  <c r="BK96" i="6"/>
  <c r="BK93" i="6"/>
  <c r="BK90" i="6"/>
  <c r="J89" i="6"/>
  <c r="J85" i="6"/>
  <c r="J110" i="5"/>
  <c r="J101" i="5"/>
  <c r="BK85" i="5"/>
  <c r="BK174" i="4"/>
  <c r="BK170" i="4"/>
  <c r="BK159" i="4"/>
  <c r="BK154" i="4"/>
  <c r="J149" i="4"/>
  <c r="J142" i="4"/>
  <c r="BK136" i="4"/>
  <c r="J132" i="4"/>
  <c r="BK119" i="4"/>
  <c r="BK116" i="4"/>
  <c r="BK114" i="4"/>
  <c r="J110" i="4"/>
  <c r="J107" i="4"/>
  <c r="J104" i="4"/>
  <c r="J103" i="4"/>
  <c r="J145" i="3"/>
  <c r="J134" i="3"/>
  <c r="J122" i="3"/>
  <c r="J113" i="3"/>
  <c r="J100" i="3"/>
  <c r="BK96" i="3"/>
  <c r="J794" i="2"/>
  <c r="BK776" i="2"/>
  <c r="J767" i="2"/>
  <c r="J759" i="2"/>
  <c r="J738" i="2"/>
  <c r="BK729" i="2"/>
  <c r="J617" i="2"/>
  <c r="BK584" i="2"/>
  <c r="J572" i="2"/>
  <c r="J532" i="2"/>
  <c r="J512" i="2"/>
  <c r="BK505" i="2"/>
  <c r="J495" i="2"/>
  <c r="J463" i="2"/>
  <c r="BK439" i="2"/>
  <c r="BK423" i="2"/>
  <c r="J408" i="2"/>
  <c r="J399" i="2"/>
  <c r="J389" i="2"/>
  <c r="J365" i="2"/>
  <c r="J325" i="2"/>
  <c r="BK263" i="2"/>
  <c r="J229" i="2"/>
  <c r="BK198" i="2"/>
  <c r="J164" i="2"/>
  <c r="J127" i="2"/>
  <c r="BK97" i="5"/>
  <c r="J95" i="5"/>
  <c r="J85" i="5"/>
  <c r="BK175" i="4"/>
  <c r="J160" i="4"/>
  <c r="J154" i="4"/>
  <c r="BK146" i="4"/>
  <c r="BK141" i="4"/>
  <c r="J120" i="4"/>
  <c r="J118" i="4"/>
  <c r="BK112" i="4"/>
  <c r="J101" i="4"/>
  <c r="J154" i="3"/>
  <c r="BK144" i="3"/>
  <c r="J128" i="3"/>
  <c r="J121" i="3"/>
  <c r="J115" i="3"/>
  <c r="J105" i="3"/>
  <c r="BK93" i="3"/>
  <c r="BK809" i="2"/>
  <c r="J803" i="2"/>
  <c r="J769" i="2"/>
  <c r="J754" i="2"/>
  <c r="J730" i="2"/>
  <c r="BK719" i="2"/>
  <c r="J701" i="2"/>
  <c r="BK691" i="2"/>
  <c r="BK649" i="2"/>
  <c r="J631" i="2"/>
  <c r="J607" i="2"/>
  <c r="J579" i="2"/>
  <c r="BK551" i="2"/>
  <c r="J539" i="2"/>
  <c r="BK516" i="2"/>
  <c r="BK452" i="2"/>
  <c r="J423" i="2"/>
  <c r="BK403" i="2"/>
  <c r="J384" i="2"/>
  <c r="BK365" i="2"/>
  <c r="J305" i="2"/>
  <c r="BK257" i="2"/>
  <c r="J242" i="2"/>
  <c r="J215" i="2"/>
  <c r="BK188" i="2"/>
  <c r="BK153" i="2"/>
  <c r="BK112" i="2"/>
  <c r="J88" i="6"/>
  <c r="J82" i="6"/>
  <c r="J93" i="5"/>
  <c r="J87" i="5"/>
  <c r="J174" i="4"/>
  <c r="BK171" i="4"/>
  <c r="BK167" i="4"/>
  <c r="J158" i="4"/>
  <c r="BK153" i="4"/>
  <c r="BK145" i="4"/>
  <c r="J141" i="4"/>
  <c r="BK138" i="4"/>
  <c r="BK135" i="4"/>
  <c r="J125" i="4"/>
  <c r="BK120" i="4"/>
  <c r="J111" i="4"/>
  <c r="BK104" i="4"/>
  <c r="BK100" i="4"/>
  <c r="BK150" i="3"/>
  <c r="J147" i="3"/>
  <c r="BK143" i="3"/>
  <c r="BK140" i="3"/>
  <c r="J136" i="3"/>
  <c r="J133" i="3"/>
  <c r="J125" i="3"/>
  <c r="J119" i="3"/>
  <c r="BK730" i="2"/>
  <c r="J717" i="2"/>
  <c r="J698" i="2"/>
  <c r="BK681" i="2"/>
  <c r="J642" i="2"/>
  <c r="BK631" i="2"/>
  <c r="J551" i="2"/>
  <c r="BK510" i="2"/>
  <c r="BK495" i="2"/>
  <c r="J470" i="2"/>
  <c r="BK448" i="2"/>
  <c r="J412" i="2"/>
  <c r="J372" i="2"/>
  <c r="J332" i="2"/>
  <c r="BK312" i="2"/>
  <c r="J290" i="2"/>
  <c r="BK227" i="2"/>
  <c r="J176" i="2"/>
  <c r="J148" i="2"/>
  <c r="BK118" i="2"/>
  <c r="J101" i="6"/>
  <c r="J99" i="6"/>
  <c r="BK156" i="3"/>
  <c r="J150" i="3"/>
  <c r="J146" i="3"/>
  <c r="BK139" i="3"/>
  <c r="BK130" i="3"/>
  <c r="J126" i="3"/>
  <c r="J123" i="3"/>
  <c r="BK116" i="3"/>
  <c r="J112" i="3"/>
  <c r="BK95" i="3"/>
  <c r="BK783" i="2"/>
  <c r="BK765" i="2"/>
  <c r="BK756" i="2"/>
  <c r="BK743" i="2"/>
  <c r="BK738" i="2"/>
  <c r="BK717" i="2"/>
  <c r="J649" i="2"/>
  <c r="J612" i="2"/>
  <c r="J591" i="2"/>
  <c r="BK558" i="2"/>
  <c r="BK537" i="2"/>
  <c r="BK519" i="2"/>
  <c r="BK492" i="2"/>
  <c r="BK475" i="2"/>
  <c r="J339" i="2"/>
  <c r="J292" i="2"/>
  <c r="BK278" i="2"/>
  <c r="J234" i="2"/>
  <c r="BK210" i="2"/>
  <c r="BK103" i="6"/>
  <c r="J96" i="6"/>
  <c r="J93" i="6"/>
  <c r="J90" i="6"/>
  <c r="J87" i="6"/>
  <c r="BK83" i="6"/>
  <c r="J103" i="5"/>
  <c r="J99" i="5"/>
  <c r="BK177" i="4"/>
  <c r="J171" i="4"/>
  <c r="J166" i="4"/>
  <c r="J153" i="4"/>
  <c r="BK151" i="4"/>
  <c r="J146" i="4"/>
  <c r="J138" i="4"/>
  <c r="J135" i="4"/>
  <c r="BK126" i="4"/>
  <c r="BK148" i="3"/>
  <c r="BK129" i="3"/>
  <c r="BK121" i="3"/>
  <c r="BK105" i="3"/>
  <c r="J97" i="3"/>
  <c r="J92" i="3"/>
  <c r="J89" i="3"/>
  <c r="J743" i="2"/>
  <c r="BK713" i="2"/>
  <c r="J703" i="2"/>
  <c r="J691" i="2"/>
  <c r="BK663" i="2"/>
  <c r="BK629" i="2"/>
  <c r="J602" i="2"/>
  <c r="BK593" i="2"/>
  <c r="BK579" i="2"/>
  <c r="BK565" i="2"/>
  <c r="BK539" i="2"/>
  <c r="J521" i="2"/>
  <c r="J486" i="2"/>
  <c r="BK470" i="2"/>
  <c r="J465" i="2"/>
  <c r="BK456" i="2"/>
  <c r="J432" i="2"/>
  <c r="BK419" i="2"/>
  <c r="J403" i="2"/>
  <c r="BK384" i="2"/>
  <c r="J370" i="2"/>
  <c r="BK350" i="2"/>
  <c r="J278" i="2"/>
  <c r="BK259" i="2"/>
  <c r="BK222" i="2"/>
  <c r="J143" i="2"/>
  <c r="J138" i="2"/>
  <c r="BK133" i="2"/>
  <c r="J118" i="2"/>
  <c r="AS54" i="1"/>
  <c r="BK164" i="4"/>
  <c r="BK152" i="4"/>
  <c r="BK144" i="4"/>
  <c r="BK131" i="4"/>
  <c r="BK123" i="4"/>
  <c r="J114" i="4"/>
  <c r="BK110" i="4"/>
  <c r="BK152" i="3"/>
  <c r="J143" i="3"/>
  <c r="BK126" i="3"/>
  <c r="BK124" i="3"/>
  <c r="J120" i="3"/>
  <c r="J114" i="3"/>
  <c r="BK103" i="3"/>
  <c r="BK92" i="3"/>
  <c r="J801" i="2"/>
  <c r="J796" i="2"/>
  <c r="BK794" i="2"/>
  <c r="J786" i="2"/>
  <c r="BK759" i="2"/>
  <c r="BK733" i="2"/>
  <c r="BK703" i="2"/>
  <c r="J696" i="2"/>
  <c r="BK688" i="2"/>
  <c r="BK676" i="2"/>
  <c r="BK651" i="2"/>
  <c r="J634" i="2"/>
  <c r="BK602" i="2"/>
  <c r="J563" i="2"/>
  <c r="J546" i="2"/>
  <c r="J519" i="2"/>
  <c r="BK512" i="2"/>
  <c r="BK465" i="2"/>
  <c r="J439" i="2"/>
  <c r="BK389" i="2"/>
  <c r="BK370" i="2"/>
  <c r="BK310" i="2"/>
  <c r="BK292" i="2"/>
  <c r="J259" i="2"/>
  <c r="J227" i="2"/>
  <c r="J210" i="2"/>
  <c r="BK176" i="2"/>
  <c r="BK141" i="2"/>
  <c r="BK106" i="2"/>
  <c r="BK97" i="6"/>
  <c r="J83" i="6"/>
  <c r="BK89" i="5"/>
  <c r="J177" i="4"/>
  <c r="J172" i="4"/>
  <c r="J170" i="4"/>
  <c r="J163" i="4"/>
  <c r="BK160" i="4"/>
  <c r="J150" i="4"/>
  <c r="BK143" i="4"/>
  <c r="J140" i="4"/>
  <c r="J136" i="4"/>
  <c r="BK134" i="4"/>
  <c r="J131" i="4"/>
  <c r="BK158" i="3"/>
  <c r="BK146" i="3"/>
  <c r="J111" i="3"/>
  <c r="J95" i="3"/>
  <c r="BK769" i="2"/>
  <c r="J756" i="2"/>
  <c r="BK732" i="2"/>
  <c r="J712" i="2"/>
  <c r="J688" i="2"/>
  <c r="BK668" i="2"/>
  <c r="J656" i="2"/>
  <c r="BK634" i="2"/>
  <c r="J604" i="2"/>
  <c r="J584" i="2"/>
  <c r="BK500" i="2"/>
  <c r="BK486" i="2"/>
  <c r="BK461" i="2"/>
  <c r="J444" i="2"/>
  <c r="J401" i="2"/>
  <c r="BK357" i="2"/>
  <c r="BK317" i="2"/>
  <c r="J273" i="2"/>
  <c r="J193" i="2"/>
  <c r="BK155" i="2"/>
  <c r="J146" i="2"/>
  <c r="BK136" i="2"/>
  <c r="BK102" i="6"/>
  <c r="J98" i="6"/>
  <c r="BK153" i="3"/>
  <c r="BK149" i="3"/>
  <c r="J140" i="3"/>
  <c r="BK137" i="3"/>
  <c r="BK133" i="3"/>
  <c r="BK117" i="3"/>
  <c r="J96" i="3"/>
  <c r="BK91" i="3"/>
  <c r="J792" i="2"/>
  <c r="J776" i="2"/>
  <c r="BK763" i="2"/>
  <c r="J741" i="2"/>
  <c r="J731" i="2"/>
  <c r="J681" i="2"/>
  <c r="J669" i="2"/>
  <c r="J651" i="2"/>
  <c r="BK619" i="2"/>
  <c r="J570" i="2"/>
  <c r="BK530" i="2"/>
  <c r="J510" i="2"/>
  <c r="BK508" i="2"/>
  <c r="J482" i="2"/>
  <c r="J355" i="2"/>
  <c r="J312" i="2"/>
  <c r="BK242" i="2"/>
  <c r="BK215" i="2"/>
  <c r="BK200" i="2"/>
  <c r="BK181" i="2"/>
  <c r="BK167" i="2"/>
  <c r="J155" i="2"/>
  <c r="BK95" i="6"/>
  <c r="BK92" i="6"/>
  <c r="BK88" i="6"/>
  <c r="BK82" i="6"/>
  <c r="BK107" i="5"/>
  <c r="BK105" i="5"/>
  <c r="BK99" i="5"/>
  <c r="BK178" i="4"/>
  <c r="BK173" i="4"/>
  <c r="J167" i="4"/>
  <c r="BK162" i="4"/>
  <c r="J147" i="4"/>
  <c r="BK140" i="4"/>
  <c r="BK137" i="4"/>
  <c r="J134" i="4"/>
  <c r="J106" i="4"/>
  <c r="J99" i="4"/>
  <c r="BK142" i="3"/>
  <c r="J131" i="3"/>
  <c r="BK125" i="3"/>
  <c r="J109" i="3"/>
  <c r="J98" i="3"/>
  <c r="J93" i="3"/>
  <c r="BK90" i="3"/>
  <c r="BK761" i="2"/>
  <c r="BK741" i="2"/>
  <c r="J732" i="2"/>
  <c r="BK705" i="2"/>
  <c r="BK701" i="2"/>
  <c r="BK682" i="2"/>
  <c r="BK627" i="2"/>
  <c r="BK607" i="2"/>
  <c r="J586" i="2"/>
  <c r="BK577" i="2"/>
  <c r="BK563" i="2"/>
  <c r="J530" i="2"/>
  <c r="J500" i="2"/>
  <c r="J475" i="2"/>
  <c r="BK466" i="2"/>
  <c r="J461" i="2"/>
  <c r="BK378" i="2"/>
  <c r="J357" i="2"/>
  <c r="J257" i="2"/>
  <c r="BK220" i="2"/>
  <c r="BK193" i="2"/>
  <c r="BK148" i="2"/>
  <c r="J141" i="2"/>
  <c r="J136" i="2"/>
  <c r="J97" i="5"/>
  <c r="BK93" i="5"/>
  <c r="J89" i="5"/>
  <c r="J83" i="5"/>
  <c r="BK172" i="4"/>
  <c r="BK161" i="4"/>
  <c r="J145" i="4"/>
  <c r="BK132" i="4"/>
  <c r="BK124" i="4"/>
  <c r="J121" i="4"/>
  <c r="BK108" i="4"/>
  <c r="J156" i="3"/>
  <c r="J151" i="3"/>
  <c r="BK134" i="3"/>
  <c r="BK122" i="3"/>
  <c r="J116" i="3"/>
  <c r="BK107" i="3"/>
  <c r="BK98" i="3"/>
  <c r="BK811" i="2"/>
  <c r="J809" i="2"/>
  <c r="BK801" i="2"/>
  <c r="BK792" i="2"/>
  <c r="J783" i="2"/>
  <c r="J751" i="2"/>
  <c r="BK731" i="2"/>
  <c r="J722" i="2"/>
  <c r="J708" i="2"/>
  <c r="J682" i="2"/>
  <c r="BK669" i="2"/>
  <c r="BK642" i="2"/>
  <c r="J629" i="2"/>
  <c r="J619" i="2"/>
  <c r="BK591" i="2"/>
  <c r="J537" i="2"/>
  <c r="J514" i="2"/>
  <c r="J498" i="2"/>
  <c r="J466" i="2"/>
  <c r="J448" i="2"/>
  <c r="J419" i="2"/>
  <c r="BK399" i="2"/>
  <c r="BK372" i="2"/>
  <c r="J317" i="2"/>
  <c r="J300" i="2"/>
  <c r="BK280" i="2"/>
  <c r="BK251" i="2"/>
  <c r="BK234" i="2"/>
  <c r="BK174" i="2"/>
  <c r="BK127" i="2"/>
  <c r="J102" i="6"/>
  <c r="BK85" i="6"/>
  <c r="BK110" i="5"/>
  <c r="J178" i="4"/>
  <c r="BK166" i="4"/>
  <c r="J159" i="4"/>
  <c r="J152" i="4"/>
  <c r="BK147" i="4"/>
  <c r="BK142" i="4"/>
  <c r="J137" i="4"/>
  <c r="BK130" i="4"/>
  <c r="J126" i="4"/>
  <c r="BK121" i="4"/>
  <c r="J119" i="4"/>
  <c r="BK107" i="4"/>
  <c r="BK103" i="4"/>
  <c r="J155" i="3"/>
  <c r="J130" i="3"/>
  <c r="BK120" i="3"/>
  <c r="J117" i="3"/>
  <c r="BK109" i="3"/>
  <c r="BK102" i="3"/>
  <c r="J788" i="2"/>
  <c r="J739" i="2"/>
  <c r="J719" i="2"/>
  <c r="J713" i="2"/>
  <c r="J705" i="2"/>
  <c r="J683" i="2"/>
  <c r="J663" i="2"/>
  <c r="J644" i="2"/>
  <c r="BK586" i="2"/>
  <c r="J516" i="2"/>
  <c r="BK503" i="2"/>
  <c r="BK482" i="2"/>
  <c r="J456" i="2"/>
  <c r="BK432" i="2"/>
  <c r="BK355" i="2"/>
  <c r="J348" i="2"/>
  <c r="BK325" i="2"/>
  <c r="BK300" i="2"/>
  <c r="J249" i="2"/>
  <c r="J181" i="2"/>
  <c r="BK138" i="2"/>
  <c r="J133" i="2"/>
  <c r="BK99" i="6"/>
  <c r="BK98" i="6"/>
  <c r="BK155" i="3"/>
  <c r="BK151" i="3"/>
  <c r="BK145" i="3"/>
  <c r="J135" i="3"/>
  <c r="J129" i="3"/>
  <c r="J124" i="3"/>
  <c r="BK119" i="3"/>
  <c r="BK115" i="3"/>
  <c r="BK111" i="3"/>
  <c r="BK788" i="2"/>
  <c r="J771" i="2"/>
  <c r="J761" i="2"/>
  <c r="BK748" i="2"/>
  <c r="BK739" i="2"/>
  <c r="BK722" i="2"/>
  <c r="J668" i="2"/>
  <c r="BK621" i="2"/>
  <c r="J593" i="2"/>
  <c r="BK572" i="2"/>
  <c r="BK556" i="2"/>
  <c r="BK525" i="2"/>
  <c r="J503" i="2"/>
  <c r="BK477" i="2"/>
  <c r="BK332" i="2"/>
  <c r="BK290" i="2"/>
  <c r="BK267" i="2"/>
  <c r="BK229" i="2"/>
  <c r="J174" i="2"/>
  <c r="BK164" i="2"/>
  <c r="J97" i="6"/>
  <c r="J95" i="6"/>
  <c r="J92" i="6"/>
  <c r="BK89" i="6"/>
  <c r="J112" i="5"/>
  <c r="J107" i="5"/>
  <c r="J105" i="5"/>
  <c r="BK103" i="5"/>
  <c r="BK101" i="5"/>
  <c r="J175" i="4"/>
  <c r="J165" i="4"/>
  <c r="J161" i="4"/>
  <c r="BK158" i="4"/>
  <c r="BK150" i="4"/>
  <c r="J139" i="4"/>
  <c r="J130" i="4"/>
  <c r="BK125" i="4"/>
  <c r="J124" i="4"/>
  <c r="BK118" i="4"/>
  <c r="J115" i="4"/>
  <c r="J112" i="4"/>
  <c r="J108" i="4"/>
  <c r="J158" i="3"/>
  <c r="J152" i="3"/>
  <c r="J138" i="3"/>
  <c r="BK128" i="3"/>
  <c r="BK114" i="3"/>
  <c r="J103" i="3"/>
  <c r="J91" i="3"/>
  <c r="J781" i="2"/>
  <c r="BK771" i="2"/>
  <c r="J765" i="2"/>
  <c r="BK751" i="2"/>
  <c r="J733" i="2"/>
  <c r="BK727" i="2"/>
  <c r="BK683" i="2"/>
  <c r="J676" i="2"/>
  <c r="BK644" i="2"/>
  <c r="J621" i="2"/>
  <c r="BK612" i="2"/>
  <c r="J597" i="2"/>
  <c r="J558" i="2"/>
  <c r="J525" i="2"/>
  <c r="J508" i="2"/>
  <c r="BK498" i="2"/>
  <c r="J477" i="2"/>
  <c r="BK468" i="2"/>
  <c r="J452" i="2"/>
  <c r="BK428" i="2"/>
  <c r="BK412" i="2"/>
  <c r="BK401" i="2"/>
  <c r="J394" i="2"/>
  <c r="J377" i="2"/>
  <c r="BK339" i="2"/>
  <c r="J267" i="2"/>
  <c r="J251" i="2"/>
  <c r="J200" i="2"/>
  <c r="J167" i="2"/>
  <c r="BK146" i="2"/>
  <c r="J112" i="2"/>
  <c r="BK95" i="5"/>
  <c r="BK91" i="5"/>
  <c r="BK87" i="5"/>
  <c r="BK165" i="4"/>
  <c r="BK163" i="4"/>
  <c r="BK156" i="4"/>
  <c r="J151" i="4"/>
  <c r="J143" i="4"/>
  <c r="J127" i="4"/>
  <c r="BK115" i="4"/>
  <c r="BK111" i="4"/>
  <c r="BK99" i="4"/>
  <c r="J148" i="3"/>
  <c r="J137" i="3"/>
  <c r="BK127" i="3"/>
  <c r="J118" i="3"/>
  <c r="BK112" i="3"/>
  <c r="J102" i="3"/>
  <c r="J90" i="3"/>
  <c r="J811" i="2"/>
  <c r="BK803" i="2"/>
  <c r="BK796" i="2"/>
  <c r="BK781" i="2"/>
  <c r="BK767" i="2"/>
  <c r="J735" i="2"/>
  <c r="J729" i="2"/>
  <c r="BK712" i="2"/>
  <c r="BK698" i="2"/>
  <c r="BK656" i="2"/>
  <c r="J637" i="2"/>
  <c r="J627" i="2"/>
  <c r="BK604" i="2"/>
  <c r="J556" i="2"/>
  <c r="BK532" i="2"/>
  <c r="J468" i="2"/>
  <c r="BK444" i="2"/>
  <c r="BK408" i="2"/>
  <c r="BK394" i="2"/>
  <c r="BK377" i="2"/>
  <c r="BK361" i="2"/>
  <c r="J285" i="2"/>
  <c r="BK273" i="2"/>
  <c r="BK249" i="2"/>
  <c r="J220" i="2"/>
  <c r="J198" i="2"/>
  <c r="J175" i="2"/>
  <c r="J103" i="6"/>
  <c r="BK87" i="6"/>
  <c r="BK112" i="5"/>
  <c r="J91" i="5"/>
  <c r="BK83" i="5"/>
  <c r="J173" i="4"/>
  <c r="J164" i="4"/>
  <c r="J162" i="4"/>
  <c r="J156" i="4"/>
  <c r="BK149" i="4"/>
  <c r="J144" i="4"/>
  <c r="BK139" i="4"/>
  <c r="BK127" i="4"/>
  <c r="J123" i="4"/>
  <c r="J116" i="4"/>
  <c r="BK106" i="4"/>
  <c r="BK101" i="4"/>
  <c r="J153" i="3"/>
  <c r="J149" i="3"/>
  <c r="J144" i="3"/>
  <c r="J142" i="3"/>
  <c r="J139" i="3"/>
  <c r="BK135" i="3"/>
  <c r="J127" i="3"/>
  <c r="BK123" i="3"/>
  <c r="J107" i="3"/>
  <c r="BK100" i="3"/>
  <c r="J94" i="3"/>
  <c r="J763" i="2"/>
  <c r="J748" i="2"/>
  <c r="J727" i="2"/>
  <c r="BK696" i="2"/>
  <c r="BK674" i="2"/>
  <c r="BK658" i="2"/>
  <c r="BK637" i="2"/>
  <c r="BK617" i="2"/>
  <c r="BK597" i="2"/>
  <c r="BK570" i="2"/>
  <c r="J492" i="2"/>
  <c r="BK463" i="2"/>
  <c r="J428" i="2"/>
  <c r="J378" i="2"/>
  <c r="J361" i="2"/>
  <c r="J350" i="2"/>
  <c r="J310" i="2"/>
  <c r="BK285" i="2"/>
  <c r="BK205" i="2"/>
  <c r="BK175" i="2"/>
  <c r="J153" i="2"/>
  <c r="BK143" i="2"/>
  <c r="J106" i="2"/>
  <c r="P105" i="2" l="1"/>
  <c r="R105" i="2"/>
  <c r="P166" i="2"/>
  <c r="BK233" i="2"/>
  <c r="J233" i="2"/>
  <c r="J63" i="2"/>
  <c r="P233" i="2"/>
  <c r="R233" i="2"/>
  <c r="R272" i="2"/>
  <c r="R349" i="2"/>
  <c r="T360" i="2"/>
  <c r="BK491" i="2"/>
  <c r="J491" i="2"/>
  <c r="J69" i="2"/>
  <c r="BK518" i="2"/>
  <c r="J518" i="2"/>
  <c r="J70" i="2"/>
  <c r="T524" i="2"/>
  <c r="T606" i="2"/>
  <c r="T636" i="2"/>
  <c r="R690" i="2"/>
  <c r="T707" i="2"/>
  <c r="R721" i="2"/>
  <c r="P737" i="2"/>
  <c r="P740" i="2"/>
  <c r="R758" i="2"/>
  <c r="R785" i="2"/>
  <c r="BK808" i="2"/>
  <c r="J808" i="2"/>
  <c r="J83" i="2"/>
  <c r="BK88" i="3"/>
  <c r="BK132" i="3"/>
  <c r="J132" i="3" s="1"/>
  <c r="J63" i="3" s="1"/>
  <c r="T141" i="3"/>
  <c r="T98" i="4"/>
  <c r="P102" i="4"/>
  <c r="BK105" i="4"/>
  <c r="J105" i="4"/>
  <c r="J63" i="4"/>
  <c r="R105" i="4"/>
  <c r="P109" i="4"/>
  <c r="BK113" i="4"/>
  <c r="J113" i="4" s="1"/>
  <c r="J65" i="4" s="1"/>
  <c r="R113" i="4"/>
  <c r="P117" i="4"/>
  <c r="BK122" i="4"/>
  <c r="J122" i="4"/>
  <c r="J67" i="4"/>
  <c r="R122" i="4"/>
  <c r="P129" i="4"/>
  <c r="R129" i="4"/>
  <c r="P133" i="4"/>
  <c r="R148" i="4"/>
  <c r="P157" i="4"/>
  <c r="P169" i="4"/>
  <c r="BK176" i="4"/>
  <c r="BK168" i="4" s="1"/>
  <c r="J168" i="4" s="1"/>
  <c r="J74" i="4" s="1"/>
  <c r="J176" i="4"/>
  <c r="J76" i="4"/>
  <c r="T176" i="4"/>
  <c r="BK82" i="5"/>
  <c r="J82" i="5" s="1"/>
  <c r="J60" i="5" s="1"/>
  <c r="P82" i="5"/>
  <c r="R82" i="5"/>
  <c r="T82" i="5"/>
  <c r="BK109" i="5"/>
  <c r="J109" i="5" s="1"/>
  <c r="J61" i="5" s="1"/>
  <c r="P109" i="5"/>
  <c r="R109" i="5"/>
  <c r="T109" i="5"/>
  <c r="P81" i="6"/>
  <c r="P80" i="6"/>
  <c r="AU59" i="1"/>
  <c r="BK105" i="2"/>
  <c r="T105" i="2"/>
  <c r="R166" i="2"/>
  <c r="T233" i="2"/>
  <c r="P272" i="2"/>
  <c r="BK349" i="2"/>
  <c r="J349" i="2"/>
  <c r="J67" i="2" s="1"/>
  <c r="P349" i="2"/>
  <c r="P360" i="2"/>
  <c r="R491" i="2"/>
  <c r="P518" i="2"/>
  <c r="R524" i="2"/>
  <c r="R606" i="2"/>
  <c r="R636" i="2"/>
  <c r="P690" i="2"/>
  <c r="R707" i="2"/>
  <c r="T721" i="2"/>
  <c r="T737" i="2"/>
  <c r="T740" i="2"/>
  <c r="P758" i="2"/>
  <c r="P785" i="2"/>
  <c r="P808" i="2"/>
  <c r="T88" i="3"/>
  <c r="P132" i="3"/>
  <c r="BK141" i="3"/>
  <c r="J141" i="3"/>
  <c r="J64" i="3"/>
  <c r="BK98" i="4"/>
  <c r="J98" i="4"/>
  <c r="J61" i="4"/>
  <c r="R98" i="4"/>
  <c r="T102" i="4"/>
  <c r="T105" i="4"/>
  <c r="T109" i="4"/>
  <c r="T113" i="4"/>
  <c r="R117" i="4"/>
  <c r="T122" i="4"/>
  <c r="BK129" i="4"/>
  <c r="J129" i="4" s="1"/>
  <c r="J69" i="4" s="1"/>
  <c r="BK133" i="4"/>
  <c r="J133" i="4"/>
  <c r="J70" i="4"/>
  <c r="T133" i="4"/>
  <c r="BK148" i="4"/>
  <c r="J148" i="4"/>
  <c r="J71" i="4"/>
  <c r="T148" i="4"/>
  <c r="T157" i="4"/>
  <c r="T169" i="4"/>
  <c r="T168" i="4"/>
  <c r="P176" i="4"/>
  <c r="R81" i="6"/>
  <c r="R80" i="6"/>
  <c r="BK166" i="2"/>
  <c r="J166" i="2" s="1"/>
  <c r="J62" i="2" s="1"/>
  <c r="T166" i="2"/>
  <c r="BK272" i="2"/>
  <c r="J272" i="2"/>
  <c r="J64" i="2"/>
  <c r="T272" i="2"/>
  <c r="T349" i="2"/>
  <c r="R360" i="2"/>
  <c r="T491" i="2"/>
  <c r="T518" i="2"/>
  <c r="BK524" i="2"/>
  <c r="J524" i="2"/>
  <c r="J72" i="2"/>
  <c r="BK606" i="2"/>
  <c r="J606" i="2" s="1"/>
  <c r="J73" i="2" s="1"/>
  <c r="BK636" i="2"/>
  <c r="J636" i="2"/>
  <c r="J75" i="2"/>
  <c r="BK690" i="2"/>
  <c r="J690" i="2"/>
  <c r="J76" i="2"/>
  <c r="BK707" i="2"/>
  <c r="J707" i="2"/>
  <c r="J77" i="2" s="1"/>
  <c r="BK721" i="2"/>
  <c r="J721" i="2"/>
  <c r="J78" i="2" s="1"/>
  <c r="BK737" i="2"/>
  <c r="J737" i="2"/>
  <c r="J79" i="2"/>
  <c r="R737" i="2"/>
  <c r="R740" i="2"/>
  <c r="T758" i="2"/>
  <c r="T785" i="2"/>
  <c r="T808" i="2"/>
  <c r="R88" i="3"/>
  <c r="R132" i="3"/>
  <c r="R87" i="3" s="1"/>
  <c r="R86" i="3" s="1"/>
  <c r="R85" i="3" s="1"/>
  <c r="R141" i="3"/>
  <c r="P98" i="4"/>
  <c r="BK102" i="4"/>
  <c r="J102" i="4"/>
  <c r="J62" i="4"/>
  <c r="R102" i="4"/>
  <c r="P105" i="4"/>
  <c r="BK109" i="4"/>
  <c r="J109" i="4"/>
  <c r="J64" i="4"/>
  <c r="R109" i="4"/>
  <c r="P113" i="4"/>
  <c r="BK117" i="4"/>
  <c r="J117" i="4"/>
  <c r="J66" i="4"/>
  <c r="T117" i="4"/>
  <c r="P122" i="4"/>
  <c r="T129" i="4"/>
  <c r="T128" i="4" s="1"/>
  <c r="R133" i="4"/>
  <c r="P148" i="4"/>
  <c r="BK157" i="4"/>
  <c r="J157" i="4" s="1"/>
  <c r="J73" i="4" s="1"/>
  <c r="R157" i="4"/>
  <c r="BK169" i="4"/>
  <c r="R169" i="4"/>
  <c r="R176" i="4"/>
  <c r="T81" i="6"/>
  <c r="T80" i="6"/>
  <c r="BK360" i="2"/>
  <c r="J360" i="2"/>
  <c r="J68" i="2"/>
  <c r="P491" i="2"/>
  <c r="R518" i="2"/>
  <c r="P524" i="2"/>
  <c r="P606" i="2"/>
  <c r="P636" i="2"/>
  <c r="T690" i="2"/>
  <c r="P707" i="2"/>
  <c r="P721" i="2"/>
  <c r="BK740" i="2"/>
  <c r="J740" i="2"/>
  <c r="J80" i="2"/>
  <c r="BK758" i="2"/>
  <c r="J758" i="2"/>
  <c r="J81" i="2"/>
  <c r="BK785" i="2"/>
  <c r="J785" i="2"/>
  <c r="J82" i="2"/>
  <c r="R808" i="2"/>
  <c r="P88" i="3"/>
  <c r="T132" i="3"/>
  <c r="P141" i="3"/>
  <c r="P87" i="3" s="1"/>
  <c r="P86" i="3" s="1"/>
  <c r="P85" i="3" s="1"/>
  <c r="AU56" i="1" s="1"/>
  <c r="BK81" i="6"/>
  <c r="J81" i="6"/>
  <c r="J60" i="6"/>
  <c r="E48" i="2"/>
  <c r="J52" i="2"/>
  <c r="F55" i="2"/>
  <c r="BE106" i="2"/>
  <c r="BE112" i="2"/>
  <c r="BE127" i="2"/>
  <c r="BE133" i="2"/>
  <c r="BE143" i="2"/>
  <c r="BE174" i="2"/>
  <c r="BE176" i="2"/>
  <c r="BE198" i="2"/>
  <c r="BE200" i="2"/>
  <c r="BE210" i="2"/>
  <c r="BE215" i="2"/>
  <c r="BE242" i="2"/>
  <c r="BE251" i="2"/>
  <c r="BE257" i="2"/>
  <c r="BE259" i="2"/>
  <c r="BE263" i="2"/>
  <c r="BE273" i="2"/>
  <c r="BE278" i="2"/>
  <c r="BE305" i="2"/>
  <c r="BE355" i="2"/>
  <c r="BE357" i="2"/>
  <c r="BE361" i="2"/>
  <c r="BE419" i="2"/>
  <c r="BE456" i="2"/>
  <c r="BE466" i="2"/>
  <c r="BE475" i="2"/>
  <c r="BE498" i="2"/>
  <c r="BE505" i="2"/>
  <c r="BE563" i="2"/>
  <c r="BE570" i="2"/>
  <c r="BE572" i="2"/>
  <c r="BE577" i="2"/>
  <c r="BE591" i="2"/>
  <c r="BE604" i="2"/>
  <c r="BE607" i="2"/>
  <c r="BE617" i="2"/>
  <c r="BE619" i="2"/>
  <c r="BE621" i="2"/>
  <c r="BE627" i="2"/>
  <c r="BE644" i="2"/>
  <c r="BE649" i="2"/>
  <c r="BE729" i="2"/>
  <c r="BE732" i="2"/>
  <c r="BE735" i="2"/>
  <c r="BE741" i="2"/>
  <c r="BE751" i="2"/>
  <c r="BE759" i="2"/>
  <c r="BE761" i="2"/>
  <c r="BE763" i="2"/>
  <c r="BE765" i="2"/>
  <c r="BE769" i="2"/>
  <c r="BE776" i="2"/>
  <c r="BE786" i="2"/>
  <c r="BK347" i="2"/>
  <c r="J347" i="2"/>
  <c r="J66" i="2"/>
  <c r="E75" i="3"/>
  <c r="J82" i="3"/>
  <c r="BE97" i="3"/>
  <c r="BE100" i="3"/>
  <c r="BE103" i="3"/>
  <c r="BE109" i="3"/>
  <c r="BE121" i="3"/>
  <c r="BE124" i="3"/>
  <c r="BE136" i="3"/>
  <c r="BE137" i="3"/>
  <c r="BE144" i="3"/>
  <c r="BE147" i="3"/>
  <c r="BE151" i="3"/>
  <c r="BE154" i="3"/>
  <c r="E48" i="4"/>
  <c r="J52" i="4"/>
  <c r="J55" i="4"/>
  <c r="BE118" i="4"/>
  <c r="BE119" i="4"/>
  <c r="BE121" i="4"/>
  <c r="BE126" i="4"/>
  <c r="BE134" i="4"/>
  <c r="BE136" i="4"/>
  <c r="BE138" i="4"/>
  <c r="BE140" i="4"/>
  <c r="BE141" i="4"/>
  <c r="BE142" i="4"/>
  <c r="BE144" i="4"/>
  <c r="BE149" i="4"/>
  <c r="BE152" i="4"/>
  <c r="BE153" i="4"/>
  <c r="BE154" i="4"/>
  <c r="BE159" i="4"/>
  <c r="BE170" i="4"/>
  <c r="BE171" i="4"/>
  <c r="BE173" i="4"/>
  <c r="BK155" i="4"/>
  <c r="J155" i="4"/>
  <c r="J72" i="4"/>
  <c r="F54" i="5"/>
  <c r="F55" i="5"/>
  <c r="E71" i="5"/>
  <c r="J77" i="5"/>
  <c r="J78" i="5"/>
  <c r="BE83" i="5"/>
  <c r="BE89" i="5"/>
  <c r="BE110" i="5"/>
  <c r="BE112" i="5"/>
  <c r="F55" i="6"/>
  <c r="J55" i="6"/>
  <c r="BE101" i="6"/>
  <c r="BE103" i="6"/>
  <c r="BE148" i="2"/>
  <c r="BE155" i="2"/>
  <c r="BE167" i="2"/>
  <c r="BE227" i="2"/>
  <c r="BE229" i="2"/>
  <c r="BE285" i="2"/>
  <c r="BE290" i="2"/>
  <c r="BE317" i="2"/>
  <c r="BE325" i="2"/>
  <c r="BE332" i="2"/>
  <c r="BE365" i="2"/>
  <c r="BE370" i="2"/>
  <c r="BE372" i="2"/>
  <c r="BE377" i="2"/>
  <c r="BE384" i="2"/>
  <c r="BE394" i="2"/>
  <c r="BE401" i="2"/>
  <c r="BE403" i="2"/>
  <c r="BE428" i="2"/>
  <c r="BE439" i="2"/>
  <c r="BE444" i="2"/>
  <c r="BE463" i="2"/>
  <c r="BE468" i="2"/>
  <c r="BE492" i="2"/>
  <c r="BE495" i="2"/>
  <c r="BE500" i="2"/>
  <c r="BE510" i="2"/>
  <c r="BE525" i="2"/>
  <c r="BE530" i="2"/>
  <c r="BE556" i="2"/>
  <c r="BE565" i="2"/>
  <c r="BE612" i="2"/>
  <c r="BE658" i="2"/>
  <c r="BE674" i="2"/>
  <c r="BE681" i="2"/>
  <c r="BE682" i="2"/>
  <c r="BE730" i="2"/>
  <c r="BE738" i="2"/>
  <c r="BE771" i="2"/>
  <c r="BE792" i="2"/>
  <c r="BE794" i="2"/>
  <c r="BE796" i="2"/>
  <c r="BE801" i="2"/>
  <c r="BE803" i="2"/>
  <c r="BE809" i="2"/>
  <c r="BE811" i="2"/>
  <c r="BK299" i="2"/>
  <c r="J299" i="2"/>
  <c r="J65" i="2"/>
  <c r="F55" i="3"/>
  <c r="J79" i="3"/>
  <c r="BE89" i="3"/>
  <c r="BE91" i="3"/>
  <c r="BE92" i="3"/>
  <c r="BE94" i="3"/>
  <c r="BE98" i="3"/>
  <c r="BE102" i="3"/>
  <c r="BE119" i="3"/>
  <c r="BE125" i="3"/>
  <c r="BE128" i="3"/>
  <c r="BE138" i="3"/>
  <c r="F55" i="4"/>
  <c r="BE112" i="4"/>
  <c r="BE114" i="4"/>
  <c r="BE115" i="4"/>
  <c r="BE116" i="4"/>
  <c r="BE120" i="4"/>
  <c r="BE123" i="4"/>
  <c r="BE127" i="4"/>
  <c r="BE130" i="4"/>
  <c r="BE131" i="4"/>
  <c r="BE145" i="4"/>
  <c r="BE146" i="4"/>
  <c r="BE150" i="4"/>
  <c r="BE151" i="4"/>
  <c r="BE160" i="4"/>
  <c r="BE163" i="4"/>
  <c r="BE164" i="4"/>
  <c r="BE175" i="4"/>
  <c r="BE85" i="5"/>
  <c r="BE87" i="5"/>
  <c r="BE91" i="5"/>
  <c r="BE93" i="5"/>
  <c r="BE95" i="5"/>
  <c r="BE97" i="5"/>
  <c r="BE99" i="5"/>
  <c r="BE118" i="2"/>
  <c r="BE136" i="2"/>
  <c r="BE138" i="2"/>
  <c r="BE141" i="2"/>
  <c r="BE146" i="2"/>
  <c r="BE153" i="2"/>
  <c r="BE164" i="2"/>
  <c r="BE175" i="2"/>
  <c r="BE181" i="2"/>
  <c r="BE188" i="2"/>
  <c r="BE205" i="2"/>
  <c r="BE234" i="2"/>
  <c r="BE249" i="2"/>
  <c r="BE292" i="2"/>
  <c r="BE300" i="2"/>
  <c r="BE310" i="2"/>
  <c r="BE339" i="2"/>
  <c r="BE348" i="2"/>
  <c r="BE378" i="2"/>
  <c r="BE389" i="2"/>
  <c r="BE399" i="2"/>
  <c r="BE408" i="2"/>
  <c r="BE412" i="2"/>
  <c r="BE423" i="2"/>
  <c r="BE432" i="2"/>
  <c r="BE448" i="2"/>
  <c r="BE452" i="2"/>
  <c r="BE461" i="2"/>
  <c r="BE465" i="2"/>
  <c r="BE477" i="2"/>
  <c r="BE482" i="2"/>
  <c r="BE503" i="2"/>
  <c r="BE512" i="2"/>
  <c r="BE514" i="2"/>
  <c r="BE519" i="2"/>
  <c r="BE521" i="2"/>
  <c r="BE532" i="2"/>
  <c r="BE537" i="2"/>
  <c r="BE551" i="2"/>
  <c r="BE586" i="2"/>
  <c r="BE602" i="2"/>
  <c r="BE631" i="2"/>
  <c r="BE634" i="2"/>
  <c r="BE637" i="2"/>
  <c r="BE656" i="2"/>
  <c r="BE669" i="2"/>
  <c r="BE676" i="2"/>
  <c r="BE696" i="2"/>
  <c r="BE701" i="2"/>
  <c r="BE708" i="2"/>
  <c r="BE717" i="2"/>
  <c r="BE719" i="2"/>
  <c r="BE733" i="2"/>
  <c r="BE739" i="2"/>
  <c r="BE743" i="2"/>
  <c r="BE748" i="2"/>
  <c r="BE754" i="2"/>
  <c r="BE756" i="2"/>
  <c r="BE781" i="2"/>
  <c r="BE783" i="2"/>
  <c r="BK633" i="2"/>
  <c r="J633" i="2"/>
  <c r="J74" i="2"/>
  <c r="BE90" i="3"/>
  <c r="BE95" i="3"/>
  <c r="BE96" i="3"/>
  <c r="BE111" i="3"/>
  <c r="BE113" i="3"/>
  <c r="BE114" i="3"/>
  <c r="BE115" i="3"/>
  <c r="BE116" i="3"/>
  <c r="BE117" i="3"/>
  <c r="BE118" i="3"/>
  <c r="BE122" i="3"/>
  <c r="BE123" i="3"/>
  <c r="BE126" i="3"/>
  <c r="BE129" i="3"/>
  <c r="BE131" i="3"/>
  <c r="BE133" i="3"/>
  <c r="BE135" i="3"/>
  <c r="BE139" i="3"/>
  <c r="BE143" i="3"/>
  <c r="BE145" i="3"/>
  <c r="BE146" i="3"/>
  <c r="BE149" i="3"/>
  <c r="BE150" i="3"/>
  <c r="BE152" i="3"/>
  <c r="BE153" i="3"/>
  <c r="BE155" i="3"/>
  <c r="BE156" i="3"/>
  <c r="BE158" i="3"/>
  <c r="BE99" i="4"/>
  <c r="BE100" i="4"/>
  <c r="BE101" i="4"/>
  <c r="BE103" i="4"/>
  <c r="BE107" i="4"/>
  <c r="BE108" i="4"/>
  <c r="BE110" i="4"/>
  <c r="BE111" i="4"/>
  <c r="BE124" i="4"/>
  <c r="BE125" i="4"/>
  <c r="BE132" i="4"/>
  <c r="BE135" i="4"/>
  <c r="BE137" i="4"/>
  <c r="BE139" i="4"/>
  <c r="BE143" i="4"/>
  <c r="BE147" i="4"/>
  <c r="BE156" i="4"/>
  <c r="BE158" i="4"/>
  <c r="BE161" i="4"/>
  <c r="BE162" i="4"/>
  <c r="BE165" i="4"/>
  <c r="BE166" i="4"/>
  <c r="BE167" i="4"/>
  <c r="BE172" i="4"/>
  <c r="BE174" i="4"/>
  <c r="BE177" i="4"/>
  <c r="BE178" i="4"/>
  <c r="J52" i="5"/>
  <c r="BE101" i="5"/>
  <c r="BE103" i="5"/>
  <c r="BE105" i="5"/>
  <c r="BE107" i="5"/>
  <c r="E48" i="6"/>
  <c r="J52" i="6"/>
  <c r="BE82" i="6"/>
  <c r="BE83" i="6"/>
  <c r="BE85" i="6"/>
  <c r="BE87" i="6"/>
  <c r="BE88" i="6"/>
  <c r="BE89" i="6"/>
  <c r="BE90" i="6"/>
  <c r="BE92" i="6"/>
  <c r="BE93" i="6"/>
  <c r="BE95" i="6"/>
  <c r="BE96" i="6"/>
  <c r="J55" i="2"/>
  <c r="BE193" i="2"/>
  <c r="BE220" i="2"/>
  <c r="BE222" i="2"/>
  <c r="BE267" i="2"/>
  <c r="BE280" i="2"/>
  <c r="BE312" i="2"/>
  <c r="BE350" i="2"/>
  <c r="BE470" i="2"/>
  <c r="BE486" i="2"/>
  <c r="BE508" i="2"/>
  <c r="BE516" i="2"/>
  <c r="BE539" i="2"/>
  <c r="BE546" i="2"/>
  <c r="BE558" i="2"/>
  <c r="BE579" i="2"/>
  <c r="BE584" i="2"/>
  <c r="BE593" i="2"/>
  <c r="BE597" i="2"/>
  <c r="BE629" i="2"/>
  <c r="BE642" i="2"/>
  <c r="BE651" i="2"/>
  <c r="BE663" i="2"/>
  <c r="BE668" i="2"/>
  <c r="BE683" i="2"/>
  <c r="BE688" i="2"/>
  <c r="BE691" i="2"/>
  <c r="BE698" i="2"/>
  <c r="BE703" i="2"/>
  <c r="BE705" i="2"/>
  <c r="BE712" i="2"/>
  <c r="BE713" i="2"/>
  <c r="BE722" i="2"/>
  <c r="BE727" i="2"/>
  <c r="BE731" i="2"/>
  <c r="BE767" i="2"/>
  <c r="BE788" i="2"/>
  <c r="BE93" i="3"/>
  <c r="BE105" i="3"/>
  <c r="BE107" i="3"/>
  <c r="BE112" i="3"/>
  <c r="BE120" i="3"/>
  <c r="BE127" i="3"/>
  <c r="BE130" i="3"/>
  <c r="BE134" i="3"/>
  <c r="BE140" i="3"/>
  <c r="BE142" i="3"/>
  <c r="BE148" i="3"/>
  <c r="BK157" i="3"/>
  <c r="J157" i="3"/>
  <c r="J65" i="3"/>
  <c r="BE104" i="4"/>
  <c r="BE106" i="4"/>
  <c r="BE97" i="6"/>
  <c r="BE98" i="6"/>
  <c r="BE99" i="6"/>
  <c r="BE102" i="6"/>
  <c r="F36" i="5"/>
  <c r="BC58" i="1" s="1"/>
  <c r="J34" i="3"/>
  <c r="AW56" i="1"/>
  <c r="F34" i="6"/>
  <c r="BA59" i="1"/>
  <c r="F37" i="6"/>
  <c r="BD59" i="1"/>
  <c r="F34" i="5"/>
  <c r="BA58" i="1"/>
  <c r="J34" i="2"/>
  <c r="AW55" i="1"/>
  <c r="F35" i="5"/>
  <c r="BB58" i="1" s="1"/>
  <c r="F37" i="2"/>
  <c r="BD55" i="1" s="1"/>
  <c r="F36" i="3"/>
  <c r="BC56" i="1"/>
  <c r="F36" i="4"/>
  <c r="BC57" i="1"/>
  <c r="F35" i="6"/>
  <c r="BB59" i="1"/>
  <c r="F34" i="4"/>
  <c r="BA57" i="1"/>
  <c r="F35" i="2"/>
  <c r="BB55" i="1"/>
  <c r="J34" i="4"/>
  <c r="AW57" i="1"/>
  <c r="F37" i="4"/>
  <c r="BD57" i="1"/>
  <c r="F34" i="2"/>
  <c r="BA55" i="1" s="1"/>
  <c r="J34" i="6"/>
  <c r="AW59" i="1"/>
  <c r="F35" i="3"/>
  <c r="BB56" i="1"/>
  <c r="J34" i="5"/>
  <c r="AW58" i="1" s="1"/>
  <c r="F37" i="5"/>
  <c r="BD58" i="1"/>
  <c r="F36" i="2"/>
  <c r="BC55" i="1" s="1"/>
  <c r="F37" i="3"/>
  <c r="BD56" i="1" s="1"/>
  <c r="F34" i="3"/>
  <c r="BA56" i="1"/>
  <c r="F35" i="4"/>
  <c r="BB57" i="1"/>
  <c r="F36" i="6"/>
  <c r="BC59" i="1"/>
  <c r="R523" i="2" l="1"/>
  <c r="BK104" i="2"/>
  <c r="J104" i="2"/>
  <c r="J60" i="2"/>
  <c r="T81" i="5"/>
  <c r="P168" i="4"/>
  <c r="R128" i="4"/>
  <c r="R97" i="4"/>
  <c r="T87" i="3"/>
  <c r="T86" i="3"/>
  <c r="T85" i="3"/>
  <c r="P128" i="4"/>
  <c r="T97" i="4"/>
  <c r="T96" i="4"/>
  <c r="R104" i="2"/>
  <c r="R103" i="2" s="1"/>
  <c r="P97" i="4"/>
  <c r="P96" i="4"/>
  <c r="AU57" i="1" s="1"/>
  <c r="P81" i="5"/>
  <c r="AU58" i="1" s="1"/>
  <c r="BK87" i="3"/>
  <c r="J87" i="3"/>
  <c r="J61" i="3"/>
  <c r="T523" i="2"/>
  <c r="P104" i="2"/>
  <c r="P523" i="2"/>
  <c r="R168" i="4"/>
  <c r="T104" i="2"/>
  <c r="T103" i="2"/>
  <c r="R81" i="5"/>
  <c r="J88" i="3"/>
  <c r="J62" i="3" s="1"/>
  <c r="BK97" i="4"/>
  <c r="J97" i="4" s="1"/>
  <c r="J60" i="4" s="1"/>
  <c r="BK81" i="5"/>
  <c r="J81" i="5"/>
  <c r="J59" i="5" s="1"/>
  <c r="J105" i="2"/>
  <c r="J61" i="2"/>
  <c r="BK523" i="2"/>
  <c r="J523" i="2"/>
  <c r="J71" i="2" s="1"/>
  <c r="J169" i="4"/>
  <c r="J75" i="4"/>
  <c r="BK80" i="6"/>
  <c r="J80" i="6"/>
  <c r="J59" i="6" s="1"/>
  <c r="BK128" i="4"/>
  <c r="J128" i="4"/>
  <c r="J68" i="4"/>
  <c r="F33" i="4"/>
  <c r="AZ57" i="1"/>
  <c r="F33" i="5"/>
  <c r="AZ58" i="1" s="1"/>
  <c r="BD54" i="1"/>
  <c r="W33" i="1" s="1"/>
  <c r="BC54" i="1"/>
  <c r="W32" i="1" s="1"/>
  <c r="J33" i="3"/>
  <c r="AV56" i="1"/>
  <c r="AT56" i="1"/>
  <c r="J33" i="4"/>
  <c r="AV57" i="1" s="1"/>
  <c r="AT57" i="1" s="1"/>
  <c r="BB54" i="1"/>
  <c r="W31" i="1" s="1"/>
  <c r="F33" i="2"/>
  <c r="AZ55" i="1" s="1"/>
  <c r="F33" i="3"/>
  <c r="AZ56" i="1"/>
  <c r="F33" i="6"/>
  <c r="AZ59" i="1"/>
  <c r="J33" i="5"/>
  <c r="AV58" i="1" s="1"/>
  <c r="AT58" i="1" s="1"/>
  <c r="J33" i="6"/>
  <c r="AV59" i="1" s="1"/>
  <c r="AT59" i="1" s="1"/>
  <c r="BA54" i="1"/>
  <c r="W30" i="1" s="1"/>
  <c r="J33" i="2"/>
  <c r="AV55" i="1" s="1"/>
  <c r="AT55" i="1" s="1"/>
  <c r="P103" i="2" l="1"/>
  <c r="AU55" i="1"/>
  <c r="R96" i="4"/>
  <c r="BK103" i="2"/>
  <c r="J103" i="2" s="1"/>
  <c r="J30" i="2" s="1"/>
  <c r="AG55" i="1" s="1"/>
  <c r="AN55" i="1" s="1"/>
  <c r="BK96" i="4"/>
  <c r="J96" i="4"/>
  <c r="BK86" i="3"/>
  <c r="BK85" i="3"/>
  <c r="J85" i="3" s="1"/>
  <c r="J30" i="3" s="1"/>
  <c r="AG56" i="1" s="1"/>
  <c r="AN56" i="1" s="1"/>
  <c r="J30" i="4"/>
  <c r="AG57" i="1"/>
  <c r="AN57" i="1"/>
  <c r="AX54" i="1"/>
  <c r="J30" i="6"/>
  <c r="AG59" i="1"/>
  <c r="AN59" i="1"/>
  <c r="AY54" i="1"/>
  <c r="AZ54" i="1"/>
  <c r="W29" i="1"/>
  <c r="AW54" i="1"/>
  <c r="AK30" i="1" s="1"/>
  <c r="AU54" i="1"/>
  <c r="J30" i="5"/>
  <c r="AG58" i="1"/>
  <c r="AN58" i="1"/>
  <c r="J59" i="2" l="1"/>
  <c r="J59" i="3"/>
  <c r="J86" i="3"/>
  <c r="J60" i="3"/>
  <c r="J59" i="4"/>
  <c r="J39" i="6"/>
  <c r="J39" i="3"/>
  <c r="J39" i="5"/>
  <c r="J39" i="2"/>
  <c r="J39" i="4"/>
  <c r="AV54" i="1"/>
  <c r="AK29" i="1" s="1"/>
  <c r="AG54" i="1"/>
  <c r="AK26" i="1" l="1"/>
  <c r="AK35" i="1"/>
  <c r="AT54" i="1"/>
  <c r="AN54" i="1" l="1"/>
</calcChain>
</file>

<file path=xl/sharedStrings.xml><?xml version="1.0" encoding="utf-8"?>
<sst xmlns="http://schemas.openxmlformats.org/spreadsheetml/2006/main" count="10914" uniqueCount="2052">
  <si>
    <t>Export Komplet</t>
  </si>
  <si>
    <t>VZ</t>
  </si>
  <si>
    <t>2.0</t>
  </si>
  <si>
    <t>ZAMOK</t>
  </si>
  <si>
    <t>False</t>
  </si>
  <si>
    <t>{df7af855-c7a3-46fa-9e6b-578e4fe21486}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</si>
  <si>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</si>
  <si>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</si>
  <si>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</si>
  <si>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</si>
  <si>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</si>
  <si>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</si>
  <si>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</si>
  <si>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</si>
  <si>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1175/24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</si>
  <si>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</si>
  <si>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</si>
  <si>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ledové plochy Zimního stadionu Žďár nad Sázavou</t>
  </si>
  <si>
    <t>KSO:</t>
  </si>
  <si>
    <t/>
  </si>
  <si>
    <t>CC-CZ:</t>
  </si>
  <si>
    <t>Místo:</t>
  </si>
  <si>
    <t>parc. č. 2159, k.ú Město Žďár (795232)</t>
  </si>
  <si>
    <t>Datum:</t>
  </si>
  <si>
    <t>10. 10. 2024</t>
  </si>
  <si>
    <t>Zadavatel:</t>
  </si>
  <si>
    <t>IČ:</t>
  </si>
  <si>
    <t>00295841</t>
  </si>
  <si>
    <t>Město Žďár nad Sázavou</t>
  </si>
  <si>
    <t>DIČ:</t>
  </si>
  <si>
    <t>Účastník:</t>
  </si>
  <si>
    <t>Vyplň údaj</t>
  </si>
  <si>
    <t>Projektant:</t>
  </si>
  <si>
    <t>26095254</t>
  </si>
  <si>
    <t>AS PROJECT s.r.o.</t>
  </si>
  <si>
    <t>CZ26095254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</si>
  <si>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</si>
  <si>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</si>
  <si>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</si>
  <si>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</si>
  <si>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</si>
  <si>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</si>
  <si>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</si>
  <si>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</si>
  <si>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</si>
  <si>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</si>
  <si>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</si>
  <si>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</si>
  <si>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</si>
  <si>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</si>
  <si>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</si>
  <si>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</si>
  <si>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</si>
  <si>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</si>
  <si>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</si>
  <si>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</si>
  <si>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</si>
  <si>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</si>
  <si>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</si>
  <si>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</si>
  <si>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</si>
  <si>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</si>
  <si>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</si>
  <si>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</si>
  <si>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</si>
  <si>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</si>
  <si>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</si>
  <si>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</si>
  <si>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</si>
  <si>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</si>
  <si>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</si>
  <si>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</si>
  <si>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</si>
  <si>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</si>
  <si>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</si>
  <si>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</si>
  <si>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</si>
  <si>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</si>
  <si>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</si>
  <si>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</si>
  <si>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</si>
  <si>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Architektonicko stavební řešení</t>
  </si>
  <si>
    <t>STA</t>
  </si>
  <si>
    <t>1</t>
  </si>
  <si>
    <t>{b86a3045-6767-430a-ad5f-5622b65060cc}</t>
  </si>
  <si>
    <t>2</t>
  </si>
  <si>
    <t>D.1.4.1</t>
  </si>
  <si>
    <t>Elektronické komunikace (slaboproudé rozvody)</t>
  </si>
  <si>
    <t>{9c7ab3d1-a087-4727-a46d-2448818222a5}</t>
  </si>
  <si>
    <t>D.1.4.2</t>
  </si>
  <si>
    <t>Ledová plocha</t>
  </si>
  <si>
    <t>{e388fb6f-c5f4-4463-ac15-09c8b75506a5}</t>
  </si>
  <si>
    <t>D.1.9</t>
  </si>
  <si>
    <t>Mantinely</t>
  </si>
  <si>
    <t>{9c7eb96a-2442-4b86-9675-e91934729458}</t>
  </si>
  <si>
    <t>VON</t>
  </si>
  <si>
    <t>Vedlejší a ostatní náklady</t>
  </si>
  <si>
    <t>{e186395c-a932-46ef-b2e4-c61ed5233659}</t>
  </si>
  <si>
    <t>dem_obvod</t>
  </si>
  <si>
    <t>obvod bourané podlahy</t>
  </si>
  <si>
    <t>m</t>
  </si>
  <si>
    <t>316,93</t>
  </si>
  <si>
    <t>3</t>
  </si>
  <si>
    <t>demA</t>
  </si>
  <si>
    <t>demolice - odstraňovaná plocha A</t>
  </si>
  <si>
    <t>m2</t>
  </si>
  <si>
    <t>1619</t>
  </si>
  <si>
    <t>KRYCÍ LIST SOUPISU PRACÍ</t>
  </si>
  <si>
    <t>demAa</t>
  </si>
  <si>
    <t>demolice - odstraňovaná plocha A'</t>
  </si>
  <si>
    <t>162</t>
  </si>
  <si>
    <t>demB</t>
  </si>
  <si>
    <t>demolice - odstraňovaná plocha B</t>
  </si>
  <si>
    <t>306</t>
  </si>
  <si>
    <t>demC</t>
  </si>
  <si>
    <t>demolice - odstraňovaná plocha C</t>
  </si>
  <si>
    <t>235</t>
  </si>
  <si>
    <t>demD</t>
  </si>
  <si>
    <t>demolice - odstraňovaná plocha D</t>
  </si>
  <si>
    <t>270</t>
  </si>
  <si>
    <t>Objekt:</t>
  </si>
  <si>
    <t>podl_led</t>
  </si>
  <si>
    <t>podlahová skladba ledové plochy</t>
  </si>
  <si>
    <t>1650,95</t>
  </si>
  <si>
    <t>D.1.1 - Architektonicko stavební řešení</t>
  </si>
  <si>
    <t>podl_maz</t>
  </si>
  <si>
    <t>podlahová skladba s vyztuženou mazaninou</t>
  </si>
  <si>
    <t>480</t>
  </si>
  <si>
    <t>podl_obvod</t>
  </si>
  <si>
    <t>obvod nových podlah</t>
  </si>
  <si>
    <t>479,235</t>
  </si>
  <si>
    <t>podl_ZB</t>
  </si>
  <si>
    <t>podlahová skladba s nosnou železobetonovou deskou</t>
  </si>
  <si>
    <t>452</t>
  </si>
  <si>
    <t>podl_ZB_obvod</t>
  </si>
  <si>
    <t>obvod železobetonových podlahových nosných desek</t>
  </si>
  <si>
    <t>223,8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</si>
  <si>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</si>
  <si>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</si>
  <si>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</si>
  <si>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</si>
  <si>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</si>
  <si>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</si>
  <si>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</si>
  <si>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</si>
  <si>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</si>
  <si>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</si>
  <si>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  64 - Osazování výplní otvorů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</si>
  <si>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</si>
  <si>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</si>
  <si>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</si>
  <si>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</si>
  <si>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</si>
  <si>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</si>
  <si>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</si>
  <si>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</si>
  <si>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</si>
  <si>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</si>
  <si>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</si>
  <si>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767 - Konstrukce zámečnické</t>
  </si>
  <si>
    <t xml:space="preserve">    767.01 - Sportovní vybavení</t>
  </si>
  <si>
    <t xml:space="preserve">    776 - Podlahy povlakové</t>
  </si>
  <si>
    <t xml:space="preserve">    777 - Podlahy lité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</si>
  <si>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</si>
  <si>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</si>
  <si>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</si>
  <si>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</si>
  <si>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</si>
  <si>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</si>
  <si>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</si>
  <si>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</si>
  <si>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</si>
  <si>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</si>
  <si>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</si>
  <si>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</si>
  <si>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</si>
  <si>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</si>
  <si>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</si>
  <si>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</si>
  <si>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</si>
  <si>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</si>
  <si>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</si>
  <si>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</si>
  <si>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113152112</t>
  </si>
  <si>
    <t>Odstranění podkladů zpevněných ploch s přemístěním na skládku na vzdálenost do 20 m nebo s naložením na dopravní prostředek z kameniva drceného</t>
  </si>
  <si>
    <t>m3</t>
  </si>
  <si>
    <t>CS ÚRS 2025 02</t>
  </si>
  <si>
    <t>4</t>
  </si>
  <si>
    <t>312579079</t>
  </si>
  <si>
    <t>Online PSC</t>
  </si>
  <si>
    <t>https://podminky.urs.cz/item/CS_URS_2025_02/113152112</t>
  </si>
  <si>
    <t>VV</t>
  </si>
  <si>
    <t>"štěrkový násyp - plocha B" demB*0,15</t>
  </si>
  <si>
    <t>"podkladní hrubozrnný štěrk s kameny (sonda VS-1)" demC*0,18</t>
  </si>
  <si>
    <t>"podkladní hrubozrnný štěrk s kameny (sonda VS-2)" demD*0,18</t>
  </si>
  <si>
    <t>Součet</t>
  </si>
  <si>
    <t>131351105</t>
  </si>
  <si>
    <t>Hloubení nezapažených jam a zářezů strojně s urovnáním dna do předepsaného profilu a spádu v hornině třídy těžitelnosti II skupiny 4 přes 500 do 1 000 m3</t>
  </si>
  <si>
    <t>-1038983844</t>
  </si>
  <si>
    <t>https://podminky.urs.cz/item/CS_URS_2025_02/131351105</t>
  </si>
  <si>
    <t>"písek hlinitý, středně ulehlý, béžový (sonda VS-1)" demC*0,15</t>
  </si>
  <si>
    <t>"písek hlinitý, středně ulehlý, hnědý (sonda VS-1)" demC*0,1</t>
  </si>
  <si>
    <t>"hlína písčitá, příměs štěrku a jílu, tuhá, hnědošedá (sonda VS-2)" demD*0,4</t>
  </si>
  <si>
    <t>139711111</t>
  </si>
  <si>
    <t>Vykopávka v uzavřených prostorech ručně v hornině třídy těžitelnosti I skupiny 1 až 3</t>
  </si>
  <si>
    <t>2138766384</t>
  </si>
  <si>
    <t>https://podminky.urs.cz/item/CS_URS_2025_02/139711111</t>
  </si>
  <si>
    <t>výkop pro technologický kanál</t>
  </si>
  <si>
    <t>14,5*1,2*2</t>
  </si>
  <si>
    <t>rýha pro odvodnění záchytného žlabu</t>
  </si>
  <si>
    <t>32*0,4*0,7</t>
  </si>
  <si>
    <t>rýha pro přívod vzduchu do technologického kanálu</t>
  </si>
  <si>
    <t>24*2*0,6*0,4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</si>
  <si>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</si>
  <si>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</si>
  <si>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-901322874</t>
  </si>
  <si>
    <t>https://podminky.urs.cz/item/CS_URS_2025_02/162211311</t>
  </si>
  <si>
    <t>zemina z výkopů</t>
  </si>
  <si>
    <t>166,75</t>
  </si>
  <si>
    <t>55,28</t>
  </si>
  <si>
    <t>5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</si>
  <si>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</si>
  <si>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</si>
  <si>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-1835481287</t>
  </si>
  <si>
    <t>https://podminky.urs.cz/item/CS_URS_2025_02/162211319</t>
  </si>
  <si>
    <t>222,03*5 'Přepočtené koeficientem množství</t>
  </si>
  <si>
    <t>6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</si>
  <si>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</si>
  <si>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</si>
  <si>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-810468804</t>
  </si>
  <si>
    <t>https://podminky.urs.cz/item/CS_URS_2025_02/162751117</t>
  </si>
  <si>
    <t>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</si>
  <si>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</si>
  <si>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</si>
  <si>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-1057134022</t>
  </si>
  <si>
    <t>https://podminky.urs.cz/item/CS_URS_2025_02/162751119</t>
  </si>
  <si>
    <t>8</t>
  </si>
  <si>
    <t>167111101</t>
  </si>
  <si>
    <t>Nakládání, skládání a překládání neulehlého výkopku nebo sypaniny ručně nakládání, z hornin třídy těžitelnosti I, skupiny 1 až 3</t>
  </si>
  <si>
    <t>-1725140954</t>
  </si>
  <si>
    <t>https://podminky.urs.cz/item/CS_URS_2025_02/167111101</t>
  </si>
  <si>
    <t>9</t>
  </si>
  <si>
    <t>171201231</t>
  </si>
  <si>
    <t>Poplatek za uložení stavebního odpadu na recyklační skládce (skládkovné) zeminy a kamení zatříděného do Katalogu odpadů pod kódem 17 05 04</t>
  </si>
  <si>
    <t>t</t>
  </si>
  <si>
    <t>480928851</t>
  </si>
  <si>
    <t>https://podminky.urs.cz/item/CS_URS_2025_02/171201231</t>
  </si>
  <si>
    <t>222,03*1,9 'Přepočtené koeficientem množství</t>
  </si>
  <si>
    <t>10</t>
  </si>
  <si>
    <t>171251201</t>
  </si>
  <si>
    <t>Uložení sypaniny na skládky nebo meziskládky bez hutnění s upravením uložené sypaniny do předepsaného tvaru</t>
  </si>
  <si>
    <t>333229841</t>
  </si>
  <si>
    <t>https://podminky.urs.cz/item/CS_URS_2025_02/171251201</t>
  </si>
  <si>
    <t>11</t>
  </si>
  <si>
    <t>174111102</t>
  </si>
  <si>
    <t>Zásyp sypaninou z jakékoliv horniny ručně s uložením výkopku ve vrstvách se zhutněním v uzavřených prostorách s urovnáním povrchu zásypu</t>
  </si>
  <si>
    <t>-835911722</t>
  </si>
  <si>
    <t>https://podminky.urs.cz/item/CS_URS_2025_02/174111102</t>
  </si>
  <si>
    <t>odvodnění záchytného žlabu</t>
  </si>
  <si>
    <t>32*0,4*0,34</t>
  </si>
  <si>
    <t>M</t>
  </si>
  <si>
    <t>58344171</t>
  </si>
  <si>
    <t>štěrkodrť frakce 0/32</t>
  </si>
  <si>
    <t>1868170927</t>
  </si>
  <si>
    <t>4,352*2 'Přepočtené koeficientem množství</t>
  </si>
  <si>
    <t>13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</si>
  <si>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</si>
  <si>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</si>
  <si>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-1726663680</t>
  </si>
  <si>
    <t>https://podminky.urs.cz/item/CS_URS_2025_02/175111101</t>
  </si>
  <si>
    <t>32*0,4*0,36</t>
  </si>
  <si>
    <t>přívod vzduchu do technologického kanálu</t>
  </si>
  <si>
    <t>obsyp technologického kanálu</t>
  </si>
  <si>
    <t>3,0*1,2*2</t>
  </si>
  <si>
    <t>14</t>
  </si>
  <si>
    <t>58331200</t>
  </si>
  <si>
    <t>štěrkopísek netříděný</t>
  </si>
  <si>
    <t>183915798</t>
  </si>
  <si>
    <t>23,328*2 'Přepočtené koeficientem množství</t>
  </si>
  <si>
    <t>Zakládání</t>
  </si>
  <si>
    <t>15</t>
  </si>
  <si>
    <t>270001121</t>
  </si>
  <si>
    <t>Vytvoření prostupů v základových konstrukcích z monolitického betonu nebo železobetonu osazením trub, prefabrikovaných dílců, dutinových tvarovek, apod., do bednění vnější průřezové plochy přes 0,05 do 0,1 m2, tloušťky zdi do 0,5 m</t>
  </si>
  <si>
    <t>kus</t>
  </si>
  <si>
    <t>-2037296017</t>
  </si>
  <si>
    <t>https://podminky.urs.cz/item/CS_URS_2025_02/270001121</t>
  </si>
  <si>
    <t>napojení plastového potrubí přívodu vzduchu do technologického kanálu</t>
  </si>
  <si>
    <t>prostup potrubí odvodu vzduchu z technologického kanálu</t>
  </si>
  <si>
    <t>16</t>
  </si>
  <si>
    <t>42978008</t>
  </si>
  <si>
    <t>průchodka břitová, k zabetonování, DN 315</t>
  </si>
  <si>
    <t>1018040927</t>
  </si>
  <si>
    <t>17</t>
  </si>
  <si>
    <t>42978006</t>
  </si>
  <si>
    <t>průchodka břitová, k zabetonování, DN 200</t>
  </si>
  <si>
    <t>-1516739109</t>
  </si>
  <si>
    <t>18</t>
  </si>
  <si>
    <t>271922211</t>
  </si>
  <si>
    <t>Podsyp pod základové konstrukce se zhutněním a urovnáním povrchu z recyklátu betonového</t>
  </si>
  <si>
    <t>-1573653328</t>
  </si>
  <si>
    <t>https://podminky.urs.cz/item/CS_URS_2025_02/271922211</t>
  </si>
  <si>
    <t>P</t>
  </si>
  <si>
    <t>Poznámka k položce:_x000D_
bude použit recyklát z bouraných konstrukcí - jeho hmotnost je odečtena z množství pro manipulaci a uložení suti</t>
  </si>
  <si>
    <t>"zásyp rušeného technologického kanálu" (63,42*1,4)+(28,9*0,5)</t>
  </si>
  <si>
    <t>19</t>
  </si>
  <si>
    <t>273313511</t>
  </si>
  <si>
    <t>Základy z betonu prostého desky z betonu kamenem neprokládaného tř. C 12/15</t>
  </si>
  <si>
    <t>312171429</t>
  </si>
  <si>
    <t>https://podminky.urs.cz/item/CS_URS_2025_02/273313511</t>
  </si>
  <si>
    <t>podkladní beton technologického kanálu</t>
  </si>
  <si>
    <t>60,27*0,1</t>
  </si>
  <si>
    <t>podkladní beton řelezobetonových nosných podlahových desek</t>
  </si>
  <si>
    <t>(240+203)*0,05</t>
  </si>
  <si>
    <t>20</t>
  </si>
  <si>
    <t>273321611</t>
  </si>
  <si>
    <t>Základy z betonu železového (bez výztuže) desky z betonu bez zvláštních nároků na prostředí tř. C 30/37</t>
  </si>
  <si>
    <t>1266628918</t>
  </si>
  <si>
    <t>https://podminky.urs.cz/item/CS_URS_2025_02/273321611</t>
  </si>
  <si>
    <t>železobetonová nosná deska</t>
  </si>
  <si>
    <t>podl_zb*0,3</t>
  </si>
  <si>
    <t>273351121</t>
  </si>
  <si>
    <t>Bednění základů desek zřízení</t>
  </si>
  <si>
    <t>-475868823</t>
  </si>
  <si>
    <t>https://podminky.urs.cz/item/CS_URS_2025_02/273351121</t>
  </si>
  <si>
    <t>podl_ZB_obvod*0,3</t>
  </si>
  <si>
    <t>22</t>
  </si>
  <si>
    <t>273351122</t>
  </si>
  <si>
    <t>Bednění základů desek odstranění</t>
  </si>
  <si>
    <t>-1498646184</t>
  </si>
  <si>
    <t>https://podminky.urs.cz/item/CS_URS_2025_02/273351122</t>
  </si>
  <si>
    <t>23</t>
  </si>
  <si>
    <t>273361821</t>
  </si>
  <si>
    <t>Výztuž základů desek z betonářské oceli 10 505 (R) nebo BSt 500</t>
  </si>
  <si>
    <t>-842841289</t>
  </si>
  <si>
    <t>https://podminky.urs.cz/item/CS_URS_2025_02/273361821</t>
  </si>
  <si>
    <t>železobetonová nosná deska - vyztužení - lemovací R8 po 200 mm</t>
  </si>
  <si>
    <t>(podl_ZB_obvod*2+podl_ZB_obvod/0,2*1,0)*(0,39/1000)*1,15</t>
  </si>
  <si>
    <t>24</t>
  </si>
  <si>
    <t>273362021</t>
  </si>
  <si>
    <t>Výztuž základů desek ze svařovaných sítí z drátů typu KARI</t>
  </si>
  <si>
    <t>-1690646793</t>
  </si>
  <si>
    <t>https://podminky.urs.cz/item/CS_URS_2025_02/273362021</t>
  </si>
  <si>
    <t>železobetonová nosná deska - vyztužení 2x síť 10/100x10/100</t>
  </si>
  <si>
    <t>podl_zb*2*1,3*(12,34/1000)</t>
  </si>
  <si>
    <t>25</t>
  </si>
  <si>
    <t>274322611</t>
  </si>
  <si>
    <t>Základy z betonu železového (bez výztuže) pasy z betonu se zvýšenými nároky na prostředí tř. C 30/37</t>
  </si>
  <si>
    <t>1802760903</t>
  </si>
  <si>
    <t>https://podminky.urs.cz/item/CS_URS_2025_02/274322611</t>
  </si>
  <si>
    <t>obruba ledové plochy</t>
  </si>
  <si>
    <t>128,5*0,25*0,55</t>
  </si>
  <si>
    <t>26</t>
  </si>
  <si>
    <t>274351121</t>
  </si>
  <si>
    <t>Bednění základů pasů rovné zřízení</t>
  </si>
  <si>
    <t>-1118197891</t>
  </si>
  <si>
    <t>https://podminky.urs.cz/item/CS_URS_2025_02/274351121</t>
  </si>
  <si>
    <t>(43*2+11)*2*0,55</t>
  </si>
  <si>
    <t>27</t>
  </si>
  <si>
    <t>274351122</t>
  </si>
  <si>
    <t>Bednění základů pasů rovné odstranění</t>
  </si>
  <si>
    <t>726595121</t>
  </si>
  <si>
    <t>https://podminky.urs.cz/item/CS_URS_2025_02/274351122</t>
  </si>
  <si>
    <t>28</t>
  </si>
  <si>
    <t>274352241</t>
  </si>
  <si>
    <t>Bednění základů pasů kruhové nebo obloukové poloměru přes 4 m zřízení</t>
  </si>
  <si>
    <t>-1167524904</t>
  </si>
  <si>
    <t>https://podminky.urs.cz/item/CS_URS_2025_02/274352241</t>
  </si>
  <si>
    <t>(8,95*pi+8,7*pi+1,5*4)*0,55</t>
  </si>
  <si>
    <t>29</t>
  </si>
  <si>
    <t>274352242</t>
  </si>
  <si>
    <t>Bednění základů pasů kruhové nebo obloukové poloměru přes 4 m odstranění</t>
  </si>
  <si>
    <t>-1603690551</t>
  </si>
  <si>
    <t>https://podminky.urs.cz/item/CS_URS_2025_02/274352242</t>
  </si>
  <si>
    <t>30</t>
  </si>
  <si>
    <t>274361821</t>
  </si>
  <si>
    <t>Výztuž základů pasů z betonářské oceli 10 505 (R) nebo BSt 500</t>
  </si>
  <si>
    <t>-300055525</t>
  </si>
  <si>
    <t>https://podminky.urs.cz/item/CS_URS_2025_02/274361821</t>
  </si>
  <si>
    <t>Poznámka k položce:_x000D_
obruba ledové plochy - vyztužení 130 kg/m3</t>
  </si>
  <si>
    <t>17,669*0,13 'Přepočtené koeficientem množství</t>
  </si>
  <si>
    <t>Svislé a kompletní konstrukce</t>
  </si>
  <si>
    <t>31</t>
  </si>
  <si>
    <t>380326342</t>
  </si>
  <si>
    <t>Kompletní konstrukce čistíren odpadních vod, nádrží, vodojemů, kanálů z betonu železového bez výztuže a bednění pro konstrukce bílých van tř. C 30/37, tl. přes 150 do 300 mm</t>
  </si>
  <si>
    <t>-1662778383</t>
  </si>
  <si>
    <t>https://podminky.urs.cz/item/CS_URS_2025_02/380326342</t>
  </si>
  <si>
    <t>konstrukce technologického kanálu</t>
  </si>
  <si>
    <t>"dno" 56,5*0,25</t>
  </si>
  <si>
    <t>"stěny vnější" (39,7+1,5*2)*0,25*0,65</t>
  </si>
  <si>
    <t>"vnitřní stěna" 35,5*(0,25*0,65+0,15*0,2)</t>
  </si>
  <si>
    <t>"stěna ve stávajícím kanále" 11*0,3*1,4</t>
  </si>
  <si>
    <t>32</t>
  </si>
  <si>
    <t>380356231</t>
  </si>
  <si>
    <t>Bednění kompletních konstrukcí čistíren odpadních vod, nádrží, vodojemů, kanálů konstrukcí neomítaných z betonu prostého nebo železového ploch rovinných zřízení</t>
  </si>
  <si>
    <t>-1236016384</t>
  </si>
  <si>
    <t>https://podminky.urs.cz/item/CS_URS_2025_02/380356231</t>
  </si>
  <si>
    <t>technologický kanál</t>
  </si>
  <si>
    <t>"vnější stěny" (11+1,5*2)*0,9+(11*1,25*2)*0,65</t>
  </si>
  <si>
    <t>"vnitřní stěna" 11*(1,1+0,2+0,65)</t>
  </si>
  <si>
    <t>"stěna ve stávajícím kanále" (11+0,3*2)*1,4</t>
  </si>
  <si>
    <t>33</t>
  </si>
  <si>
    <t>380356232</t>
  </si>
  <si>
    <t>Bednění kompletních konstrukcí čistíren odpadních vod, nádrží, vodojemů, kanálů konstrukcí neomítaných z betonu prostého nebo železového ploch rovinných odstranění</t>
  </si>
  <si>
    <t>-203927783</t>
  </si>
  <si>
    <t>https://podminky.urs.cz/item/CS_URS_2025_02/380356232</t>
  </si>
  <si>
    <t>34</t>
  </si>
  <si>
    <t>380356241</t>
  </si>
  <si>
    <t>Bednění kompletních konstrukcí čistíren odpadních vod, nádrží, vodojemů, kanálů konstrukcí neomítaných z betonu prostého nebo železového ploch zaoblených zřízení</t>
  </si>
  <si>
    <t>348445091</t>
  </si>
  <si>
    <t>https://podminky.urs.cz/item/CS_URS_2025_02/380356241</t>
  </si>
  <si>
    <t>"vnější stěny" (39,7-11)*0,9+(39,7-11-0,25*2)*0,65</t>
  </si>
  <si>
    <t>"vnitřní stěna" (35,5-11)*(1,1+0,2)+(35,5-11-0,25*2)*0,65</t>
  </si>
  <si>
    <t>35</t>
  </si>
  <si>
    <t>380356242</t>
  </si>
  <si>
    <t>Bednění kompletních konstrukcí čistíren odpadních vod, nádrží, vodojemů, kanálů konstrukcí neomítaných z betonu prostého nebo železového ploch zaoblených odstranění</t>
  </si>
  <si>
    <t>-26482824</t>
  </si>
  <si>
    <t>https://podminky.urs.cz/item/CS_URS_2025_02/380356242</t>
  </si>
  <si>
    <t>36</t>
  </si>
  <si>
    <t>380361006</t>
  </si>
  <si>
    <t>Výztuž kompletních konstrukcí čistíren odpadních vod, nádrží, vodojemů, kanálů z oceli 10 505 (R) nebo BSt 500</t>
  </si>
  <si>
    <t>1198641696</t>
  </si>
  <si>
    <t>https://podminky.urs.cz/item/CS_URS_2025_02/380361006</t>
  </si>
  <si>
    <t>Poznámka k položce:_x000D_
technologický kanál - vyztužení 175 kg/m3 pro snížení výskytu mikrotrhlin</t>
  </si>
  <si>
    <t>32,518*0,175 'Přepočtené koeficientem množství</t>
  </si>
  <si>
    <t>37</t>
  </si>
  <si>
    <t>389361001</t>
  </si>
  <si>
    <t>Doplňující výztuž prefabrikovaných konstrukcí pro každý druh a stavební díl z betonářské oceli</t>
  </si>
  <si>
    <t>-1393468688</t>
  </si>
  <si>
    <t>https://podminky.urs.cz/item/CS_URS_2025_02/389361001</t>
  </si>
  <si>
    <t>Poznámka k položce:_x000D_
dobetonování zastropení technologického kanálu v místech poklopů</t>
  </si>
  <si>
    <t>0,871*0,13 'Přepočtené koeficientem množství</t>
  </si>
  <si>
    <t>38</t>
  </si>
  <si>
    <t>389381001</t>
  </si>
  <si>
    <t>Dobetonování prefabrikovaných konstrukcí</t>
  </si>
  <si>
    <t>-499182990</t>
  </si>
  <si>
    <t>https://podminky.urs.cz/item/CS_URS_2025_02/389381001</t>
  </si>
  <si>
    <t>dobetonování zastropení technologického kanálu v místech poklopů</t>
  </si>
  <si>
    <t>1,2*0,66*0,1*11</t>
  </si>
  <si>
    <t>Vodorovné konstrukce</t>
  </si>
  <si>
    <t>39</t>
  </si>
  <si>
    <t>411121232</t>
  </si>
  <si>
    <t>Montáž prefabrikovaných železobetonových stropů se zalitím spár, včetně podpěrné konstrukce, na cementovou maltu ze stropních desek, šířky do 600 mm a délky přes 900 do 1800 mm</t>
  </si>
  <si>
    <t>-261570246</t>
  </si>
  <si>
    <t>https://podminky.urs.cz/item/CS_URS_2025_02/411121232</t>
  </si>
  <si>
    <t>zastropení technologického kanálu</t>
  </si>
  <si>
    <t>96</t>
  </si>
  <si>
    <t>40</t>
  </si>
  <si>
    <t>59341728</t>
  </si>
  <si>
    <t>deska stropní vylehčená PZD 1190x290x90mm, 3kN/m2</t>
  </si>
  <si>
    <t>-932535482</t>
  </si>
  <si>
    <t>96*1,01 'Přepočtené koeficientem množství</t>
  </si>
  <si>
    <t>41</t>
  </si>
  <si>
    <t>434311115</t>
  </si>
  <si>
    <t>Stupně dusané z betonu prostého nebo prokládaného kamenem na terén nebo na desku bez potěru, se zahlazením povrchu tř. C 20/25</t>
  </si>
  <si>
    <t>1231294098</t>
  </si>
  <si>
    <t>https://podminky.urs.cz/item/CS_URS_2025_02/434311115</t>
  </si>
  <si>
    <t>dobetonování schodišťových stupňů</t>
  </si>
  <si>
    <t>1,8+1,35+1,4+3,05+2,95+1,85</t>
  </si>
  <si>
    <t>42</t>
  </si>
  <si>
    <t>434351141</t>
  </si>
  <si>
    <t>Bednění stupňů betonovaných na podstupňové desce nebo na terénu půdorysně přímočarých zřízení</t>
  </si>
  <si>
    <t>1909624108</t>
  </si>
  <si>
    <t>https://podminky.urs.cz/item/CS_URS_2025_02/434351141</t>
  </si>
  <si>
    <t>(1,8+1,35+1,4+3,05+2,95+1,85)*0,15+0,33*0,15*12</t>
  </si>
  <si>
    <t>43</t>
  </si>
  <si>
    <t>434351142</t>
  </si>
  <si>
    <t>Bednění stupňů betonovaných na podstupňové desce nebo na terénu půdorysně přímočarých odstranění</t>
  </si>
  <si>
    <t>799371858</t>
  </si>
  <si>
    <t>https://podminky.urs.cz/item/CS_URS_2025_02/434351142</t>
  </si>
  <si>
    <t>44</t>
  </si>
  <si>
    <t>451572111</t>
  </si>
  <si>
    <t>Lože pod potrubí, stoky a drobné objekty v otevřeném výkopu z kameniva drobného těženého 0 až 4 mm</t>
  </si>
  <si>
    <t>1532803493</t>
  </si>
  <si>
    <t>https://podminky.urs.cz/item/CS_URS_2025_02/451572111</t>
  </si>
  <si>
    <t>32*0,6*0,15</t>
  </si>
  <si>
    <t>24*2*0,6*0,15</t>
  </si>
  <si>
    <t>Úpravy povrchů, podlahy a osazování výplní</t>
  </si>
  <si>
    <t>45</t>
  </si>
  <si>
    <t>631311134</t>
  </si>
  <si>
    <t>Mazanina z betonu prostého bez zvýšených nároků na prostředí tl. přes 120 do 240 mm tř. C 16/20</t>
  </si>
  <si>
    <t>1102089510</t>
  </si>
  <si>
    <t>https://podminky.urs.cz/item/CS_URS_2025_02/631311134</t>
  </si>
  <si>
    <t>podkladní betonová mazanina</t>
  </si>
  <si>
    <t>podl_maz*0,15</t>
  </si>
  <si>
    <t>46</t>
  </si>
  <si>
    <t>631312141</t>
  </si>
  <si>
    <t>Doplnění dosavadních mazanin prostým betonem s dodáním hmot, bez potěru, plochy jednotlivě rýh v dosavadních mazaninách</t>
  </si>
  <si>
    <t>2095663879</t>
  </si>
  <si>
    <t>https://podminky.urs.cz/item/CS_URS_2025_02/631312141</t>
  </si>
  <si>
    <t>doplnění podlahy po instalaci odvodnění záchytného žlabu</t>
  </si>
  <si>
    <t>32*(0,6+0,4)*0,15</t>
  </si>
  <si>
    <t>47</t>
  </si>
  <si>
    <t>631319175</t>
  </si>
  <si>
    <t>Příplatek k cenám mazanin za stržení povrchu spodní vrstvy mazaniny latí před vložením výztuže nebo pletiva pro tl. obou vrstev mazaniny přes 120 do 240 mm</t>
  </si>
  <si>
    <t>-1716223151</t>
  </si>
  <si>
    <t>https://podminky.urs.cz/item/CS_URS_2025_02/631319175</t>
  </si>
  <si>
    <t>48</t>
  </si>
  <si>
    <t>631319211</t>
  </si>
  <si>
    <t>Příplatek k cenám betonových mazanin za vyztužení polypropylenovými mikrovlákny objemové vyztužení 0,9 kg/m3</t>
  </si>
  <si>
    <t>464865400</t>
  </si>
  <si>
    <t>https://podminky.urs.cz/item/CS_URS_2025_02/631319211</t>
  </si>
  <si>
    <t>podlahová skladba - litý cementový samonivelační potěr</t>
  </si>
  <si>
    <t>podl_maz*0,068+podl_ZB*(0,068+0,158)/2</t>
  </si>
  <si>
    <t>49</t>
  </si>
  <si>
    <t>631362021</t>
  </si>
  <si>
    <t>Výztuž mazanin ze svařovaných sítí z drátů typu KARI</t>
  </si>
  <si>
    <t>-2026471355</t>
  </si>
  <si>
    <t>https://podminky.urs.cz/item/CS_URS_2025_02/631362021</t>
  </si>
  <si>
    <t>podl_maz*1,3*(5,4/1000)</t>
  </si>
  <si>
    <t>"rampa pro rolbu" 6,33*4,6*1,3*(4,44/1000)</t>
  </si>
  <si>
    <t>"zakrytí technologického kanálu" 29*1,2*1,3*(4,44/1000)</t>
  </si>
  <si>
    <t>"doplnění podlahové mazaniny pro uložení kanalizačního potrubí" 32*(0,6+0,4)*1,3*(4,44/1000)</t>
  </si>
  <si>
    <t>50</t>
  </si>
  <si>
    <t>632451254</t>
  </si>
  <si>
    <t>Potěr cementový samonivelační litý tř. C 30, tl. přes 45 do 50 mm</t>
  </si>
  <si>
    <t>1593946890</t>
  </si>
  <si>
    <t>https://podminky.urs.cz/item/CS_URS_2025_02/632451254</t>
  </si>
  <si>
    <t>podl_maz+podl_ZB</t>
  </si>
  <si>
    <t>"rampa pro rolbu" 6,33*4,6</t>
  </si>
  <si>
    <t>"zakrytí technologického kanálu" 29*1,2</t>
  </si>
  <si>
    <t>51</t>
  </si>
  <si>
    <t>632451293</t>
  </si>
  <si>
    <t>Potěr cementový samonivelační litý Příplatek k cenám za každých dalších i započatých 5 mm tloušťky přes 50 mm tř. C 30</t>
  </si>
  <si>
    <t>-1349881819</t>
  </si>
  <si>
    <t>https://podminky.urs.cz/item/CS_URS_2025_02/632451293</t>
  </si>
  <si>
    <t>podl_maz*4+podl_ZB*15</t>
  </si>
  <si>
    <t>"rampa pro rolbu (tl. 62-152 mm)" 6,33*4,6*12</t>
  </si>
  <si>
    <t>"zakrytí technologického kanálu" 29*1,2*9</t>
  </si>
  <si>
    <t>52</t>
  </si>
  <si>
    <t>635321212</t>
  </si>
  <si>
    <t>Násyp z recyklátu pod podlahy se zhutněním, z recyklátu betonového</t>
  </si>
  <si>
    <t>1013223872</t>
  </si>
  <si>
    <t>https://podminky.urs.cz/item/CS_URS_2025_02/635321212</t>
  </si>
  <si>
    <t>podklad z betonového recyklátu frakce 0-32 mm</t>
  </si>
  <si>
    <t>"okolní plochy" (podl_maz+podl_ZB)*0,2</t>
  </si>
  <si>
    <t>"odpočet plochy ŽB desek" -(podl_ZB*0,2)</t>
  </si>
  <si>
    <t>"ledová plocha" podl_led*0,11</t>
  </si>
  <si>
    <t>64</t>
  </si>
  <si>
    <t>Osazování výplní otvorů</t>
  </si>
  <si>
    <t>53</t>
  </si>
  <si>
    <t>640999909</t>
  </si>
  <si>
    <t>Posunutí stávajících dveří vč. všech souvisejícíh prací</t>
  </si>
  <si>
    <t>-834405349</t>
  </si>
  <si>
    <t>Vedení trubní dálková a přípojná</t>
  </si>
  <si>
    <t>54</t>
  </si>
  <si>
    <t>871310310</t>
  </si>
  <si>
    <t>Montáž kanalizačního potrubí z polypropylenu PP hladkého plnostěnného SN 10 DN 150</t>
  </si>
  <si>
    <t>427187529</t>
  </si>
  <si>
    <t>https://podminky.urs.cz/item/CS_URS_2025_02/871310310</t>
  </si>
  <si>
    <t>55</t>
  </si>
  <si>
    <t>28617019</t>
  </si>
  <si>
    <t>trubka kanalizační PP plnostěnná třívrstvá DN 150x6000mm SN10</t>
  </si>
  <si>
    <t>-1463362908</t>
  </si>
  <si>
    <t>32*1,015 'Přepočtené koeficientem množství</t>
  </si>
  <si>
    <t>56</t>
  </si>
  <si>
    <t>899ZT0099</t>
  </si>
  <si>
    <t>Napojení potrubí průměru 160 mm do stávající železobetonové jímky</t>
  </si>
  <si>
    <t>ks</t>
  </si>
  <si>
    <t>-469080382</t>
  </si>
  <si>
    <t>"napojení odvodnění záchytného žlabu do stávající sněžné jámy" 1</t>
  </si>
  <si>
    <t>Ostatní konstrukce a práce, bourání</t>
  </si>
  <si>
    <t>57</t>
  </si>
  <si>
    <t>952901114</t>
  </si>
  <si>
    <t>Vyčištění budov nebo objektů před předáním do užívání budov bytové nebo občanské výstavby, světlé výšky podlaží přes 4 m</t>
  </si>
  <si>
    <t>-1078577019</t>
  </si>
  <si>
    <t>https://podminky.urs.cz/item/CS_URS_2025_02/952901114</t>
  </si>
  <si>
    <t>2564+62,5</t>
  </si>
  <si>
    <t>58</t>
  </si>
  <si>
    <t>953171022</t>
  </si>
  <si>
    <t>Osazování kovových předmětů poklopů litinových nebo ocelových včetně rámů, hmotnosti přes 50 do 100 kg</t>
  </si>
  <si>
    <t>980555615</t>
  </si>
  <si>
    <t>https://podminky.urs.cz/item/CS_URS_2025_02/953171022</t>
  </si>
  <si>
    <t>vodotěsny a plynotěsný poklop - ozn. 01</t>
  </si>
  <si>
    <t>59</t>
  </si>
  <si>
    <t>RMAT0002</t>
  </si>
  <si>
    <t>vodotěsný a plynotěsný poklop 600x600 mm s požární odolností EI 30 DP1</t>
  </si>
  <si>
    <t>353968161</t>
  </si>
  <si>
    <t>Poznámka k položce:_x000D_
VODOTĚSNÝ A PLYNOTĚSNÝ POKLOP 600x600mm S POŽÁRNÍ ODOLNOSTÍ EI 30DP1_x000D_
_x000D_
-NOSNOST 12,5t_x000D_
-POZINKOVANÝ OCELOVÝ  RÁM A POKLOP VČETNĚ TĚSNĚNÍ_x000D_
-POKLOP VYBETONOVANÝ BETONEM NA CELOU VÝŠKU, BETON B30/37_x000D_
-VČETNĚ KOTVÍCÍCH PRVKŮ (RÁM), ARMOVACÍ SÍTĚ (POKLOP), SADY KLÍČŮ A KRYTEK PROTI ZALITÍ ŠROUBŮ BETONEM_x000D_
-VČETNĚ CERTIFIKACE POŽÁRNÍ ODOLNOSTI NA KOMPLETNÍ VÝROBEK</t>
  </si>
  <si>
    <t>60</t>
  </si>
  <si>
    <t>953241211</t>
  </si>
  <si>
    <t>Osazení smykových trnů do dilatačních spár jednoduchých pro nižší zatížení z nerezové nebo pozinkované oceli s pouzdrem z nerezové oceli nebo plastu, průměr 20 mm</t>
  </si>
  <si>
    <t>1470445207</t>
  </si>
  <si>
    <t>https://podminky.urs.cz/item/CS_URS_2025_02/953241211</t>
  </si>
  <si>
    <t>dilatace ledové plochy</t>
  </si>
  <si>
    <t>22*10</t>
  </si>
  <si>
    <t>61</t>
  </si>
  <si>
    <t>54879272</t>
  </si>
  <si>
    <t>trn pro přenos smykové síly u dilatačních spár pro nižší zatížení nerez s nerezovým kombinovaným pouzdrem D 20mm</t>
  </si>
  <si>
    <t>1584753768</t>
  </si>
  <si>
    <t>62</t>
  </si>
  <si>
    <t>953312123</t>
  </si>
  <si>
    <t>Vložky svislé do dilatačních spár z polystyrenových desek extrudovaných včetně dodání a osazení, v jakémkoliv zdivu přes 20 do 30 mm</t>
  </si>
  <si>
    <t>1459102435</t>
  </si>
  <si>
    <t>https://podminky.urs.cz/item/CS_URS_2025_02/953312123</t>
  </si>
  <si>
    <t>obvodová dilatace podlahové desky</t>
  </si>
  <si>
    <t>168*0,3</t>
  </si>
  <si>
    <t>56,5*0,15</t>
  </si>
  <si>
    <t>63</t>
  </si>
  <si>
    <t>953333321</t>
  </si>
  <si>
    <t>PVC těsnící pás do betonových konstrukcí do dilatačních spar vnitřní, pokládaný doprostřed konstrukce mezi výztuž šířky 240 mm</t>
  </si>
  <si>
    <t>1280713563</t>
  </si>
  <si>
    <t>https://podminky.urs.cz/item/CS_URS_2025_02/953333321</t>
  </si>
  <si>
    <t>dilatace obruby ledové plochy</t>
  </si>
  <si>
    <t>(43*2+11+1,5*2+8,95*pi)/6*0,55</t>
  </si>
  <si>
    <t>953334443</t>
  </si>
  <si>
    <t>Těsnící plech do pracovních spar betonových konstrukcí horizontálních i vertikálních (podlaha - zeď, zeď - strop a technologických) ve svitku s bitumenovým povrchem oboustranným, šířky 150 mm</t>
  </si>
  <si>
    <t>308453078</t>
  </si>
  <si>
    <t>https://podminky.urs.cz/item/CS_URS_2025_02/953334443</t>
  </si>
  <si>
    <t>těsnění pracovních spar tehchnologického kanálu</t>
  </si>
  <si>
    <t>39+7+1,5*2+35,5</t>
  </si>
  <si>
    <t>65</t>
  </si>
  <si>
    <t>953943123</t>
  </si>
  <si>
    <t>Osazování drobných kovových předmětů výrobků ostatních jinde neuvedených do betonu se zajištěním polohy k bednění či k výztuži před zabetonováním hmotnosti přes 5 do 15 kg/kus</t>
  </si>
  <si>
    <t>-1854094642</t>
  </si>
  <si>
    <t>https://podminky.urs.cz/item/CS_URS_2025_02/953943123</t>
  </si>
  <si>
    <t>"nerezová pouzdra pro sloupky na tenis - ozn. 05" 2</t>
  </si>
  <si>
    <t>"nerezová pouzdra pro sloupky na volejbal - ozn. 06" 2</t>
  </si>
  <si>
    <t>66</t>
  </si>
  <si>
    <t>RMAT0003</t>
  </si>
  <si>
    <t>nerezové pouzdro pro sloupek na tenis - atypický výrobek</t>
  </si>
  <si>
    <t>-205044089</t>
  </si>
  <si>
    <t>Poznámka k položce:_x000D_
NEREZOVÁ POUZDRA PRO SLOUPKY NA TENIS_x000D_
_x000D_
-PODKLADNÍ PLECH 370×550×8mm_x000D_
-NAVAŘENÁ TRUBKA ∅100, tl.5mm, dl.300mm PRO VLOŽENÍ SLOUPKŮ NA TENIS PRŮMĚRU 83mm, TRUBKA BUDE MÍT DVA ARETAČNÍ ŠROUBY PRO DOTAŽENÍ VLOŽENÉHO SLOUPKU_x000D_
-KOTVA Z NEREZOVÉ OCELI, VČETNĚ 4 KOTVÍCÍCH ŠROUBŮ M20 SE ZÁPUSTNOU HLAVOU_x000D_
-KOTVENÍ PŘÍMO NA CHLADÍCÍ DESKU</t>
  </si>
  <si>
    <t>67</t>
  </si>
  <si>
    <t>RMAT0004</t>
  </si>
  <si>
    <t>nerezové pouzdro pro sloupek na volejbal - atypický výrobek</t>
  </si>
  <si>
    <t>413444136</t>
  </si>
  <si>
    <t>Poznámka k položce:_x000D_
NEREZOVÁ POUZDRA PRO SLOUPKY NA VOLEJBAL_x000D_
_x000D_
-PODKLADNÍ PLECH 370×550×8mm_x000D_
-NAVAŘENÁ TRUBKA ∅100, tl.5mm, dl.700mm PRO VLOŽENÍ SLOUPKŮ NA TENIS PRŮMĚRU 83mm, TRUBKA BUDE MÍT DVA ARETAČNÍ ŠROUBY PRO DOTAŽENÍ VLOŽENÉHO SLOUPKU_x000D_
-KOTVA Z NEREZOVÉ OCELI, VČETNĚ 4 KOTVÍCÍCH ŠROUBŮ M20 SE ZÁPUSTNOU HLAVOU_x000D_
-KOTVENÍ PŘÍMO NA CHLADÍCÍ DESKU</t>
  </si>
  <si>
    <t>68</t>
  </si>
  <si>
    <t>953943124</t>
  </si>
  <si>
    <t>Osazování drobných kovových předmětů výrobků ostatních jinde neuvedených do betonu se zajištěním polohy k bednění či k výztuži před zabetonováním hmotnosti přes 15 do 30 kg/kus</t>
  </si>
  <si>
    <t>-1030604314</t>
  </si>
  <si>
    <t>https://podminky.urs.cz/item/CS_URS_2025_02/953943124</t>
  </si>
  <si>
    <t>lemovací podlahové úhelníky - ozn. 07</t>
  </si>
  <si>
    <t>69</t>
  </si>
  <si>
    <t>RMAT0005</t>
  </si>
  <si>
    <t>lemovací podlahový úhelník 80/60/6 mm, žárově zinkovaný, vč. kotvení</t>
  </si>
  <si>
    <t>662477424</t>
  </si>
  <si>
    <t>Poznámka k položce:_x000D_
LEMOVACÍ L-ÚHELNÍK 80/60/6mm_x000D_
_x000D_
-CHRÁNÍCÍ KRAJ NOVÉ PODLAHY V MÍSTĚ VRAT_x000D_
-VČETNĚ OCELOVÝCH KOTEV 30/4mm, dl.250mm, a´=300mm_x000D_
-POVRCHOVÁ ÚPRAVA: ŽÁROVÉ ZINKOVÁNÍ V SÍLE DLE tl.MATERIÁLU</t>
  </si>
  <si>
    <t>3,55+3,36+3,52+2,94+3,50</t>
  </si>
  <si>
    <t>70</t>
  </si>
  <si>
    <t>961055111</t>
  </si>
  <si>
    <t>Bourání základů z betonu železového</t>
  </si>
  <si>
    <t>1690707026</t>
  </si>
  <si>
    <t>https://podminky.urs.cz/item/CS_URS_2025_02/961055111</t>
  </si>
  <si>
    <t>vyztužený beton s ocelovým chladícím potrubím - plochy A, A" a B</t>
  </si>
  <si>
    <t>(demA+demAa+demB)*0,5</t>
  </si>
  <si>
    <t>ubourání stěn technologického kanálu</t>
  </si>
  <si>
    <t>(33+31,7+1,4*2)*0,3*0,9</t>
  </si>
  <si>
    <t>71</t>
  </si>
  <si>
    <t>962031011</t>
  </si>
  <si>
    <t>Bourání příček nebo přizdívek z cihel děrovaných, tl. do 100 mm</t>
  </si>
  <si>
    <t>615910334</t>
  </si>
  <si>
    <t>https://podminky.urs.cz/item/CS_URS_2025_02/962031011</t>
  </si>
  <si>
    <t>"vybourání stávající příčky" 3,82*2,4</t>
  </si>
  <si>
    <t>72</t>
  </si>
  <si>
    <t>963015121</t>
  </si>
  <si>
    <t>Demontáž prefabrikovaných krycích desek kanálů, šachet nebo žump hmotnosti do 0,09 t</t>
  </si>
  <si>
    <t>-1285570362</t>
  </si>
  <si>
    <t>https://podminky.urs.cz/item/CS_URS_2025_02/963015121</t>
  </si>
  <si>
    <t>rozebrání zastropení stávajícího kanálu</t>
  </si>
  <si>
    <t>183</t>
  </si>
  <si>
    <t>73</t>
  </si>
  <si>
    <t>963042819</t>
  </si>
  <si>
    <t>Bourání schodišťových stupňů betonových zhotovených na místě</t>
  </si>
  <si>
    <t>-313288648</t>
  </si>
  <si>
    <t>https://podminky.urs.cz/item/CS_URS_2025_02/963042819</t>
  </si>
  <si>
    <t>"ubourání schodišťových stupňů tribuny" 1,5*2</t>
  </si>
  <si>
    <t>74</t>
  </si>
  <si>
    <t>965042141</t>
  </si>
  <si>
    <t>Bourání mazanin betonových nebo z litého asfaltu tl. do 100 mm, plochy přes 4 m2</t>
  </si>
  <si>
    <t>-1546099600</t>
  </si>
  <si>
    <t>https://podminky.urs.cz/item/CS_URS_2025_02/965042141</t>
  </si>
  <si>
    <t>"betonová mazanina - plocha A´" demAa*0,05</t>
  </si>
  <si>
    <t>"betonová vrstva č. 1 (sonda VS-1)" demC*0,05</t>
  </si>
  <si>
    <t>"betonová vrstva č. 2 (sonda VS-1)" demC*0,07</t>
  </si>
  <si>
    <t>"betonová vrstva č. 1 (sonda VS-2)" demD*0,04</t>
  </si>
  <si>
    <t>75</t>
  </si>
  <si>
    <t>631430877</t>
  </si>
  <si>
    <t>"balená asfaltová drť - plocha B" demB*0,05</t>
  </si>
  <si>
    <t>"asfaltová vrstva č. 1 a č. 2 s betonovou stěrkou (sonda VS-2) - plocha D" demD*((0,01+0,02)+0,05)</t>
  </si>
  <si>
    <t>76</t>
  </si>
  <si>
    <t>965042241</t>
  </si>
  <si>
    <t>Bourání mazanin betonových nebo z litého asfaltu tl. přes 100 mm, plochy přes 4 m2</t>
  </si>
  <si>
    <t>1803920822</t>
  </si>
  <si>
    <t>https://podminky.urs.cz/item/CS_URS_2025_02/965042241</t>
  </si>
  <si>
    <t>"betonová deska s chladicím potrubím - skladba A a A´" (demA+demAa)*0,1</t>
  </si>
  <si>
    <t>77</t>
  </si>
  <si>
    <t>1515310095</t>
  </si>
  <si>
    <t>"krytí chladící desky tl. 250 mm (kóta +0,650) v rozích mimo kluziště" (20,99+18,8)*0,25</t>
  </si>
  <si>
    <t>78</t>
  </si>
  <si>
    <t>-249197598</t>
  </si>
  <si>
    <t>"asfalt 3 vrstvy (sonda VS-1) - plocha C" demC*0,14</t>
  </si>
  <si>
    <t>79</t>
  </si>
  <si>
    <t>965043441</t>
  </si>
  <si>
    <t>Bourání mazanin betonových s potěrem nebo teracem tl. do 150 mm, plochy přes 4 m2</t>
  </si>
  <si>
    <t>-309714725</t>
  </si>
  <si>
    <t>https://podminky.urs.cz/item/CS_URS_2025_02/965043441</t>
  </si>
  <si>
    <t>vybourání podlahy pro odvodnění záchytného žlabu</t>
  </si>
  <si>
    <t>32*0,9*0,15</t>
  </si>
  <si>
    <t>80</t>
  </si>
  <si>
    <t>965049112</t>
  </si>
  <si>
    <t>Bourání mazanin Příplatek k cenám za bourání mazanin betonových se svařovanou sítí, tl. přes 100 mm</t>
  </si>
  <si>
    <t>87787273</t>
  </si>
  <si>
    <t>https://podminky.urs.cz/item/CS_URS_2025_02/965049112</t>
  </si>
  <si>
    <t>81</t>
  </si>
  <si>
    <t>965049124</t>
  </si>
  <si>
    <t>Bourání mazanin Příplatek k cenám za bourání mazanin betonových se skleněnými nebo plastovými vlákny, tl. do 100 mm</t>
  </si>
  <si>
    <t>583320870</t>
  </si>
  <si>
    <t>https://podminky.urs.cz/item/CS_URS_2025_02/965049124</t>
  </si>
  <si>
    <t>82</t>
  </si>
  <si>
    <t>965DLP001</t>
  </si>
  <si>
    <t>Demontáž mantinelů, střídaček, trestných lavi, vč. plexiskel a záchytných sítí a uskladnění v prostorách uživatele</t>
  </si>
  <si>
    <t>soubor</t>
  </si>
  <si>
    <t>767991615</t>
  </si>
  <si>
    <t>83</t>
  </si>
  <si>
    <t>966008222</t>
  </si>
  <si>
    <t>Bourání odvodňovacího žlabu s odklizením a uložením vybouraného materiálu na skládku na vzdálenost do 10 m nebo s naložením na dopravní prostředek betonového nebo polymerbetonového s krycím roštem šířky přes 200 mm</t>
  </si>
  <si>
    <t>255285164</t>
  </si>
  <si>
    <t>https://podminky.urs.cz/item/CS_URS_2025_02/966008222</t>
  </si>
  <si>
    <t>84</t>
  </si>
  <si>
    <t>968072455</t>
  </si>
  <si>
    <t>Vybourání kovových rámů oken s křídly, dveřních zárubní, vrat, stěn, ostění nebo obkladů dveřních zárubní, plochy do 2 m2</t>
  </si>
  <si>
    <t>-1269204260</t>
  </si>
  <si>
    <t>https://podminky.urs.cz/item/CS_URS_2025_02/968072455</t>
  </si>
  <si>
    <t>85</t>
  </si>
  <si>
    <t>971033451</t>
  </si>
  <si>
    <t>Vybourání otvorů ve zdivu základovém nebo nadzákladovém z cihel, tvárnic, příčkovek z cihel pálených na maltu vápennou nebo vápenocementovou plochy do 0,25 m2, tl. do 450 mm</t>
  </si>
  <si>
    <t>-46973899</t>
  </si>
  <si>
    <t>https://podminky.urs.cz/item/CS_URS_2025_02/971033451</t>
  </si>
  <si>
    <t>otvory pro potrubí VZT</t>
  </si>
  <si>
    <t>86</t>
  </si>
  <si>
    <t>971052351</t>
  </si>
  <si>
    <t>Vybourání a prorážení otvorů v železobetonových příčkách a zdech základových nebo nadzákladových, plochy do 0,09 m2, tl. do 450 mm</t>
  </si>
  <si>
    <t>1894722303</t>
  </si>
  <si>
    <t>https://podminky.urs.cz/item/CS_URS_2025_02/971052351</t>
  </si>
  <si>
    <t>87</t>
  </si>
  <si>
    <t>977151124</t>
  </si>
  <si>
    <t>Jádrové vrty diamantovými korunkami do stavebních materiálů (železobetonu, betonu, cihel, obkladů, dlažeb, kamene) průměru přes 150 do 180 mm</t>
  </si>
  <si>
    <t>436301206</t>
  </si>
  <si>
    <t>https://podminky.urs.cz/item/CS_URS_2025_02/977151124</t>
  </si>
  <si>
    <t>vyvrtání otvoru do stávající sněžné jámy pro napojení odvodnění sběrného žlabu</t>
  </si>
  <si>
    <t>0,4</t>
  </si>
  <si>
    <t>88</t>
  </si>
  <si>
    <t>977311113</t>
  </si>
  <si>
    <t>Řezání stávajících betonových mazanin bez vyztužení hloubky přes 100 do 150 mm</t>
  </si>
  <si>
    <t>509447588</t>
  </si>
  <si>
    <t>https://podminky.urs.cz/item/CS_URS_2025_02/977311113</t>
  </si>
  <si>
    <t>"řezání bouraných podlah podél stěn" dem_obvod</t>
  </si>
  <si>
    <t>89</t>
  </si>
  <si>
    <t>977312113</t>
  </si>
  <si>
    <t>Řezání stávajících betonových mazanin s vyztužením hloubky přes 100 do 150 mm</t>
  </si>
  <si>
    <t>-1440878875</t>
  </si>
  <si>
    <t>https://podminky.urs.cz/item/CS_URS_2025_02/977312113</t>
  </si>
  <si>
    <t>32*2*2</t>
  </si>
  <si>
    <t>997</t>
  </si>
  <si>
    <t>Doprava suti a vybouraných hmot</t>
  </si>
  <si>
    <t>90</t>
  </si>
  <si>
    <t>997006006</t>
  </si>
  <si>
    <t>Úprava stavebního odpadu drcení s dopravou na vzdálenost do 100 m a naložením do drtícího zařízení ze zdiva betonového</t>
  </si>
  <si>
    <t>1377895235</t>
  </si>
  <si>
    <t>https://podminky.urs.cz/item/CS_URS_2025_02/997006006</t>
  </si>
  <si>
    <t>Poznámka k položce:_x000D_
drcení betonového odpadu, použitého pro zásyp a podkladní vrstvy ploch</t>
  </si>
  <si>
    <t>91</t>
  </si>
  <si>
    <t>997006012</t>
  </si>
  <si>
    <t>Úprava stavebního odpadu třídění ruční</t>
  </si>
  <si>
    <t>1362723674</t>
  </si>
  <si>
    <t>https://podminky.urs.cz/item/CS_URS_2025_02/997006012</t>
  </si>
  <si>
    <t>3547,388*0,3 'Přepočtené koeficientem množství</t>
  </si>
  <si>
    <t>92</t>
  </si>
  <si>
    <t>997013151</t>
  </si>
  <si>
    <t>Vnitrostaveništní doprava suti a vybouraných hmot vodorovně do 50 m s naložením s omezením mechanizace pro budovy a haly výšky do 6 m</t>
  </si>
  <si>
    <t>1657727792</t>
  </si>
  <si>
    <t>https://podminky.urs.cz/item/CS_URS_2025_02/997013151</t>
  </si>
  <si>
    <t>93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</si>
  <si>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</si>
  <si>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</si>
  <si>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-1542779075</t>
  </si>
  <si>
    <t>https://podminky.urs.cz/item/CS_URS_2025_02/997013219</t>
  </si>
  <si>
    <t>3547,388*3 'Přepočtené koeficientem množství</t>
  </si>
  <si>
    <t>94</t>
  </si>
  <si>
    <t>997013501</t>
  </si>
  <si>
    <t>Odvoz suti a vybouraných hmot na skládku nebo meziskládku se složením, na vzdálenost do 1 km</t>
  </si>
  <si>
    <t>1797323331</t>
  </si>
  <si>
    <t>https://podminky.urs.cz/item/CS_URS_2025_02/997013501</t>
  </si>
  <si>
    <t>95</t>
  </si>
  <si>
    <t>997013509</t>
  </si>
  <si>
    <t>Odvoz suti a vybouraných hmot na skládku nebo meziskládku se složením, na vzdálenost Příplatek k ceně za každý další započatý 1 km přes 1 km</t>
  </si>
  <si>
    <t>2002710586</t>
  </si>
  <si>
    <t>https://podminky.urs.cz/item/CS_URS_2025_02/997013509</t>
  </si>
  <si>
    <t>3547,388*14 'Přepočtené koeficientem množství</t>
  </si>
  <si>
    <t>997013631</t>
  </si>
  <si>
    <t>Poplatek za uložení stavebního odpadu na skládce (skládkovné) směsného stavebního a demoličního zatříděného do Katalogu odpadů pod kódem 17 09 04</t>
  </si>
  <si>
    <t>-348206896</t>
  </si>
  <si>
    <t>https://podminky.urs.cz/item/CS_URS_2025_02/997013631</t>
  </si>
  <si>
    <t>97</t>
  </si>
  <si>
    <t>997013814</t>
  </si>
  <si>
    <t>Poplatek za uložení stavebního odpadu na skládce (skládkovné) z izolačních materiálů zatříděného do Katalogu odpadů pod kódem 17 06 04</t>
  </si>
  <si>
    <t>-801676759</t>
  </si>
  <si>
    <t>https://podminky.urs.cz/item/CS_URS_2025_02/997013814</t>
  </si>
  <si>
    <t>98</t>
  </si>
  <si>
    <t>997013861</t>
  </si>
  <si>
    <t>Poplatek za uložení stavebního odpadu na recyklační skládce (skládkovné) z prostého betonu zatříděného do Katalogu odpadů pod kódem 17 01 01</t>
  </si>
  <si>
    <t>-576847065</t>
  </si>
  <si>
    <t>https://podminky.urs.cz/item/CS_URS_2025_02/997013861</t>
  </si>
  <si>
    <t>99</t>
  </si>
  <si>
    <t>997013873</t>
  </si>
  <si>
    <t>-905272790</t>
  </si>
  <si>
    <t>https://podminky.urs.cz/item/CS_URS_2025_02/997013873</t>
  </si>
  <si>
    <t>100</t>
  </si>
  <si>
    <t>997013875</t>
  </si>
  <si>
    <t>Poplatek za uložení stavebního odpadu na recyklační skládce (skládkovné) asfaltového bez obsahu dehtu zatříděného do Katalogu odpadů pod kódem 17 03 02</t>
  </si>
  <si>
    <t>1226618204</t>
  </si>
  <si>
    <t>https://podminky.urs.cz/item/CS_URS_2025_02/997013875</t>
  </si>
  <si>
    <t>998</t>
  </si>
  <si>
    <t>Přesun hmot</t>
  </si>
  <si>
    <t>101</t>
  </si>
  <si>
    <t>998021022</t>
  </si>
  <si>
    <t>Přesun hmot pro haly občanské výstavby, výrobu a služby s nosnou svislou konstrukcí zděnou nebo betonovou monolitickou vodorovná dopravní vzdálenost do 100 m s omezením mechanizace, pro haly výšky do 20 m</t>
  </si>
  <si>
    <t>697110150</t>
  </si>
  <si>
    <t>https://podminky.urs.cz/item/CS_URS_2025_02/998021022</t>
  </si>
  <si>
    <t>102</t>
  </si>
  <si>
    <t>998021024</t>
  </si>
  <si>
    <t>Přesun hmot pro haly občanské výstavby, výrobu a služby s nosnou svislou konstrukcí zděnou nebo betonovou monolitickou Příplatek k ceně za zvětšený přesun přes vymezenou vodorovnou dopravní vzdálenost do 500 m</t>
  </si>
  <si>
    <t>457343226</t>
  </si>
  <si>
    <t>https://podminky.urs.cz/item/CS_URS_2025_02/998021024</t>
  </si>
  <si>
    <t>PSV</t>
  </si>
  <si>
    <t>Práce a dodávky PSV</t>
  </si>
  <si>
    <t>711</t>
  </si>
  <si>
    <t>Izolace proti vodě, vlhkosti a plynům</t>
  </si>
  <si>
    <t>103</t>
  </si>
  <si>
    <t>711111001</t>
  </si>
  <si>
    <t>Provedení izolace proti zemní vlhkosti natěradly a tmely za studena na ploše vodorovné V jednonásobným nátěrem penetračním</t>
  </si>
  <si>
    <t>1165904093</t>
  </si>
  <si>
    <t>https://podminky.urs.cz/item/CS_URS_2025_02/711111001</t>
  </si>
  <si>
    <t>doplnění izolace podlahy po provedení odvodnění kanálu</t>
  </si>
  <si>
    <t>32*0,6</t>
  </si>
  <si>
    <t>104</t>
  </si>
  <si>
    <t>11163150</t>
  </si>
  <si>
    <t>lak penetrační asfaltový</t>
  </si>
  <si>
    <t>-1054245250</t>
  </si>
  <si>
    <t>19,2*0,0003 'Přepočtené koeficientem množství</t>
  </si>
  <si>
    <t>105</t>
  </si>
  <si>
    <t>711141559</t>
  </si>
  <si>
    <t>Provedení izolace proti zemní vlhkosti pásy přitavením NAIP na ploše vodorovné V</t>
  </si>
  <si>
    <t>-397836625</t>
  </si>
  <si>
    <t>https://podminky.urs.cz/item/CS_URS_2025_02/711141559</t>
  </si>
  <si>
    <t>doplnění izolace po provedení odvodnění kanálu</t>
  </si>
  <si>
    <t>106</t>
  </si>
  <si>
    <t>62855001</t>
  </si>
  <si>
    <t>pás asfaltový natavitelný modifikovaný SBS s vložkou z polyesterové rohože a spalitelnou PE fólií nebo jemnozrnným minerálním posypem na horním povrchu tl 4,0mm</t>
  </si>
  <si>
    <t>631376681</t>
  </si>
  <si>
    <t>128*1,1655 'Přepočtené koeficientem množství</t>
  </si>
  <si>
    <t>107</t>
  </si>
  <si>
    <t>711141821</t>
  </si>
  <si>
    <t>Odstranění izolace proti vodě, vlhkosti a plynům z přitavených pásů NAIP z plochy vodorovné V dvouvrstvé</t>
  </si>
  <si>
    <t>1375543068</t>
  </si>
  <si>
    <t>https://podminky.urs.cz/item/CS_URS_2025_02/711141821</t>
  </si>
  <si>
    <t>izolace IPA - plochy A, A" a B</t>
  </si>
  <si>
    <t>demA+demAa+demB+demC</t>
  </si>
  <si>
    <t>odstranění podlahové izolace v místě rýhy pro odvodnění kanálu</t>
  </si>
  <si>
    <t>108</t>
  </si>
  <si>
    <t>711142821</t>
  </si>
  <si>
    <t>Odstranění izolace proti vodě, vlhkosti a plynům z přitavených pásů NAIP z plochy svislé S dvouvrstvé</t>
  </si>
  <si>
    <t>1174456553</t>
  </si>
  <si>
    <t>https://podminky.urs.cz/item/CS_URS_2025_02/711142821</t>
  </si>
  <si>
    <t>dem_obvod*0,7</t>
  </si>
  <si>
    <t>109</t>
  </si>
  <si>
    <t>711471051</t>
  </si>
  <si>
    <t>Provedení izolace proti povrchové a podpovrchové tlakové vodě termoplasty na ploše vodorovné V folií PVC lepenou</t>
  </si>
  <si>
    <t>303091632</t>
  </si>
  <si>
    <t>https://podminky.urs.cz/item/CS_URS_2025_02/711471051</t>
  </si>
  <si>
    <t>podlahová skladba - PVC fólie proti zemní vlhkosti</t>
  </si>
  <si>
    <t>110</t>
  </si>
  <si>
    <t>28322004</t>
  </si>
  <si>
    <t>fólie hydroizolační pro spodní stavbu mPVC tl 1,5mm</t>
  </si>
  <si>
    <t>-777271423</t>
  </si>
  <si>
    <t>932*1,1655 'Přepočtené koeficientem množství</t>
  </si>
  <si>
    <t>111</t>
  </si>
  <si>
    <t>711472051</t>
  </si>
  <si>
    <t>Provedení izolace proti povrchové a podpovrchové tlakové vodě termoplasty na ploše svislé S folií PVC lepenou</t>
  </si>
  <si>
    <t>549955092</t>
  </si>
  <si>
    <t>https://podminky.urs.cz/item/CS_URS_2025_02/711472051</t>
  </si>
  <si>
    <t>podl_obvod*0,3</t>
  </si>
  <si>
    <t>112</t>
  </si>
  <si>
    <t>1552811591</t>
  </si>
  <si>
    <t>143,771*1,221 'Přepočtené koeficientem množství</t>
  </si>
  <si>
    <t>113</t>
  </si>
  <si>
    <t>711491171</t>
  </si>
  <si>
    <t>Provedení doplňků izolace proti vodě textilií na ploše vodorovné V vrstva podkladní</t>
  </si>
  <si>
    <t>-658536439</t>
  </si>
  <si>
    <t>https://podminky.urs.cz/item/CS_URS_2025_02/711491171</t>
  </si>
  <si>
    <t>podlahová skladba - separační geotextilie</t>
  </si>
  <si>
    <t>114</t>
  </si>
  <si>
    <t>69311202</t>
  </si>
  <si>
    <t>geotextilie netkaná separační, ochranná, filtrační, drenážní PES(70%)+PP(30%) 500g/m2</t>
  </si>
  <si>
    <t>52250448</t>
  </si>
  <si>
    <t>932*1,05 'Přepočtené koeficientem množství</t>
  </si>
  <si>
    <t>115</t>
  </si>
  <si>
    <t>711491172</t>
  </si>
  <si>
    <t>Provedení doplňků izolace proti vodě textilií na ploše vodorovné V vrstva ochranná</t>
  </si>
  <si>
    <t>-131513988</t>
  </si>
  <si>
    <t>https://podminky.urs.cz/item/CS_URS_2025_02/711491172</t>
  </si>
  <si>
    <t>podlahová skladba - ochranná geotextilie</t>
  </si>
  <si>
    <t>116</t>
  </si>
  <si>
    <t>1286631534</t>
  </si>
  <si>
    <t>117</t>
  </si>
  <si>
    <t>711491271</t>
  </si>
  <si>
    <t>Provedení doplňků izolace proti vodě textilií na ploše svislé S vrstva podkladní</t>
  </si>
  <si>
    <t>250547898</t>
  </si>
  <si>
    <t>https://podminky.urs.cz/item/CS_URS_2025_02/711491271</t>
  </si>
  <si>
    <t>podlahová skladba - separační geotextilie, vytažení na stěny</t>
  </si>
  <si>
    <t>118</t>
  </si>
  <si>
    <t>-1629856002</t>
  </si>
  <si>
    <t>143,771*1,05 'Přepočtené koeficientem množství</t>
  </si>
  <si>
    <t>119</t>
  </si>
  <si>
    <t>711491272</t>
  </si>
  <si>
    <t>Provedení doplňků izolace proti vodě textilií na ploše svislé S vrstva ochranná</t>
  </si>
  <si>
    <t>-1188081630</t>
  </si>
  <si>
    <t>https://podminky.urs.cz/item/CS_URS_2025_02/711491272</t>
  </si>
  <si>
    <t>podlahová skladba - ochranná geotextilie, vytažení na stěny</t>
  </si>
  <si>
    <t>120</t>
  </si>
  <si>
    <t>-1616126577</t>
  </si>
  <si>
    <t>121</t>
  </si>
  <si>
    <t>711491176</t>
  </si>
  <si>
    <t>Provedení doplňků izolace proti vodě textilií připevnění izolace ukončovací lištou</t>
  </si>
  <si>
    <t>-723914195</t>
  </si>
  <si>
    <t>https://podminky.urs.cz/item/CS_URS_2025_02/711491176</t>
  </si>
  <si>
    <t>"krycí lišta ozn. 08" 162,5</t>
  </si>
  <si>
    <t>122</t>
  </si>
  <si>
    <t>13880012A</t>
  </si>
  <si>
    <t>lišta stěnová vyhnutá z poplastovaného plechu (PVC-P) rš 150mm</t>
  </si>
  <si>
    <t>-933865047</t>
  </si>
  <si>
    <t>Poznámka k položce:_x000D_
KRYCÍ LIŠTA SVISLÉ HYDROIZOLACE r.š. 150mm_x000D_
-Z POPLASTOVANÉHO PLECHU tl.min.0,6mm_x000D_
-VČETNĚ DILATACE, KOTEVNÍCH PRVKŮ_x000D_
-KOTVENÍ DO ZDIVA_x000D_
-BARVA - SVĚTLE ŠEDÁ</t>
  </si>
  <si>
    <t>12,35+13,2+0,3+3,9+4,45+4,25+4,1+5,15+3,9+5,0+4,0+9,35+11,2+2,15+1,65+1,9+3,9+4,9+3,95+4,75+3,5+0,5+2,4+5,25+8,55+14,6+1,1+1,6+10,15+4,5+2,0+2,0+2,0</t>
  </si>
  <si>
    <t>162,5*1,08 'Přepočtené koeficientem množství</t>
  </si>
  <si>
    <t>123</t>
  </si>
  <si>
    <t>998711211</t>
  </si>
  <si>
    <t>Přesun hmot pro izolace proti vodě, vlhkosti a plynům stanovený procentní sazbou (%) z ceny vodorovná dopravní vzdálenost do 50 m s omezením mechanizace v objektech výšky do 6 m</t>
  </si>
  <si>
    <t>%</t>
  </si>
  <si>
    <t>-1107870164</t>
  </si>
  <si>
    <t>https://podminky.urs.cz/item/CS_URS_2025_02/998711211</t>
  </si>
  <si>
    <t>124</t>
  </si>
  <si>
    <t>998711292</t>
  </si>
  <si>
    <t>Přesun hmot pro izolace proti vodě, vlhkosti a plynům stanovený procentní sazbou (%) z ceny vodorovná dopravní vzdálenost do 50 m Příplatek k cenám za zvětšený přesun přes vymezenou vodorovnou dopravní vzdálenost do 100 m</t>
  </si>
  <si>
    <t>858350093</t>
  </si>
  <si>
    <t>https://podminky.urs.cz/item/CS_URS_2025_02/998711292</t>
  </si>
  <si>
    <t>713</t>
  </si>
  <si>
    <t>Izolace tepelné</t>
  </si>
  <si>
    <t>125</t>
  </si>
  <si>
    <t>713120851</t>
  </si>
  <si>
    <t>Odstranění tepelné izolace podlah z rohoží, pásů, dílců, desek, bloků podlah připevněných lepením z polystyrenu, tloušťka izolace suchého, tloušťka izolace do 100 mm</t>
  </si>
  <si>
    <t>-1395401997</t>
  </si>
  <si>
    <t>https://podminky.urs.cz/item/CS_URS_2025_02/713120851</t>
  </si>
  <si>
    <t>polystyren tl. 50 mm - plochy A, A"</t>
  </si>
  <si>
    <t>demA+demAa</t>
  </si>
  <si>
    <t>126</t>
  </si>
  <si>
    <t>713121111</t>
  </si>
  <si>
    <t>Montáž tepelné izolace podlah rohožemi, pásy, deskami, dílci, bloky (izolační materiál ve specifikaci) kladenými volně jednovrstvá</t>
  </si>
  <si>
    <t>-2147218190</t>
  </si>
  <si>
    <t>https://podminky.urs.cz/item/CS_URS_2025_02/713121111</t>
  </si>
  <si>
    <t>podlahová skladba - tepelná izolace</t>
  </si>
  <si>
    <t>127</t>
  </si>
  <si>
    <t>28372345A</t>
  </si>
  <si>
    <t>deska šedý EPS 1 λ=0,031 tl 120mm</t>
  </si>
  <si>
    <t>721722134</t>
  </si>
  <si>
    <t>901*1,05 'Přepočtené koeficientem množství</t>
  </si>
  <si>
    <t>195</t>
  </si>
  <si>
    <t>28376444</t>
  </si>
  <si>
    <t>deska XPS hrana rovná a strukturovaný povrch 300kPA λ=0,035 tl 120mm</t>
  </si>
  <si>
    <t>1893295832</t>
  </si>
  <si>
    <t>31*1,05 'Přepočtené koeficientem množství</t>
  </si>
  <si>
    <t>128</t>
  </si>
  <si>
    <t>713191132</t>
  </si>
  <si>
    <t>Montáž tepelné izolace stavebních konstrukcí - doplňky a konstrukční součásti podlah, stropů vrchem nebo střech překrytí fólií separační z PE</t>
  </si>
  <si>
    <t>-454460831</t>
  </si>
  <si>
    <t>https://podminky.urs.cz/item/CS_URS_2025_02/713191132</t>
  </si>
  <si>
    <t>podlahová skladba - separační PE fólie</t>
  </si>
  <si>
    <t>"vytažení na stěny" podl_obvod*0,2</t>
  </si>
  <si>
    <t>129</t>
  </si>
  <si>
    <t>28329026A</t>
  </si>
  <si>
    <t>fólie separační PE tl 0,1mm</t>
  </si>
  <si>
    <t>375077435</t>
  </si>
  <si>
    <t>1027,847*1,1655 'Přepočtené koeficientem množství</t>
  </si>
  <si>
    <t>130</t>
  </si>
  <si>
    <t>998713211</t>
  </si>
  <si>
    <t>Přesun hmot pro izolace tepelné stanovený procentní sazbou (%) z ceny vodorovná dopravní vzdálenost do 50 m s omezením mechanizace v objektech výšky do 6 m</t>
  </si>
  <si>
    <t>587067331</t>
  </si>
  <si>
    <t>https://podminky.urs.cz/item/CS_URS_2025_02/998713211</t>
  </si>
  <si>
    <t>131</t>
  </si>
  <si>
    <t>998713292</t>
  </si>
  <si>
    <t>Přesun hmot pro izolace tepelné stanovený procentní sazbou (%) z ceny vodorovná dopravní vzdálenost do 50 m Příplatek k cenám za zvětšený přesun přes vymezenou vodorovnou dopravní vzdálenost do 100 m</t>
  </si>
  <si>
    <t>-512591791</t>
  </si>
  <si>
    <t>https://podminky.urs.cz/item/CS_URS_2025_02/998713292</t>
  </si>
  <si>
    <t>721</t>
  </si>
  <si>
    <t>Zdravotechnika - vnitřní kanalizace</t>
  </si>
  <si>
    <t>132</t>
  </si>
  <si>
    <t>721210814</t>
  </si>
  <si>
    <t>Demontáž kanalizačního příslušenství vpustí podlahových z kyselinovzdorné kameniny DN 125</t>
  </si>
  <si>
    <t>-1108131666</t>
  </si>
  <si>
    <t>https://podminky.urs.cz/item/CS_URS_2025_02/721210814</t>
  </si>
  <si>
    <t>751</t>
  </si>
  <si>
    <t>Vzduchotechnika</t>
  </si>
  <si>
    <t>133</t>
  </si>
  <si>
    <t>751111181</t>
  </si>
  <si>
    <t>Montáž ventilátoru axiálního nízkotlakého potrubního nevýbušného, průměru do 200 mm</t>
  </si>
  <si>
    <t>485597956</t>
  </si>
  <si>
    <t>https://podminky.urs.cz/item/CS_URS_2025_02/751111181</t>
  </si>
  <si>
    <t>ventilátor pro odvod vzduchu z technologického kanálu</t>
  </si>
  <si>
    <t>134</t>
  </si>
  <si>
    <t>RMAT0001</t>
  </si>
  <si>
    <t>ex nevýbušný ventilátor TD 800/200 Ex, 260m3/hod, příkon 230V/0,5A/120W</t>
  </si>
  <si>
    <t>-2086402330</t>
  </si>
  <si>
    <t>Poznámka k položce:_x000D_
diagonální potrubní nevýbušný ventilátor pro prostory s nebezpečím výbuchu hořlavých plynů a par_x000D_
_x000D_
Skříň_x000D_
je z antistatického plastu  držáky a šrouby jsou navíc galvanicky pokoveny._x000D_
_x000D_
Oběžné kolo_x000D_
je staticky a dynamicky vyváženo, rozsah pracovních teplot je v rozmezí -20 až + 40 °C._x000D_
_x000D_
Motor_x000D_
je asynchronní s kotvou nakrátko, stator s chladicími žebry. Kuličková ložiska s tukovou náplní na dobu životnosti. Krytí IP44, třída izolace B._x000D_
_x000D_
Regulace otáček_x000D_
Nevýbušné ventilátory nejsou určeny pro regulaci otáček._x000D_
_x000D_
Směr otáčení_x000D_
Standardně je průtok vzdušiny od oběžného kola k motoru._x000D_
_x000D_
Svorkovnice_x000D_
v nevýbušném provedení, umístěna na skříni ventilátoru včetně nevýbušného kondenzátoru. Krytí IP55._x000D_
_x000D_
Montáž_x000D_
ventilátoru v každé poloze osy motoru. Skříň nesmí přenášet mechanické namáhání z potrubních rozvodů. Je nutné použít pružné připojení k potrubí._x000D_
_x000D_
Příslušenství_x000D_
• plastová samotížná žaluzie_x000D_
• pružná manžeta_x000D_
• motorová ochrana</t>
  </si>
  <si>
    <t>135</t>
  </si>
  <si>
    <t>751398022</t>
  </si>
  <si>
    <t>Montáž ostatních zařízení větrací mřížky stěnové, průřezu přes 0,04 do 0,100 m2</t>
  </si>
  <si>
    <t>1464122502</t>
  </si>
  <si>
    <t>https://podminky.urs.cz/item/CS_URS_2025_02/751398022</t>
  </si>
  <si>
    <t>odvod vzduchu z technologického kanálu - ozn. 04</t>
  </si>
  <si>
    <t>136</t>
  </si>
  <si>
    <t>42972306.W</t>
  </si>
  <si>
    <t>mřížka stěnová nerezová 300x300mm</t>
  </si>
  <si>
    <t>-362056167</t>
  </si>
  <si>
    <t>Poznámka k položce:_x000D_
NEREZOVÁ VĚTRACÍ MŘÍŽKA 300x300mm SE SÍŤKOU PROTI HMYZU_x000D_
-BEZ PŘÍRUBY_x000D_
-PRO PŘIPEVNĚNÍ NA FASÁDU POMOCÍ ŠROUBŮ A HMOŽDINEK</t>
  </si>
  <si>
    <t>137</t>
  </si>
  <si>
    <t>751398024</t>
  </si>
  <si>
    <t>Montáž ostatních zařízení větrací mřížky stěnové, průřezu přes 0,150 do 0,200 m2</t>
  </si>
  <si>
    <t>-308177839</t>
  </si>
  <si>
    <t>https://podminky.urs.cz/item/CS_URS_2025_02/751398024</t>
  </si>
  <si>
    <t>přívod vzduchu do technologického kanálu - ozn. 03</t>
  </si>
  <si>
    <t>138</t>
  </si>
  <si>
    <t>42972307.W</t>
  </si>
  <si>
    <t>mřížka stěnová nerezová400x400mm</t>
  </si>
  <si>
    <t>2081444936</t>
  </si>
  <si>
    <t>Poznámka k položce:_x000D_
NEREZOVÁ VĚTRACÍ MŘÍŽKA 400x400mm SE SÍŤKOU PROTI HMYZU_x000D_
-BEZ PŘÍRUBY_x000D_
-PRO PŘIPEVNĚNÍ NA FASÁDU POMOCÍ ŠROUBŮ A HMOŽDINEK</t>
  </si>
  <si>
    <t>139</t>
  </si>
  <si>
    <t>751510042</t>
  </si>
  <si>
    <t>Vzduchotechnické potrubí z pozinkovaného plechu kruhové, trouba spirálně vinutá bez příruby, průměru přes 100 do 200 mm</t>
  </si>
  <si>
    <t>62704207</t>
  </si>
  <si>
    <t>https://podminky.urs.cz/item/CS_URS_2025_02/751510042</t>
  </si>
  <si>
    <t>odvod vzduchu z technologického kanálu</t>
  </si>
  <si>
    <t>140</t>
  </si>
  <si>
    <t>751514162</t>
  </si>
  <si>
    <t>Montáž oblouku do plechového potrubí kruhového s přírubou, průměru přes 100 do 200 mm</t>
  </si>
  <si>
    <t>-1323279440</t>
  </si>
  <si>
    <t>https://podminky.urs.cz/item/CS_URS_2025_02/751514162</t>
  </si>
  <si>
    <t>odvod vzduchu do technologického kanálu</t>
  </si>
  <si>
    <t>141</t>
  </si>
  <si>
    <t>42981085</t>
  </si>
  <si>
    <t>oblouk segmentový Pz 90° D 200mm</t>
  </si>
  <si>
    <t>569154126</t>
  </si>
  <si>
    <t>142</t>
  </si>
  <si>
    <t>751525083</t>
  </si>
  <si>
    <t>Montáž potrubí plastového kruhového bez příruby, průměru přes 200 do 300 mm</t>
  </si>
  <si>
    <t>757109427</t>
  </si>
  <si>
    <t>https://podminky.urs.cz/item/CS_URS_2025_02/751525083</t>
  </si>
  <si>
    <t>24*2</t>
  </si>
  <si>
    <t>143</t>
  </si>
  <si>
    <t>28614321</t>
  </si>
  <si>
    <t>trubka kanalizační PP plnostěnná jednovrstvá DN 315x1000mm SN10</t>
  </si>
  <si>
    <t>2005258389</t>
  </si>
  <si>
    <t>48*1,1 'Přepočtené koeficientem množství</t>
  </si>
  <si>
    <t>144</t>
  </si>
  <si>
    <t>751526173</t>
  </si>
  <si>
    <t>Montáž oblouku do plastového potrubí kruhového bez příruby, průměru přes 200 do 300 mm</t>
  </si>
  <si>
    <t>-928260854</t>
  </si>
  <si>
    <t>https://podminky.urs.cz/item/CS_URS_2025_02/751526173</t>
  </si>
  <si>
    <t>5*2</t>
  </si>
  <si>
    <t>145</t>
  </si>
  <si>
    <t>28617175</t>
  </si>
  <si>
    <t>koleno kanalizační PP třívrstvé SN16 DN 300x30°</t>
  </si>
  <si>
    <t>-2033107204</t>
  </si>
  <si>
    <t>146</t>
  </si>
  <si>
    <t>28617195</t>
  </si>
  <si>
    <t>koleno kanalizační PP třívrstvé SN16 DN 300x87°</t>
  </si>
  <si>
    <t>996977716</t>
  </si>
  <si>
    <t>147</t>
  </si>
  <si>
    <t>95317O99</t>
  </si>
  <si>
    <t>Dodávka a montáž ocelového odvodňovacího žlabu vč. roštu</t>
  </si>
  <si>
    <t>314989362</t>
  </si>
  <si>
    <t>Poznámka k položce:_x000D_
OCELOVÝ ODVODŇOVACÍ ŽLAB VČETNĚ ROŠTU U LEDOVÉ PLOCHY_x000D_
_x000D_
-ROZMĚRU: 300x120mm_x000D_
-DÉLKY: 3,00 bm_x000D_
-ŽLAB TVOŘEN OHÝBANÝM PLECHEM tl. 6mm_x000D_
-ROŠT Z PLOCHÉ OCELI 40/10mm A KRUHOVÉ OCELI pr.20mm, V ÚHELNÍKOVÉM RÁMU 50/50/6mm VČETNĚ KOTEV Z PÁSOVÉ OCELI 50/5mm dl. 250mm, a´=300mm_x000D_
-ŽLAB NAPOJEN NA VNITŘNÍ KANALIZAČNÍ SYSTÉM_x000D_
-POVRCHOVÁ ÚPRAVA: ŽÁROVÉ ZINKOVÁNÍ V SÍLE DLE tl. MATERIÁLU_x000D_
-NA TENTO VÝROBEK JE NUTNÉ ZPRACOVAT DÍLENSKOU PD</t>
  </si>
  <si>
    <t>ocelový odvodňovací žlab atypický - ozn. 02</t>
  </si>
  <si>
    <t>148</t>
  </si>
  <si>
    <t>998751211</t>
  </si>
  <si>
    <t>Přesun hmot pro vzduchotechniku stanovený procentní sazbou (%) z ceny vodorovná dopravní vzdálenost do 50 m s omezením mechanizace v objektech výšky do 12 m</t>
  </si>
  <si>
    <t>-1969570183</t>
  </si>
  <si>
    <t>https://podminky.urs.cz/item/CS_URS_2025_02/998751211</t>
  </si>
  <si>
    <t>762</t>
  </si>
  <si>
    <t>Konstrukce tesařské</t>
  </si>
  <si>
    <t>149</t>
  </si>
  <si>
    <t>762431220</t>
  </si>
  <si>
    <t>Obložení stěn montáž deskami z dřevovláknitých hmot včetně tvarování a úpravy pro olištování spár dřevotřískovými nebo dřevoštěpkovými na sraz</t>
  </si>
  <si>
    <t>-380016510</t>
  </si>
  <si>
    <t>https://podminky.urs.cz/item/CS_URS_2025_02/762431220</t>
  </si>
  <si>
    <t>ochranné konstrukce stávajících otvorů</t>
  </si>
  <si>
    <t>10+25+10+15+15</t>
  </si>
  <si>
    <t>150</t>
  </si>
  <si>
    <t>60722254</t>
  </si>
  <si>
    <t>deska dřevotřísková surová 2070x2800mm tl 18mm</t>
  </si>
  <si>
    <t>574752994</t>
  </si>
  <si>
    <t>75*1,1 'Přepočtené koeficientem množství</t>
  </si>
  <si>
    <t>151</t>
  </si>
  <si>
    <t>762439001</t>
  </si>
  <si>
    <t>Obložení stěn montáž roštu podkladového</t>
  </si>
  <si>
    <t>-993870902</t>
  </si>
  <si>
    <t>https://podminky.urs.cz/item/CS_URS_2025_02/762439001</t>
  </si>
  <si>
    <t>75*3 'Přepočtené koeficientem množství</t>
  </si>
  <si>
    <t>152</t>
  </si>
  <si>
    <t>60512130</t>
  </si>
  <si>
    <t>hranol stavební řezivo průřezu do 224cm2 do dl 6m</t>
  </si>
  <si>
    <t>-194079239</t>
  </si>
  <si>
    <t>75*0,02464 'Přepočtené koeficientem množství</t>
  </si>
  <si>
    <t>153</t>
  </si>
  <si>
    <t>998762101</t>
  </si>
  <si>
    <t>Přesun hmot pro konstrukce tesařské stanovený z hmotnosti přesunovaného materiálu vodorovná dopravní vzdálenost do 50 m základní v objektech výšky do 6 m</t>
  </si>
  <si>
    <t>-1788047256</t>
  </si>
  <si>
    <t>https://podminky.urs.cz/item/CS_URS_2025_02/998762101</t>
  </si>
  <si>
    <t>154</t>
  </si>
  <si>
    <t>998762194</t>
  </si>
  <si>
    <t>Přesun hmot pro konstrukce tesařské stanovený z hmotnosti přesunovaného materiálu vodorovná dopravní vzdálenost do 50 m Příplatek k cenám za zvětšený přesun přes vymezenou vodorovnou dopravní vzdálenost do 1000 m</t>
  </si>
  <si>
    <t>324990922</t>
  </si>
  <si>
    <t>https://podminky.urs.cz/item/CS_URS_2025_02/998762194</t>
  </si>
  <si>
    <t>763</t>
  </si>
  <si>
    <t>Konstrukce suché výstavby</t>
  </si>
  <si>
    <t>155</t>
  </si>
  <si>
    <t>763181311</t>
  </si>
  <si>
    <t>Výplně otvorů konstrukcí ze sádrokartonových desek montáž zárubně kovové s konstrukcí jednokřídlové</t>
  </si>
  <si>
    <t>-843593328</t>
  </si>
  <si>
    <t>https://podminky.urs.cz/item/CS_URS_2025_02/763181311</t>
  </si>
  <si>
    <t>"zárubeň v nové příčce" 1</t>
  </si>
  <si>
    <t>156</t>
  </si>
  <si>
    <t>55331590</t>
  </si>
  <si>
    <t>zárubeň jednokřídlá ocelová pro sádrokartonové příčky tl stěny 75-100mm rozměru 800/1970, 2100mm</t>
  </si>
  <si>
    <t>641728432</t>
  </si>
  <si>
    <t>157</t>
  </si>
  <si>
    <t>763311114</t>
  </si>
  <si>
    <t>Příčka z cementovláknitých nebo cementových desek s nosnou konstrukcí z jednoduchých ocelových profilů UW, CW jednoduše opláštěná deskou tl. 12,5 mm s izolací, EI 30, Rw do 49 dB, příčka tl. 100 mm, profil 75</t>
  </si>
  <si>
    <t>-857043390</t>
  </si>
  <si>
    <t>https://podminky.urs.cz/item/CS_URS_2025_02/763311114</t>
  </si>
  <si>
    <t>"nová příčka" 3,82*2,4</t>
  </si>
  <si>
    <t>158</t>
  </si>
  <si>
    <t>998763110</t>
  </si>
  <si>
    <t>Přesun hmot pro dřevostavby stanovený z hmotnosti přesunovaného materiálu vodorovná dopravní vzdálenost do 50 m s omezením mechanizace v objektech výšky do 6 m</t>
  </si>
  <si>
    <t>1795372116</t>
  </si>
  <si>
    <t>https://podminky.urs.cz/item/CS_URS_2025_02/998763110</t>
  </si>
  <si>
    <t>159</t>
  </si>
  <si>
    <t>998763194</t>
  </si>
  <si>
    <t>Přesun hmot pro dřevostavby stanovený z hmotnosti přesunovaného materiálu vodorovná dopravní vzdálenost do 50 m Příplatek k cenám za zvětšený přesun přes vymezenou vodorovnou dopravní vzdálenost do 1000 m</t>
  </si>
  <si>
    <t>1974488180</t>
  </si>
  <si>
    <t>https://podminky.urs.cz/item/CS_URS_2025_02/998763194</t>
  </si>
  <si>
    <t>767</t>
  </si>
  <si>
    <t>Konstrukce zámečnické</t>
  </si>
  <si>
    <t>160</t>
  </si>
  <si>
    <t>767161814</t>
  </si>
  <si>
    <t>Demontáž zábradlí do suti rovného nerozebíratelný spoj hmotnosti 1 m zábradlí přes 20 kg</t>
  </si>
  <si>
    <t>1421057745</t>
  </si>
  <si>
    <t>https://podminky.urs.cz/item/CS_URS_2025_02/767161814</t>
  </si>
  <si>
    <t>demontáž stávajícího zábradlí</t>
  </si>
  <si>
    <t>10,5*2</t>
  </si>
  <si>
    <t>161</t>
  </si>
  <si>
    <t>767640311</t>
  </si>
  <si>
    <t>Montáž dveří ocelových nebo hliníkových vnitřních jednokřídlových</t>
  </si>
  <si>
    <t>-176058878</t>
  </si>
  <si>
    <t>https://podminky.urs.cz/item/CS_URS_2025_02/767640311</t>
  </si>
  <si>
    <t>55341322</t>
  </si>
  <si>
    <t>dveře jednokřídlé ocelové interierové plné 800x1970mm</t>
  </si>
  <si>
    <t>-1544788427</t>
  </si>
  <si>
    <t>163</t>
  </si>
  <si>
    <t>54924004</t>
  </si>
  <si>
    <t>zámek zadlabací mezipokojový levý pro cylindrickou vložku rozteč 72x55mm</t>
  </si>
  <si>
    <t>-1594004763</t>
  </si>
  <si>
    <t>164</t>
  </si>
  <si>
    <t>54964103</t>
  </si>
  <si>
    <t>vložka cylindrická 29+45</t>
  </si>
  <si>
    <t>CS ÚRS 2024 02</t>
  </si>
  <si>
    <t>1304895100</t>
  </si>
  <si>
    <t>165</t>
  </si>
  <si>
    <t>54914123</t>
  </si>
  <si>
    <t>dveřní kování interiérové rozetové klika/klika</t>
  </si>
  <si>
    <t>-441449072</t>
  </si>
  <si>
    <t>166</t>
  </si>
  <si>
    <t>767691822</t>
  </si>
  <si>
    <t>Ostatní práce - vyvěšení nebo zavěšení kovových křídel dveří, plochy do 2 m2</t>
  </si>
  <si>
    <t>-899321353</t>
  </si>
  <si>
    <t>https://podminky.urs.cz/item/CS_URS_2025_02/767691822</t>
  </si>
  <si>
    <t>167</t>
  </si>
  <si>
    <t>998767101</t>
  </si>
  <si>
    <t>Přesun hmot pro zámečnické konstrukce stanovený z hmotnosti přesunovaného materiálu vodorovná dopravní vzdálenost do 50 m základní v objektech výšky do 6 m</t>
  </si>
  <si>
    <t>2147024000</t>
  </si>
  <si>
    <t>https://podminky.urs.cz/item/CS_URS_2025_02/998767101</t>
  </si>
  <si>
    <t>767.01</t>
  </si>
  <si>
    <t>Sportovní vybavení</t>
  </si>
  <si>
    <t>168</t>
  </si>
  <si>
    <t>767.01.1.02</t>
  </si>
  <si>
    <t>D+M sloupků a sítě na volejbal</t>
  </si>
  <si>
    <t>sada</t>
  </si>
  <si>
    <t>1315139098</t>
  </si>
  <si>
    <t>169</t>
  </si>
  <si>
    <t>767.01.1.03</t>
  </si>
  <si>
    <t>D+M sloupků a sítě na tenis</t>
  </si>
  <si>
    <t>-103921359</t>
  </si>
  <si>
    <t>776</t>
  </si>
  <si>
    <t>Podlahy povlakové</t>
  </si>
  <si>
    <t>170</t>
  </si>
  <si>
    <t>776111311</t>
  </si>
  <si>
    <t>Příprava podkladu povlakových podlah a stěn vysátí podlah</t>
  </si>
  <si>
    <t>-575703070</t>
  </si>
  <si>
    <t>https://podminky.urs.cz/item/CS_URS_2025_02/776111311</t>
  </si>
  <si>
    <t>171</t>
  </si>
  <si>
    <t>776262121</t>
  </si>
  <si>
    <t>Montáž podlahovin z pryže lepením 2-složkovým lepidlem (do vlhkých prostor) ze čtverců</t>
  </si>
  <si>
    <t>1972299056</t>
  </si>
  <si>
    <t>https://podminky.urs.cz/item/CS_URS_2025_02/776262121</t>
  </si>
  <si>
    <t>podlahová skladba - pryžové desky s vyšším obsahem pojiva</t>
  </si>
  <si>
    <t>172</t>
  </si>
  <si>
    <t>27245004A</t>
  </si>
  <si>
    <t>deska hladká recyklovaná pryž pro sportovní povrchy s extrémním namáháním tl 10mm černá</t>
  </si>
  <si>
    <t>-430700010</t>
  </si>
  <si>
    <t>Poznámka k položce:_x000D_
Pryžové desky s vyšším obsahem pojiva, objemová hmotnost min. 1100/kg/m3, odolné proti proříznutí bruslí</t>
  </si>
  <si>
    <t>902*1,1 'Přepočtené koeficientem množství</t>
  </si>
  <si>
    <t>173</t>
  </si>
  <si>
    <t>27245006A</t>
  </si>
  <si>
    <t>deska hladká recyklovaná pryž pro sportovní povrchy s extrémním namáháním tl 16mm černá</t>
  </si>
  <si>
    <t>-2074930982</t>
  </si>
  <si>
    <t>Poznámka k položce:_x000D_
Pryžové desky s vyšším obsahem pojiva, objemová hmotnost min. 1100/kg/m3, odolné proti proříznutí bruslí, pojížděné rolbou</t>
  </si>
  <si>
    <t>30*1,1 'Přepočtené koeficientem množství</t>
  </si>
  <si>
    <t>174</t>
  </si>
  <si>
    <t>998776101</t>
  </si>
  <si>
    <t>Přesun hmot pro podlahy povlakové stanovený z hmotnosti přesunovaného materiálu vodorovná dopravní vzdálenost do 50 m základní v objektech výšky do 6 m</t>
  </si>
  <si>
    <t>1339998114</t>
  </si>
  <si>
    <t>https://podminky.urs.cz/item/CS_URS_2025_02/998776101</t>
  </si>
  <si>
    <t>175</t>
  </si>
  <si>
    <t>998776192</t>
  </si>
  <si>
    <t>Přesun hmot pro podlahy povlakové stanovený z hmotnosti přesunovaného materiálu vodorovná dopravní vzdálenost do 50 m Příplatek k cenám za zvětšený přesun přes vymezenou vodorovnou dopravní vzdálenost do 100 m</t>
  </si>
  <si>
    <t>2130886757</t>
  </si>
  <si>
    <t>https://podminky.urs.cz/item/CS_URS_2025_02/998776192</t>
  </si>
  <si>
    <t>777</t>
  </si>
  <si>
    <t>Podlahy lité</t>
  </si>
  <si>
    <t>176</t>
  </si>
  <si>
    <t>777111111</t>
  </si>
  <si>
    <t>Příprava podkladu před provedením litých podlah vysátí</t>
  </si>
  <si>
    <t>979140404</t>
  </si>
  <si>
    <t>https://podminky.urs.cz/item/CS_URS_2025_02/777111111</t>
  </si>
  <si>
    <t>177</t>
  </si>
  <si>
    <t>-1371310418</t>
  </si>
  <si>
    <t>178</t>
  </si>
  <si>
    <t>777111123</t>
  </si>
  <si>
    <t>Příprava podkladu před provedením litých podlah obroušení strojní</t>
  </si>
  <si>
    <t>-894327000</t>
  </si>
  <si>
    <t>https://podminky.urs.cz/item/CS_URS_2025_02/777111123</t>
  </si>
  <si>
    <t>179</t>
  </si>
  <si>
    <t>777121105</t>
  </si>
  <si>
    <t>Vyrovnání podkladu epoxidovou stěrkou plněnou pískem, tloušťky do 3 mm, plochy přes 1,0 m2</t>
  </si>
  <si>
    <t>-446435791</t>
  </si>
  <si>
    <t>https://podminky.urs.cz/item/CS_URS_2025_02/777121105</t>
  </si>
  <si>
    <t>180</t>
  </si>
  <si>
    <t>777131105</t>
  </si>
  <si>
    <t>Penetrační nátěr podlahy epoxidový na podklad z čerstvého betonu</t>
  </si>
  <si>
    <t>-1830972962</t>
  </si>
  <si>
    <t>https://podminky.urs.cz/item/CS_URS_2025_02/777131105</t>
  </si>
  <si>
    <t>181</t>
  </si>
  <si>
    <t>512013765</t>
  </si>
  <si>
    <t>182</t>
  </si>
  <si>
    <t>777511103</t>
  </si>
  <si>
    <t>Krycí stěrka dekorativní epoxidová, tloušťky přes 1 do 2 mm</t>
  </si>
  <si>
    <t>-1960363649</t>
  </si>
  <si>
    <t>https://podminky.urs.cz/item/CS_URS_2025_02/777511103</t>
  </si>
  <si>
    <t>podlahová skladba - epoxidová dvousložková barevná stěrka voděodolná</t>
  </si>
  <si>
    <t>777611121</t>
  </si>
  <si>
    <t>Krycí nátěr podlahy průmyslový epoxidový</t>
  </si>
  <si>
    <t>1690499183</t>
  </si>
  <si>
    <t>https://podminky.urs.cz/item/CS_URS_2025_02/777611121</t>
  </si>
  <si>
    <t>nový nátěr podlahy po provedená odvodnění sběrného žlabu</t>
  </si>
  <si>
    <t>62,5</t>
  </si>
  <si>
    <t>184</t>
  </si>
  <si>
    <t>998777211</t>
  </si>
  <si>
    <t>Přesun hmot pro podlahy lité stanovený procentní sazbou (%) z ceny vodorovná dopravní vzdálenost do 50 m s omezením mechanizace v objektech výšky do 6 m</t>
  </si>
  <si>
    <t>-186454614</t>
  </si>
  <si>
    <t>https://podminky.urs.cz/item/CS_URS_2025_02/998777211</t>
  </si>
  <si>
    <t>185</t>
  </si>
  <si>
    <t>998777292</t>
  </si>
  <si>
    <t>Přesun hmot pro podlahy lité stanovený procentní sazbou (%) z ceny vodorovná dopravní vzdálenost do 50 m Příplatek k cenám za zvětšený přesun přes vymezenou vodorovnou dopravní vzdálenost do 100 m</t>
  </si>
  <si>
    <t>-1691961804</t>
  </si>
  <si>
    <t>https://podminky.urs.cz/item/CS_URS_2025_02/998777292</t>
  </si>
  <si>
    <t>783</t>
  </si>
  <si>
    <t>Dokončovací práce - nátěry</t>
  </si>
  <si>
    <t>186</t>
  </si>
  <si>
    <t>783301311</t>
  </si>
  <si>
    <t>Příprava podkladu zámečnických konstrukcí před provedením nátěru odmaštění odmašťovačem vodou ředitelným</t>
  </si>
  <si>
    <t>2018437585</t>
  </si>
  <si>
    <t>https://podminky.urs.cz/item/CS_URS_2025_02/783301311</t>
  </si>
  <si>
    <t>187</t>
  </si>
  <si>
    <t>783315101</t>
  </si>
  <si>
    <t>Mezinátěr zámečnických konstrukcí jednonásobný syntetický standardní</t>
  </si>
  <si>
    <t>-866002071</t>
  </si>
  <si>
    <t>https://podminky.urs.cz/item/CS_URS_2025_02/783315101</t>
  </si>
  <si>
    <t>"nátěr nových zárubní" (0,7+1,97*2)*(0,1+0,08*2)</t>
  </si>
  <si>
    <t>188</t>
  </si>
  <si>
    <t>783317101</t>
  </si>
  <si>
    <t>Krycí nátěr (email) zámečnických konstrukcí jednonásobný syntetický standardní</t>
  </si>
  <si>
    <t>1395516614</t>
  </si>
  <si>
    <t>https://podminky.urs.cz/item/CS_URS_2025_02/783317101</t>
  </si>
  <si>
    <t>189</t>
  </si>
  <si>
    <t>783901451</t>
  </si>
  <si>
    <t>Příprava podkladu betonových podlah před provedením nátěru zametením</t>
  </si>
  <si>
    <t>1408331262</t>
  </si>
  <si>
    <t>https://podminky.urs.cz/item/CS_URS_2025_02/783901451</t>
  </si>
  <si>
    <t>190</t>
  </si>
  <si>
    <t>783932171</t>
  </si>
  <si>
    <t>Vyrovnání podkladu betonových podlah celoplošně, tloušťky do 3 mm modifikovanou cementovou stěrkou</t>
  </si>
  <si>
    <t>619343974</t>
  </si>
  <si>
    <t>https://podminky.urs.cz/item/CS_URS_2025_02/783932171</t>
  </si>
  <si>
    <t>vyrovnání podkladu pod betonovou obrubou ledové plochy</t>
  </si>
  <si>
    <t>128,5*0,25</t>
  </si>
  <si>
    <t>191</t>
  </si>
  <si>
    <t>783933171</t>
  </si>
  <si>
    <t>Penetrační nátěr betonových podlah hrubých epoxidový</t>
  </si>
  <si>
    <t>41475663</t>
  </si>
  <si>
    <t>https://podminky.urs.cz/item/CS_URS_2025_02/783933171</t>
  </si>
  <si>
    <t>192</t>
  </si>
  <si>
    <t>783937163</t>
  </si>
  <si>
    <t>Krycí (uzavírací) nátěr betonových podlah dvojnásobný epoxidový rozpouštědlový</t>
  </si>
  <si>
    <t>289465563</t>
  </si>
  <si>
    <t>https://podminky.urs.cz/item/CS_URS_2025_02/783937163</t>
  </si>
  <si>
    <t>epoxidový nátěr nových schodů</t>
  </si>
  <si>
    <t>(3,03+1,4+1,35+1,8+1,85+2,95)*(0,15+0,33)+(2*6)*0,15*0,33</t>
  </si>
  <si>
    <t>784</t>
  </si>
  <si>
    <t>Dokončovací práce - malby a tapety</t>
  </si>
  <si>
    <t>193</t>
  </si>
  <si>
    <t>784181111</t>
  </si>
  <si>
    <t>Penetrace podkladu jednonásobná základní silikátová bezbarvá v místnostech výšky do 3,80 m</t>
  </si>
  <si>
    <t>-35371600</t>
  </si>
  <si>
    <t>https://podminky.urs.cz/item/CS_URS_2025_02/784181111</t>
  </si>
  <si>
    <t>194</t>
  </si>
  <si>
    <t>784211101</t>
  </si>
  <si>
    <t>Malby z malířských směsí oděruvzdorných za mokra dvojnásobné, bílé za mokra oděruvzdorné výborně v místnostech výšky do 3,80 m</t>
  </si>
  <si>
    <t>76458047</t>
  </si>
  <si>
    <t>https://podminky.urs.cz/item/CS_URS_2025_02/784211101</t>
  </si>
  <si>
    <t>"výmalba nové příčky" 3,82*2,4*2</t>
  </si>
  <si>
    <t>D.1.4.1 - Elektronické komunikace (slaboproudé rozvody)</t>
  </si>
  <si>
    <t xml:space="preserve">    742 - Elektroinstalace - slaboproud</t>
  </si>
  <si>
    <t xml:space="preserve">      D141.1 - Dodávka materiálu a demontáž+reinstalace+instalace</t>
  </si>
  <si>
    <t xml:space="preserve">      D141,2 - TRU nosný systém kabelových tras</t>
  </si>
  <si>
    <t xml:space="preserve">      D.141.3 - Měření a regulace</t>
  </si>
  <si>
    <t xml:space="preserve">      D141.4 - Ostatní</t>
  </si>
  <si>
    <t>742</t>
  </si>
  <si>
    <t>Elektroinstalace - slaboproud</t>
  </si>
  <si>
    <t>D141.1</t>
  </si>
  <si>
    <t>Dodávka materiálu a demontáž+reinstalace+instalace</t>
  </si>
  <si>
    <t>D141.1.01</t>
  </si>
  <si>
    <t>Kompletní zábrankové světlo s nosným výložníkem a se vzdáleným řízením (Pokud budou investorovi vyhovovat stávající výložníky zábrankových světel, tak budou výložníky použity a vyměněny = dodány, pouze vlastní signální moduly zábrankových světel)</t>
  </si>
  <si>
    <t>1294945949</t>
  </si>
  <si>
    <t>D141.1.02</t>
  </si>
  <si>
    <t>Instalace a zapojení nového zábrankového světla</t>
  </si>
  <si>
    <t>1333708216</t>
  </si>
  <si>
    <t>D141.1.03</t>
  </si>
  <si>
    <t>Demontáž stávajícího zábrankového světla</t>
  </si>
  <si>
    <t>689091501</t>
  </si>
  <si>
    <t>D141.1.04</t>
  </si>
  <si>
    <t>Stávající prvek: SERVER - Demontáž</t>
  </si>
  <si>
    <t>-1264851741</t>
  </si>
  <si>
    <t>D141.1.05</t>
  </si>
  <si>
    <t>Stávající prvek: SERVER - Reinstalace</t>
  </si>
  <si>
    <t>870853343</t>
  </si>
  <si>
    <t>D141.1.06</t>
  </si>
  <si>
    <t>Skříňka pro podložení serveru: Server přemístěný na zem přímo u stěny před soklem za dveřmi Ohřívárny, případně na sokl s podložením dle situace.</t>
  </si>
  <si>
    <t>-1967358662</t>
  </si>
  <si>
    <t>D141.1.07</t>
  </si>
  <si>
    <t>Instalace podložení serveru</t>
  </si>
  <si>
    <t>154726222</t>
  </si>
  <si>
    <t>D141.1.08</t>
  </si>
  <si>
    <t>Stávající prvek: RACK - Demontáž včetně kompletního vybavení</t>
  </si>
  <si>
    <t>-2002241671</t>
  </si>
  <si>
    <t>D141.1.09</t>
  </si>
  <si>
    <t>Stávající prvek: RACK - Reinstalace</t>
  </si>
  <si>
    <t>775530819</t>
  </si>
  <si>
    <t>D141.1.10</t>
  </si>
  <si>
    <t>Demontáž: Prvky ozvučení v místnosti rozhodčích</t>
  </si>
  <si>
    <t>1570508615</t>
  </si>
  <si>
    <t>Poznámka k položce:_x000D_
Stávající prvky: Prvky ozvučení v místnosti rozhodčích: - mikrofon drátový se stolním stojanem - mikrofon bezdrátový klopový - bezdrátový přijímač a antény - CD přehrávač</t>
  </si>
  <si>
    <t>D141.1.11</t>
  </si>
  <si>
    <t>Reinstalace: Prvky ozvučení v místnosti rozhodčích</t>
  </si>
  <si>
    <t>1600195587</t>
  </si>
  <si>
    <t>D141.1.12</t>
  </si>
  <si>
    <t>Stávající prvek: průmyslový konektor Harting se západkou 25pin - Demontáž</t>
  </si>
  <si>
    <t>-1564631808</t>
  </si>
  <si>
    <t>D141.1.13</t>
  </si>
  <si>
    <t>Stávající prvek: průmyslový konektor Harting se západkou 25pin - Reinstalace</t>
  </si>
  <si>
    <t>-573185248</t>
  </si>
  <si>
    <t>Poznámka k položce:_x000D_
Stávající prvek: stávající světlo: Stávající pomocné světo nainstalované na mantinelu bude dle požadavků uživatele reinstalováno zpět ve stejném umístění.</t>
  </si>
  <si>
    <t>D141.1.14</t>
  </si>
  <si>
    <t>Stávající prvek: stávající světlo - Demontáž</t>
  </si>
  <si>
    <t>1922406318</t>
  </si>
  <si>
    <t>D141.1.15</t>
  </si>
  <si>
    <t>Reinstalace-Stávající prvek: stávající světlo -</t>
  </si>
  <si>
    <t>-597185479</t>
  </si>
  <si>
    <t>D141.1.16</t>
  </si>
  <si>
    <t>Nový prvek: zásuvky 230VAC</t>
  </si>
  <si>
    <t>553977012</t>
  </si>
  <si>
    <t>Poznámka k položce:_x000D_
Nový prvek: zásuvky 230VAC - 8ks do parapetního žlabu + 3ks na povrch. Napájecí zásuvky okruhů 1+2+3 budou instalovány v parapetním žlabu s přepážkou na mantinelu s rozvody SLP. Napájecí zásuvky okruhů 4+5+6 budou instalovány na omítku. Pro každý z okruhů 1 až 6 bude do nového silového rozvaděče OHŘEV doveden samostatný kabel CYKY 3Jx2,5. Než bude provedena rekonstrukce silových rozvodů ve stadionu, tak budou silové zásuvky zapojeny stávajícím způsobem = všechny na jeden (stávající) jistič 16A.</t>
  </si>
  <si>
    <t>D141.1.17</t>
  </si>
  <si>
    <t>Demontáž stávajících zásuvek zásuvky 230VAC</t>
  </si>
  <si>
    <t>574912279</t>
  </si>
  <si>
    <t>D141.1.18</t>
  </si>
  <si>
    <t>Instalace nových zásuvek zásuvky 230VAC</t>
  </si>
  <si>
    <t>2095333449</t>
  </si>
  <si>
    <t>D141.1.19</t>
  </si>
  <si>
    <t>Rozvodnice nástěnná 1x12modulů včetně kompletního vybavení</t>
  </si>
  <si>
    <t>988428577</t>
  </si>
  <si>
    <t>D141.1.20</t>
  </si>
  <si>
    <t>Instalace rozvodnice v četně vybavení</t>
  </si>
  <si>
    <t>717208560</t>
  </si>
  <si>
    <t>D141.1.21</t>
  </si>
  <si>
    <t>Krabice protahovací/propojovací pro zakončení 5ks chrániček průměr 63mm</t>
  </si>
  <si>
    <t>943998574</t>
  </si>
  <si>
    <t>D141.1.22</t>
  </si>
  <si>
    <t>Montáž boxu a provedení děr pro trubky</t>
  </si>
  <si>
    <t>-128107808</t>
  </si>
  <si>
    <t>D141.1.23</t>
  </si>
  <si>
    <t>Krabice protahovací pro zakončení 2ks chrániček průměr 40mm</t>
  </si>
  <si>
    <t>-187890366</t>
  </si>
  <si>
    <t>D141.1.24</t>
  </si>
  <si>
    <t>1598582711</t>
  </si>
  <si>
    <t>D141.1.25</t>
  </si>
  <si>
    <t>Parapetní žlab s přepážkou na mantinelu pro rozvody Sil i SLP</t>
  </si>
  <si>
    <t>1406102018</t>
  </si>
  <si>
    <t>D141.1.26</t>
  </si>
  <si>
    <t>Instalace parapetního žlabu</t>
  </si>
  <si>
    <t>-1632880308</t>
  </si>
  <si>
    <t>D141.1.27</t>
  </si>
  <si>
    <t>Napájecí kabel CYKY 3Jx2,5</t>
  </si>
  <si>
    <t>1427657808</t>
  </si>
  <si>
    <t>D141.1.28</t>
  </si>
  <si>
    <t>Instalace kabelu</t>
  </si>
  <si>
    <t>717493047</t>
  </si>
  <si>
    <t>D141.1.29</t>
  </si>
  <si>
    <t>Stíněný PVC kabel profesionální 2*20*0,12mm , signálové napojení, Cu opředení</t>
  </si>
  <si>
    <t>-1938150570</t>
  </si>
  <si>
    <t>D141.1.30</t>
  </si>
  <si>
    <t>Montáž Kabel</t>
  </si>
  <si>
    <t>-1592676117</t>
  </si>
  <si>
    <t>D141.1.31</t>
  </si>
  <si>
    <t>Kabel UTP,Cat5E,LSOH plášť,4páry</t>
  </si>
  <si>
    <t>355977797</t>
  </si>
  <si>
    <t>D141.1.32</t>
  </si>
  <si>
    <t>1855588920</t>
  </si>
  <si>
    <t>D141.1.33</t>
  </si>
  <si>
    <t>Kabel F/UTP cat. 5E, LS0H plášť,4páry</t>
  </si>
  <si>
    <t>1985013813</t>
  </si>
  <si>
    <t>D141.1.34</t>
  </si>
  <si>
    <t>1336065942</t>
  </si>
  <si>
    <t>D141.1.35</t>
  </si>
  <si>
    <t>Drobný instalační materiál (montážní sady, konektory RJ a Zvuk, svorkovnice pro napojení na stávající kabelové trasy, ...)</t>
  </si>
  <si>
    <t>-1423240747</t>
  </si>
  <si>
    <t>D141.1.36</t>
  </si>
  <si>
    <t>Montáž drobného instalačního materiálu</t>
  </si>
  <si>
    <t>326490511</t>
  </si>
  <si>
    <t>D141.1.37</t>
  </si>
  <si>
    <t>Pomocné práce (příprava a úklid pracoviště, manipulace s materiálem, přemístění stávající nástěnné lékárničky, ...)</t>
  </si>
  <si>
    <t>-161661779</t>
  </si>
  <si>
    <t>D141,2</t>
  </si>
  <si>
    <t>TRU nosný systém kabelových tras</t>
  </si>
  <si>
    <t>D141.2.01</t>
  </si>
  <si>
    <t>LIŠTA HRANATÁ 40x20, bílá, 2m, karton</t>
  </si>
  <si>
    <t>-224965783</t>
  </si>
  <si>
    <t>D141.2.02</t>
  </si>
  <si>
    <t>LIŠTA HRANATÁ 20x10, bílá, 2m, karton</t>
  </si>
  <si>
    <t>515585225</t>
  </si>
  <si>
    <t>D141.2.03</t>
  </si>
  <si>
    <t>Trubka ohebná 32mm 750N pod omítku</t>
  </si>
  <si>
    <t>1734359401</t>
  </si>
  <si>
    <t>D141.2.04</t>
  </si>
  <si>
    <t>Chránička pod podlahu do betonové desky průměr 40mmky pod podlahu provádí stavba"]</t>
  </si>
  <si>
    <t>-1768623484</t>
  </si>
  <si>
    <t>D141.2.05</t>
  </si>
  <si>
    <t>Chránička pod podlahu do betonové desky průměr 63mmky pod podlahu provádí stavba"]</t>
  </si>
  <si>
    <t>-129358103</t>
  </si>
  <si>
    <t>D141.2.06</t>
  </si>
  <si>
    <t>Krabice povrchová propojovací/protahovací pomocná</t>
  </si>
  <si>
    <t>-697290783</t>
  </si>
  <si>
    <t>D141.2.07</t>
  </si>
  <si>
    <t>Drobný instalační materiál (svorkovnice,spojovací materiál, hmoždinky šrouby, štítky kabelů, úklid po montáži, zakončení přívodních tras u zábrankových svetěl, ...)</t>
  </si>
  <si>
    <t>2028472509</t>
  </si>
  <si>
    <t>D141.2.08</t>
  </si>
  <si>
    <t>Pomocné práce (stavební úpravy, průrazy, trubky/kabeláž pod omítku ...)</t>
  </si>
  <si>
    <t>-1881002140</t>
  </si>
  <si>
    <t>D.141.3</t>
  </si>
  <si>
    <t>Měření a regulace</t>
  </si>
  <si>
    <t>D141.3.01.01</t>
  </si>
  <si>
    <t>Snimac uniku NH3 Ex, prostorovy, elektrochemický, 0-1000ppm, II2G Ex d IIC T6 Gb</t>
  </si>
  <si>
    <t>-601422094</t>
  </si>
  <si>
    <t>D141.3.01.02</t>
  </si>
  <si>
    <t>Kabelový snímač teploty čidlo Pt1000/3850; polyamidové pouzdro 6x20 mm, kabel PVC stíněný, 2 x 0,14mm2, délky 10 m, IP67</t>
  </si>
  <si>
    <t>882917200</t>
  </si>
  <si>
    <t>D141.3.01.03</t>
  </si>
  <si>
    <t>Měřící převodník programovatelný Pt100, Pt1000, Ni100, Ni1000/4 až 20 mA nebo 0 až 10V, IP65, napájení 11,5 až 30 V DC, rozsah -25°C až +25°C</t>
  </si>
  <si>
    <t>1425314461</t>
  </si>
  <si>
    <t>D141.3.01.04</t>
  </si>
  <si>
    <t>Ventilátor - jen zapojení (dodávka technologie)</t>
  </si>
  <si>
    <t>468244385</t>
  </si>
  <si>
    <t>D141.3.01.05</t>
  </si>
  <si>
    <t>Rozvaděč nástěnný polyesterový 600x600x300mm, 1NPE ~ 50Hz 400V TN-S, In=40A, Kompletní vystrojení rozvaděče: ústředna detekce úniku NH3, hlavní vypínač, jistící a spínací a signální prvky, pomocná relé, UPS, napájecí zdroje a transformátory, svorky, vývodky, kabelová forma, signalizační maják a siréna, ovladací přepínač ventilátoru</t>
  </si>
  <si>
    <t>-916665131</t>
  </si>
  <si>
    <t>D141.3.01.06</t>
  </si>
  <si>
    <t>Signálový kabel JYTY 2x1</t>
  </si>
  <si>
    <t>-1616256374</t>
  </si>
  <si>
    <t>D141.3.01.07</t>
  </si>
  <si>
    <t>Signálový kabel JYTY 4x1</t>
  </si>
  <si>
    <t>1702927935</t>
  </si>
  <si>
    <t>D141.3.01.08</t>
  </si>
  <si>
    <t>Napájecí kabel CYKY-J 3x2,5</t>
  </si>
  <si>
    <t>1452025363</t>
  </si>
  <si>
    <t>D141.3.01.09</t>
  </si>
  <si>
    <t>Drátěný kabelový žlab 50x50</t>
  </si>
  <si>
    <t>-882958063</t>
  </si>
  <si>
    <t>D141.3.01.10</t>
  </si>
  <si>
    <t>Elektroinstalační PVC trubka průměr 32</t>
  </si>
  <si>
    <t>-1792319230</t>
  </si>
  <si>
    <t>D141.3.01.11</t>
  </si>
  <si>
    <t>Elektroinstalační PVC trubka pevná průměr 32</t>
  </si>
  <si>
    <t>-963040348</t>
  </si>
  <si>
    <t>D141.3.01.12</t>
  </si>
  <si>
    <t>Napojení měřících převodníků do stávajícho řídícího systému technologie chlazení, uvedení do provozu</t>
  </si>
  <si>
    <t>-1581747972</t>
  </si>
  <si>
    <t>D141.3.01.13</t>
  </si>
  <si>
    <t>Nastavení ústředny detekce čpavku, uvedení do provozu, funkční zkouška</t>
  </si>
  <si>
    <t>-2140742293</t>
  </si>
  <si>
    <t>D141.3.01.14</t>
  </si>
  <si>
    <t>Školení obsluhy</t>
  </si>
  <si>
    <t>328111278</t>
  </si>
  <si>
    <t>D141.3.01.15</t>
  </si>
  <si>
    <t>Výchozí revize</t>
  </si>
  <si>
    <t>966199895</t>
  </si>
  <si>
    <t>D141.4</t>
  </si>
  <si>
    <t>Ostatní</t>
  </si>
  <si>
    <t>D141.4.01</t>
  </si>
  <si>
    <t>Revize připojení napájení slaboproudých systémů (1ks rozvaděč 12U + 1ks jistič + 11 zásuvek 230VAC-teď na jednom okruhu)</t>
  </si>
  <si>
    <t>-2125508817</t>
  </si>
  <si>
    <t>D.1.4.2 - Ledová plocha</t>
  </si>
  <si>
    <t>142A - Ledová plocha</t>
  </si>
  <si>
    <t xml:space="preserve">    142A1 - Hydroizolace</t>
  </si>
  <si>
    <t xml:space="preserve">    142A2 - Geotextílie</t>
  </si>
  <si>
    <t xml:space="preserve">    142A3 - Tepelné izolace</t>
  </si>
  <si>
    <t xml:space="preserve">    142A4 - PE folie tl. 0,15 mm</t>
  </si>
  <si>
    <t xml:space="preserve">    142A5 - Betonová krycí deska tl. 50 mm</t>
  </si>
  <si>
    <t xml:space="preserve">    142A6 - Vyhřívaná železobetonová deska tl. 150 mm</t>
  </si>
  <si>
    <t xml:space="preserve">    142A7 - Chlazená železobetonová deska tl. 100 mm</t>
  </si>
  <si>
    <t>142B - Chlazení</t>
  </si>
  <si>
    <t xml:space="preserve">    142B1 - Armatury NH3</t>
  </si>
  <si>
    <t xml:space="preserve">    142B2 - Ocelové potrubí a tvarovky NH3</t>
  </si>
  <si>
    <t xml:space="preserve">    142B3 - Plastové HDPE potrubí</t>
  </si>
  <si>
    <t xml:space="preserve">    142B4 - Armatury na glykol</t>
  </si>
  <si>
    <t xml:space="preserve">    142B5 - Ostatní práce</t>
  </si>
  <si>
    <t>142C - Ostatní</t>
  </si>
  <si>
    <t xml:space="preserve">    142C1 - Tlakové a provozní zkoušky</t>
  </si>
  <si>
    <t xml:space="preserve">    142C3 -  Ostatní práce </t>
  </si>
  <si>
    <t>142A</t>
  </si>
  <si>
    <t>142A1</t>
  </si>
  <si>
    <t>Hydroizolace</t>
  </si>
  <si>
    <t>142A101</t>
  </si>
  <si>
    <t>Montáž izolace proti tlakové vodě</t>
  </si>
  <si>
    <t>M2</t>
  </si>
  <si>
    <t>142A102</t>
  </si>
  <si>
    <t>Hydroizolační PVC fólie tl.1 mm, s prelož. min. 100 mm</t>
  </si>
  <si>
    <t>142A103</t>
  </si>
  <si>
    <t>Přesun hmot v objektech výšky do 6 m</t>
  </si>
  <si>
    <t>T</t>
  </si>
  <si>
    <t>142A2</t>
  </si>
  <si>
    <t>Geotextílie</t>
  </si>
  <si>
    <t>142A204</t>
  </si>
  <si>
    <t>Montáž vrstvy z geotextílie</t>
  </si>
  <si>
    <t>142A205</t>
  </si>
  <si>
    <t>Geotextílie polypropylénová, s prelož. min. 100 mm</t>
  </si>
  <si>
    <t>142A3</t>
  </si>
  <si>
    <t>Tepelné izolace</t>
  </si>
  <si>
    <t>142A306</t>
  </si>
  <si>
    <t>Montáž tepelné izolace</t>
  </si>
  <si>
    <t>142A307</t>
  </si>
  <si>
    <t>Extrudovaný polystyrén pro tlak 300 kPa tl. 100 mm</t>
  </si>
  <si>
    <t>142A308</t>
  </si>
  <si>
    <t>142A4</t>
  </si>
  <si>
    <t>PE folie tl. 0,15 mm</t>
  </si>
  <si>
    <t>142A409</t>
  </si>
  <si>
    <t>Montáž PE folie</t>
  </si>
  <si>
    <t>142A410</t>
  </si>
  <si>
    <t>Separační PE folie tl. 0,15 mm, s prelož. min. 100 mm</t>
  </si>
  <si>
    <t>142A411</t>
  </si>
  <si>
    <t>142A5</t>
  </si>
  <si>
    <t>Betonová krycí deska tl. 50 mm</t>
  </si>
  <si>
    <t>142A512</t>
  </si>
  <si>
    <t>Zhutnění betonu, znivelovaní, srovnání plochy</t>
  </si>
  <si>
    <t>142A513</t>
  </si>
  <si>
    <t>Beton B25 C20/25 včetně dopravy na stavbu</t>
  </si>
  <si>
    <t>M3</t>
  </si>
  <si>
    <t>142A514</t>
  </si>
  <si>
    <t>Čerpání betonu pumpou</t>
  </si>
  <si>
    <t>142A6</t>
  </si>
  <si>
    <t>Vyhřívaná železobetonová deska tl. 150 mm</t>
  </si>
  <si>
    <t>142A615</t>
  </si>
  <si>
    <t>Zpracování betonu</t>
  </si>
  <si>
    <t>142A616</t>
  </si>
  <si>
    <t>Dodávka a pokládka vrstvy kari sítí 150/150/6 s prelož. min. 300 mm</t>
  </si>
  <si>
    <t>142A617</t>
  </si>
  <si>
    <t>Beton  C16/20 včetně dopravy na stavbu</t>
  </si>
  <si>
    <t>142A618</t>
  </si>
  <si>
    <t>142A7</t>
  </si>
  <si>
    <t>Chlazená železobetonová deska tl. 100 mm</t>
  </si>
  <si>
    <t>142A719</t>
  </si>
  <si>
    <t>Zpracování betonu a strojní hlazení vč. penetračného nátěru</t>
  </si>
  <si>
    <t>142A720</t>
  </si>
  <si>
    <t>Dodávka a pokládka vrstvy kari sítí 100/100/8 s prelož. min. 300 mm</t>
  </si>
  <si>
    <t>142A721</t>
  </si>
  <si>
    <t>Polypropylenová vlákna v množství 1kg/m3</t>
  </si>
  <si>
    <t>kg</t>
  </si>
  <si>
    <t>142A722</t>
  </si>
  <si>
    <t>Beton C30/37 včetně dopravy na stavbu</t>
  </si>
  <si>
    <t>142A723</t>
  </si>
  <si>
    <t>142B</t>
  </si>
  <si>
    <t>Chlazení</t>
  </si>
  <si>
    <t>142B1</t>
  </si>
  <si>
    <t>Armatury NH3</t>
  </si>
  <si>
    <t>142B101</t>
  </si>
  <si>
    <t>Kontrolní ventil DN10, vč. zátky</t>
  </si>
  <si>
    <t>142B102</t>
  </si>
  <si>
    <t>Regulační ventil DN20</t>
  </si>
  <si>
    <t>142B103</t>
  </si>
  <si>
    <t>Odolejovací ventil s uzavíracím ventilem DN15</t>
  </si>
  <si>
    <t>142B2</t>
  </si>
  <si>
    <t>Ocelové potrubí a tvarovky NH3</t>
  </si>
  <si>
    <t>142B205</t>
  </si>
  <si>
    <t>Ocelové potrubí bezešvé (P235GH) DN20 - 26,9x2,6 mm</t>
  </si>
  <si>
    <t>142B206</t>
  </si>
  <si>
    <t>Ocelové potrubí bezešvé (P235GH) DN40 - 48,3x2,6 mm</t>
  </si>
  <si>
    <t>142B207</t>
  </si>
  <si>
    <t>Ocelové potrubí bezešvé (P235GH) DN125 - 139,7x4,5 mm</t>
  </si>
  <si>
    <t>142B208</t>
  </si>
  <si>
    <t>Koleno varné (P235GH) DN20 90° - 26,9x2,6 mm</t>
  </si>
  <si>
    <t>142B209</t>
  </si>
  <si>
    <t>Koleno varné (P235GH) DN20 180° - 26,9x2,6 mm</t>
  </si>
  <si>
    <t>142B210</t>
  </si>
  <si>
    <t>Koleno varné (P235GH) DN40 90° - 48,3x2,6 mm</t>
  </si>
  <si>
    <t>142B211</t>
  </si>
  <si>
    <t>Koleno varné (P235GH) DN125 90° - 139,7x4,5 mm</t>
  </si>
  <si>
    <t>142B212</t>
  </si>
  <si>
    <t>T-kus ocelový DN 40 x 40 x 40 (48,3 x 48,3 x 48,3 mm)</t>
  </si>
  <si>
    <t>142B213</t>
  </si>
  <si>
    <t>T-kus ocelový DN 125 x 125 x 125 (139,7 x 139,7 x 139,7 mm)</t>
  </si>
  <si>
    <t>142B214</t>
  </si>
  <si>
    <t>Ocelové klenuté dno DN40 (48,3 mm)</t>
  </si>
  <si>
    <t>142B215</t>
  </si>
  <si>
    <t>Ocelové klenuté dno DN125 (139,7 mm)</t>
  </si>
  <si>
    <t>142B216</t>
  </si>
  <si>
    <t>Rozdělovač NH3 DN20 x 177 ks nastřikových elementů rozestup 80 mm</t>
  </si>
  <si>
    <t>142B217</t>
  </si>
  <si>
    <t>Sběrač DN125, rozestup 80 mm</t>
  </si>
  <si>
    <t>142B218</t>
  </si>
  <si>
    <t>Tepelná izolace potrubního rozvodu NH3 v technologickém kanále</t>
  </si>
  <si>
    <t>142B3</t>
  </si>
  <si>
    <t>Plastové HDPE potrubí</t>
  </si>
  <si>
    <t>142B319</t>
  </si>
  <si>
    <t>HDPE potrubí 25x2,3 mm</t>
  </si>
  <si>
    <t>142B320</t>
  </si>
  <si>
    <t>HDPE koleno D25 mm</t>
  </si>
  <si>
    <t>142B321</t>
  </si>
  <si>
    <t>HDPE potrubí D63 mm</t>
  </si>
  <si>
    <t>bm</t>
  </si>
  <si>
    <t>142B322</t>
  </si>
  <si>
    <t>HDPE rozdělovač D90 mm</t>
  </si>
  <si>
    <t>142B323</t>
  </si>
  <si>
    <t>HDPE sběrač D90 mm</t>
  </si>
  <si>
    <t>142B324</t>
  </si>
  <si>
    <t>Ostatní tvarovky HDPE potrubí</t>
  </si>
  <si>
    <t>142B4</t>
  </si>
  <si>
    <t>Armatury na glykol</t>
  </si>
  <si>
    <t>142B425</t>
  </si>
  <si>
    <t>Uzavírací mezipřírubová klapka s nerezovým diskem DN65/PN10</t>
  </si>
  <si>
    <t>142B5</t>
  </si>
  <si>
    <t>Ostatní práce</t>
  </si>
  <si>
    <t>142B526</t>
  </si>
  <si>
    <t>Montáž potrubí a armatur čpavku v technologickém kanálu</t>
  </si>
  <si>
    <t>142B527</t>
  </si>
  <si>
    <t>Montáž potrubí a armatur čpavku na ledové ploše</t>
  </si>
  <si>
    <t>142B528</t>
  </si>
  <si>
    <t>Montáž potrubí a armatur temperovaní podloží v techn. Kanále</t>
  </si>
  <si>
    <t>142B529</t>
  </si>
  <si>
    <t>Montáž a dodávka kaučukových izolací rozvodu čpavku v technologickém kanále</t>
  </si>
  <si>
    <t>142B530</t>
  </si>
  <si>
    <t>Závěsná technika a montážní systém, svařovací materiál</t>
  </si>
  <si>
    <t>142B531</t>
  </si>
  <si>
    <t>Spojovací materiál (šrouby, matice, podložky)</t>
  </si>
  <si>
    <t>142B532</t>
  </si>
  <si>
    <t>Těsnící materiál</t>
  </si>
  <si>
    <t>142B533</t>
  </si>
  <si>
    <t>Nátěry částí chladicího okruhu</t>
  </si>
  <si>
    <t>142B534</t>
  </si>
  <si>
    <t>Technické plyny pro svařování</t>
  </si>
  <si>
    <t>142B535</t>
  </si>
  <si>
    <t>Přídavný a režijní materiál</t>
  </si>
  <si>
    <t>142C</t>
  </si>
  <si>
    <t>142C1</t>
  </si>
  <si>
    <t>Tlakové a provozní zkoušky</t>
  </si>
  <si>
    <t>142C101</t>
  </si>
  <si>
    <t>Zkouška pevnosti čpavkového potrobního rozvodu</t>
  </si>
  <si>
    <t>hod</t>
  </si>
  <si>
    <t>142C102</t>
  </si>
  <si>
    <t>Zkouška těsnosti čpavkového potrubního rozvodu</t>
  </si>
  <si>
    <t>142C103</t>
  </si>
  <si>
    <t>Zkouška pevnosti glykolového potrubního rozvodu</t>
  </si>
  <si>
    <t>142C104</t>
  </si>
  <si>
    <t>Zkouška těsnosti glykolového potrubního rozvodu</t>
  </si>
  <si>
    <t>142C105</t>
  </si>
  <si>
    <t>Profuk čpavkového potrubního rozvodu</t>
  </si>
  <si>
    <t>142C106</t>
  </si>
  <si>
    <t>Vákuovaní čpavkového potrubního rozvodu</t>
  </si>
  <si>
    <t>142C3</t>
  </si>
  <si>
    <t xml:space="preserve"> Ostatní práce </t>
  </si>
  <si>
    <t>142C307</t>
  </si>
  <si>
    <t>Pronájem lešení, plošiny a transportní techniky</t>
  </si>
  <si>
    <t>142C308</t>
  </si>
  <si>
    <t>Dopravní náklady</t>
  </si>
  <si>
    <t>D.1.9 - Mantinely</t>
  </si>
  <si>
    <t>Označení - Základní specifikace 60 x 28 m</t>
  </si>
  <si>
    <t>D1 - Specifikace pro alternativní rozměr plochy 60 x 26 m</t>
  </si>
  <si>
    <t>Označení</t>
  </si>
  <si>
    <t>Základní specifikace 60 x 28 m</t>
  </si>
  <si>
    <t>1.1.</t>
  </si>
  <si>
    <t>Pružný (elestický) mantinel - rozměr 60,0 s 28,0 m/R 8,5 m</t>
  </si>
  <si>
    <t>Poznámka k položce:_x000D_
Podrobná materiálová specifikace a výkaz výměr - viz podrobná specifikace D.1.1.1.Technická zpráva</t>
  </si>
  <si>
    <t>1.2.</t>
  </si>
  <si>
    <t>Nástavba ochranných plexiskel v HC provedení - 2.400/1.800 mm</t>
  </si>
  <si>
    <t>1.3.</t>
  </si>
  <si>
    <t>Kompletní překrytí reklam</t>
  </si>
  <si>
    <t>1.4.</t>
  </si>
  <si>
    <t>Ochranné sítě v prosotorách za brankami vč. nosné hliníkové konstrukce</t>
  </si>
  <si>
    <t>1.5.</t>
  </si>
  <si>
    <t>Ohrazení a zasklení střídaček pro hráče - rozměr 10,0 x 2,16 m</t>
  </si>
  <si>
    <t>1.6.</t>
  </si>
  <si>
    <t>Ochrazení a zasklení trestných lavic - rozměr 4,0 x 2,16 m</t>
  </si>
  <si>
    <t>1.7.</t>
  </si>
  <si>
    <t>Boční ohraz., zasklení a zastřešení časoměřiců - rozměr 4,16 x 2,64 m</t>
  </si>
  <si>
    <t>1.8.</t>
  </si>
  <si>
    <t>Lavice pro hráče</t>
  </si>
  <si>
    <t>1.9.</t>
  </si>
  <si>
    <t>Zvýšené podlahy - do prostoru střídaček, tr. lavic (vč. meziprostoru) a časoměřičů</t>
  </si>
  <si>
    <t>1.10.</t>
  </si>
  <si>
    <t>Kompletní zadní krytí mantinelu + střídaček, trestných lavic a časoměřičů</t>
  </si>
  <si>
    <t>1.11.</t>
  </si>
  <si>
    <t>Ochranné závěsy na plexiskla</t>
  </si>
  <si>
    <t>1.12.</t>
  </si>
  <si>
    <t>Dělící mantinely pro mini hokej</t>
  </si>
  <si>
    <t>1.13.</t>
  </si>
  <si>
    <t>Branky pro lední hokej</t>
  </si>
  <si>
    <t>D1</t>
  </si>
  <si>
    <t>Specifikace pro alternativní rozměr plochy 60 x 26 m</t>
  </si>
  <si>
    <t>2.1.</t>
  </si>
  <si>
    <t>Kotevní prvky pro alternativní rozměr hrací ploichy 60,0 x 26,0 m / R 8,5 m</t>
  </si>
  <si>
    <t>2.2.</t>
  </si>
  <si>
    <t>Prostavující prvky do hráčských prostor</t>
  </si>
  <si>
    <t>VON - Vedlejší a ostatní náklady</t>
  </si>
  <si>
    <t>VRN - Vedlejší rozpočtové náklady</t>
  </si>
  <si>
    <t>VRN</t>
  </si>
  <si>
    <t>Vedlejší rozpočtové náklady</t>
  </si>
  <si>
    <t>VRN01</t>
  </si>
  <si>
    <t>Pasportizace objektu – fotodokumentace stávajícího stavu konstrukcí</t>
  </si>
  <si>
    <t>662692569</t>
  </si>
  <si>
    <t>VRN02</t>
  </si>
  <si>
    <t>Příprava stávajících řešených prostorů k provádění stavebních prací.</t>
  </si>
  <si>
    <t>2000306886</t>
  </si>
  <si>
    <t>Poznámka k položce:_x000D_
Včetně D+M zakrytí a zabezpečení stávajících konstrukcí, předmětů a prvků před znečištěním nebo porušením v průběhu stavebních úprav (např. stávající okna, dveře restaurace, ubytovací části apod..)</t>
  </si>
  <si>
    <t>VRN03</t>
  </si>
  <si>
    <t>Zpracování technologického postupu jednotlivých prací + harmonogramu stavebních prací.</t>
  </si>
  <si>
    <t>764465252</t>
  </si>
  <si>
    <t>Poznámka k položce:_x000D_
Včetně průběžné aktualizace a odsouhlasení navrženého řešení.</t>
  </si>
  <si>
    <t>VRN04</t>
  </si>
  <si>
    <t>Zpracování technologického postupu bouracích prací + případné podchycení + vymezení ohroženého prostoru. Včetně průběžné aktualizace a odsouhlasení navrženého řešení.</t>
  </si>
  <si>
    <t>-1365230974</t>
  </si>
  <si>
    <t>VRN05</t>
  </si>
  <si>
    <t>Provoz investora – opatření související s provozem restaurace a ubytování</t>
  </si>
  <si>
    <t>1320173788</t>
  </si>
  <si>
    <t>VRN06</t>
  </si>
  <si>
    <t>Činnost geotechnika, včetně geotechnických zkoušek, měření rovinnosti a měření parametrů hutnění, včetně hutnících zkoušek, vyhotovení protokolů hutnění, výrobně technické dokumentace, převzetí základové spáry</t>
  </si>
  <si>
    <t>-964817295</t>
  </si>
  <si>
    <t>VRN07</t>
  </si>
  <si>
    <t>Zpracování výrobně technické dokumentace včetně zpracování koordinačních výkresů.</t>
  </si>
  <si>
    <t>-2041999763</t>
  </si>
  <si>
    <t>Poznámka k položce:_x000D_
Výrobní dokumentace veškerých konstrukcí, výrobků, řemesel atd.</t>
  </si>
  <si>
    <t>VRN08</t>
  </si>
  <si>
    <t>Dokumentace skutečného provedení stavby.</t>
  </si>
  <si>
    <t>-1345485527</t>
  </si>
  <si>
    <t>VRN09</t>
  </si>
  <si>
    <t>Zařízení staveniště - vybudování, provoz, údržba a odstranění zařízení staveniště.</t>
  </si>
  <si>
    <t>-798220811</t>
  </si>
  <si>
    <t>Poznámka k položce:_x000D_
Včetně zřízení a napojení na odběrná místa inženýrských sítí. _x000D_
Včetně případných nákladů spojených s užíváním veřejného prostranství (zábor ploch).</t>
  </si>
  <si>
    <t>VRN10</t>
  </si>
  <si>
    <t>Zpracování plánu organizace výstavby - úprava dle technologie a postupů zhotovitele (předání objednateli v listinné podobě).</t>
  </si>
  <si>
    <t>-1970579808</t>
  </si>
  <si>
    <t>VRN11</t>
  </si>
  <si>
    <t>Opatření spojená se zajištěním BOZP při provádění stavby</t>
  </si>
  <si>
    <t>866485558</t>
  </si>
  <si>
    <t>VRN12</t>
  </si>
  <si>
    <t>Koordinační činnost dodavatele v rámci stavby, včetně koordinační činnosti se subdodavateli.</t>
  </si>
  <si>
    <t>473593819</t>
  </si>
  <si>
    <t>VRN13</t>
  </si>
  <si>
    <t>Předložení vzorků rozhodujících materiálů pro konečné úpravy stavebního díla dle obchodních podmínek.</t>
  </si>
  <si>
    <t>1123026458</t>
  </si>
  <si>
    <t>VRN14</t>
  </si>
  <si>
    <t>Provedení všech předepsaných zkoušek, včetně zkoušky chladícího systému a tvorby ledu, revizí, atestů, atd.</t>
  </si>
  <si>
    <t>355179347</t>
  </si>
  <si>
    <t>Poznámka k položce:_x000D_
Včetně doložení certifikátů, protokolů a dalších dokladů._x000D_
Komplexní vyzkoušení všech částí díla, uvedení do provozu, zkušební provoz.</t>
  </si>
  <si>
    <t>VRN15</t>
  </si>
  <si>
    <t>Vypracování podrobného provozního řádu dokončeného díla s uvedením pokynů a návodů k užívání, k obsluze veškerých zařízení, způsobu a intervalů údržby, požadavků na provádění kontrol, servisních prohlídek, revizí, zaškolení obsluhy, záruční listy, apod.</t>
  </si>
  <si>
    <t>-10731781</t>
  </si>
  <si>
    <t>VRN16</t>
  </si>
  <si>
    <t>Ztížené dopravní podmínky doplnit o DIO</t>
  </si>
  <si>
    <t>-1148036722</t>
  </si>
  <si>
    <t>VRN17</t>
  </si>
  <si>
    <t>Zřízení provizorní příjezdové komunikace (silniční panely) v délce 130 m</t>
  </si>
  <si>
    <t>-1856866203</t>
  </si>
  <si>
    <t>SEZNAM FIGUR</t>
  </si>
  <si>
    <t>Výměra</t>
  </si>
  <si>
    <t>Použití figury:</t>
  </si>
  <si>
    <t>Odstranění izolace proti vodě, vlhkosti a plynům z pásů NAIP přitavených dvouvrstvých z plochy svislé</t>
  </si>
  <si>
    <t>Řezání stávajících betonových mazanin nevyztužených hl do 150 mm</t>
  </si>
  <si>
    <t>"víz výkres demolic" 1619</t>
  </si>
  <si>
    <t>Odstranění izolace proti vodě, vlhkosti a plynům z pásů NAIP přitavených dvouvrstvých z plochy vodorovné</t>
  </si>
  <si>
    <t>Odstranění tepelné izolace podlah lepené z polystyrenu suchého tl do 100 mm</t>
  </si>
  <si>
    <t>Bourání základů ze ŽB</t>
  </si>
  <si>
    <t>Bourání podkladů pod dlažby nebo mazanin betonových nebo z litého asfaltu tl přes 100 mm pl přes 4 m2</t>
  </si>
  <si>
    <t>"viz výkres demolic" 162</t>
  </si>
  <si>
    <t>Bourání podkladů pod dlažby nebo mazanin betonových nebo z litého asfaltu tl do 100 mm pl přes 4 m2</t>
  </si>
  <si>
    <t>"viz výkres demolic" 306</t>
  </si>
  <si>
    <t>Odstranění podkladů zpevněných ploch z kameniva drceného</t>
  </si>
  <si>
    <t>"viz výkres demolic" 235</t>
  </si>
  <si>
    <t>Hloubení jam nezapažených v hornině třídy těžitelnosti II skupiny 4 objem do 1000 m3 strojně</t>
  </si>
  <si>
    <t>"viz výkres demolic" 251</t>
  </si>
  <si>
    <t>"aktualizace rev02" 19</t>
  </si>
  <si>
    <t>"ledová plocha" 1650,95</t>
  </si>
  <si>
    <t>Násyp pod podlahy z betonového recyklátu se zhutněním</t>
  </si>
  <si>
    <t>913-(235+198)</t>
  </si>
  <si>
    <t>Mazanina tl přes 120 do 240 mm z betonu prostého bez zvýšených nároků na prostředí tř. C 16/20</t>
  </si>
  <si>
    <t>Příplatek k mazaninám za přidání PP mikrovláken pro objemové vyztužení 0,9 kg/m3</t>
  </si>
  <si>
    <t>Výztuž mazanin svařovanými sítěmi Kari</t>
  </si>
  <si>
    <t>Potěr cementový samonivelační litý C30 tl přes 45 do 50 mm</t>
  </si>
  <si>
    <t>Příplatek k cementovému samonivelačnímu litému potěru C30 ZKD 5 mm tl přes 50 mm</t>
  </si>
  <si>
    <t>Provedení vodorovné izolace proti tlakové vodě termoplasty lepenou fólií PVC</t>
  </si>
  <si>
    <t>Provedení doplňků izolace proti vodě na vodorovné ploše z textilií vrstva podkladní</t>
  </si>
  <si>
    <t>Provedení doplňků izolace proti vodě na vodorovné ploše z textilií vrstva ochranná</t>
  </si>
  <si>
    <t>Montáž izolace tepelné podlah volně kladenými rohožemi, pásy, dílci, deskami 1 vrstva</t>
  </si>
  <si>
    <t>Montáž izolace tepelné podlah, stropů vrchem nebo střech překrytí separační fólií z PE</t>
  </si>
  <si>
    <t>Lepení čtverců z pryže 2-složkovým lepidlem</t>
  </si>
  <si>
    <t>Krycí epoxidová stěrka tloušťky přes 1 do 2 mm dekorativní lité podlahy</t>
  </si>
  <si>
    <t>"obvod haly" 53,05+92,15+53,55+53,75+54,8</t>
  </si>
  <si>
    <t>"obvod ledové plochy" 43*2+11*2+8,95*2*pi</t>
  </si>
  <si>
    <t>"aktualizace rev 02" 3,85*2</t>
  </si>
  <si>
    <t>Provedení svislé izolace proti tlakové vodě termoplasty lepenou fólií PVC</t>
  </si>
  <si>
    <t>Provedení doplňků izolace proti vodě na ploše svislé z textilií vrstva podkladní</t>
  </si>
  <si>
    <t>Provedení doplňků izolace proti vodě na ploše svislé z textilií vrstva ochranná</t>
  </si>
  <si>
    <t>"levá strana" 235</t>
  </si>
  <si>
    <t>"pravá strana" 198</t>
  </si>
  <si>
    <t>"aktualizace rev 02" 19</t>
  </si>
  <si>
    <t>Základové desky ze ŽB bez zvýšených nároků na prostředí tř. C 30/37</t>
  </si>
  <si>
    <t>Výztuž základových desek svařovanými sítěmi Kari</t>
  </si>
  <si>
    <t>"levá strana" 112,1</t>
  </si>
  <si>
    <t>"pravá strana" 111,7</t>
  </si>
  <si>
    <t>Zřízení bednění základových desek</t>
  </si>
  <si>
    <t>Výztuž základových desek betonářskou ocelí 10 505 (R)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</si>
  <si>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</si>
  <si>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</si>
  <si>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</si>
  <si>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</si>
  <si>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</si>
  <si>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</si>
  <si>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</si>
  <si>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</si>
  <si>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</si>
  <si>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</si>
  <si>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</si>
  <si>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</si>
  <si>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</si>
  <si>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</si>
  <si>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</si>
  <si>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</si>
  <si>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</si>
  <si>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</si>
  <si>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</si>
  <si>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</si>
  <si>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</si>
  <si>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</si>
  <si>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</si>
  <si>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</si>
  <si>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</si>
  <si>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</si>
  <si>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</si>
  <si>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</si>
  <si>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</si>
  <si>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</si>
  <si>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</si>
  <si>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</si>
  <si>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</si>
  <si>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</si>
  <si>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</si>
  <si>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</si>
  <si>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</si>
  <si>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</si>
  <si>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</si>
  <si>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</si>
  <si>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</si>
  <si>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</si>
  <si>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</si>
  <si>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</si>
  <si>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</si>
  <si>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</si>
  <si>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</si>
  <si>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</si>
  <si>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</si>
  <si>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</si>
  <si>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</si>
  <si>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</si>
  <si>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</si>
  <si>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</si>
  <si>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</si>
  <si>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</si>
  <si>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</si>
  <si>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</si>
  <si>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</si>
  <si>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</si>
  <si>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</si>
  <si>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</si>
  <si>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</si>
  <si>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</si>
  <si>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</si>
  <si>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</si>
  <si>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</si>
  <si>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</si>
  <si>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</si>
  <si>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</si>
  <si>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</si>
  <si>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</si>
  <si>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</si>
  <si>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</si>
  <si>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</si>
  <si>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</si>
  <si>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</si>
  <si>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</si>
  <si>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</si>
  <si>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</si>
  <si>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</si>
  <si>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</si>
  <si>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</si>
  <si>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</si>
  <si>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</si>
  <si>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</si>
  <si>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</si>
  <si>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</si>
  <si>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</si>
  <si>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</si>
  <si>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</si>
  <si>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</si>
  <si>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</si>
  <si>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</si>
  <si>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</si>
  <si>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</si>
  <si>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</si>
  <si>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</si>
  <si>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</si>
  <si>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</si>
  <si>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</si>
  <si>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</si>
  <si>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</si>
  <si>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</si>
  <si>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</si>
  <si>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</si>
  <si>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</si>
  <si>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</si>
  <si>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</si>
  <si>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</si>
  <si>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</si>
  <si>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</si>
  <si>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</si>
  <si>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</si>
  <si>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</si>
  <si>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</si>
  <si>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</si>
  <si>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</si>
  <si>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</si>
  <si>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</si>
  <si>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</si>
  <si>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</si>
  <si>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</si>
  <si>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</si>
  <si>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</si>
  <si>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</si>
  <si>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</si>
  <si>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</si>
  <si>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</si>
  <si>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</si>
  <si>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</si>
  <si>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</si>
  <si>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</si>
  <si>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</si>
  <si>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</si>
  <si>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</si>
  <si>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</si>
  <si>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</si>
  <si>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</si>
  <si>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</si>
  <si>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</si>
  <si>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</si>
  <si>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</si>
  <si>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</si>
  <si>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</si>
  <si>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</si>
  <si>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</si>
  <si>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</si>
  <si>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</si>
  <si>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</si>
  <si>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</si>
  <si>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</si>
  <si>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</si>
  <si>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</si>
  <si>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</si>
  <si>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</si>
  <si>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</si>
  <si>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</si>
  <si>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</si>
  <si>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</si>
  <si>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</si>
  <si>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</si>
  <si>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</si>
  <si>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</si>
  <si>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</si>
  <si>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</si>
  <si>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</si>
  <si>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</si>
  <si>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</si>
  <si>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</si>
  <si>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</si>
  <si>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</si>
  <si>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</si>
  <si>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</si>
  <si>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</si>
  <si>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</si>
  <si>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</si>
  <si>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</si>
  <si>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</si>
  <si>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</si>
  <si>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</si>
  <si>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</si>
  <si>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</si>
  <si>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</si>
  <si>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</si>
  <si>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Poznámka k položce:
Po dokončení stavebních prací bude provizorní příjezdová komunikace odstraněna a dotčené pozemky uvedeny do původního stavu.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</si>
</sst>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7" fillId="0" borderId="23" xfId="0" applyFont="1" applyBorder="1" applyAlignment="1">
      <alignment horizontal="center" vertical="center"/>
    </xf>
    <xf numFmtId="49" fontId="37" fillId="0" borderId="23" xfId="0" applyNumberFormat="1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center" vertical="center" wrapText="1"/>
    </xf>
    <xf numFmtId="167" fontId="37" fillId="0" borderId="23" xfId="0" applyNumberFormat="1" applyFont="1" applyBorder="1" applyAlignment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vertical="center" wrapText="1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166" fontId="22" fillId="0" borderId="22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2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0" fillId="0" borderId="17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/>
    </xf>
    <xf numFmtId="167" fontId="40" fillId="0" borderId="19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>
      <alignment horizontal="left" vertical="center"/>
    </xf>
    <xf numFmtId="0" fontId="51" fillId="0" borderId="1" xfId="0" applyFont="1" applyBorder="1" applyAlignment="1">
      <alignment vertical="top"/>
    </xf>
    <xf numFmtId="0" fontId="51" fillId="0" borderId="1" xfId="0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/>
    </xf>
    <xf numFmtId="49" fontId="51" fillId="0" borderId="1" xfId="0" applyNumberFormat="1" applyFont="1" applyBorder="1" applyAlignment="1">
      <alignment horizontal="left" vertical="center"/>
    </xf>
    <xf numFmtId="0" fontId="50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37" fillId="5" borderId="23" xfId="0" applyFont="1" applyFill="1" applyBorder="1" applyAlignment="1">
      <alignment horizontal="center" vertical="center"/>
    </xf>
    <xf numFmtId="49" fontId="37" fillId="5" borderId="23" xfId="0" applyNumberFormat="1" applyFont="1" applyFill="1" applyBorder="1" applyAlignment="1">
      <alignment horizontal="left" vertical="center" wrapText="1"/>
    </xf>
    <xf numFmtId="0" fontId="37" fillId="5" borderId="23" xfId="0" applyFont="1" applyFill="1" applyBorder="1" applyAlignment="1">
      <alignment horizontal="left" vertical="center" wrapText="1"/>
    </xf>
    <xf numFmtId="0" fontId="37" fillId="5" borderId="23" xfId="0" applyFont="1" applyFill="1" applyBorder="1" applyAlignment="1">
      <alignment horizontal="center" vertical="center" wrapText="1"/>
    </xf>
    <xf numFmtId="167" fontId="37" fillId="5" borderId="23" xfId="0" applyNumberFormat="1" applyFont="1" applyFill="1" applyBorder="1" applyAlignment="1">
      <alignment vertical="center"/>
    </xf>
    <xf numFmtId="4" fontId="37" fillId="5" borderId="23" xfId="0" applyNumberFormat="1" applyFont="1" applyFill="1" applyBorder="1" applyAlignment="1">
      <alignment vertical="center"/>
    </xf>
    <xf numFmtId="0" fontId="21" fillId="5" borderId="23" xfId="0" applyFont="1" applyFill="1" applyBorder="1" applyAlignment="1">
      <alignment horizontal="center" vertical="center"/>
    </xf>
    <xf numFmtId="49" fontId="21" fillId="5" borderId="23" xfId="0" applyNumberFormat="1" applyFont="1" applyFill="1" applyBorder="1" applyAlignment="1">
      <alignment horizontal="left" vertical="center" wrapText="1"/>
    </xf>
    <xf numFmtId="0" fontId="21" fillId="5" borderId="23" xfId="0" applyFont="1" applyFill="1" applyBorder="1" applyAlignment="1">
      <alignment horizontal="left" vertical="center" wrapText="1"/>
    </xf>
    <xf numFmtId="0" fontId="21" fillId="5" borderId="23" xfId="0" applyFont="1" applyFill="1" applyBorder="1" applyAlignment="1">
      <alignment horizontal="center" vertical="center" wrapText="1"/>
    </xf>
    <xf numFmtId="167" fontId="21" fillId="5" borderId="23" xfId="0" applyNumberFormat="1" applyFont="1" applyFill="1" applyBorder="1" applyAlignment="1">
      <alignment vertical="center"/>
    </xf>
    <xf numFmtId="4" fontId="21" fillId="5" borderId="23" xfId="0" applyNumberFormat="1" applyFont="1" applyFill="1" applyBorder="1" applyAlignment="1">
      <alignment vertical="center"/>
    </xf>
    <xf numFmtId="4" fontId="21" fillId="5" borderId="23" xfId="0" applyNumberFormat="1" applyFont="1" applyFill="1" applyBorder="1" applyAlignment="1" applyProtection="1">
      <alignment vertical="center"/>
      <protection locked="0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/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  <xf numFmtId="0" fontId="42" fillId="0" borderId="1" xfId="0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43" fillId="0" borderId="29" xfId="0" applyFont="1" applyBorder="1" applyAlignment="1">
      <alignment horizontal="left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152400</xdr:colOff>
      <xdr:row>3</xdr:row>
      <xdr:rowOff>0</xdr:rowOff>
    </xdr:from>
    <xdr:to>
      <xdr:col>40</xdr:col>
      <xdr:colOff>366395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91440</xdr:colOff>
      <xdr:row>41</xdr:row>
      <xdr:rowOff>0</xdr:rowOff>
    </xdr:from>
    <xdr:to>
      <xdr:col>41</xdr:col>
      <xdr:colOff>177165</xdr:colOff>
      <xdr:row>45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262255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262255</xdr:colOff>
      <xdr:row>44</xdr:row>
      <xdr:rowOff>0</xdr:rowOff>
    </xdr:from>
    <xdr:to>
      <xdr:col>9</xdr:col>
      <xdr:colOff>1216025</xdr:colOff>
      <xdr:row>48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262255</xdr:colOff>
      <xdr:row>89</xdr:row>
      <xdr:rowOff>0</xdr:rowOff>
    </xdr:from>
    <xdr:to>
      <xdr:col>9</xdr:col>
      <xdr:colOff>1216025</xdr:colOff>
      <xdr:row>93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262255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262255</xdr:colOff>
      <xdr:row>44</xdr:row>
      <xdr:rowOff>0</xdr:rowOff>
    </xdr:from>
    <xdr:to>
      <xdr:col>9</xdr:col>
      <xdr:colOff>1216025</xdr:colOff>
      <xdr:row>48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262255</xdr:colOff>
      <xdr:row>71</xdr:row>
      <xdr:rowOff>0</xdr:rowOff>
    </xdr:from>
    <xdr:to>
      <xdr:col>9</xdr:col>
      <xdr:colOff>1216025</xdr:colOff>
      <xdr:row>75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262255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262255</xdr:colOff>
      <xdr:row>44</xdr:row>
      <xdr:rowOff>0</xdr:rowOff>
    </xdr:from>
    <xdr:to>
      <xdr:col>9</xdr:col>
      <xdr:colOff>1216025</xdr:colOff>
      <xdr:row>48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262255</xdr:colOff>
      <xdr:row>82</xdr:row>
      <xdr:rowOff>0</xdr:rowOff>
    </xdr:from>
    <xdr:to>
      <xdr:col>9</xdr:col>
      <xdr:colOff>1216025</xdr:colOff>
      <xdr:row>86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262255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262255</xdr:colOff>
      <xdr:row>44</xdr:row>
      <xdr:rowOff>0</xdr:rowOff>
    </xdr:from>
    <xdr:to>
      <xdr:col>9</xdr:col>
      <xdr:colOff>1216025</xdr:colOff>
      <xdr:row>48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262255</xdr:colOff>
      <xdr:row>67</xdr:row>
      <xdr:rowOff>0</xdr:rowOff>
    </xdr:from>
    <xdr:to>
      <xdr:col>9</xdr:col>
      <xdr:colOff>1216025</xdr:colOff>
      <xdr:row>71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262255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262255</xdr:colOff>
      <xdr:row>44</xdr:row>
      <xdr:rowOff>0</xdr:rowOff>
    </xdr:from>
    <xdr:to>
      <xdr:col>9</xdr:col>
      <xdr:colOff>1216025</xdr:colOff>
      <xdr:row>48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262255</xdr:colOff>
      <xdr:row>66</xdr:row>
      <xdr:rowOff>0</xdr:rowOff>
    </xdr:from>
    <xdr:to>
      <xdr:col>9</xdr:col>
      <xdr:colOff>1216025</xdr:colOff>
      <xdr:row>70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5_02/762439001" TargetMode="External"/><Relationship Id="rId21" Type="http://schemas.openxmlformats.org/officeDocument/2006/relationships/hyperlink" Target="https://podminky.urs.cz/item/CS_URS_2025_02/274322611" TargetMode="External"/><Relationship Id="rId42" Type="http://schemas.openxmlformats.org/officeDocument/2006/relationships/hyperlink" Target="https://podminky.urs.cz/item/CS_URS_2025_02/631319175" TargetMode="External"/><Relationship Id="rId63" Type="http://schemas.openxmlformats.org/officeDocument/2006/relationships/hyperlink" Target="https://podminky.urs.cz/item/CS_URS_2025_02/965042241" TargetMode="External"/><Relationship Id="rId84" Type="http://schemas.openxmlformats.org/officeDocument/2006/relationships/hyperlink" Target="https://podminky.urs.cz/item/CS_URS_2025_02/997013861" TargetMode="External"/><Relationship Id="rId138" Type="http://schemas.openxmlformats.org/officeDocument/2006/relationships/hyperlink" Target="https://podminky.urs.cz/item/CS_URS_2025_02/777511103" TargetMode="External"/><Relationship Id="rId107" Type="http://schemas.openxmlformats.org/officeDocument/2006/relationships/hyperlink" Target="https://podminky.urs.cz/item/CS_URS_2025_02/721210814" TargetMode="External"/><Relationship Id="rId11" Type="http://schemas.openxmlformats.org/officeDocument/2006/relationships/hyperlink" Target="https://podminky.urs.cz/item/CS_URS_2025_02/174111102" TargetMode="External"/><Relationship Id="rId32" Type="http://schemas.openxmlformats.org/officeDocument/2006/relationships/hyperlink" Target="https://podminky.urs.cz/item/CS_URS_2025_02/380361006" TargetMode="External"/><Relationship Id="rId53" Type="http://schemas.openxmlformats.org/officeDocument/2006/relationships/hyperlink" Target="https://podminky.urs.cz/item/CS_URS_2025_02/953333321" TargetMode="External"/><Relationship Id="rId74" Type="http://schemas.openxmlformats.org/officeDocument/2006/relationships/hyperlink" Target="https://podminky.urs.cz/item/CS_URS_2025_02/977311113" TargetMode="External"/><Relationship Id="rId128" Type="http://schemas.openxmlformats.org/officeDocument/2006/relationships/hyperlink" Target="https://podminky.urs.cz/item/CS_URS_2025_02/776111311" TargetMode="External"/><Relationship Id="rId149" Type="http://schemas.openxmlformats.org/officeDocument/2006/relationships/hyperlink" Target="https://podminky.urs.cz/item/CS_URS_2025_02/784181111" TargetMode="External"/><Relationship Id="rId5" Type="http://schemas.openxmlformats.org/officeDocument/2006/relationships/hyperlink" Target="https://podminky.urs.cz/item/CS_URS_2025_02/162211319" TargetMode="External"/><Relationship Id="rId95" Type="http://schemas.openxmlformats.org/officeDocument/2006/relationships/hyperlink" Target="https://podminky.urs.cz/item/CS_URS_2025_02/711491171" TargetMode="External"/><Relationship Id="rId22" Type="http://schemas.openxmlformats.org/officeDocument/2006/relationships/hyperlink" Target="https://podminky.urs.cz/item/CS_URS_2025_02/274351121" TargetMode="External"/><Relationship Id="rId27" Type="http://schemas.openxmlformats.org/officeDocument/2006/relationships/hyperlink" Target="https://podminky.urs.cz/item/CS_URS_2025_02/380326342" TargetMode="External"/><Relationship Id="rId43" Type="http://schemas.openxmlformats.org/officeDocument/2006/relationships/hyperlink" Target="https://podminky.urs.cz/item/CS_URS_2025_02/631319211" TargetMode="External"/><Relationship Id="rId48" Type="http://schemas.openxmlformats.org/officeDocument/2006/relationships/hyperlink" Target="https://podminky.urs.cz/item/CS_URS_2025_02/871310310" TargetMode="External"/><Relationship Id="rId64" Type="http://schemas.openxmlformats.org/officeDocument/2006/relationships/hyperlink" Target="https://podminky.urs.cz/item/CS_URS_2025_02/965042241" TargetMode="External"/><Relationship Id="rId69" Type="http://schemas.openxmlformats.org/officeDocument/2006/relationships/hyperlink" Target="https://podminky.urs.cz/item/CS_URS_2025_02/966008222" TargetMode="External"/><Relationship Id="rId113" Type="http://schemas.openxmlformats.org/officeDocument/2006/relationships/hyperlink" Target="https://podminky.urs.cz/item/CS_URS_2025_02/751525083" TargetMode="External"/><Relationship Id="rId118" Type="http://schemas.openxmlformats.org/officeDocument/2006/relationships/hyperlink" Target="https://podminky.urs.cz/item/CS_URS_2025_02/998762101" TargetMode="External"/><Relationship Id="rId134" Type="http://schemas.openxmlformats.org/officeDocument/2006/relationships/hyperlink" Target="https://podminky.urs.cz/item/CS_URS_2025_02/777111123" TargetMode="External"/><Relationship Id="rId139" Type="http://schemas.openxmlformats.org/officeDocument/2006/relationships/hyperlink" Target="https://podminky.urs.cz/item/CS_URS_2025_02/777611121" TargetMode="External"/><Relationship Id="rId80" Type="http://schemas.openxmlformats.org/officeDocument/2006/relationships/hyperlink" Target="https://podminky.urs.cz/item/CS_URS_2025_02/997013501" TargetMode="External"/><Relationship Id="rId85" Type="http://schemas.openxmlformats.org/officeDocument/2006/relationships/hyperlink" Target="https://podminky.urs.cz/item/CS_URS_2025_02/997013873" TargetMode="External"/><Relationship Id="rId150" Type="http://schemas.openxmlformats.org/officeDocument/2006/relationships/hyperlink" Target="https://podminky.urs.cz/item/CS_URS_2025_02/784211101" TargetMode="External"/><Relationship Id="rId12" Type="http://schemas.openxmlformats.org/officeDocument/2006/relationships/hyperlink" Target="https://podminky.urs.cz/item/CS_URS_2025_02/175111101" TargetMode="External"/><Relationship Id="rId17" Type="http://schemas.openxmlformats.org/officeDocument/2006/relationships/hyperlink" Target="https://podminky.urs.cz/item/CS_URS_2025_02/273351121" TargetMode="External"/><Relationship Id="rId33" Type="http://schemas.openxmlformats.org/officeDocument/2006/relationships/hyperlink" Target="https://podminky.urs.cz/item/CS_URS_2025_02/389361001" TargetMode="External"/><Relationship Id="rId38" Type="http://schemas.openxmlformats.org/officeDocument/2006/relationships/hyperlink" Target="https://podminky.urs.cz/item/CS_URS_2025_02/434351142" TargetMode="External"/><Relationship Id="rId59" Type="http://schemas.openxmlformats.org/officeDocument/2006/relationships/hyperlink" Target="https://podminky.urs.cz/item/CS_URS_2025_02/963015121" TargetMode="External"/><Relationship Id="rId103" Type="http://schemas.openxmlformats.org/officeDocument/2006/relationships/hyperlink" Target="https://podminky.urs.cz/item/CS_URS_2025_02/713121111" TargetMode="External"/><Relationship Id="rId108" Type="http://schemas.openxmlformats.org/officeDocument/2006/relationships/hyperlink" Target="https://podminky.urs.cz/item/CS_URS_2025_02/751111181" TargetMode="External"/><Relationship Id="rId124" Type="http://schemas.openxmlformats.org/officeDocument/2006/relationships/hyperlink" Target="https://podminky.urs.cz/item/CS_URS_2025_02/767161814" TargetMode="External"/><Relationship Id="rId129" Type="http://schemas.openxmlformats.org/officeDocument/2006/relationships/hyperlink" Target="https://podminky.urs.cz/item/CS_URS_2025_02/776262121" TargetMode="External"/><Relationship Id="rId54" Type="http://schemas.openxmlformats.org/officeDocument/2006/relationships/hyperlink" Target="https://podminky.urs.cz/item/CS_URS_2025_02/953334443" TargetMode="External"/><Relationship Id="rId70" Type="http://schemas.openxmlformats.org/officeDocument/2006/relationships/hyperlink" Target="https://podminky.urs.cz/item/CS_URS_2025_02/968072455" TargetMode="External"/><Relationship Id="rId75" Type="http://schemas.openxmlformats.org/officeDocument/2006/relationships/hyperlink" Target="https://podminky.urs.cz/item/CS_URS_2025_02/977312113" TargetMode="External"/><Relationship Id="rId91" Type="http://schemas.openxmlformats.org/officeDocument/2006/relationships/hyperlink" Target="https://podminky.urs.cz/item/CS_URS_2025_02/711141821" TargetMode="External"/><Relationship Id="rId96" Type="http://schemas.openxmlformats.org/officeDocument/2006/relationships/hyperlink" Target="https://podminky.urs.cz/item/CS_URS_2025_02/711491172" TargetMode="External"/><Relationship Id="rId140" Type="http://schemas.openxmlformats.org/officeDocument/2006/relationships/hyperlink" Target="https://podminky.urs.cz/item/CS_URS_2025_02/998777211" TargetMode="External"/><Relationship Id="rId145" Type="http://schemas.openxmlformats.org/officeDocument/2006/relationships/hyperlink" Target="https://podminky.urs.cz/item/CS_URS_2025_02/783901451" TargetMode="External"/><Relationship Id="rId1" Type="http://schemas.openxmlformats.org/officeDocument/2006/relationships/hyperlink" Target="https://podminky.urs.cz/item/CS_URS_2025_02/113152112" TargetMode="External"/><Relationship Id="rId6" Type="http://schemas.openxmlformats.org/officeDocument/2006/relationships/hyperlink" Target="https://podminky.urs.cz/item/CS_URS_2025_02/162751117" TargetMode="External"/><Relationship Id="rId23" Type="http://schemas.openxmlformats.org/officeDocument/2006/relationships/hyperlink" Target="https://podminky.urs.cz/item/CS_URS_2025_02/274351122" TargetMode="External"/><Relationship Id="rId28" Type="http://schemas.openxmlformats.org/officeDocument/2006/relationships/hyperlink" Target="https://podminky.urs.cz/item/CS_URS_2025_02/380356231" TargetMode="External"/><Relationship Id="rId49" Type="http://schemas.openxmlformats.org/officeDocument/2006/relationships/hyperlink" Target="https://podminky.urs.cz/item/CS_URS_2025_02/952901114" TargetMode="External"/><Relationship Id="rId114" Type="http://schemas.openxmlformats.org/officeDocument/2006/relationships/hyperlink" Target="https://podminky.urs.cz/item/CS_URS_2025_02/751526173" TargetMode="External"/><Relationship Id="rId119" Type="http://schemas.openxmlformats.org/officeDocument/2006/relationships/hyperlink" Target="https://podminky.urs.cz/item/CS_URS_2025_02/998762194" TargetMode="External"/><Relationship Id="rId44" Type="http://schemas.openxmlformats.org/officeDocument/2006/relationships/hyperlink" Target="https://podminky.urs.cz/item/CS_URS_2025_02/631362021" TargetMode="External"/><Relationship Id="rId60" Type="http://schemas.openxmlformats.org/officeDocument/2006/relationships/hyperlink" Target="https://podminky.urs.cz/item/CS_URS_2025_02/963042819" TargetMode="External"/><Relationship Id="rId65" Type="http://schemas.openxmlformats.org/officeDocument/2006/relationships/hyperlink" Target="https://podminky.urs.cz/item/CS_URS_2025_02/965042241" TargetMode="External"/><Relationship Id="rId81" Type="http://schemas.openxmlformats.org/officeDocument/2006/relationships/hyperlink" Target="https://podminky.urs.cz/item/CS_URS_2025_02/997013509" TargetMode="External"/><Relationship Id="rId86" Type="http://schemas.openxmlformats.org/officeDocument/2006/relationships/hyperlink" Target="https://podminky.urs.cz/item/CS_URS_2025_02/997013875" TargetMode="External"/><Relationship Id="rId130" Type="http://schemas.openxmlformats.org/officeDocument/2006/relationships/hyperlink" Target="https://podminky.urs.cz/item/CS_URS_2025_02/998776101" TargetMode="External"/><Relationship Id="rId135" Type="http://schemas.openxmlformats.org/officeDocument/2006/relationships/hyperlink" Target="https://podminky.urs.cz/item/CS_URS_2025_02/777121105" TargetMode="External"/><Relationship Id="rId151" Type="http://schemas.openxmlformats.org/officeDocument/2006/relationships/drawing" Target="../drawings/drawing2.xml"/><Relationship Id="rId13" Type="http://schemas.openxmlformats.org/officeDocument/2006/relationships/hyperlink" Target="https://podminky.urs.cz/item/CS_URS_2025_02/270001121" TargetMode="External"/><Relationship Id="rId18" Type="http://schemas.openxmlformats.org/officeDocument/2006/relationships/hyperlink" Target="https://podminky.urs.cz/item/CS_URS_2025_02/273351122" TargetMode="External"/><Relationship Id="rId39" Type="http://schemas.openxmlformats.org/officeDocument/2006/relationships/hyperlink" Target="https://podminky.urs.cz/item/CS_URS_2025_02/451572111" TargetMode="External"/><Relationship Id="rId109" Type="http://schemas.openxmlformats.org/officeDocument/2006/relationships/hyperlink" Target="https://podminky.urs.cz/item/CS_URS_2025_02/751398022" TargetMode="External"/><Relationship Id="rId34" Type="http://schemas.openxmlformats.org/officeDocument/2006/relationships/hyperlink" Target="https://podminky.urs.cz/item/CS_URS_2025_02/389381001" TargetMode="External"/><Relationship Id="rId50" Type="http://schemas.openxmlformats.org/officeDocument/2006/relationships/hyperlink" Target="https://podminky.urs.cz/item/CS_URS_2025_02/953171022" TargetMode="External"/><Relationship Id="rId55" Type="http://schemas.openxmlformats.org/officeDocument/2006/relationships/hyperlink" Target="https://podminky.urs.cz/item/CS_URS_2025_02/953943123" TargetMode="External"/><Relationship Id="rId76" Type="http://schemas.openxmlformats.org/officeDocument/2006/relationships/hyperlink" Target="https://podminky.urs.cz/item/CS_URS_2025_02/997006006" TargetMode="External"/><Relationship Id="rId97" Type="http://schemas.openxmlformats.org/officeDocument/2006/relationships/hyperlink" Target="https://podminky.urs.cz/item/CS_URS_2025_02/711491271" TargetMode="External"/><Relationship Id="rId104" Type="http://schemas.openxmlformats.org/officeDocument/2006/relationships/hyperlink" Target="https://podminky.urs.cz/item/CS_URS_2025_02/713191132" TargetMode="External"/><Relationship Id="rId120" Type="http://schemas.openxmlformats.org/officeDocument/2006/relationships/hyperlink" Target="https://podminky.urs.cz/item/CS_URS_2025_02/763181311" TargetMode="External"/><Relationship Id="rId125" Type="http://schemas.openxmlformats.org/officeDocument/2006/relationships/hyperlink" Target="https://podminky.urs.cz/item/CS_URS_2025_02/767640311" TargetMode="External"/><Relationship Id="rId141" Type="http://schemas.openxmlformats.org/officeDocument/2006/relationships/hyperlink" Target="https://podminky.urs.cz/item/CS_URS_2025_02/998777292" TargetMode="External"/><Relationship Id="rId146" Type="http://schemas.openxmlformats.org/officeDocument/2006/relationships/hyperlink" Target="https://podminky.urs.cz/item/CS_URS_2025_02/783932171" TargetMode="External"/><Relationship Id="rId7" Type="http://schemas.openxmlformats.org/officeDocument/2006/relationships/hyperlink" Target="https://podminky.urs.cz/item/CS_URS_2025_02/162751119" TargetMode="External"/><Relationship Id="rId71" Type="http://schemas.openxmlformats.org/officeDocument/2006/relationships/hyperlink" Target="https://podminky.urs.cz/item/CS_URS_2025_02/971033451" TargetMode="External"/><Relationship Id="rId92" Type="http://schemas.openxmlformats.org/officeDocument/2006/relationships/hyperlink" Target="https://podminky.urs.cz/item/CS_URS_2025_02/711142821" TargetMode="External"/><Relationship Id="rId2" Type="http://schemas.openxmlformats.org/officeDocument/2006/relationships/hyperlink" Target="https://podminky.urs.cz/item/CS_URS_2025_02/131351105" TargetMode="External"/><Relationship Id="rId29" Type="http://schemas.openxmlformats.org/officeDocument/2006/relationships/hyperlink" Target="https://podminky.urs.cz/item/CS_URS_2025_02/380356232" TargetMode="External"/><Relationship Id="rId24" Type="http://schemas.openxmlformats.org/officeDocument/2006/relationships/hyperlink" Target="https://podminky.urs.cz/item/CS_URS_2025_02/274352241" TargetMode="External"/><Relationship Id="rId40" Type="http://schemas.openxmlformats.org/officeDocument/2006/relationships/hyperlink" Target="https://podminky.urs.cz/item/CS_URS_2025_02/631311134" TargetMode="External"/><Relationship Id="rId45" Type="http://schemas.openxmlformats.org/officeDocument/2006/relationships/hyperlink" Target="https://podminky.urs.cz/item/CS_URS_2025_02/632451254" TargetMode="External"/><Relationship Id="rId66" Type="http://schemas.openxmlformats.org/officeDocument/2006/relationships/hyperlink" Target="https://podminky.urs.cz/item/CS_URS_2025_02/965043441" TargetMode="External"/><Relationship Id="rId87" Type="http://schemas.openxmlformats.org/officeDocument/2006/relationships/hyperlink" Target="https://podminky.urs.cz/item/CS_URS_2025_02/998021022" TargetMode="External"/><Relationship Id="rId110" Type="http://schemas.openxmlformats.org/officeDocument/2006/relationships/hyperlink" Target="https://podminky.urs.cz/item/CS_URS_2025_02/751398024" TargetMode="External"/><Relationship Id="rId115" Type="http://schemas.openxmlformats.org/officeDocument/2006/relationships/hyperlink" Target="https://podminky.urs.cz/item/CS_URS_2025_02/998751211" TargetMode="External"/><Relationship Id="rId131" Type="http://schemas.openxmlformats.org/officeDocument/2006/relationships/hyperlink" Target="https://podminky.urs.cz/item/CS_URS_2025_02/998776192" TargetMode="External"/><Relationship Id="rId136" Type="http://schemas.openxmlformats.org/officeDocument/2006/relationships/hyperlink" Target="https://podminky.urs.cz/item/CS_URS_2025_02/777131105" TargetMode="External"/><Relationship Id="rId61" Type="http://schemas.openxmlformats.org/officeDocument/2006/relationships/hyperlink" Target="https://podminky.urs.cz/item/CS_URS_2025_02/965042141" TargetMode="External"/><Relationship Id="rId82" Type="http://schemas.openxmlformats.org/officeDocument/2006/relationships/hyperlink" Target="https://podminky.urs.cz/item/CS_URS_2025_02/997013631" TargetMode="External"/><Relationship Id="rId19" Type="http://schemas.openxmlformats.org/officeDocument/2006/relationships/hyperlink" Target="https://podminky.urs.cz/item/CS_URS_2025_02/273361821" TargetMode="External"/><Relationship Id="rId14" Type="http://schemas.openxmlformats.org/officeDocument/2006/relationships/hyperlink" Target="https://podminky.urs.cz/item/CS_URS_2025_02/271922211" TargetMode="External"/><Relationship Id="rId30" Type="http://schemas.openxmlformats.org/officeDocument/2006/relationships/hyperlink" Target="https://podminky.urs.cz/item/CS_URS_2025_02/380356241" TargetMode="External"/><Relationship Id="rId35" Type="http://schemas.openxmlformats.org/officeDocument/2006/relationships/hyperlink" Target="https://podminky.urs.cz/item/CS_URS_2025_02/411121232" TargetMode="External"/><Relationship Id="rId56" Type="http://schemas.openxmlformats.org/officeDocument/2006/relationships/hyperlink" Target="https://podminky.urs.cz/item/CS_URS_2025_02/953943124" TargetMode="External"/><Relationship Id="rId77" Type="http://schemas.openxmlformats.org/officeDocument/2006/relationships/hyperlink" Target="https://podminky.urs.cz/item/CS_URS_2025_02/997006012" TargetMode="External"/><Relationship Id="rId100" Type="http://schemas.openxmlformats.org/officeDocument/2006/relationships/hyperlink" Target="https://podminky.urs.cz/item/CS_URS_2025_02/998711211" TargetMode="External"/><Relationship Id="rId105" Type="http://schemas.openxmlformats.org/officeDocument/2006/relationships/hyperlink" Target="https://podminky.urs.cz/item/CS_URS_2025_02/998713211" TargetMode="External"/><Relationship Id="rId126" Type="http://schemas.openxmlformats.org/officeDocument/2006/relationships/hyperlink" Target="https://podminky.urs.cz/item/CS_URS_2025_02/767691822" TargetMode="External"/><Relationship Id="rId147" Type="http://schemas.openxmlformats.org/officeDocument/2006/relationships/hyperlink" Target="https://podminky.urs.cz/item/CS_URS_2025_02/783933171" TargetMode="External"/><Relationship Id="rId8" Type="http://schemas.openxmlformats.org/officeDocument/2006/relationships/hyperlink" Target="https://podminky.urs.cz/item/CS_URS_2025_02/167111101" TargetMode="External"/><Relationship Id="rId51" Type="http://schemas.openxmlformats.org/officeDocument/2006/relationships/hyperlink" Target="https://podminky.urs.cz/item/CS_URS_2025_02/953241211" TargetMode="External"/><Relationship Id="rId72" Type="http://schemas.openxmlformats.org/officeDocument/2006/relationships/hyperlink" Target="https://podminky.urs.cz/item/CS_URS_2025_02/971052351" TargetMode="External"/><Relationship Id="rId93" Type="http://schemas.openxmlformats.org/officeDocument/2006/relationships/hyperlink" Target="https://podminky.urs.cz/item/CS_URS_2025_02/711471051" TargetMode="External"/><Relationship Id="rId98" Type="http://schemas.openxmlformats.org/officeDocument/2006/relationships/hyperlink" Target="https://podminky.urs.cz/item/CS_URS_2025_02/711491272" TargetMode="External"/><Relationship Id="rId121" Type="http://schemas.openxmlformats.org/officeDocument/2006/relationships/hyperlink" Target="https://podminky.urs.cz/item/CS_URS_2025_02/763311114" TargetMode="External"/><Relationship Id="rId142" Type="http://schemas.openxmlformats.org/officeDocument/2006/relationships/hyperlink" Target="https://podminky.urs.cz/item/CS_URS_2025_02/783301311" TargetMode="External"/><Relationship Id="rId3" Type="http://schemas.openxmlformats.org/officeDocument/2006/relationships/hyperlink" Target="https://podminky.urs.cz/item/CS_URS_2025_02/139711111" TargetMode="External"/><Relationship Id="rId25" Type="http://schemas.openxmlformats.org/officeDocument/2006/relationships/hyperlink" Target="https://podminky.urs.cz/item/CS_URS_2025_02/274352242" TargetMode="External"/><Relationship Id="rId46" Type="http://schemas.openxmlformats.org/officeDocument/2006/relationships/hyperlink" Target="https://podminky.urs.cz/item/CS_URS_2025_02/632451293" TargetMode="External"/><Relationship Id="rId67" Type="http://schemas.openxmlformats.org/officeDocument/2006/relationships/hyperlink" Target="https://podminky.urs.cz/item/CS_URS_2025_02/965049112" TargetMode="External"/><Relationship Id="rId116" Type="http://schemas.openxmlformats.org/officeDocument/2006/relationships/hyperlink" Target="https://podminky.urs.cz/item/CS_URS_2025_02/762431220" TargetMode="External"/><Relationship Id="rId137" Type="http://schemas.openxmlformats.org/officeDocument/2006/relationships/hyperlink" Target="https://podminky.urs.cz/item/CS_URS_2025_02/777131105" TargetMode="External"/><Relationship Id="rId20" Type="http://schemas.openxmlformats.org/officeDocument/2006/relationships/hyperlink" Target="https://podminky.urs.cz/item/CS_URS_2025_02/273362021" TargetMode="External"/><Relationship Id="rId41" Type="http://schemas.openxmlformats.org/officeDocument/2006/relationships/hyperlink" Target="https://podminky.urs.cz/item/CS_URS_2025_02/631312141" TargetMode="External"/><Relationship Id="rId62" Type="http://schemas.openxmlformats.org/officeDocument/2006/relationships/hyperlink" Target="https://podminky.urs.cz/item/CS_URS_2025_02/965042141" TargetMode="External"/><Relationship Id="rId83" Type="http://schemas.openxmlformats.org/officeDocument/2006/relationships/hyperlink" Target="https://podminky.urs.cz/item/CS_URS_2025_02/997013814" TargetMode="External"/><Relationship Id="rId88" Type="http://schemas.openxmlformats.org/officeDocument/2006/relationships/hyperlink" Target="https://podminky.urs.cz/item/CS_URS_2025_02/998021024" TargetMode="External"/><Relationship Id="rId111" Type="http://schemas.openxmlformats.org/officeDocument/2006/relationships/hyperlink" Target="https://podminky.urs.cz/item/CS_URS_2025_02/751510042" TargetMode="External"/><Relationship Id="rId132" Type="http://schemas.openxmlformats.org/officeDocument/2006/relationships/hyperlink" Target="https://podminky.urs.cz/item/CS_URS_2025_02/777111111" TargetMode="External"/><Relationship Id="rId15" Type="http://schemas.openxmlformats.org/officeDocument/2006/relationships/hyperlink" Target="https://podminky.urs.cz/item/CS_URS_2025_02/273313511" TargetMode="External"/><Relationship Id="rId36" Type="http://schemas.openxmlformats.org/officeDocument/2006/relationships/hyperlink" Target="https://podminky.urs.cz/item/CS_URS_2025_02/434311115" TargetMode="External"/><Relationship Id="rId57" Type="http://schemas.openxmlformats.org/officeDocument/2006/relationships/hyperlink" Target="https://podminky.urs.cz/item/CS_URS_2025_02/961055111" TargetMode="External"/><Relationship Id="rId106" Type="http://schemas.openxmlformats.org/officeDocument/2006/relationships/hyperlink" Target="https://podminky.urs.cz/item/CS_URS_2025_02/998713292" TargetMode="External"/><Relationship Id="rId127" Type="http://schemas.openxmlformats.org/officeDocument/2006/relationships/hyperlink" Target="https://podminky.urs.cz/item/CS_URS_2025_02/998767101" TargetMode="External"/><Relationship Id="rId10" Type="http://schemas.openxmlformats.org/officeDocument/2006/relationships/hyperlink" Target="https://podminky.urs.cz/item/CS_URS_2025_02/171251201" TargetMode="External"/><Relationship Id="rId31" Type="http://schemas.openxmlformats.org/officeDocument/2006/relationships/hyperlink" Target="https://podminky.urs.cz/item/CS_URS_2025_02/380356242" TargetMode="External"/><Relationship Id="rId52" Type="http://schemas.openxmlformats.org/officeDocument/2006/relationships/hyperlink" Target="https://podminky.urs.cz/item/CS_URS_2025_02/953312123" TargetMode="External"/><Relationship Id="rId73" Type="http://schemas.openxmlformats.org/officeDocument/2006/relationships/hyperlink" Target="https://podminky.urs.cz/item/CS_URS_2025_02/977151124" TargetMode="External"/><Relationship Id="rId78" Type="http://schemas.openxmlformats.org/officeDocument/2006/relationships/hyperlink" Target="https://podminky.urs.cz/item/CS_URS_2025_02/997013151" TargetMode="External"/><Relationship Id="rId94" Type="http://schemas.openxmlformats.org/officeDocument/2006/relationships/hyperlink" Target="https://podminky.urs.cz/item/CS_URS_2025_02/711472051" TargetMode="External"/><Relationship Id="rId99" Type="http://schemas.openxmlformats.org/officeDocument/2006/relationships/hyperlink" Target="https://podminky.urs.cz/item/CS_URS_2025_02/711491176" TargetMode="External"/><Relationship Id="rId101" Type="http://schemas.openxmlformats.org/officeDocument/2006/relationships/hyperlink" Target="https://podminky.urs.cz/item/CS_URS_2025_02/998711292" TargetMode="External"/><Relationship Id="rId122" Type="http://schemas.openxmlformats.org/officeDocument/2006/relationships/hyperlink" Target="https://podminky.urs.cz/item/CS_URS_2025_02/998763110" TargetMode="External"/><Relationship Id="rId143" Type="http://schemas.openxmlformats.org/officeDocument/2006/relationships/hyperlink" Target="https://podminky.urs.cz/item/CS_URS_2025_02/783315101" TargetMode="External"/><Relationship Id="rId148" Type="http://schemas.openxmlformats.org/officeDocument/2006/relationships/hyperlink" Target="https://podminky.urs.cz/item/CS_URS_2025_02/783937163" TargetMode="External"/><Relationship Id="rId4" Type="http://schemas.openxmlformats.org/officeDocument/2006/relationships/hyperlink" Target="https://podminky.urs.cz/item/CS_URS_2025_02/162211311" TargetMode="External"/><Relationship Id="rId9" Type="http://schemas.openxmlformats.org/officeDocument/2006/relationships/hyperlink" Target="https://podminky.urs.cz/item/CS_URS_2025_02/171201231" TargetMode="External"/><Relationship Id="rId26" Type="http://schemas.openxmlformats.org/officeDocument/2006/relationships/hyperlink" Target="https://podminky.urs.cz/item/CS_URS_2025_02/274361821" TargetMode="External"/><Relationship Id="rId47" Type="http://schemas.openxmlformats.org/officeDocument/2006/relationships/hyperlink" Target="https://podminky.urs.cz/item/CS_URS_2025_02/635321212" TargetMode="External"/><Relationship Id="rId68" Type="http://schemas.openxmlformats.org/officeDocument/2006/relationships/hyperlink" Target="https://podminky.urs.cz/item/CS_URS_2025_02/965049124" TargetMode="External"/><Relationship Id="rId89" Type="http://schemas.openxmlformats.org/officeDocument/2006/relationships/hyperlink" Target="https://podminky.urs.cz/item/CS_URS_2025_02/711111001" TargetMode="External"/><Relationship Id="rId112" Type="http://schemas.openxmlformats.org/officeDocument/2006/relationships/hyperlink" Target="https://podminky.urs.cz/item/CS_URS_2025_02/751514162" TargetMode="External"/><Relationship Id="rId133" Type="http://schemas.openxmlformats.org/officeDocument/2006/relationships/hyperlink" Target="https://podminky.urs.cz/item/CS_URS_2025_02/777111111" TargetMode="External"/><Relationship Id="rId16" Type="http://schemas.openxmlformats.org/officeDocument/2006/relationships/hyperlink" Target="https://podminky.urs.cz/item/CS_URS_2025_02/273321611" TargetMode="External"/><Relationship Id="rId37" Type="http://schemas.openxmlformats.org/officeDocument/2006/relationships/hyperlink" Target="https://podminky.urs.cz/item/CS_URS_2025_02/434351141" TargetMode="External"/><Relationship Id="rId58" Type="http://schemas.openxmlformats.org/officeDocument/2006/relationships/hyperlink" Target="https://podminky.urs.cz/item/CS_URS_2025_02/962031011" TargetMode="External"/><Relationship Id="rId79" Type="http://schemas.openxmlformats.org/officeDocument/2006/relationships/hyperlink" Target="https://podminky.urs.cz/item/CS_URS_2025_02/997013219" TargetMode="External"/><Relationship Id="rId102" Type="http://schemas.openxmlformats.org/officeDocument/2006/relationships/hyperlink" Target="https://podminky.urs.cz/item/CS_URS_2025_02/713120851" TargetMode="External"/><Relationship Id="rId123" Type="http://schemas.openxmlformats.org/officeDocument/2006/relationships/hyperlink" Target="https://podminky.urs.cz/item/CS_URS_2025_02/998763194" TargetMode="External"/><Relationship Id="rId144" Type="http://schemas.openxmlformats.org/officeDocument/2006/relationships/hyperlink" Target="https://podminky.urs.cz/item/CS_URS_2025_02/783317101" TargetMode="External"/><Relationship Id="rId90" Type="http://schemas.openxmlformats.org/officeDocument/2006/relationships/hyperlink" Target="https://podminky.urs.cz/item/CS_URS_2025_02/711141559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1"/>
  <sheetViews>
    <sheetView showGridLines="0" topLeftCell="A12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>
      <c r="AR2" s="318"/>
      <c r="AS2" s="318"/>
      <c r="AT2" s="318"/>
      <c r="AU2" s="318"/>
      <c r="AV2" s="318"/>
      <c r="AW2" s="318"/>
      <c r="AX2" s="318"/>
      <c r="AY2" s="318"/>
      <c r="AZ2" s="318"/>
      <c r="BA2" s="318"/>
      <c r="BB2" s="318"/>
      <c r="BC2" s="318"/>
      <c r="BD2" s="318"/>
      <c r="BE2" s="318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326" t="s">
        <v>14</v>
      </c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8"/>
      <c r="AD5" s="318"/>
      <c r="AE5" s="318"/>
      <c r="AF5" s="318"/>
      <c r="AG5" s="318"/>
      <c r="AH5" s="318"/>
      <c r="AI5" s="318"/>
      <c r="AJ5" s="318"/>
      <c r="AR5" s="20"/>
      <c r="BE5" s="323" t="s">
        <v>15</v>
      </c>
      <c r="BS5" s="17" t="s">
        <v>6</v>
      </c>
    </row>
    <row r="6" spans="1:74" ht="36.9" customHeight="1">
      <c r="B6" s="20"/>
      <c r="D6" s="26" t="s">
        <v>16</v>
      </c>
      <c r="K6" s="327" t="s">
        <v>17</v>
      </c>
      <c r="L6" s="318"/>
      <c r="M6" s="318"/>
      <c r="N6" s="318"/>
      <c r="O6" s="318"/>
      <c r="P6" s="318"/>
      <c r="Q6" s="318"/>
      <c r="R6" s="318"/>
      <c r="S6" s="318"/>
      <c r="T6" s="318"/>
      <c r="U6" s="318"/>
      <c r="V6" s="318"/>
      <c r="W6" s="318"/>
      <c r="X6" s="318"/>
      <c r="Y6" s="318"/>
      <c r="Z6" s="318"/>
      <c r="AA6" s="318"/>
      <c r="AB6" s="318"/>
      <c r="AC6" s="318"/>
      <c r="AD6" s="318"/>
      <c r="AE6" s="318"/>
      <c r="AF6" s="318"/>
      <c r="AG6" s="318"/>
      <c r="AH6" s="318"/>
      <c r="AI6" s="318"/>
      <c r="AJ6" s="318"/>
      <c r="AR6" s="20"/>
      <c r="BE6" s="324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324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324"/>
      <c r="BS8" s="17" t="s">
        <v>6</v>
      </c>
    </row>
    <row r="9" spans="1:74" ht="14.4" customHeight="1">
      <c r="B9" s="20"/>
      <c r="AR9" s="20"/>
      <c r="BE9" s="324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27</v>
      </c>
      <c r="AR10" s="20"/>
      <c r="BE10" s="324"/>
      <c r="BS10" s="17" t="s">
        <v>6</v>
      </c>
    </row>
    <row r="11" spans="1:74" ht="18.45" customHeight="1">
      <c r="B11" s="20"/>
      <c r="E11" s="25" t="s">
        <v>28</v>
      </c>
      <c r="AK11" s="27" t="s">
        <v>29</v>
      </c>
      <c r="AN11" s="25" t="s">
        <v>19</v>
      </c>
      <c r="AR11" s="20"/>
      <c r="BE11" s="324"/>
      <c r="BS11" s="17" t="s">
        <v>6</v>
      </c>
    </row>
    <row r="12" spans="1:74" ht="6.9" customHeight="1">
      <c r="B12" s="20"/>
      <c r="AR12" s="20"/>
      <c r="BE12" s="324"/>
      <c r="BS12" s="17" t="s">
        <v>6</v>
      </c>
    </row>
    <row r="13" spans="1:74" ht="12" customHeight="1">
      <c r="B13" s="20"/>
      <c r="D13" s="27" t="s">
        <v>30</v>
      </c>
      <c r="AK13" s="27" t="s">
        <v>26</v>
      </c>
      <c r="AN13" s="29" t="s">
        <v>31</v>
      </c>
      <c r="AR13" s="20"/>
      <c r="BE13" s="324"/>
      <c r="BS13" s="17" t="s">
        <v>6</v>
      </c>
    </row>
    <row r="14" spans="1:74" ht="13.2">
      <c r="B14" s="20"/>
      <c r="E14" s="328" t="s">
        <v>31</v>
      </c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329"/>
      <c r="Q14" s="329"/>
      <c r="R14" s="329"/>
      <c r="S14" s="329"/>
      <c r="T14" s="329"/>
      <c r="U14" s="329"/>
      <c r="V14" s="329"/>
      <c r="W14" s="329"/>
      <c r="X14" s="329"/>
      <c r="Y14" s="329"/>
      <c r="Z14" s="329"/>
      <c r="AA14" s="329"/>
      <c r="AB14" s="329"/>
      <c r="AC14" s="329"/>
      <c r="AD14" s="329"/>
      <c r="AE14" s="329"/>
      <c r="AF14" s="329"/>
      <c r="AG14" s="329"/>
      <c r="AH14" s="329"/>
      <c r="AI14" s="329"/>
      <c r="AJ14" s="329"/>
      <c r="AK14" s="27" t="s">
        <v>29</v>
      </c>
      <c r="AN14" s="29" t="s">
        <v>31</v>
      </c>
      <c r="AR14" s="20"/>
      <c r="BE14" s="324"/>
      <c r="BS14" s="17" t="s">
        <v>6</v>
      </c>
    </row>
    <row r="15" spans="1:74" ht="6.9" customHeight="1">
      <c r="B15" s="20"/>
      <c r="AR15" s="20"/>
      <c r="BE15" s="324"/>
      <c r="BS15" s="17" t="s">
        <v>4</v>
      </c>
    </row>
    <row r="16" spans="1:74" ht="12" customHeight="1">
      <c r="B16" s="20"/>
      <c r="D16" s="27" t="s">
        <v>32</v>
      </c>
      <c r="AK16" s="27" t="s">
        <v>26</v>
      </c>
      <c r="AN16" s="25" t="s">
        <v>33</v>
      </c>
      <c r="AR16" s="20"/>
      <c r="BE16" s="324"/>
      <c r="BS16" s="17" t="s">
        <v>4</v>
      </c>
    </row>
    <row r="17" spans="2:71" ht="18.45" customHeight="1">
      <c r="B17" s="20"/>
      <c r="E17" s="25" t="s">
        <v>34</v>
      </c>
      <c r="AK17" s="27" t="s">
        <v>29</v>
      </c>
      <c r="AN17" s="25" t="s">
        <v>35</v>
      </c>
      <c r="AR17" s="20"/>
      <c r="BE17" s="324"/>
      <c r="BS17" s="17" t="s">
        <v>36</v>
      </c>
    </row>
    <row r="18" spans="2:71" ht="6.9" customHeight="1">
      <c r="B18" s="20"/>
      <c r="AR18" s="20"/>
      <c r="BE18" s="324"/>
      <c r="BS18" s="17" t="s">
        <v>6</v>
      </c>
    </row>
    <row r="19" spans="2:71" ht="12" customHeight="1">
      <c r="B19" s="20"/>
      <c r="D19" s="27" t="s">
        <v>37</v>
      </c>
      <c r="AK19" s="27" t="s">
        <v>26</v>
      </c>
      <c r="AN19" s="25" t="s">
        <v>19</v>
      </c>
      <c r="AR19" s="20"/>
      <c r="BE19" s="324"/>
      <c r="BS19" s="17" t="s">
        <v>6</v>
      </c>
    </row>
    <row r="20" spans="2:71" ht="18.45" customHeight="1">
      <c r="B20" s="20"/>
      <c r="E20" s="25" t="s">
        <v>38</v>
      </c>
      <c r="AK20" s="27" t="s">
        <v>29</v>
      </c>
      <c r="AN20" s="25" t="s">
        <v>19</v>
      </c>
      <c r="AR20" s="20"/>
      <c r="BE20" s="324"/>
      <c r="BS20" s="17" t="s">
        <v>4</v>
      </c>
    </row>
    <row r="21" spans="2:71" ht="6.9" customHeight="1">
      <c r="B21" s="20"/>
      <c r="AR21" s="20"/>
      <c r="BE21" s="324"/>
    </row>
    <row r="22" spans="2:71" ht="12" customHeight="1">
      <c r="B22" s="20"/>
      <c r="D22" s="27" t="s">
        <v>39</v>
      </c>
      <c r="AR22" s="20"/>
      <c r="BE22" s="324"/>
    </row>
    <row r="23" spans="2:71" ht="47.25" customHeight="1">
      <c r="B23" s="20"/>
      <c r="E23" s="330" t="s">
        <v>40</v>
      </c>
      <c r="F23" s="330"/>
      <c r="G23" s="330"/>
      <c r="H23" s="330"/>
      <c r="I23" s="330"/>
      <c r="J23" s="330"/>
      <c r="K23" s="330"/>
      <c r="L23" s="330"/>
      <c r="M23" s="330"/>
      <c r="N23" s="330"/>
      <c r="O23" s="330"/>
      <c r="P23" s="330"/>
      <c r="Q23" s="330"/>
      <c r="R23" s="330"/>
      <c r="S23" s="330"/>
      <c r="T23" s="330"/>
      <c r="U23" s="330"/>
      <c r="V23" s="330"/>
      <c r="W23" s="330"/>
      <c r="X23" s="330"/>
      <c r="Y23" s="330"/>
      <c r="Z23" s="330"/>
      <c r="AA23" s="330"/>
      <c r="AB23" s="330"/>
      <c r="AC23" s="330"/>
      <c r="AD23" s="330"/>
      <c r="AE23" s="330"/>
      <c r="AF23" s="330"/>
      <c r="AG23" s="330"/>
      <c r="AH23" s="330"/>
      <c r="AI23" s="330"/>
      <c r="AJ23" s="330"/>
      <c r="AK23" s="330"/>
      <c r="AL23" s="330"/>
      <c r="AM23" s="330"/>
      <c r="AN23" s="330"/>
      <c r="AR23" s="20"/>
      <c r="BE23" s="324"/>
    </row>
    <row r="24" spans="2:71" ht="6.9" customHeight="1">
      <c r="B24" s="20"/>
      <c r="AR24" s="20"/>
      <c r="BE24" s="324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324"/>
    </row>
    <row r="26" spans="2:71" s="1" customFormat="1" ht="25.95" customHeight="1">
      <c r="B26" s="32"/>
      <c r="D26" s="33" t="s">
        <v>41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15">
        <f>ROUND(AG54,2)</f>
        <v>0</v>
      </c>
      <c r="AL26" s="316"/>
      <c r="AM26" s="316"/>
      <c r="AN26" s="316"/>
      <c r="AO26" s="316"/>
      <c r="AR26" s="32"/>
      <c r="BE26" s="324"/>
    </row>
    <row r="27" spans="2:71" s="1" customFormat="1" ht="6.9" customHeight="1">
      <c r="B27" s="32"/>
      <c r="AR27" s="32"/>
      <c r="BE27" s="324"/>
    </row>
    <row r="28" spans="2:71" s="1" customFormat="1" ht="13.2">
      <c r="B28" s="32"/>
      <c r="L28" s="317" t="s">
        <v>42</v>
      </c>
      <c r="M28" s="317"/>
      <c r="N28" s="317"/>
      <c r="O28" s="317"/>
      <c r="P28" s="317"/>
      <c r="W28" s="317" t="s">
        <v>43</v>
      </c>
      <c r="X28" s="317"/>
      <c r="Y28" s="317"/>
      <c r="Z28" s="317"/>
      <c r="AA28" s="317"/>
      <c r="AB28" s="317"/>
      <c r="AC28" s="317"/>
      <c r="AD28" s="317"/>
      <c r="AE28" s="317"/>
      <c r="AK28" s="317" t="s">
        <v>44</v>
      </c>
      <c r="AL28" s="317"/>
      <c r="AM28" s="317"/>
      <c r="AN28" s="317"/>
      <c r="AO28" s="317"/>
      <c r="AR28" s="32"/>
      <c r="BE28" s="324"/>
    </row>
    <row r="29" spans="2:71" s="2" customFormat="1" ht="14.4" customHeight="1">
      <c r="B29" s="36"/>
      <c r="D29" s="27" t="s">
        <v>45</v>
      </c>
      <c r="F29" s="27" t="s">
        <v>46</v>
      </c>
      <c r="L29" s="311">
        <v>0.21</v>
      </c>
      <c r="M29" s="310"/>
      <c r="N29" s="310"/>
      <c r="O29" s="310"/>
      <c r="P29" s="310"/>
      <c r="W29" s="309">
        <f>ROUND(AZ54, 2)</f>
        <v>0</v>
      </c>
      <c r="X29" s="310"/>
      <c r="Y29" s="310"/>
      <c r="Z29" s="310"/>
      <c r="AA29" s="310"/>
      <c r="AB29" s="310"/>
      <c r="AC29" s="310"/>
      <c r="AD29" s="310"/>
      <c r="AE29" s="310"/>
      <c r="AK29" s="309">
        <f>ROUND(AV54, 2)</f>
        <v>0</v>
      </c>
      <c r="AL29" s="310"/>
      <c r="AM29" s="310"/>
      <c r="AN29" s="310"/>
      <c r="AO29" s="310"/>
      <c r="AR29" s="36"/>
      <c r="BE29" s="325"/>
    </row>
    <row r="30" spans="2:71" s="2" customFormat="1" ht="14.4" customHeight="1">
      <c r="B30" s="36"/>
      <c r="F30" s="27" t="s">
        <v>47</v>
      </c>
      <c r="L30" s="311">
        <v>0.12</v>
      </c>
      <c r="M30" s="310"/>
      <c r="N30" s="310"/>
      <c r="O30" s="310"/>
      <c r="P30" s="310"/>
      <c r="W30" s="309">
        <f>ROUND(BA54, 2)</f>
        <v>0</v>
      </c>
      <c r="X30" s="310"/>
      <c r="Y30" s="310"/>
      <c r="Z30" s="310"/>
      <c r="AA30" s="310"/>
      <c r="AB30" s="310"/>
      <c r="AC30" s="310"/>
      <c r="AD30" s="310"/>
      <c r="AE30" s="310"/>
      <c r="AK30" s="309">
        <f>ROUND(AW54, 2)</f>
        <v>0</v>
      </c>
      <c r="AL30" s="310"/>
      <c r="AM30" s="310"/>
      <c r="AN30" s="310"/>
      <c r="AO30" s="310"/>
      <c r="AR30" s="36"/>
      <c r="BE30" s="325"/>
    </row>
    <row r="31" spans="2:71" s="2" customFormat="1" ht="14.4" hidden="1" customHeight="1">
      <c r="B31" s="36"/>
      <c r="F31" s="27" t="s">
        <v>48</v>
      </c>
      <c r="L31" s="311">
        <v>0.21</v>
      </c>
      <c r="M31" s="310"/>
      <c r="N31" s="310"/>
      <c r="O31" s="310"/>
      <c r="P31" s="310"/>
      <c r="W31" s="309">
        <f>ROUND(BB54, 2)</f>
        <v>0</v>
      </c>
      <c r="X31" s="310"/>
      <c r="Y31" s="310"/>
      <c r="Z31" s="310"/>
      <c r="AA31" s="310"/>
      <c r="AB31" s="310"/>
      <c r="AC31" s="310"/>
      <c r="AD31" s="310"/>
      <c r="AE31" s="310"/>
      <c r="AK31" s="309">
        <v>0</v>
      </c>
      <c r="AL31" s="310"/>
      <c r="AM31" s="310"/>
      <c r="AN31" s="310"/>
      <c r="AO31" s="310"/>
      <c r="AR31" s="36"/>
      <c r="BE31" s="325"/>
    </row>
    <row r="32" spans="2:71" s="2" customFormat="1" ht="14.4" hidden="1" customHeight="1">
      <c r="B32" s="36"/>
      <c r="F32" s="27" t="s">
        <v>49</v>
      </c>
      <c r="L32" s="311">
        <v>0.12</v>
      </c>
      <c r="M32" s="310"/>
      <c r="N32" s="310"/>
      <c r="O32" s="310"/>
      <c r="P32" s="310"/>
      <c r="W32" s="309">
        <f>ROUND(BC54, 2)</f>
        <v>0</v>
      </c>
      <c r="X32" s="310"/>
      <c r="Y32" s="310"/>
      <c r="Z32" s="310"/>
      <c r="AA32" s="310"/>
      <c r="AB32" s="310"/>
      <c r="AC32" s="310"/>
      <c r="AD32" s="310"/>
      <c r="AE32" s="310"/>
      <c r="AK32" s="309">
        <v>0</v>
      </c>
      <c r="AL32" s="310"/>
      <c r="AM32" s="310"/>
      <c r="AN32" s="310"/>
      <c r="AO32" s="310"/>
      <c r="AR32" s="36"/>
      <c r="BE32" s="325"/>
    </row>
    <row r="33" spans="2:44" s="2" customFormat="1" ht="14.4" hidden="1" customHeight="1">
      <c r="B33" s="36"/>
      <c r="F33" s="27" t="s">
        <v>50</v>
      </c>
      <c r="L33" s="311">
        <v>0</v>
      </c>
      <c r="M33" s="310"/>
      <c r="N33" s="310"/>
      <c r="O33" s="310"/>
      <c r="P33" s="310"/>
      <c r="W33" s="309">
        <f>ROUND(BD54, 2)</f>
        <v>0</v>
      </c>
      <c r="X33" s="310"/>
      <c r="Y33" s="310"/>
      <c r="Z33" s="310"/>
      <c r="AA33" s="310"/>
      <c r="AB33" s="310"/>
      <c r="AC33" s="310"/>
      <c r="AD33" s="310"/>
      <c r="AE33" s="310"/>
      <c r="AK33" s="309">
        <v>0</v>
      </c>
      <c r="AL33" s="310"/>
      <c r="AM33" s="310"/>
      <c r="AN33" s="310"/>
      <c r="AO33" s="310"/>
      <c r="AR33" s="36"/>
    </row>
    <row r="34" spans="2:44" s="1" customFormat="1" ht="6.9" customHeight="1">
      <c r="B34" s="32"/>
      <c r="AR34" s="32"/>
    </row>
    <row r="35" spans="2:44" s="1" customFormat="1" ht="25.95" customHeight="1">
      <c r="B35" s="32"/>
      <c r="C35" s="37"/>
      <c r="D35" s="38" t="s">
        <v>51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52</v>
      </c>
      <c r="U35" s="39"/>
      <c r="V35" s="39"/>
      <c r="W35" s="39"/>
      <c r="X35" s="322" t="s">
        <v>53</v>
      </c>
      <c r="Y35" s="320"/>
      <c r="Z35" s="320"/>
      <c r="AA35" s="320"/>
      <c r="AB35" s="320"/>
      <c r="AC35" s="39"/>
      <c r="AD35" s="39"/>
      <c r="AE35" s="39"/>
      <c r="AF35" s="39"/>
      <c r="AG35" s="39"/>
      <c r="AH35" s="39"/>
      <c r="AI35" s="39"/>
      <c r="AJ35" s="39"/>
      <c r="AK35" s="319">
        <f>SUM(AK26:AK33)</f>
        <v>0</v>
      </c>
      <c r="AL35" s="320"/>
      <c r="AM35" s="320"/>
      <c r="AN35" s="320"/>
      <c r="AO35" s="321"/>
      <c r="AP35" s="37"/>
      <c r="AQ35" s="37"/>
      <c r="AR35" s="32"/>
    </row>
    <row r="36" spans="2:44" s="1" customFormat="1" ht="6.9" customHeight="1">
      <c r="B36" s="32"/>
      <c r="AR36" s="32"/>
    </row>
    <row r="37" spans="2:44" s="1" customFormat="1" ht="6.9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" customHeight="1">
      <c r="B42" s="32"/>
      <c r="C42" s="21" t="s">
        <v>54</v>
      </c>
      <c r="AR42" s="32"/>
    </row>
    <row r="43" spans="2:44" s="1" customFormat="1" ht="6.9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1175/24</v>
      </c>
      <c r="AR44" s="45"/>
    </row>
    <row r="45" spans="2:44" s="4" customFormat="1" ht="36.9" customHeight="1">
      <c r="B45" s="46"/>
      <c r="C45" s="47" t="s">
        <v>16</v>
      </c>
      <c r="L45" s="312" t="str">
        <f>K6</f>
        <v>Rekonstrukce ledové plochy Zimního stadionu Žďár nad Sázavou</v>
      </c>
      <c r="M45" s="313"/>
      <c r="N45" s="313"/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13"/>
      <c r="Z45" s="313"/>
      <c r="AA45" s="313"/>
      <c r="AB45" s="313"/>
      <c r="AC45" s="313"/>
      <c r="AD45" s="313"/>
      <c r="AE45" s="313"/>
      <c r="AF45" s="313"/>
      <c r="AG45" s="313"/>
      <c r="AH45" s="313"/>
      <c r="AI45" s="313"/>
      <c r="AJ45" s="313"/>
      <c r="AR45" s="46"/>
    </row>
    <row r="46" spans="2:44" s="1" customFormat="1" ht="6.9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parc. č. 2159, k.ú Město Žďár (795232)</v>
      </c>
      <c r="AI47" s="27" t="s">
        <v>23</v>
      </c>
      <c r="AM47" s="314" t="str">
        <f>IF(AN8= "","",AN8)</f>
        <v>10. 10. 2024</v>
      </c>
      <c r="AN47" s="314"/>
      <c r="AR47" s="32"/>
    </row>
    <row r="48" spans="2:44" s="1" customFormat="1" ht="6.9" customHeight="1">
      <c r="B48" s="32"/>
      <c r="AR48" s="32"/>
    </row>
    <row r="49" spans="1:91" s="1" customFormat="1" ht="15.15" customHeight="1">
      <c r="B49" s="32"/>
      <c r="C49" s="27" t="s">
        <v>25</v>
      </c>
      <c r="L49" s="3" t="str">
        <f>IF(E11= "","",E11)</f>
        <v>Město Žďár nad Sázavou</v>
      </c>
      <c r="AI49" s="27" t="s">
        <v>32</v>
      </c>
      <c r="AM49" s="298" t="str">
        <f>IF(E17="","",E17)</f>
        <v>AS PROJECT s.r.o.</v>
      </c>
      <c r="AN49" s="299"/>
      <c r="AO49" s="299"/>
      <c r="AP49" s="299"/>
      <c r="AR49" s="32"/>
      <c r="AS49" s="294" t="s">
        <v>55</v>
      </c>
      <c r="AT49" s="295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15" customHeight="1">
      <c r="B50" s="32"/>
      <c r="C50" s="27" t="s">
        <v>30</v>
      </c>
      <c r="L50" s="3" t="str">
        <f>IF(E14= "Vyplň údaj","",E14)</f>
        <v/>
      </c>
      <c r="AI50" s="27" t="s">
        <v>37</v>
      </c>
      <c r="AM50" s="298" t="str">
        <f>IF(E20="","",E20)</f>
        <v xml:space="preserve"> </v>
      </c>
      <c r="AN50" s="299"/>
      <c r="AO50" s="299"/>
      <c r="AP50" s="299"/>
      <c r="AR50" s="32"/>
      <c r="AS50" s="296"/>
      <c r="AT50" s="297"/>
      <c r="BD50" s="53"/>
    </row>
    <row r="51" spans="1:91" s="1" customFormat="1" ht="10.95" customHeight="1">
      <c r="B51" s="32"/>
      <c r="AR51" s="32"/>
      <c r="AS51" s="296"/>
      <c r="AT51" s="297"/>
      <c r="BD51" s="53"/>
    </row>
    <row r="52" spans="1:91" s="1" customFormat="1" ht="29.25" customHeight="1">
      <c r="B52" s="32"/>
      <c r="C52" s="300" t="s">
        <v>56</v>
      </c>
      <c r="D52" s="301"/>
      <c r="E52" s="301"/>
      <c r="F52" s="301"/>
      <c r="G52" s="301"/>
      <c r="H52" s="54"/>
      <c r="I52" s="303" t="s">
        <v>57</v>
      </c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2" t="s">
        <v>58</v>
      </c>
      <c r="AH52" s="301"/>
      <c r="AI52" s="301"/>
      <c r="AJ52" s="301"/>
      <c r="AK52" s="301"/>
      <c r="AL52" s="301"/>
      <c r="AM52" s="301"/>
      <c r="AN52" s="303" t="s">
        <v>59</v>
      </c>
      <c r="AO52" s="301"/>
      <c r="AP52" s="301"/>
      <c r="AQ52" s="55" t="s">
        <v>60</v>
      </c>
      <c r="AR52" s="32"/>
      <c r="AS52" s="56" t="s">
        <v>61</v>
      </c>
      <c r="AT52" s="57" t="s">
        <v>62</v>
      </c>
      <c r="AU52" s="57" t="s">
        <v>63</v>
      </c>
      <c r="AV52" s="57" t="s">
        <v>64</v>
      </c>
      <c r="AW52" s="57" t="s">
        <v>65</v>
      </c>
      <c r="AX52" s="57" t="s">
        <v>66</v>
      </c>
      <c r="AY52" s="57" t="s">
        <v>67</v>
      </c>
      <c r="AZ52" s="57" t="s">
        <v>68</v>
      </c>
      <c r="BA52" s="57" t="s">
        <v>69</v>
      </c>
      <c r="BB52" s="57" t="s">
        <v>70</v>
      </c>
      <c r="BC52" s="57" t="s">
        <v>71</v>
      </c>
      <c r="BD52" s="58" t="s">
        <v>72</v>
      </c>
    </row>
    <row r="53" spans="1:91" s="1" customFormat="1" ht="10.95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" customHeight="1">
      <c r="B54" s="60"/>
      <c r="C54" s="61" t="s">
        <v>73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307">
        <f>ROUND(SUM(AG55:AG59),2)</f>
        <v>0</v>
      </c>
      <c r="AH54" s="307"/>
      <c r="AI54" s="307"/>
      <c r="AJ54" s="307"/>
      <c r="AK54" s="307"/>
      <c r="AL54" s="307"/>
      <c r="AM54" s="307"/>
      <c r="AN54" s="308">
        <f t="shared" ref="AN54:AN59" si="0">SUM(AG54,AT54)</f>
        <v>0</v>
      </c>
      <c r="AO54" s="308"/>
      <c r="AP54" s="308"/>
      <c r="AQ54" s="64" t="s">
        <v>19</v>
      </c>
      <c r="AR54" s="60"/>
      <c r="AS54" s="65">
        <f>ROUND(SUM(AS55:AS59),2)</f>
        <v>0</v>
      </c>
      <c r="AT54" s="66">
        <f t="shared" ref="AT54:AT59" si="1">ROUND(SUM(AV54:AW54),2)</f>
        <v>0</v>
      </c>
      <c r="AU54" s="67">
        <f>ROUND(SUM(AU55:AU59),5)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ROUND(SUM(AZ55:AZ59),2)</f>
        <v>0</v>
      </c>
      <c r="BA54" s="66">
        <f>ROUND(SUM(BA55:BA59),2)</f>
        <v>0</v>
      </c>
      <c r="BB54" s="66">
        <f>ROUND(SUM(BB55:BB59),2)</f>
        <v>0</v>
      </c>
      <c r="BC54" s="66">
        <f>ROUND(SUM(BC55:BC59),2)</f>
        <v>0</v>
      </c>
      <c r="BD54" s="68">
        <f>ROUND(SUM(BD55:BD59),2)</f>
        <v>0</v>
      </c>
      <c r="BS54" s="69" t="s">
        <v>74</v>
      </c>
      <c r="BT54" s="69" t="s">
        <v>75</v>
      </c>
      <c r="BU54" s="70" t="s">
        <v>76</v>
      </c>
      <c r="BV54" s="69" t="s">
        <v>77</v>
      </c>
      <c r="BW54" s="69" t="s">
        <v>5</v>
      </c>
      <c r="BX54" s="69" t="s">
        <v>78</v>
      </c>
      <c r="CL54" s="69" t="s">
        <v>19</v>
      </c>
    </row>
    <row r="55" spans="1:91" s="6" customFormat="1" ht="16.5" customHeight="1">
      <c r="A55" s="71" t="s">
        <v>79</v>
      </c>
      <c r="B55" s="72"/>
      <c r="C55" s="73"/>
      <c r="D55" s="304" t="s">
        <v>80</v>
      </c>
      <c r="E55" s="304"/>
      <c r="F55" s="304"/>
      <c r="G55" s="304"/>
      <c r="H55" s="304"/>
      <c r="I55" s="74"/>
      <c r="J55" s="304" t="s">
        <v>81</v>
      </c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5">
        <f>'D.1.1 - Architektonicko s...'!J30</f>
        <v>0</v>
      </c>
      <c r="AH55" s="306"/>
      <c r="AI55" s="306"/>
      <c r="AJ55" s="306"/>
      <c r="AK55" s="306"/>
      <c r="AL55" s="306"/>
      <c r="AM55" s="306"/>
      <c r="AN55" s="305">
        <f t="shared" si="0"/>
        <v>0</v>
      </c>
      <c r="AO55" s="306"/>
      <c r="AP55" s="306"/>
      <c r="AQ55" s="75" t="s">
        <v>82</v>
      </c>
      <c r="AR55" s="72"/>
      <c r="AS55" s="76">
        <v>0</v>
      </c>
      <c r="AT55" s="77">
        <f t="shared" si="1"/>
        <v>0</v>
      </c>
      <c r="AU55" s="78">
        <f>'D.1.1 - Architektonicko s...'!P103</f>
        <v>0</v>
      </c>
      <c r="AV55" s="77">
        <f>'D.1.1 - Architektonicko s...'!J33</f>
        <v>0</v>
      </c>
      <c r="AW55" s="77">
        <f>'D.1.1 - Architektonicko s...'!J34</f>
        <v>0</v>
      </c>
      <c r="AX55" s="77">
        <f>'D.1.1 - Architektonicko s...'!J35</f>
        <v>0</v>
      </c>
      <c r="AY55" s="77">
        <f>'D.1.1 - Architektonicko s...'!J36</f>
        <v>0</v>
      </c>
      <c r="AZ55" s="77">
        <f>'D.1.1 - Architektonicko s...'!F33</f>
        <v>0</v>
      </c>
      <c r="BA55" s="77">
        <f>'D.1.1 - Architektonicko s...'!F34</f>
        <v>0</v>
      </c>
      <c r="BB55" s="77">
        <f>'D.1.1 - Architektonicko s...'!F35</f>
        <v>0</v>
      </c>
      <c r="BC55" s="77">
        <f>'D.1.1 - Architektonicko s...'!F36</f>
        <v>0</v>
      </c>
      <c r="BD55" s="79">
        <f>'D.1.1 - Architektonicko s...'!F37</f>
        <v>0</v>
      </c>
      <c r="BT55" s="80" t="s">
        <v>83</v>
      </c>
      <c r="BV55" s="80" t="s">
        <v>77</v>
      </c>
      <c r="BW55" s="80" t="s">
        <v>84</v>
      </c>
      <c r="BX55" s="80" t="s">
        <v>5</v>
      </c>
      <c r="CL55" s="80" t="s">
        <v>19</v>
      </c>
      <c r="CM55" s="80" t="s">
        <v>85</v>
      </c>
    </row>
    <row r="56" spans="1:91" s="6" customFormat="1" ht="24.75" customHeight="1">
      <c r="A56" s="71" t="s">
        <v>79</v>
      </c>
      <c r="B56" s="72"/>
      <c r="C56" s="73"/>
      <c r="D56" s="304" t="s">
        <v>86</v>
      </c>
      <c r="E56" s="304"/>
      <c r="F56" s="304"/>
      <c r="G56" s="304"/>
      <c r="H56" s="304"/>
      <c r="I56" s="74"/>
      <c r="J56" s="304" t="s">
        <v>87</v>
      </c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5">
        <f>'D.1.4.1 - Elektronické ko...'!J30</f>
        <v>0</v>
      </c>
      <c r="AH56" s="306"/>
      <c r="AI56" s="306"/>
      <c r="AJ56" s="306"/>
      <c r="AK56" s="306"/>
      <c r="AL56" s="306"/>
      <c r="AM56" s="306"/>
      <c r="AN56" s="305">
        <f t="shared" si="0"/>
        <v>0</v>
      </c>
      <c r="AO56" s="306"/>
      <c r="AP56" s="306"/>
      <c r="AQ56" s="75" t="s">
        <v>82</v>
      </c>
      <c r="AR56" s="72"/>
      <c r="AS56" s="76">
        <v>0</v>
      </c>
      <c r="AT56" s="77">
        <f t="shared" si="1"/>
        <v>0</v>
      </c>
      <c r="AU56" s="78">
        <f>'D.1.4.1 - Elektronické ko...'!P85</f>
        <v>0</v>
      </c>
      <c r="AV56" s="77">
        <f>'D.1.4.1 - Elektronické ko...'!J33</f>
        <v>0</v>
      </c>
      <c r="AW56" s="77">
        <f>'D.1.4.1 - Elektronické ko...'!J34</f>
        <v>0</v>
      </c>
      <c r="AX56" s="77">
        <f>'D.1.4.1 - Elektronické ko...'!J35</f>
        <v>0</v>
      </c>
      <c r="AY56" s="77">
        <f>'D.1.4.1 - Elektronické ko...'!J36</f>
        <v>0</v>
      </c>
      <c r="AZ56" s="77">
        <f>'D.1.4.1 - Elektronické ko...'!F33</f>
        <v>0</v>
      </c>
      <c r="BA56" s="77">
        <f>'D.1.4.1 - Elektronické ko...'!F34</f>
        <v>0</v>
      </c>
      <c r="BB56" s="77">
        <f>'D.1.4.1 - Elektronické ko...'!F35</f>
        <v>0</v>
      </c>
      <c r="BC56" s="77">
        <f>'D.1.4.1 - Elektronické ko...'!F36</f>
        <v>0</v>
      </c>
      <c r="BD56" s="79">
        <f>'D.1.4.1 - Elektronické ko...'!F37</f>
        <v>0</v>
      </c>
      <c r="BT56" s="80" t="s">
        <v>83</v>
      </c>
      <c r="BV56" s="80" t="s">
        <v>77</v>
      </c>
      <c r="BW56" s="80" t="s">
        <v>88</v>
      </c>
      <c r="BX56" s="80" t="s">
        <v>5</v>
      </c>
      <c r="CL56" s="80" t="s">
        <v>19</v>
      </c>
      <c r="CM56" s="80" t="s">
        <v>85</v>
      </c>
    </row>
    <row r="57" spans="1:91" s="6" customFormat="1" ht="16.5" customHeight="1">
      <c r="A57" s="71" t="s">
        <v>79</v>
      </c>
      <c r="B57" s="72"/>
      <c r="C57" s="73"/>
      <c r="D57" s="304" t="s">
        <v>89</v>
      </c>
      <c r="E57" s="304"/>
      <c r="F57" s="304"/>
      <c r="G57" s="304"/>
      <c r="H57" s="304"/>
      <c r="I57" s="74"/>
      <c r="J57" s="304" t="s">
        <v>90</v>
      </c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5">
        <f>'D.1.4.2 - Ledová plocha'!J30</f>
        <v>0</v>
      </c>
      <c r="AH57" s="306"/>
      <c r="AI57" s="306"/>
      <c r="AJ57" s="306"/>
      <c r="AK57" s="306"/>
      <c r="AL57" s="306"/>
      <c r="AM57" s="306"/>
      <c r="AN57" s="305">
        <f t="shared" si="0"/>
        <v>0</v>
      </c>
      <c r="AO57" s="306"/>
      <c r="AP57" s="306"/>
      <c r="AQ57" s="75" t="s">
        <v>82</v>
      </c>
      <c r="AR57" s="72"/>
      <c r="AS57" s="76">
        <v>0</v>
      </c>
      <c r="AT57" s="77">
        <f t="shared" si="1"/>
        <v>0</v>
      </c>
      <c r="AU57" s="78">
        <f>'D.1.4.2 - Ledová plocha'!P96</f>
        <v>0</v>
      </c>
      <c r="AV57" s="77">
        <f>'D.1.4.2 - Ledová plocha'!J33</f>
        <v>0</v>
      </c>
      <c r="AW57" s="77">
        <f>'D.1.4.2 - Ledová plocha'!J34</f>
        <v>0</v>
      </c>
      <c r="AX57" s="77">
        <f>'D.1.4.2 - Ledová plocha'!J35</f>
        <v>0</v>
      </c>
      <c r="AY57" s="77">
        <f>'D.1.4.2 - Ledová plocha'!J36</f>
        <v>0</v>
      </c>
      <c r="AZ57" s="77">
        <f>'D.1.4.2 - Ledová plocha'!F33</f>
        <v>0</v>
      </c>
      <c r="BA57" s="77">
        <f>'D.1.4.2 - Ledová plocha'!F34</f>
        <v>0</v>
      </c>
      <c r="BB57" s="77">
        <f>'D.1.4.2 - Ledová plocha'!F35</f>
        <v>0</v>
      </c>
      <c r="BC57" s="77">
        <f>'D.1.4.2 - Ledová plocha'!F36</f>
        <v>0</v>
      </c>
      <c r="BD57" s="79">
        <f>'D.1.4.2 - Ledová plocha'!F37</f>
        <v>0</v>
      </c>
      <c r="BT57" s="80" t="s">
        <v>83</v>
      </c>
      <c r="BV57" s="80" t="s">
        <v>77</v>
      </c>
      <c r="BW57" s="80" t="s">
        <v>91</v>
      </c>
      <c r="BX57" s="80" t="s">
        <v>5</v>
      </c>
      <c r="CL57" s="80" t="s">
        <v>19</v>
      </c>
      <c r="CM57" s="80" t="s">
        <v>85</v>
      </c>
    </row>
    <row r="58" spans="1:91" s="6" customFormat="1" ht="16.5" customHeight="1">
      <c r="A58" s="71" t="s">
        <v>79</v>
      </c>
      <c r="B58" s="72"/>
      <c r="C58" s="73"/>
      <c r="D58" s="304" t="s">
        <v>92</v>
      </c>
      <c r="E58" s="304"/>
      <c r="F58" s="304"/>
      <c r="G58" s="304"/>
      <c r="H58" s="304"/>
      <c r="I58" s="74"/>
      <c r="J58" s="304" t="s">
        <v>93</v>
      </c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5">
        <f>'D.1.9 - Mantinely'!J30</f>
        <v>0</v>
      </c>
      <c r="AH58" s="306"/>
      <c r="AI58" s="306"/>
      <c r="AJ58" s="306"/>
      <c r="AK58" s="306"/>
      <c r="AL58" s="306"/>
      <c r="AM58" s="306"/>
      <c r="AN58" s="305">
        <f t="shared" si="0"/>
        <v>0</v>
      </c>
      <c r="AO58" s="306"/>
      <c r="AP58" s="306"/>
      <c r="AQ58" s="75" t="s">
        <v>82</v>
      </c>
      <c r="AR58" s="72"/>
      <c r="AS58" s="76">
        <v>0</v>
      </c>
      <c r="AT58" s="77">
        <f t="shared" si="1"/>
        <v>0</v>
      </c>
      <c r="AU58" s="78">
        <f>'D.1.9 - Mantinely'!P81</f>
        <v>0</v>
      </c>
      <c r="AV58" s="77">
        <f>'D.1.9 - Mantinely'!J33</f>
        <v>0</v>
      </c>
      <c r="AW58" s="77">
        <f>'D.1.9 - Mantinely'!J34</f>
        <v>0</v>
      </c>
      <c r="AX58" s="77">
        <f>'D.1.9 - Mantinely'!J35</f>
        <v>0</v>
      </c>
      <c r="AY58" s="77">
        <f>'D.1.9 - Mantinely'!J36</f>
        <v>0</v>
      </c>
      <c r="AZ58" s="77">
        <f>'D.1.9 - Mantinely'!F33</f>
        <v>0</v>
      </c>
      <c r="BA58" s="77">
        <f>'D.1.9 - Mantinely'!F34</f>
        <v>0</v>
      </c>
      <c r="BB58" s="77">
        <f>'D.1.9 - Mantinely'!F35</f>
        <v>0</v>
      </c>
      <c r="BC58" s="77">
        <f>'D.1.9 - Mantinely'!F36</f>
        <v>0</v>
      </c>
      <c r="BD58" s="79">
        <f>'D.1.9 - Mantinely'!F37</f>
        <v>0</v>
      </c>
      <c r="BT58" s="80" t="s">
        <v>83</v>
      </c>
      <c r="BV58" s="80" t="s">
        <v>77</v>
      </c>
      <c r="BW58" s="80" t="s">
        <v>94</v>
      </c>
      <c r="BX58" s="80" t="s">
        <v>5</v>
      </c>
      <c r="CL58" s="80" t="s">
        <v>19</v>
      </c>
      <c r="CM58" s="80" t="s">
        <v>85</v>
      </c>
    </row>
    <row r="59" spans="1:91" s="6" customFormat="1" ht="16.5" customHeight="1">
      <c r="A59" s="71" t="s">
        <v>79</v>
      </c>
      <c r="B59" s="72"/>
      <c r="C59" s="73"/>
      <c r="D59" s="304" t="s">
        <v>95</v>
      </c>
      <c r="E59" s="304"/>
      <c r="F59" s="304"/>
      <c r="G59" s="304"/>
      <c r="H59" s="304"/>
      <c r="I59" s="74"/>
      <c r="J59" s="304" t="s">
        <v>96</v>
      </c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5">
        <f>'VON - Vedlejší a ostatní ...'!J30</f>
        <v>0</v>
      </c>
      <c r="AH59" s="306"/>
      <c r="AI59" s="306"/>
      <c r="AJ59" s="306"/>
      <c r="AK59" s="306"/>
      <c r="AL59" s="306"/>
      <c r="AM59" s="306"/>
      <c r="AN59" s="305">
        <f t="shared" si="0"/>
        <v>0</v>
      </c>
      <c r="AO59" s="306"/>
      <c r="AP59" s="306"/>
      <c r="AQ59" s="75" t="s">
        <v>95</v>
      </c>
      <c r="AR59" s="72"/>
      <c r="AS59" s="81">
        <v>0</v>
      </c>
      <c r="AT59" s="82">
        <f t="shared" si="1"/>
        <v>0</v>
      </c>
      <c r="AU59" s="83">
        <f>'VON - Vedlejší a ostatní ...'!P80</f>
        <v>0</v>
      </c>
      <c r="AV59" s="82">
        <f>'VON - Vedlejší a ostatní ...'!J33</f>
        <v>0</v>
      </c>
      <c r="AW59" s="82">
        <f>'VON - Vedlejší a ostatní ...'!J34</f>
        <v>0</v>
      </c>
      <c r="AX59" s="82">
        <f>'VON - Vedlejší a ostatní ...'!J35</f>
        <v>0</v>
      </c>
      <c r="AY59" s="82">
        <f>'VON - Vedlejší a ostatní ...'!J36</f>
        <v>0</v>
      </c>
      <c r="AZ59" s="82">
        <f>'VON - Vedlejší a ostatní ...'!F33</f>
        <v>0</v>
      </c>
      <c r="BA59" s="82">
        <f>'VON - Vedlejší a ostatní ...'!F34</f>
        <v>0</v>
      </c>
      <c r="BB59" s="82">
        <f>'VON - Vedlejší a ostatní ...'!F35</f>
        <v>0</v>
      </c>
      <c r="BC59" s="82">
        <f>'VON - Vedlejší a ostatní ...'!F36</f>
        <v>0</v>
      </c>
      <c r="BD59" s="84">
        <f>'VON - Vedlejší a ostatní ...'!F37</f>
        <v>0</v>
      </c>
      <c r="BT59" s="80" t="s">
        <v>83</v>
      </c>
      <c r="BV59" s="80" t="s">
        <v>77</v>
      </c>
      <c r="BW59" s="80" t="s">
        <v>97</v>
      </c>
      <c r="BX59" s="80" t="s">
        <v>5</v>
      </c>
      <c r="CL59" s="80" t="s">
        <v>19</v>
      </c>
      <c r="CM59" s="80" t="s">
        <v>85</v>
      </c>
    </row>
    <row r="60" spans="1:91" s="1" customFormat="1" ht="30" customHeight="1">
      <c r="B60" s="32"/>
      <c r="AR60" s="32"/>
    </row>
    <row r="61" spans="1:91" s="1" customFormat="1" ht="6.9" customHeight="1"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32"/>
    </row>
  </sheetData>
  <sheetProtection algorithmName="SHA-512" hashValue="BdIC/LMhcuMGt41pWYSo5U/VDEsuAYoJ890XiLAHs6ToDAeGNe5GdYpicjzqMNS80MUBnpHRaHpRxGP1t79FwA==" saltValue="2gj5zMkJp2n9fzQIAzWn+sP/G9kJ7bbt3uoHzq/5O7OSkuZRDMutOrT/wpYMxdkNZwbTED50vqxWUl3JtUgJfw==" spinCount="100000" sheet="1" objects="1" scenarios="1" formatColumns="0" formatRows="0"/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J56:AF56"/>
    <mergeCell ref="L45:AJ45"/>
    <mergeCell ref="AM47:AN47"/>
    <mergeCell ref="AM49:AP49"/>
    <mergeCell ref="D58:H58"/>
    <mergeCell ref="J58:AF58"/>
    <mergeCell ref="AN59:AP59"/>
    <mergeCell ref="AG59:AM59"/>
    <mergeCell ref="D59:H59"/>
    <mergeCell ref="J59:AF59"/>
    <mergeCell ref="D56:H56"/>
    <mergeCell ref="AG56:AM56"/>
    <mergeCell ref="AN56:AP56"/>
    <mergeCell ref="AN57:AP57"/>
    <mergeCell ref="D57:H57"/>
    <mergeCell ref="J57:AF57"/>
    <mergeCell ref="AG57:AM57"/>
    <mergeCell ref="D55:H55"/>
    <mergeCell ref="AG55:AM55"/>
    <mergeCell ref="J55:AF55"/>
    <mergeCell ref="AN55:AP55"/>
    <mergeCell ref="AG54:AM54"/>
    <mergeCell ref="AN54:AP54"/>
    <mergeCell ref="AS49:AT51"/>
    <mergeCell ref="AM50:AP50"/>
    <mergeCell ref="C52:G52"/>
    <mergeCell ref="AG52:AM52"/>
    <mergeCell ref="I52:AF52"/>
    <mergeCell ref="AN52:AP52"/>
  </mergeCells>
  <hyperlinks>
    <hyperlink ref="A55" location="'D.1.1 - Architektonicko s...'!C2" display="/" xr:uid="{00000000-0004-0000-0000-000000000000}"/>
    <hyperlink ref="A56" location="'D.1.4.1 - Elektronické ko...'!C2" display="/" xr:uid="{00000000-0004-0000-0000-000001000000}"/>
    <hyperlink ref="A57" location="'D.1.4.2 - Ledová plocha'!C2" display="/" xr:uid="{00000000-0004-0000-0000-000002000000}"/>
    <hyperlink ref="A58" location="'D.1.9 - Mantinely'!C2" display="/" xr:uid="{00000000-0004-0000-0000-000003000000}"/>
    <hyperlink ref="A59" location="'VON - Vedlejší a ostatní 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815"/>
  <sheetViews>
    <sheetView showGridLines="0" topLeftCell="A791" workbookViewId="0">
      <selection activeCell="H554" sqref="H554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AT2" s="17" t="s">
        <v>84</v>
      </c>
      <c r="AZ2" s="85" t="s">
        <v>98</v>
      </c>
      <c r="BA2" s="85" t="s">
        <v>99</v>
      </c>
      <c r="BB2" s="85" t="s">
        <v>100</v>
      </c>
      <c r="BC2" s="85" t="s">
        <v>101</v>
      </c>
      <c r="BD2" s="85" t="s">
        <v>102</v>
      </c>
    </row>
    <row r="3" spans="2:5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  <c r="AZ3" s="85" t="s">
        <v>103</v>
      </c>
      <c r="BA3" s="85" t="s">
        <v>104</v>
      </c>
      <c r="BB3" s="85" t="s">
        <v>105</v>
      </c>
      <c r="BC3" s="85" t="s">
        <v>106</v>
      </c>
      <c r="BD3" s="85" t="s">
        <v>102</v>
      </c>
    </row>
    <row r="4" spans="2:56" ht="24.9" customHeight="1">
      <c r="B4" s="20"/>
      <c r="D4" s="21" t="s">
        <v>107</v>
      </c>
      <c r="L4" s="20"/>
      <c r="M4" s="86" t="s">
        <v>10</v>
      </c>
      <c r="AT4" s="17" t="s">
        <v>4</v>
      </c>
      <c r="AZ4" s="85" t="s">
        <v>108</v>
      </c>
      <c r="BA4" s="85" t="s">
        <v>109</v>
      </c>
      <c r="BB4" s="85" t="s">
        <v>105</v>
      </c>
      <c r="BC4" s="85" t="s">
        <v>110</v>
      </c>
      <c r="BD4" s="85" t="s">
        <v>102</v>
      </c>
    </row>
    <row r="5" spans="2:56" ht="6.9" customHeight="1">
      <c r="B5" s="20"/>
      <c r="L5" s="20"/>
      <c r="AZ5" s="85" t="s">
        <v>111</v>
      </c>
      <c r="BA5" s="85" t="s">
        <v>112</v>
      </c>
      <c r="BB5" s="85" t="s">
        <v>105</v>
      </c>
      <c r="BC5" s="85" t="s">
        <v>113</v>
      </c>
      <c r="BD5" s="85" t="s">
        <v>102</v>
      </c>
    </row>
    <row r="6" spans="2:56" ht="12" customHeight="1">
      <c r="B6" s="20"/>
      <c r="D6" s="27" t="s">
        <v>16</v>
      </c>
      <c r="L6" s="20"/>
      <c r="AZ6" s="85" t="s">
        <v>114</v>
      </c>
      <c r="BA6" s="85" t="s">
        <v>115</v>
      </c>
      <c r="BB6" s="85" t="s">
        <v>105</v>
      </c>
      <c r="BC6" s="85" t="s">
        <v>116</v>
      </c>
      <c r="BD6" s="85" t="s">
        <v>102</v>
      </c>
    </row>
    <row r="7" spans="2:56" ht="16.5" customHeight="1">
      <c r="B7" s="20"/>
      <c r="E7" s="332" t="str">
        <f>'Rekapitulace stavby'!K6</f>
        <v>Rekonstrukce ledové plochy Zimního stadionu Žďár nad Sázavou</v>
      </c>
      <c r="F7" s="333"/>
      <c r="G7" s="333"/>
      <c r="H7" s="333"/>
      <c r="L7" s="20"/>
      <c r="AZ7" s="85" t="s">
        <v>117</v>
      </c>
      <c r="BA7" s="85" t="s">
        <v>118</v>
      </c>
      <c r="BB7" s="85" t="s">
        <v>105</v>
      </c>
      <c r="BC7" s="85" t="s">
        <v>119</v>
      </c>
      <c r="BD7" s="85" t="s">
        <v>102</v>
      </c>
    </row>
    <row r="8" spans="2:56" s="1" customFormat="1" ht="12" customHeight="1">
      <c r="B8" s="32"/>
      <c r="D8" s="27" t="s">
        <v>120</v>
      </c>
      <c r="L8" s="32"/>
      <c r="AZ8" s="85" t="s">
        <v>121</v>
      </c>
      <c r="BA8" s="85" t="s">
        <v>122</v>
      </c>
      <c r="BB8" s="85" t="s">
        <v>105</v>
      </c>
      <c r="BC8" s="85" t="s">
        <v>123</v>
      </c>
      <c r="BD8" s="85" t="s">
        <v>102</v>
      </c>
    </row>
    <row r="9" spans="2:56" s="1" customFormat="1" ht="16.5" customHeight="1">
      <c r="B9" s="32"/>
      <c r="E9" s="312" t="s">
        <v>124</v>
      </c>
      <c r="F9" s="331"/>
      <c r="G9" s="331"/>
      <c r="H9" s="331"/>
      <c r="L9" s="32"/>
      <c r="AZ9" s="85" t="s">
        <v>125</v>
      </c>
      <c r="BA9" s="85" t="s">
        <v>126</v>
      </c>
      <c r="BB9" s="85" t="s">
        <v>105</v>
      </c>
      <c r="BC9" s="85" t="s">
        <v>127</v>
      </c>
      <c r="BD9" s="85" t="s">
        <v>102</v>
      </c>
    </row>
    <row r="10" spans="2:56" s="1" customFormat="1">
      <c r="B10" s="32"/>
      <c r="L10" s="32"/>
      <c r="AZ10" s="85" t="s">
        <v>128</v>
      </c>
      <c r="BA10" s="85" t="s">
        <v>129</v>
      </c>
      <c r="BB10" s="85" t="s">
        <v>100</v>
      </c>
      <c r="BC10" s="85" t="s">
        <v>130</v>
      </c>
      <c r="BD10" s="85" t="s">
        <v>102</v>
      </c>
    </row>
    <row r="11" spans="2:5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  <c r="AZ11" s="85" t="s">
        <v>131</v>
      </c>
      <c r="BA11" s="85" t="s">
        <v>132</v>
      </c>
      <c r="BB11" s="85" t="s">
        <v>105</v>
      </c>
      <c r="BC11" s="85" t="s">
        <v>133</v>
      </c>
      <c r="BD11" s="85" t="s">
        <v>102</v>
      </c>
    </row>
    <row r="12" spans="2:5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10. 10. 2024</v>
      </c>
      <c r="L12" s="32"/>
      <c r="AZ12" s="85" t="s">
        <v>134</v>
      </c>
      <c r="BA12" s="85" t="s">
        <v>135</v>
      </c>
      <c r="BB12" s="85" t="s">
        <v>100</v>
      </c>
      <c r="BC12" s="85" t="s">
        <v>136</v>
      </c>
      <c r="BD12" s="85" t="s">
        <v>102</v>
      </c>
    </row>
    <row r="13" spans="2:56" s="1" customFormat="1" ht="10.95" customHeight="1">
      <c r="B13" s="32"/>
      <c r="L13" s="32"/>
    </row>
    <row r="14" spans="2:5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56" s="1" customFormat="1" ht="18" customHeight="1">
      <c r="B15" s="32"/>
      <c r="E15" s="25" t="s">
        <v>28</v>
      </c>
      <c r="I15" s="27" t="s">
        <v>29</v>
      </c>
      <c r="J15" s="25" t="s">
        <v>19</v>
      </c>
      <c r="L15" s="32"/>
    </row>
    <row r="16" spans="2:56" s="1" customFormat="1" ht="6.9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34" t="str">
        <f>'Rekapitulace stavby'!E14</f>
        <v>Vyplň údaj</v>
      </c>
      <c r="F18" s="326"/>
      <c r="G18" s="326"/>
      <c r="H18" s="326"/>
      <c r="I18" s="27" t="s">
        <v>29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35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37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39</v>
      </c>
      <c r="L26" s="32"/>
    </row>
    <row r="27" spans="2:12" s="7" customFormat="1" ht="16.5" customHeight="1">
      <c r="B27" s="87"/>
      <c r="E27" s="330" t="s">
        <v>19</v>
      </c>
      <c r="F27" s="330"/>
      <c r="G27" s="330"/>
      <c r="H27" s="330"/>
      <c r="L27" s="87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8" t="s">
        <v>41</v>
      </c>
      <c r="J30" s="63">
        <f>ROUND(J103,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43</v>
      </c>
      <c r="I32" s="35" t="s">
        <v>42</v>
      </c>
      <c r="J32" s="35" t="s">
        <v>44</v>
      </c>
      <c r="L32" s="32"/>
    </row>
    <row r="33" spans="2:12" s="1" customFormat="1" ht="14.4" customHeight="1">
      <c r="B33" s="32"/>
      <c r="D33" s="52" t="s">
        <v>45</v>
      </c>
      <c r="E33" s="27" t="s">
        <v>46</v>
      </c>
      <c r="F33" s="89">
        <f>ROUND((SUM(BE103:BE814)),  2)</f>
        <v>0</v>
      </c>
      <c r="I33" s="90">
        <v>0.21</v>
      </c>
      <c r="J33" s="89">
        <f>ROUND(((SUM(BE103:BE814))*I33),  2)</f>
        <v>0</v>
      </c>
      <c r="L33" s="32"/>
    </row>
    <row r="34" spans="2:12" s="1" customFormat="1" ht="14.4" customHeight="1">
      <c r="B34" s="32"/>
      <c r="E34" s="27" t="s">
        <v>47</v>
      </c>
      <c r="F34" s="89">
        <f>ROUND((SUM(BF103:BF814)),  2)</f>
        <v>0</v>
      </c>
      <c r="I34" s="90">
        <v>0.12</v>
      </c>
      <c r="J34" s="89">
        <f>ROUND(((SUM(BF103:BF814))*I34),  2)</f>
        <v>0</v>
      </c>
      <c r="L34" s="32"/>
    </row>
    <row r="35" spans="2:12" s="1" customFormat="1" ht="14.4" hidden="1" customHeight="1">
      <c r="B35" s="32"/>
      <c r="E35" s="27" t="s">
        <v>48</v>
      </c>
      <c r="F35" s="89">
        <f>ROUND((SUM(BG103:BG814)),  2)</f>
        <v>0</v>
      </c>
      <c r="I35" s="90">
        <v>0.21</v>
      </c>
      <c r="J35" s="89">
        <f>0</f>
        <v>0</v>
      </c>
      <c r="L35" s="32"/>
    </row>
    <row r="36" spans="2:12" s="1" customFormat="1" ht="14.4" hidden="1" customHeight="1">
      <c r="B36" s="32"/>
      <c r="E36" s="27" t="s">
        <v>49</v>
      </c>
      <c r="F36" s="89">
        <f>ROUND((SUM(BH103:BH814)),  2)</f>
        <v>0</v>
      </c>
      <c r="I36" s="90">
        <v>0.12</v>
      </c>
      <c r="J36" s="89">
        <f>0</f>
        <v>0</v>
      </c>
      <c r="L36" s="32"/>
    </row>
    <row r="37" spans="2:12" s="1" customFormat="1" ht="14.4" hidden="1" customHeight="1">
      <c r="B37" s="32"/>
      <c r="E37" s="27" t="s">
        <v>50</v>
      </c>
      <c r="F37" s="89">
        <f>ROUND((SUM(BI103:BI814)),  2)</f>
        <v>0</v>
      </c>
      <c r="I37" s="90">
        <v>0</v>
      </c>
      <c r="J37" s="89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1"/>
      <c r="D39" s="92" t="s">
        <v>51</v>
      </c>
      <c r="E39" s="54"/>
      <c r="F39" s="54"/>
      <c r="G39" s="93" t="s">
        <v>52</v>
      </c>
      <c r="H39" s="94" t="s">
        <v>53</v>
      </c>
      <c r="I39" s="54"/>
      <c r="J39" s="95">
        <f>SUM(J30:J37)</f>
        <v>0</v>
      </c>
      <c r="K39" s="96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137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32" t="str">
        <f>E7</f>
        <v>Rekonstrukce ledové plochy Zimního stadionu Žďár nad Sázavou</v>
      </c>
      <c r="F48" s="333"/>
      <c r="G48" s="333"/>
      <c r="H48" s="333"/>
      <c r="L48" s="32"/>
    </row>
    <row r="49" spans="2:47" s="1" customFormat="1" ht="12" customHeight="1">
      <c r="B49" s="32"/>
      <c r="C49" s="27" t="s">
        <v>120</v>
      </c>
      <c r="L49" s="32"/>
    </row>
    <row r="50" spans="2:47" s="1" customFormat="1" ht="16.5" customHeight="1">
      <c r="B50" s="32"/>
      <c r="E50" s="312" t="str">
        <f>E9</f>
        <v>D.1.1 - Architektonicko stavební řešení</v>
      </c>
      <c r="F50" s="331"/>
      <c r="G50" s="331"/>
      <c r="H50" s="331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parc. č. 2159, k.ú Město Žďár (795232)</v>
      </c>
      <c r="I52" s="27" t="s">
        <v>23</v>
      </c>
      <c r="J52" s="49" t="str">
        <f>IF(J12="","",J12)</f>
        <v>10. 10. 2024</v>
      </c>
      <c r="L52" s="32"/>
    </row>
    <row r="53" spans="2:47" s="1" customFormat="1" ht="6.9" customHeight="1">
      <c r="B53" s="32"/>
      <c r="L53" s="32"/>
    </row>
    <row r="54" spans="2:47" s="1" customFormat="1" ht="15.15" customHeight="1">
      <c r="B54" s="32"/>
      <c r="C54" s="27" t="s">
        <v>25</v>
      </c>
      <c r="F54" s="25" t="str">
        <f>E15</f>
        <v>Město Žďár nad Sázavou</v>
      </c>
      <c r="I54" s="27" t="s">
        <v>32</v>
      </c>
      <c r="J54" s="30" t="str">
        <f>E21</f>
        <v>AS PROJECT s.r.o.</v>
      </c>
      <c r="L54" s="32"/>
    </row>
    <row r="55" spans="2:47" s="1" customFormat="1" ht="15.15" customHeight="1">
      <c r="B55" s="32"/>
      <c r="C55" s="27" t="s">
        <v>30</v>
      </c>
      <c r="F55" s="25" t="str">
        <f>IF(E18="","",E18)</f>
        <v>Vyplň údaj</v>
      </c>
      <c r="I55" s="27" t="s">
        <v>37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7" t="s">
        <v>138</v>
      </c>
      <c r="D57" s="91"/>
      <c r="E57" s="91"/>
      <c r="F57" s="91"/>
      <c r="G57" s="91"/>
      <c r="H57" s="91"/>
      <c r="I57" s="91"/>
      <c r="J57" s="98" t="s">
        <v>139</v>
      </c>
      <c r="K57" s="91"/>
      <c r="L57" s="32"/>
    </row>
    <row r="58" spans="2:47" s="1" customFormat="1" ht="10.35" customHeight="1">
      <c r="B58" s="32"/>
      <c r="L58" s="32"/>
    </row>
    <row r="59" spans="2:47" s="1" customFormat="1" ht="22.95" customHeight="1">
      <c r="B59" s="32"/>
      <c r="C59" s="99" t="s">
        <v>73</v>
      </c>
      <c r="J59" s="63">
        <f>J103</f>
        <v>0</v>
      </c>
      <c r="L59" s="32"/>
      <c r="AU59" s="17" t="s">
        <v>140</v>
      </c>
    </row>
    <row r="60" spans="2:47" s="8" customFormat="1" ht="24.9" customHeight="1">
      <c r="B60" s="100"/>
      <c r="D60" s="101" t="s">
        <v>141</v>
      </c>
      <c r="E60" s="102"/>
      <c r="F60" s="102"/>
      <c r="G60" s="102"/>
      <c r="H60" s="102"/>
      <c r="I60" s="102"/>
      <c r="J60" s="103">
        <f>J104</f>
        <v>0</v>
      </c>
      <c r="L60" s="100"/>
    </row>
    <row r="61" spans="2:47" s="9" customFormat="1" ht="19.95" customHeight="1">
      <c r="B61" s="104"/>
      <c r="D61" s="105" t="s">
        <v>142</v>
      </c>
      <c r="E61" s="106"/>
      <c r="F61" s="106"/>
      <c r="G61" s="106"/>
      <c r="H61" s="106"/>
      <c r="I61" s="106"/>
      <c r="J61" s="107">
        <f>J105</f>
        <v>0</v>
      </c>
      <c r="L61" s="104"/>
    </row>
    <row r="62" spans="2:47" s="9" customFormat="1" ht="19.95" customHeight="1">
      <c r="B62" s="104"/>
      <c r="D62" s="105" t="s">
        <v>143</v>
      </c>
      <c r="E62" s="106"/>
      <c r="F62" s="106"/>
      <c r="G62" s="106"/>
      <c r="H62" s="106"/>
      <c r="I62" s="106"/>
      <c r="J62" s="107">
        <f>J166</f>
        <v>0</v>
      </c>
      <c r="L62" s="104"/>
    </row>
    <row r="63" spans="2:47" s="9" customFormat="1" ht="19.95" customHeight="1">
      <c r="B63" s="104"/>
      <c r="D63" s="105" t="s">
        <v>144</v>
      </c>
      <c r="E63" s="106"/>
      <c r="F63" s="106"/>
      <c r="G63" s="106"/>
      <c r="H63" s="106"/>
      <c r="I63" s="106"/>
      <c r="J63" s="107">
        <f>J233</f>
        <v>0</v>
      </c>
      <c r="L63" s="104"/>
    </row>
    <row r="64" spans="2:47" s="9" customFormat="1" ht="19.95" customHeight="1">
      <c r="B64" s="104"/>
      <c r="D64" s="105" t="s">
        <v>145</v>
      </c>
      <c r="E64" s="106"/>
      <c r="F64" s="106"/>
      <c r="G64" s="106"/>
      <c r="H64" s="106"/>
      <c r="I64" s="106"/>
      <c r="J64" s="107">
        <f>J272</f>
        <v>0</v>
      </c>
      <c r="L64" s="104"/>
    </row>
    <row r="65" spans="2:12" s="9" customFormat="1" ht="19.95" customHeight="1">
      <c r="B65" s="104"/>
      <c r="D65" s="105" t="s">
        <v>146</v>
      </c>
      <c r="E65" s="106"/>
      <c r="F65" s="106"/>
      <c r="G65" s="106"/>
      <c r="H65" s="106"/>
      <c r="I65" s="106"/>
      <c r="J65" s="107">
        <f>J299</f>
        <v>0</v>
      </c>
      <c r="L65" s="104"/>
    </row>
    <row r="66" spans="2:12" s="9" customFormat="1" ht="14.85" customHeight="1">
      <c r="B66" s="104"/>
      <c r="D66" s="105" t="s">
        <v>147</v>
      </c>
      <c r="E66" s="106"/>
      <c r="F66" s="106"/>
      <c r="G66" s="106"/>
      <c r="H66" s="106"/>
      <c r="I66" s="106"/>
      <c r="J66" s="107">
        <f>J347</f>
        <v>0</v>
      </c>
      <c r="L66" s="104"/>
    </row>
    <row r="67" spans="2:12" s="9" customFormat="1" ht="19.95" customHeight="1">
      <c r="B67" s="104"/>
      <c r="D67" s="105" t="s">
        <v>148</v>
      </c>
      <c r="E67" s="106"/>
      <c r="F67" s="106"/>
      <c r="G67" s="106"/>
      <c r="H67" s="106"/>
      <c r="I67" s="106"/>
      <c r="J67" s="107">
        <f>J349</f>
        <v>0</v>
      </c>
      <c r="L67" s="104"/>
    </row>
    <row r="68" spans="2:12" s="9" customFormat="1" ht="19.95" customHeight="1">
      <c r="B68" s="104"/>
      <c r="D68" s="105" t="s">
        <v>149</v>
      </c>
      <c r="E68" s="106"/>
      <c r="F68" s="106"/>
      <c r="G68" s="106"/>
      <c r="H68" s="106"/>
      <c r="I68" s="106"/>
      <c r="J68" s="107">
        <f>J360</f>
        <v>0</v>
      </c>
      <c r="L68" s="104"/>
    </row>
    <row r="69" spans="2:12" s="9" customFormat="1" ht="19.95" customHeight="1">
      <c r="B69" s="104"/>
      <c r="D69" s="105" t="s">
        <v>150</v>
      </c>
      <c r="E69" s="106"/>
      <c r="F69" s="106"/>
      <c r="G69" s="106"/>
      <c r="H69" s="106"/>
      <c r="I69" s="106"/>
      <c r="J69" s="107">
        <f>J491</f>
        <v>0</v>
      </c>
      <c r="L69" s="104"/>
    </row>
    <row r="70" spans="2:12" s="9" customFormat="1" ht="19.95" customHeight="1">
      <c r="B70" s="104"/>
      <c r="D70" s="105" t="s">
        <v>151</v>
      </c>
      <c r="E70" s="106"/>
      <c r="F70" s="106"/>
      <c r="G70" s="106"/>
      <c r="H70" s="106"/>
      <c r="I70" s="106"/>
      <c r="J70" s="107">
        <f>J518</f>
        <v>0</v>
      </c>
      <c r="L70" s="104"/>
    </row>
    <row r="71" spans="2:12" s="8" customFormat="1" ht="24.9" customHeight="1">
      <c r="B71" s="100"/>
      <c r="D71" s="101" t="s">
        <v>152</v>
      </c>
      <c r="E71" s="102"/>
      <c r="F71" s="102"/>
      <c r="G71" s="102"/>
      <c r="H71" s="102"/>
      <c r="I71" s="102"/>
      <c r="J71" s="103">
        <f>J523</f>
        <v>0</v>
      </c>
      <c r="L71" s="100"/>
    </row>
    <row r="72" spans="2:12" s="9" customFormat="1" ht="19.95" customHeight="1">
      <c r="B72" s="104"/>
      <c r="D72" s="105" t="s">
        <v>153</v>
      </c>
      <c r="E72" s="106"/>
      <c r="F72" s="106"/>
      <c r="G72" s="106"/>
      <c r="H72" s="106"/>
      <c r="I72" s="106"/>
      <c r="J72" s="107">
        <f>J524</f>
        <v>0</v>
      </c>
      <c r="L72" s="104"/>
    </row>
    <row r="73" spans="2:12" s="9" customFormat="1" ht="19.95" customHeight="1">
      <c r="B73" s="104"/>
      <c r="D73" s="105" t="s">
        <v>154</v>
      </c>
      <c r="E73" s="106"/>
      <c r="F73" s="106"/>
      <c r="G73" s="106"/>
      <c r="H73" s="106"/>
      <c r="I73" s="106"/>
      <c r="J73" s="107">
        <f>J606</f>
        <v>0</v>
      </c>
      <c r="L73" s="104"/>
    </row>
    <row r="74" spans="2:12" s="9" customFormat="1" ht="19.95" customHeight="1">
      <c r="B74" s="104"/>
      <c r="D74" s="105" t="s">
        <v>155</v>
      </c>
      <c r="E74" s="106"/>
      <c r="F74" s="106"/>
      <c r="G74" s="106"/>
      <c r="H74" s="106"/>
      <c r="I74" s="106"/>
      <c r="J74" s="107">
        <f>J633</f>
        <v>0</v>
      </c>
      <c r="L74" s="104"/>
    </row>
    <row r="75" spans="2:12" s="9" customFormat="1" ht="19.95" customHeight="1">
      <c r="B75" s="104"/>
      <c r="D75" s="105" t="s">
        <v>156</v>
      </c>
      <c r="E75" s="106"/>
      <c r="F75" s="106"/>
      <c r="G75" s="106"/>
      <c r="H75" s="106"/>
      <c r="I75" s="106"/>
      <c r="J75" s="107">
        <f>J636</f>
        <v>0</v>
      </c>
      <c r="L75" s="104"/>
    </row>
    <row r="76" spans="2:12" s="9" customFormat="1" ht="19.95" customHeight="1">
      <c r="B76" s="104"/>
      <c r="D76" s="105" t="s">
        <v>157</v>
      </c>
      <c r="E76" s="106"/>
      <c r="F76" s="106"/>
      <c r="G76" s="106"/>
      <c r="H76" s="106"/>
      <c r="I76" s="106"/>
      <c r="J76" s="107">
        <f>J690</f>
        <v>0</v>
      </c>
      <c r="L76" s="104"/>
    </row>
    <row r="77" spans="2:12" s="9" customFormat="1" ht="19.95" customHeight="1">
      <c r="B77" s="104"/>
      <c r="D77" s="105" t="s">
        <v>158</v>
      </c>
      <c r="E77" s="106"/>
      <c r="F77" s="106"/>
      <c r="G77" s="106"/>
      <c r="H77" s="106"/>
      <c r="I77" s="106"/>
      <c r="J77" s="107">
        <f>J707</f>
        <v>0</v>
      </c>
      <c r="L77" s="104"/>
    </row>
    <row r="78" spans="2:12" s="9" customFormat="1" ht="19.95" customHeight="1">
      <c r="B78" s="104"/>
      <c r="D78" s="105" t="s">
        <v>159</v>
      </c>
      <c r="E78" s="106"/>
      <c r="F78" s="106"/>
      <c r="G78" s="106"/>
      <c r="H78" s="106"/>
      <c r="I78" s="106"/>
      <c r="J78" s="107">
        <f>J721</f>
        <v>0</v>
      </c>
      <c r="L78" s="104"/>
    </row>
    <row r="79" spans="2:12" s="9" customFormat="1" ht="19.95" customHeight="1">
      <c r="B79" s="104"/>
      <c r="D79" s="105" t="s">
        <v>160</v>
      </c>
      <c r="E79" s="106"/>
      <c r="F79" s="106"/>
      <c r="G79" s="106"/>
      <c r="H79" s="106"/>
      <c r="I79" s="106"/>
      <c r="J79" s="107">
        <f>J737</f>
        <v>0</v>
      </c>
      <c r="L79" s="104"/>
    </row>
    <row r="80" spans="2:12" s="9" customFormat="1" ht="19.95" customHeight="1">
      <c r="B80" s="104"/>
      <c r="D80" s="105" t="s">
        <v>161</v>
      </c>
      <c r="E80" s="106"/>
      <c r="F80" s="106"/>
      <c r="G80" s="106"/>
      <c r="H80" s="106"/>
      <c r="I80" s="106"/>
      <c r="J80" s="107">
        <f>J740</f>
        <v>0</v>
      </c>
      <c r="L80" s="104"/>
    </row>
    <row r="81" spans="2:12" s="9" customFormat="1" ht="19.95" customHeight="1">
      <c r="B81" s="104"/>
      <c r="D81" s="105" t="s">
        <v>162</v>
      </c>
      <c r="E81" s="106"/>
      <c r="F81" s="106"/>
      <c r="G81" s="106"/>
      <c r="H81" s="106"/>
      <c r="I81" s="106"/>
      <c r="J81" s="107">
        <f>J758</f>
        <v>0</v>
      </c>
      <c r="L81" s="104"/>
    </row>
    <row r="82" spans="2:12" s="9" customFormat="1" ht="19.95" customHeight="1">
      <c r="B82" s="104"/>
      <c r="D82" s="105" t="s">
        <v>163</v>
      </c>
      <c r="E82" s="106"/>
      <c r="F82" s="106"/>
      <c r="G82" s="106"/>
      <c r="H82" s="106"/>
      <c r="I82" s="106"/>
      <c r="J82" s="107">
        <f>J785</f>
        <v>0</v>
      </c>
      <c r="L82" s="104"/>
    </row>
    <row r="83" spans="2:12" s="9" customFormat="1" ht="19.95" customHeight="1">
      <c r="B83" s="104"/>
      <c r="D83" s="105" t="s">
        <v>164</v>
      </c>
      <c r="E83" s="106"/>
      <c r="F83" s="106"/>
      <c r="G83" s="106"/>
      <c r="H83" s="106"/>
      <c r="I83" s="106"/>
      <c r="J83" s="107">
        <f>J808</f>
        <v>0</v>
      </c>
      <c r="L83" s="104"/>
    </row>
    <row r="84" spans="2:12" s="1" customFormat="1" ht="21.75" customHeight="1">
      <c r="B84" s="32"/>
      <c r="L84" s="32"/>
    </row>
    <row r="85" spans="2:12" s="1" customFormat="1" ht="6.9" customHeight="1"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32"/>
    </row>
    <row r="89" spans="2:12" s="1" customFormat="1" ht="6.9" customHeight="1">
      <c r="B89" s="43"/>
      <c r="C89" s="44"/>
      <c r="D89" s="44"/>
      <c r="E89" s="44"/>
      <c r="F89" s="44"/>
      <c r="G89" s="44"/>
      <c r="H89" s="44"/>
      <c r="I89" s="44"/>
      <c r="J89" s="44"/>
      <c r="K89" s="44"/>
      <c r="L89" s="32"/>
    </row>
    <row r="90" spans="2:12" s="1" customFormat="1" ht="24.9" customHeight="1">
      <c r="B90" s="32"/>
      <c r="C90" s="21" t="s">
        <v>165</v>
      </c>
      <c r="L90" s="32"/>
    </row>
    <row r="91" spans="2:12" s="1" customFormat="1" ht="6.9" customHeight="1">
      <c r="B91" s="32"/>
      <c r="L91" s="32"/>
    </row>
    <row r="92" spans="2:12" s="1" customFormat="1" ht="12" customHeight="1">
      <c r="B92" s="32"/>
      <c r="C92" s="27" t="s">
        <v>16</v>
      </c>
      <c r="L92" s="32"/>
    </row>
    <row r="93" spans="2:12" s="1" customFormat="1" ht="16.5" customHeight="1">
      <c r="B93" s="32"/>
      <c r="E93" s="332" t="str">
        <f>E7</f>
        <v>Rekonstrukce ledové plochy Zimního stadionu Žďár nad Sázavou</v>
      </c>
      <c r="F93" s="333"/>
      <c r="G93" s="333"/>
      <c r="H93" s="333"/>
      <c r="L93" s="32"/>
    </row>
    <row r="94" spans="2:12" s="1" customFormat="1" ht="12" customHeight="1">
      <c r="B94" s="32"/>
      <c r="C94" s="27" t="s">
        <v>120</v>
      </c>
      <c r="L94" s="32"/>
    </row>
    <row r="95" spans="2:12" s="1" customFormat="1" ht="16.5" customHeight="1">
      <c r="B95" s="32"/>
      <c r="E95" s="312" t="str">
        <f>E9</f>
        <v>D.1.1 - Architektonicko stavební řešení</v>
      </c>
      <c r="F95" s="331"/>
      <c r="G95" s="331"/>
      <c r="H95" s="331"/>
      <c r="L95" s="32"/>
    </row>
    <row r="96" spans="2:12" s="1" customFormat="1" ht="6.9" customHeight="1">
      <c r="B96" s="32"/>
      <c r="L96" s="32"/>
    </row>
    <row r="97" spans="2:65" s="1" customFormat="1" ht="12" customHeight="1">
      <c r="B97" s="32"/>
      <c r="C97" s="27" t="s">
        <v>21</v>
      </c>
      <c r="F97" s="25" t="str">
        <f>F12</f>
        <v>parc. č. 2159, k.ú Město Žďár (795232)</v>
      </c>
      <c r="I97" s="27" t="s">
        <v>23</v>
      </c>
      <c r="J97" s="49" t="str">
        <f>IF(J12="","",J12)</f>
        <v>10. 10. 2024</v>
      </c>
      <c r="L97" s="32"/>
    </row>
    <row r="98" spans="2:65" s="1" customFormat="1" ht="6.9" customHeight="1">
      <c r="B98" s="32"/>
      <c r="L98" s="32"/>
    </row>
    <row r="99" spans="2:65" s="1" customFormat="1" ht="15.15" customHeight="1">
      <c r="B99" s="32"/>
      <c r="C99" s="27" t="s">
        <v>25</v>
      </c>
      <c r="F99" s="25" t="str">
        <f>E15</f>
        <v>Město Žďár nad Sázavou</v>
      </c>
      <c r="I99" s="27" t="s">
        <v>32</v>
      </c>
      <c r="J99" s="30" t="str">
        <f>E21</f>
        <v>AS PROJECT s.r.o.</v>
      </c>
      <c r="L99" s="32"/>
    </row>
    <row r="100" spans="2:65" s="1" customFormat="1" ht="15.15" customHeight="1">
      <c r="B100" s="32"/>
      <c r="C100" s="27" t="s">
        <v>30</v>
      </c>
      <c r="F100" s="25" t="str">
        <f>IF(E18="","",E18)</f>
        <v>Vyplň údaj</v>
      </c>
      <c r="I100" s="27" t="s">
        <v>37</v>
      </c>
      <c r="J100" s="30" t="str">
        <f>E24</f>
        <v xml:space="preserve"> </v>
      </c>
      <c r="L100" s="32"/>
    </row>
    <row r="101" spans="2:65" s="1" customFormat="1" ht="10.35" customHeight="1">
      <c r="B101" s="32"/>
      <c r="L101" s="32"/>
    </row>
    <row r="102" spans="2:65" s="10" customFormat="1" ht="29.25" customHeight="1">
      <c r="B102" s="108"/>
      <c r="C102" s="109" t="s">
        <v>166</v>
      </c>
      <c r="D102" s="110" t="s">
        <v>60</v>
      </c>
      <c r="E102" s="110" t="s">
        <v>56</v>
      </c>
      <c r="F102" s="110" t="s">
        <v>57</v>
      </c>
      <c r="G102" s="110" t="s">
        <v>167</v>
      </c>
      <c r="H102" s="110" t="s">
        <v>168</v>
      </c>
      <c r="I102" s="110" t="s">
        <v>169</v>
      </c>
      <c r="J102" s="110" t="s">
        <v>139</v>
      </c>
      <c r="K102" s="111" t="s">
        <v>170</v>
      </c>
      <c r="L102" s="108"/>
      <c r="M102" s="56" t="s">
        <v>19</v>
      </c>
      <c r="N102" s="57" t="s">
        <v>45</v>
      </c>
      <c r="O102" s="57" t="s">
        <v>171</v>
      </c>
      <c r="P102" s="57" t="s">
        <v>172</v>
      </c>
      <c r="Q102" s="57" t="s">
        <v>173</v>
      </c>
      <c r="R102" s="57" t="s">
        <v>174</v>
      </c>
      <c r="S102" s="57" t="s">
        <v>175</v>
      </c>
      <c r="T102" s="58" t="s">
        <v>176</v>
      </c>
    </row>
    <row r="103" spans="2:65" s="1" customFormat="1" ht="22.95" customHeight="1">
      <c r="B103" s="32"/>
      <c r="C103" s="61" t="s">
        <v>177</v>
      </c>
      <c r="J103" s="112">
        <f>BK103</f>
        <v>0</v>
      </c>
      <c r="L103" s="32"/>
      <c r="M103" s="59"/>
      <c r="N103" s="50"/>
      <c r="O103" s="50"/>
      <c r="P103" s="113">
        <f>P104+P523</f>
        <v>0</v>
      </c>
      <c r="Q103" s="50"/>
      <c r="R103" s="113">
        <f>R104+R523</f>
        <v>1797.2024569099997</v>
      </c>
      <c r="S103" s="50"/>
      <c r="T103" s="114">
        <f>T104+T523</f>
        <v>3547.3876949999994</v>
      </c>
      <c r="AT103" s="17" t="s">
        <v>74</v>
      </c>
      <c r="AU103" s="17" t="s">
        <v>140</v>
      </c>
      <c r="BK103" s="115">
        <f>BK104+BK523</f>
        <v>0</v>
      </c>
    </row>
    <row r="104" spans="2:65" s="11" customFormat="1" ht="25.95" customHeight="1">
      <c r="B104" s="116"/>
      <c r="D104" s="117" t="s">
        <v>74</v>
      </c>
      <c r="E104" s="118" t="s">
        <v>178</v>
      </c>
      <c r="F104" s="118" t="s">
        <v>179</v>
      </c>
      <c r="I104" s="119"/>
      <c r="J104" s="120">
        <f>BK104</f>
        <v>0</v>
      </c>
      <c r="L104" s="116"/>
      <c r="M104" s="121"/>
      <c r="P104" s="122">
        <f>P105+P166+P233+P272+P299+P349+P360+P491+P518</f>
        <v>0</v>
      </c>
      <c r="R104" s="122">
        <f>R105+R166+R233+R272+R299+R349+R360+R491+R518</f>
        <v>1768.0108769199996</v>
      </c>
      <c r="T104" s="123">
        <f>T105+T166+T233+T272+T299+T349+T360+T491+T518</f>
        <v>3514.0747839999995</v>
      </c>
      <c r="AR104" s="117" t="s">
        <v>83</v>
      </c>
      <c r="AT104" s="124" t="s">
        <v>74</v>
      </c>
      <c r="AU104" s="124" t="s">
        <v>75</v>
      </c>
      <c r="AY104" s="117" t="s">
        <v>180</v>
      </c>
      <c r="BK104" s="125">
        <f>BK105+BK166+BK233+BK272+BK299+BK349+BK360+BK491+BK518</f>
        <v>0</v>
      </c>
    </row>
    <row r="105" spans="2:65" s="11" customFormat="1" ht="22.95" customHeight="1">
      <c r="B105" s="116"/>
      <c r="D105" s="117" t="s">
        <v>74</v>
      </c>
      <c r="E105" s="126" t="s">
        <v>83</v>
      </c>
      <c r="F105" s="126" t="s">
        <v>181</v>
      </c>
      <c r="I105" s="119"/>
      <c r="J105" s="127">
        <f>BK105</f>
        <v>0</v>
      </c>
      <c r="L105" s="116"/>
      <c r="M105" s="121"/>
      <c r="P105" s="122">
        <f>SUM(P106:P165)</f>
        <v>0</v>
      </c>
      <c r="R105" s="122">
        <f>SUM(R106:R165)</f>
        <v>55.36</v>
      </c>
      <c r="T105" s="123">
        <f>SUM(T106:T165)</f>
        <v>259.92</v>
      </c>
      <c r="AR105" s="117" t="s">
        <v>83</v>
      </c>
      <c r="AT105" s="124" t="s">
        <v>74</v>
      </c>
      <c r="AU105" s="124" t="s">
        <v>83</v>
      </c>
      <c r="AY105" s="117" t="s">
        <v>180</v>
      </c>
      <c r="BK105" s="125">
        <f>SUM(BK106:BK165)</f>
        <v>0</v>
      </c>
    </row>
    <row r="106" spans="2:65" s="1" customFormat="1" ht="44.25" customHeight="1">
      <c r="B106" s="32"/>
      <c r="C106" s="128" t="s">
        <v>83</v>
      </c>
      <c r="D106" s="128" t="s">
        <v>182</v>
      </c>
      <c r="E106" s="129" t="s">
        <v>183</v>
      </c>
      <c r="F106" s="130" t="s">
        <v>184</v>
      </c>
      <c r="G106" s="131" t="s">
        <v>185</v>
      </c>
      <c r="H106" s="132">
        <v>136.80000000000001</v>
      </c>
      <c r="I106" s="133"/>
      <c r="J106" s="134">
        <f>ROUND(I106*H106,2)</f>
        <v>0</v>
      </c>
      <c r="K106" s="130" t="s">
        <v>186</v>
      </c>
      <c r="L106" s="32"/>
      <c r="M106" s="135" t="s">
        <v>19</v>
      </c>
      <c r="N106" s="136" t="s">
        <v>46</v>
      </c>
      <c r="P106" s="137">
        <f>O106*H106</f>
        <v>0</v>
      </c>
      <c r="Q106" s="137">
        <v>0</v>
      </c>
      <c r="R106" s="137">
        <f>Q106*H106</f>
        <v>0</v>
      </c>
      <c r="S106" s="137">
        <v>1.9</v>
      </c>
      <c r="T106" s="138">
        <f>S106*H106</f>
        <v>259.92</v>
      </c>
      <c r="AR106" s="139" t="s">
        <v>187</v>
      </c>
      <c r="AT106" s="139" t="s">
        <v>182</v>
      </c>
      <c r="AU106" s="139" t="s">
        <v>85</v>
      </c>
      <c r="AY106" s="17" t="s">
        <v>180</v>
      </c>
      <c r="BE106" s="140">
        <f>IF(N106="základní",J106,0)</f>
        <v>0</v>
      </c>
      <c r="BF106" s="140">
        <f>IF(N106="snížená",J106,0)</f>
        <v>0</v>
      </c>
      <c r="BG106" s="140">
        <f>IF(N106="zákl. přenesená",J106,0)</f>
        <v>0</v>
      </c>
      <c r="BH106" s="140">
        <f>IF(N106="sníž. přenesená",J106,0)</f>
        <v>0</v>
      </c>
      <c r="BI106" s="140">
        <f>IF(N106="nulová",J106,0)</f>
        <v>0</v>
      </c>
      <c r="BJ106" s="17" t="s">
        <v>83</v>
      </c>
      <c r="BK106" s="140">
        <f>ROUND(I106*H106,2)</f>
        <v>0</v>
      </c>
      <c r="BL106" s="17" t="s">
        <v>187</v>
      </c>
      <c r="BM106" s="139" t="s">
        <v>188</v>
      </c>
    </row>
    <row r="107" spans="2:65" s="1" customFormat="1">
      <c r="B107" s="32"/>
      <c r="D107" s="141" t="s">
        <v>189</v>
      </c>
      <c r="F107" s="142" t="s">
        <v>190</v>
      </c>
      <c r="I107" s="143"/>
      <c r="L107" s="32"/>
      <c r="M107" s="144"/>
      <c r="T107" s="53"/>
      <c r="AT107" s="17" t="s">
        <v>189</v>
      </c>
      <c r="AU107" s="17" t="s">
        <v>85</v>
      </c>
    </row>
    <row r="108" spans="2:65" s="12" customFormat="1">
      <c r="B108" s="145"/>
      <c r="D108" s="146" t="s">
        <v>191</v>
      </c>
      <c r="E108" s="147" t="s">
        <v>19</v>
      </c>
      <c r="F108" s="148" t="s">
        <v>192</v>
      </c>
      <c r="H108" s="149">
        <v>45.9</v>
      </c>
      <c r="I108" s="150"/>
      <c r="L108" s="145"/>
      <c r="M108" s="151"/>
      <c r="T108" s="152"/>
      <c r="AT108" s="147" t="s">
        <v>191</v>
      </c>
      <c r="AU108" s="147" t="s">
        <v>85</v>
      </c>
      <c r="AV108" s="12" t="s">
        <v>85</v>
      </c>
      <c r="AW108" s="12" t="s">
        <v>36</v>
      </c>
      <c r="AX108" s="12" t="s">
        <v>75</v>
      </c>
      <c r="AY108" s="147" t="s">
        <v>180</v>
      </c>
    </row>
    <row r="109" spans="2:65" s="12" customFormat="1" ht="20.399999999999999">
      <c r="B109" s="145"/>
      <c r="D109" s="146" t="s">
        <v>191</v>
      </c>
      <c r="E109" s="147" t="s">
        <v>19</v>
      </c>
      <c r="F109" s="148" t="s">
        <v>193</v>
      </c>
      <c r="H109" s="149">
        <v>42.3</v>
      </c>
      <c r="I109" s="150"/>
      <c r="L109" s="145"/>
      <c r="M109" s="151"/>
      <c r="T109" s="152"/>
      <c r="AT109" s="147" t="s">
        <v>191</v>
      </c>
      <c r="AU109" s="147" t="s">
        <v>85</v>
      </c>
      <c r="AV109" s="12" t="s">
        <v>85</v>
      </c>
      <c r="AW109" s="12" t="s">
        <v>36</v>
      </c>
      <c r="AX109" s="12" t="s">
        <v>75</v>
      </c>
      <c r="AY109" s="147" t="s">
        <v>180</v>
      </c>
    </row>
    <row r="110" spans="2:65" s="12" customFormat="1" ht="20.399999999999999">
      <c r="B110" s="145"/>
      <c r="D110" s="146" t="s">
        <v>191</v>
      </c>
      <c r="E110" s="147" t="s">
        <v>19</v>
      </c>
      <c r="F110" s="148" t="s">
        <v>194</v>
      </c>
      <c r="H110" s="149">
        <v>48.6</v>
      </c>
      <c r="I110" s="150"/>
      <c r="L110" s="145"/>
      <c r="M110" s="151"/>
      <c r="T110" s="152"/>
      <c r="AT110" s="147" t="s">
        <v>191</v>
      </c>
      <c r="AU110" s="147" t="s">
        <v>85</v>
      </c>
      <c r="AV110" s="12" t="s">
        <v>85</v>
      </c>
      <c r="AW110" s="12" t="s">
        <v>36</v>
      </c>
      <c r="AX110" s="12" t="s">
        <v>75</v>
      </c>
      <c r="AY110" s="147" t="s">
        <v>180</v>
      </c>
    </row>
    <row r="111" spans="2:65" s="13" customFormat="1">
      <c r="B111" s="153"/>
      <c r="D111" s="146" t="s">
        <v>191</v>
      </c>
      <c r="E111" s="154" t="s">
        <v>19</v>
      </c>
      <c r="F111" s="155" t="s">
        <v>195</v>
      </c>
      <c r="H111" s="156">
        <v>136.80000000000001</v>
      </c>
      <c r="I111" s="157"/>
      <c r="L111" s="153"/>
      <c r="M111" s="158"/>
      <c r="T111" s="159"/>
      <c r="AT111" s="154" t="s">
        <v>191</v>
      </c>
      <c r="AU111" s="154" t="s">
        <v>85</v>
      </c>
      <c r="AV111" s="13" t="s">
        <v>187</v>
      </c>
      <c r="AW111" s="13" t="s">
        <v>36</v>
      </c>
      <c r="AX111" s="13" t="s">
        <v>83</v>
      </c>
      <c r="AY111" s="154" t="s">
        <v>180</v>
      </c>
    </row>
    <row r="112" spans="2:65" s="1" customFormat="1" ht="49.2" customHeight="1">
      <c r="B112" s="32"/>
      <c r="C112" s="128" t="s">
        <v>85</v>
      </c>
      <c r="D112" s="128" t="s">
        <v>182</v>
      </c>
      <c r="E112" s="129" t="s">
        <v>196</v>
      </c>
      <c r="F112" s="130" t="s">
        <v>197</v>
      </c>
      <c r="G112" s="131" t="s">
        <v>185</v>
      </c>
      <c r="H112" s="132">
        <v>166.75</v>
      </c>
      <c r="I112" s="133"/>
      <c r="J112" s="134">
        <f>ROUND(I112*H112,2)</f>
        <v>0</v>
      </c>
      <c r="K112" s="130" t="s">
        <v>186</v>
      </c>
      <c r="L112" s="32"/>
      <c r="M112" s="135" t="s">
        <v>19</v>
      </c>
      <c r="N112" s="136" t="s">
        <v>46</v>
      </c>
      <c r="P112" s="137">
        <f>O112*H112</f>
        <v>0</v>
      </c>
      <c r="Q112" s="137">
        <v>0</v>
      </c>
      <c r="R112" s="137">
        <f>Q112*H112</f>
        <v>0</v>
      </c>
      <c r="S112" s="137">
        <v>0</v>
      </c>
      <c r="T112" s="138">
        <f>S112*H112</f>
        <v>0</v>
      </c>
      <c r="AR112" s="139" t="s">
        <v>187</v>
      </c>
      <c r="AT112" s="139" t="s">
        <v>182</v>
      </c>
      <c r="AU112" s="139" t="s">
        <v>85</v>
      </c>
      <c r="AY112" s="17" t="s">
        <v>180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7" t="s">
        <v>83</v>
      </c>
      <c r="BK112" s="140">
        <f>ROUND(I112*H112,2)</f>
        <v>0</v>
      </c>
      <c r="BL112" s="17" t="s">
        <v>187</v>
      </c>
      <c r="BM112" s="139" t="s">
        <v>198</v>
      </c>
    </row>
    <row r="113" spans="2:65" s="1" customFormat="1">
      <c r="B113" s="32"/>
      <c r="D113" s="141" t="s">
        <v>189</v>
      </c>
      <c r="F113" s="142" t="s">
        <v>199</v>
      </c>
      <c r="I113" s="143"/>
      <c r="L113" s="32"/>
      <c r="M113" s="144"/>
      <c r="T113" s="53"/>
      <c r="AT113" s="17" t="s">
        <v>189</v>
      </c>
      <c r="AU113" s="17" t="s">
        <v>85</v>
      </c>
    </row>
    <row r="114" spans="2:65" s="12" customFormat="1" ht="20.399999999999999">
      <c r="B114" s="145"/>
      <c r="D114" s="146" t="s">
        <v>191</v>
      </c>
      <c r="E114" s="147" t="s">
        <v>19</v>
      </c>
      <c r="F114" s="148" t="s">
        <v>200</v>
      </c>
      <c r="H114" s="149">
        <v>35.25</v>
      </c>
      <c r="I114" s="150"/>
      <c r="L114" s="145"/>
      <c r="M114" s="151"/>
      <c r="T114" s="152"/>
      <c r="AT114" s="147" t="s">
        <v>191</v>
      </c>
      <c r="AU114" s="147" t="s">
        <v>85</v>
      </c>
      <c r="AV114" s="12" t="s">
        <v>85</v>
      </c>
      <c r="AW114" s="12" t="s">
        <v>36</v>
      </c>
      <c r="AX114" s="12" t="s">
        <v>75</v>
      </c>
      <c r="AY114" s="147" t="s">
        <v>180</v>
      </c>
    </row>
    <row r="115" spans="2:65" s="12" customFormat="1" ht="20.399999999999999">
      <c r="B115" s="145"/>
      <c r="D115" s="146" t="s">
        <v>191</v>
      </c>
      <c r="E115" s="147" t="s">
        <v>19</v>
      </c>
      <c r="F115" s="148" t="s">
        <v>201</v>
      </c>
      <c r="H115" s="149">
        <v>23.5</v>
      </c>
      <c r="I115" s="150"/>
      <c r="L115" s="145"/>
      <c r="M115" s="151"/>
      <c r="T115" s="152"/>
      <c r="AT115" s="147" t="s">
        <v>191</v>
      </c>
      <c r="AU115" s="147" t="s">
        <v>85</v>
      </c>
      <c r="AV115" s="12" t="s">
        <v>85</v>
      </c>
      <c r="AW115" s="12" t="s">
        <v>36</v>
      </c>
      <c r="AX115" s="12" t="s">
        <v>75</v>
      </c>
      <c r="AY115" s="147" t="s">
        <v>180</v>
      </c>
    </row>
    <row r="116" spans="2:65" s="12" customFormat="1" ht="20.399999999999999">
      <c r="B116" s="145"/>
      <c r="D116" s="146" t="s">
        <v>191</v>
      </c>
      <c r="E116" s="147" t="s">
        <v>19</v>
      </c>
      <c r="F116" s="148" t="s">
        <v>202</v>
      </c>
      <c r="H116" s="149">
        <v>108</v>
      </c>
      <c r="I116" s="150"/>
      <c r="L116" s="145"/>
      <c r="M116" s="151"/>
      <c r="T116" s="152"/>
      <c r="AT116" s="147" t="s">
        <v>191</v>
      </c>
      <c r="AU116" s="147" t="s">
        <v>85</v>
      </c>
      <c r="AV116" s="12" t="s">
        <v>85</v>
      </c>
      <c r="AW116" s="12" t="s">
        <v>36</v>
      </c>
      <c r="AX116" s="12" t="s">
        <v>75</v>
      </c>
      <c r="AY116" s="147" t="s">
        <v>180</v>
      </c>
    </row>
    <row r="117" spans="2:65" s="13" customFormat="1">
      <c r="B117" s="153"/>
      <c r="D117" s="146" t="s">
        <v>191</v>
      </c>
      <c r="E117" s="154" t="s">
        <v>19</v>
      </c>
      <c r="F117" s="155" t="s">
        <v>195</v>
      </c>
      <c r="H117" s="156">
        <v>166.75</v>
      </c>
      <c r="I117" s="157"/>
      <c r="L117" s="153"/>
      <c r="M117" s="158"/>
      <c r="T117" s="159"/>
      <c r="AT117" s="154" t="s">
        <v>191</v>
      </c>
      <c r="AU117" s="154" t="s">
        <v>85</v>
      </c>
      <c r="AV117" s="13" t="s">
        <v>187</v>
      </c>
      <c r="AW117" s="13" t="s">
        <v>36</v>
      </c>
      <c r="AX117" s="13" t="s">
        <v>83</v>
      </c>
      <c r="AY117" s="154" t="s">
        <v>180</v>
      </c>
    </row>
    <row r="118" spans="2:65" s="1" customFormat="1" ht="24.15" customHeight="1">
      <c r="B118" s="32"/>
      <c r="C118" s="128" t="s">
        <v>102</v>
      </c>
      <c r="D118" s="128" t="s">
        <v>182</v>
      </c>
      <c r="E118" s="129" t="s">
        <v>203</v>
      </c>
      <c r="F118" s="130" t="s">
        <v>204</v>
      </c>
      <c r="G118" s="131" t="s">
        <v>185</v>
      </c>
      <c r="H118" s="132">
        <v>55.28</v>
      </c>
      <c r="I118" s="133"/>
      <c r="J118" s="134">
        <f>ROUND(I118*H118,2)</f>
        <v>0</v>
      </c>
      <c r="K118" s="130" t="s">
        <v>186</v>
      </c>
      <c r="L118" s="32"/>
      <c r="M118" s="135" t="s">
        <v>19</v>
      </c>
      <c r="N118" s="136" t="s">
        <v>46</v>
      </c>
      <c r="P118" s="137">
        <f>O118*H118</f>
        <v>0</v>
      </c>
      <c r="Q118" s="137">
        <v>0</v>
      </c>
      <c r="R118" s="137">
        <f>Q118*H118</f>
        <v>0</v>
      </c>
      <c r="S118" s="137">
        <v>0</v>
      </c>
      <c r="T118" s="138">
        <f>S118*H118</f>
        <v>0</v>
      </c>
      <c r="AR118" s="139" t="s">
        <v>187</v>
      </c>
      <c r="AT118" s="139" t="s">
        <v>182</v>
      </c>
      <c r="AU118" s="139" t="s">
        <v>85</v>
      </c>
      <c r="AY118" s="17" t="s">
        <v>180</v>
      </c>
      <c r="BE118" s="140">
        <f>IF(N118="základní",J118,0)</f>
        <v>0</v>
      </c>
      <c r="BF118" s="140">
        <f>IF(N118="snížená",J118,0)</f>
        <v>0</v>
      </c>
      <c r="BG118" s="140">
        <f>IF(N118="zákl. přenesená",J118,0)</f>
        <v>0</v>
      </c>
      <c r="BH118" s="140">
        <f>IF(N118="sníž. přenesená",J118,0)</f>
        <v>0</v>
      </c>
      <c r="BI118" s="140">
        <f>IF(N118="nulová",J118,0)</f>
        <v>0</v>
      </c>
      <c r="BJ118" s="17" t="s">
        <v>83</v>
      </c>
      <c r="BK118" s="140">
        <f>ROUND(I118*H118,2)</f>
        <v>0</v>
      </c>
      <c r="BL118" s="17" t="s">
        <v>187</v>
      </c>
      <c r="BM118" s="139" t="s">
        <v>205</v>
      </c>
    </row>
    <row r="119" spans="2:65" s="1" customFormat="1">
      <c r="B119" s="32"/>
      <c r="D119" s="141" t="s">
        <v>189</v>
      </c>
      <c r="F119" s="142" t="s">
        <v>206</v>
      </c>
      <c r="I119" s="143"/>
      <c r="L119" s="32"/>
      <c r="M119" s="144"/>
      <c r="T119" s="53"/>
      <c r="AT119" s="17" t="s">
        <v>189</v>
      </c>
      <c r="AU119" s="17" t="s">
        <v>85</v>
      </c>
    </row>
    <row r="120" spans="2:65" s="14" customFormat="1">
      <c r="B120" s="160"/>
      <c r="D120" s="146" t="s">
        <v>191</v>
      </c>
      <c r="E120" s="161" t="s">
        <v>19</v>
      </c>
      <c r="F120" s="162" t="s">
        <v>207</v>
      </c>
      <c r="H120" s="161" t="s">
        <v>19</v>
      </c>
      <c r="I120" s="163"/>
      <c r="L120" s="160"/>
      <c r="M120" s="164"/>
      <c r="T120" s="165"/>
      <c r="AT120" s="161" t="s">
        <v>191</v>
      </c>
      <c r="AU120" s="161" t="s">
        <v>85</v>
      </c>
      <c r="AV120" s="14" t="s">
        <v>83</v>
      </c>
      <c r="AW120" s="14" t="s">
        <v>36</v>
      </c>
      <c r="AX120" s="14" t="s">
        <v>75</v>
      </c>
      <c r="AY120" s="161" t="s">
        <v>180</v>
      </c>
    </row>
    <row r="121" spans="2:65" s="12" customFormat="1">
      <c r="B121" s="145"/>
      <c r="D121" s="146" t="s">
        <v>191</v>
      </c>
      <c r="E121" s="147" t="s">
        <v>19</v>
      </c>
      <c r="F121" s="148" t="s">
        <v>208</v>
      </c>
      <c r="H121" s="149">
        <v>34.799999999999997</v>
      </c>
      <c r="I121" s="150"/>
      <c r="L121" s="145"/>
      <c r="M121" s="151"/>
      <c r="T121" s="152"/>
      <c r="AT121" s="147" t="s">
        <v>191</v>
      </c>
      <c r="AU121" s="147" t="s">
        <v>85</v>
      </c>
      <c r="AV121" s="12" t="s">
        <v>85</v>
      </c>
      <c r="AW121" s="12" t="s">
        <v>36</v>
      </c>
      <c r="AX121" s="12" t="s">
        <v>75</v>
      </c>
      <c r="AY121" s="147" t="s">
        <v>180</v>
      </c>
    </row>
    <row r="122" spans="2:65" s="14" customFormat="1">
      <c r="B122" s="160"/>
      <c r="D122" s="146" t="s">
        <v>191</v>
      </c>
      <c r="E122" s="161" t="s">
        <v>19</v>
      </c>
      <c r="F122" s="162" t="s">
        <v>209</v>
      </c>
      <c r="H122" s="161" t="s">
        <v>19</v>
      </c>
      <c r="I122" s="163"/>
      <c r="L122" s="160"/>
      <c r="M122" s="164"/>
      <c r="T122" s="165"/>
      <c r="AT122" s="161" t="s">
        <v>191</v>
      </c>
      <c r="AU122" s="161" t="s">
        <v>85</v>
      </c>
      <c r="AV122" s="14" t="s">
        <v>83</v>
      </c>
      <c r="AW122" s="14" t="s">
        <v>36</v>
      </c>
      <c r="AX122" s="14" t="s">
        <v>75</v>
      </c>
      <c r="AY122" s="161" t="s">
        <v>180</v>
      </c>
    </row>
    <row r="123" spans="2:65" s="12" customFormat="1">
      <c r="B123" s="145"/>
      <c r="D123" s="146" t="s">
        <v>191</v>
      </c>
      <c r="E123" s="147" t="s">
        <v>19</v>
      </c>
      <c r="F123" s="148" t="s">
        <v>210</v>
      </c>
      <c r="H123" s="149">
        <v>8.9600000000000009</v>
      </c>
      <c r="I123" s="150"/>
      <c r="L123" s="145"/>
      <c r="M123" s="151"/>
      <c r="T123" s="152"/>
      <c r="AT123" s="147" t="s">
        <v>191</v>
      </c>
      <c r="AU123" s="147" t="s">
        <v>85</v>
      </c>
      <c r="AV123" s="12" t="s">
        <v>85</v>
      </c>
      <c r="AW123" s="12" t="s">
        <v>36</v>
      </c>
      <c r="AX123" s="12" t="s">
        <v>75</v>
      </c>
      <c r="AY123" s="147" t="s">
        <v>180</v>
      </c>
    </row>
    <row r="124" spans="2:65" s="14" customFormat="1">
      <c r="B124" s="160"/>
      <c r="D124" s="146" t="s">
        <v>191</v>
      </c>
      <c r="E124" s="161" t="s">
        <v>19</v>
      </c>
      <c r="F124" s="162" t="s">
        <v>211</v>
      </c>
      <c r="H124" s="161" t="s">
        <v>19</v>
      </c>
      <c r="I124" s="163"/>
      <c r="L124" s="160"/>
      <c r="M124" s="164"/>
      <c r="T124" s="165"/>
      <c r="AT124" s="161" t="s">
        <v>191</v>
      </c>
      <c r="AU124" s="161" t="s">
        <v>85</v>
      </c>
      <c r="AV124" s="14" t="s">
        <v>83</v>
      </c>
      <c r="AW124" s="14" t="s">
        <v>36</v>
      </c>
      <c r="AX124" s="14" t="s">
        <v>75</v>
      </c>
      <c r="AY124" s="161" t="s">
        <v>180</v>
      </c>
    </row>
    <row r="125" spans="2:65" s="12" customFormat="1">
      <c r="B125" s="145"/>
      <c r="D125" s="146" t="s">
        <v>191</v>
      </c>
      <c r="E125" s="147" t="s">
        <v>19</v>
      </c>
      <c r="F125" s="148" t="s">
        <v>212</v>
      </c>
      <c r="H125" s="149">
        <v>11.52</v>
      </c>
      <c r="I125" s="150"/>
      <c r="L125" s="145"/>
      <c r="M125" s="151"/>
      <c r="T125" s="152"/>
      <c r="AT125" s="147" t="s">
        <v>191</v>
      </c>
      <c r="AU125" s="147" t="s">
        <v>85</v>
      </c>
      <c r="AV125" s="12" t="s">
        <v>85</v>
      </c>
      <c r="AW125" s="12" t="s">
        <v>36</v>
      </c>
      <c r="AX125" s="12" t="s">
        <v>75</v>
      </c>
      <c r="AY125" s="147" t="s">
        <v>180</v>
      </c>
    </row>
    <row r="126" spans="2:65" s="13" customFormat="1">
      <c r="B126" s="153"/>
      <c r="D126" s="146" t="s">
        <v>191</v>
      </c>
      <c r="E126" s="154" t="s">
        <v>19</v>
      </c>
      <c r="F126" s="155" t="s">
        <v>195</v>
      </c>
      <c r="H126" s="156">
        <v>55.28</v>
      </c>
      <c r="I126" s="157"/>
      <c r="L126" s="153"/>
      <c r="M126" s="158"/>
      <c r="T126" s="159"/>
      <c r="AT126" s="154" t="s">
        <v>191</v>
      </c>
      <c r="AU126" s="154" t="s">
        <v>85</v>
      </c>
      <c r="AV126" s="13" t="s">
        <v>187</v>
      </c>
      <c r="AW126" s="13" t="s">
        <v>36</v>
      </c>
      <c r="AX126" s="13" t="s">
        <v>83</v>
      </c>
      <c r="AY126" s="154" t="s">
        <v>180</v>
      </c>
    </row>
    <row r="127" spans="2:65" s="1" customFormat="1" ht="55.5" customHeight="1">
      <c r="B127" s="32"/>
      <c r="C127" s="128" t="s">
        <v>187</v>
      </c>
      <c r="D127" s="128" t="s">
        <v>182</v>
      </c>
      <c r="E127" s="129" t="s">
        <v>213</v>
      </c>
      <c r="F127" s="130" t="s">
        <v>214</v>
      </c>
      <c r="G127" s="131" t="s">
        <v>185</v>
      </c>
      <c r="H127" s="132">
        <v>222.03</v>
      </c>
      <c r="I127" s="133"/>
      <c r="J127" s="134">
        <f>ROUND(I127*H127,2)</f>
        <v>0</v>
      </c>
      <c r="K127" s="130" t="s">
        <v>186</v>
      </c>
      <c r="L127" s="32"/>
      <c r="M127" s="135" t="s">
        <v>19</v>
      </c>
      <c r="N127" s="136" t="s">
        <v>46</v>
      </c>
      <c r="P127" s="137">
        <f>O127*H127</f>
        <v>0</v>
      </c>
      <c r="Q127" s="137">
        <v>0</v>
      </c>
      <c r="R127" s="137">
        <f>Q127*H127</f>
        <v>0</v>
      </c>
      <c r="S127" s="137">
        <v>0</v>
      </c>
      <c r="T127" s="138">
        <f>S127*H127</f>
        <v>0</v>
      </c>
      <c r="AR127" s="139" t="s">
        <v>187</v>
      </c>
      <c r="AT127" s="139" t="s">
        <v>182</v>
      </c>
      <c r="AU127" s="139" t="s">
        <v>85</v>
      </c>
      <c r="AY127" s="17" t="s">
        <v>180</v>
      </c>
      <c r="BE127" s="140">
        <f>IF(N127="základní",J127,0)</f>
        <v>0</v>
      </c>
      <c r="BF127" s="140">
        <f>IF(N127="snížená",J127,0)</f>
        <v>0</v>
      </c>
      <c r="BG127" s="140">
        <f>IF(N127="zákl. přenesená",J127,0)</f>
        <v>0</v>
      </c>
      <c r="BH127" s="140">
        <f>IF(N127="sníž. přenesená",J127,0)</f>
        <v>0</v>
      </c>
      <c r="BI127" s="140">
        <f>IF(N127="nulová",J127,0)</f>
        <v>0</v>
      </c>
      <c r="BJ127" s="17" t="s">
        <v>83</v>
      </c>
      <c r="BK127" s="140">
        <f>ROUND(I127*H127,2)</f>
        <v>0</v>
      </c>
      <c r="BL127" s="17" t="s">
        <v>187</v>
      </c>
      <c r="BM127" s="139" t="s">
        <v>215</v>
      </c>
    </row>
    <row r="128" spans="2:65" s="1" customFormat="1">
      <c r="B128" s="32"/>
      <c r="D128" s="141" t="s">
        <v>189</v>
      </c>
      <c r="F128" s="142" t="s">
        <v>216</v>
      </c>
      <c r="I128" s="143"/>
      <c r="L128" s="32"/>
      <c r="M128" s="144"/>
      <c r="T128" s="53"/>
      <c r="AT128" s="17" t="s">
        <v>189</v>
      </c>
      <c r="AU128" s="17" t="s">
        <v>85</v>
      </c>
    </row>
    <row r="129" spans="2:65" s="14" customFormat="1">
      <c r="B129" s="160"/>
      <c r="D129" s="146" t="s">
        <v>191</v>
      </c>
      <c r="E129" s="161" t="s">
        <v>19</v>
      </c>
      <c r="F129" s="162" t="s">
        <v>217</v>
      </c>
      <c r="H129" s="161" t="s">
        <v>19</v>
      </c>
      <c r="I129" s="163"/>
      <c r="L129" s="160"/>
      <c r="M129" s="164"/>
      <c r="T129" s="165"/>
      <c r="AT129" s="161" t="s">
        <v>191</v>
      </c>
      <c r="AU129" s="161" t="s">
        <v>85</v>
      </c>
      <c r="AV129" s="14" t="s">
        <v>83</v>
      </c>
      <c r="AW129" s="14" t="s">
        <v>36</v>
      </c>
      <c r="AX129" s="14" t="s">
        <v>75</v>
      </c>
      <c r="AY129" s="161" t="s">
        <v>180</v>
      </c>
    </row>
    <row r="130" spans="2:65" s="12" customFormat="1">
      <c r="B130" s="145"/>
      <c r="D130" s="146" t="s">
        <v>191</v>
      </c>
      <c r="E130" s="147" t="s">
        <v>19</v>
      </c>
      <c r="F130" s="148" t="s">
        <v>218</v>
      </c>
      <c r="H130" s="149">
        <v>166.75</v>
      </c>
      <c r="I130" s="150"/>
      <c r="L130" s="145"/>
      <c r="M130" s="151"/>
      <c r="T130" s="152"/>
      <c r="AT130" s="147" t="s">
        <v>191</v>
      </c>
      <c r="AU130" s="147" t="s">
        <v>85</v>
      </c>
      <c r="AV130" s="12" t="s">
        <v>85</v>
      </c>
      <c r="AW130" s="12" t="s">
        <v>36</v>
      </c>
      <c r="AX130" s="12" t="s">
        <v>75</v>
      </c>
      <c r="AY130" s="147" t="s">
        <v>180</v>
      </c>
    </row>
    <row r="131" spans="2:65" s="12" customFormat="1">
      <c r="B131" s="145"/>
      <c r="D131" s="146" t="s">
        <v>191</v>
      </c>
      <c r="E131" s="147" t="s">
        <v>19</v>
      </c>
      <c r="F131" s="148" t="s">
        <v>219</v>
      </c>
      <c r="H131" s="149">
        <v>55.28</v>
      </c>
      <c r="I131" s="150"/>
      <c r="L131" s="145"/>
      <c r="M131" s="151"/>
      <c r="T131" s="152"/>
      <c r="AT131" s="147" t="s">
        <v>191</v>
      </c>
      <c r="AU131" s="147" t="s">
        <v>85</v>
      </c>
      <c r="AV131" s="12" t="s">
        <v>85</v>
      </c>
      <c r="AW131" s="12" t="s">
        <v>36</v>
      </c>
      <c r="AX131" s="12" t="s">
        <v>75</v>
      </c>
      <c r="AY131" s="147" t="s">
        <v>180</v>
      </c>
    </row>
    <row r="132" spans="2:65" s="13" customFormat="1">
      <c r="B132" s="153"/>
      <c r="D132" s="146" t="s">
        <v>191</v>
      </c>
      <c r="E132" s="154" t="s">
        <v>19</v>
      </c>
      <c r="F132" s="155" t="s">
        <v>195</v>
      </c>
      <c r="H132" s="156">
        <v>222.03</v>
      </c>
      <c r="I132" s="157"/>
      <c r="L132" s="153"/>
      <c r="M132" s="158"/>
      <c r="T132" s="159"/>
      <c r="AT132" s="154" t="s">
        <v>191</v>
      </c>
      <c r="AU132" s="154" t="s">
        <v>85</v>
      </c>
      <c r="AV132" s="13" t="s">
        <v>187</v>
      </c>
      <c r="AW132" s="13" t="s">
        <v>36</v>
      </c>
      <c r="AX132" s="13" t="s">
        <v>83</v>
      </c>
      <c r="AY132" s="154" t="s">
        <v>180</v>
      </c>
    </row>
    <row r="133" spans="2:65" s="1" customFormat="1" ht="62.7" customHeight="1">
      <c r="B133" s="32"/>
      <c r="C133" s="128" t="s">
        <v>220</v>
      </c>
      <c r="D133" s="128" t="s">
        <v>182</v>
      </c>
      <c r="E133" s="129" t="s">
        <v>221</v>
      </c>
      <c r="F133" s="130" t="s">
        <v>222</v>
      </c>
      <c r="G133" s="131" t="s">
        <v>185</v>
      </c>
      <c r="H133" s="132">
        <v>1110.1500000000001</v>
      </c>
      <c r="I133" s="133"/>
      <c r="J133" s="134">
        <f>ROUND(I133*H133,2)</f>
        <v>0</v>
      </c>
      <c r="K133" s="130" t="s">
        <v>186</v>
      </c>
      <c r="L133" s="32"/>
      <c r="M133" s="135" t="s">
        <v>19</v>
      </c>
      <c r="N133" s="136" t="s">
        <v>46</v>
      </c>
      <c r="P133" s="137">
        <f>O133*H133</f>
        <v>0</v>
      </c>
      <c r="Q133" s="137">
        <v>0</v>
      </c>
      <c r="R133" s="137">
        <f>Q133*H133</f>
        <v>0</v>
      </c>
      <c r="S133" s="137">
        <v>0</v>
      </c>
      <c r="T133" s="138">
        <f>S133*H133</f>
        <v>0</v>
      </c>
      <c r="AR133" s="139" t="s">
        <v>187</v>
      </c>
      <c r="AT133" s="139" t="s">
        <v>182</v>
      </c>
      <c r="AU133" s="139" t="s">
        <v>85</v>
      </c>
      <c r="AY133" s="17" t="s">
        <v>180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7" t="s">
        <v>83</v>
      </c>
      <c r="BK133" s="140">
        <f>ROUND(I133*H133,2)</f>
        <v>0</v>
      </c>
      <c r="BL133" s="17" t="s">
        <v>187</v>
      </c>
      <c r="BM133" s="139" t="s">
        <v>223</v>
      </c>
    </row>
    <row r="134" spans="2:65" s="1" customFormat="1">
      <c r="B134" s="32"/>
      <c r="D134" s="141" t="s">
        <v>189</v>
      </c>
      <c r="F134" s="142" t="s">
        <v>224</v>
      </c>
      <c r="I134" s="143"/>
      <c r="L134" s="32"/>
      <c r="M134" s="144"/>
      <c r="T134" s="53"/>
      <c r="AT134" s="17" t="s">
        <v>189</v>
      </c>
      <c r="AU134" s="17" t="s">
        <v>85</v>
      </c>
    </row>
    <row r="135" spans="2:65" s="12" customFormat="1">
      <c r="B135" s="145"/>
      <c r="D135" s="146" t="s">
        <v>191</v>
      </c>
      <c r="F135" s="148" t="s">
        <v>225</v>
      </c>
      <c r="H135" s="149">
        <v>1110.1500000000001</v>
      </c>
      <c r="I135" s="150"/>
      <c r="L135" s="145"/>
      <c r="M135" s="151"/>
      <c r="T135" s="152"/>
      <c r="AT135" s="147" t="s">
        <v>191</v>
      </c>
      <c r="AU135" s="147" t="s">
        <v>85</v>
      </c>
      <c r="AV135" s="12" t="s">
        <v>85</v>
      </c>
      <c r="AW135" s="12" t="s">
        <v>4</v>
      </c>
      <c r="AX135" s="12" t="s">
        <v>83</v>
      </c>
      <c r="AY135" s="147" t="s">
        <v>180</v>
      </c>
    </row>
    <row r="136" spans="2:65" s="1" customFormat="1" ht="62.7" customHeight="1">
      <c r="B136" s="32"/>
      <c r="C136" s="128" t="s">
        <v>226</v>
      </c>
      <c r="D136" s="128" t="s">
        <v>182</v>
      </c>
      <c r="E136" s="129" t="s">
        <v>227</v>
      </c>
      <c r="F136" s="130" t="s">
        <v>228</v>
      </c>
      <c r="G136" s="131" t="s">
        <v>185</v>
      </c>
      <c r="H136" s="132">
        <v>222.03</v>
      </c>
      <c r="I136" s="133"/>
      <c r="J136" s="134">
        <f>ROUND(I136*H136,2)</f>
        <v>0</v>
      </c>
      <c r="K136" s="130" t="s">
        <v>186</v>
      </c>
      <c r="L136" s="32"/>
      <c r="M136" s="135" t="s">
        <v>19</v>
      </c>
      <c r="N136" s="136" t="s">
        <v>46</v>
      </c>
      <c r="P136" s="137">
        <f>O136*H136</f>
        <v>0</v>
      </c>
      <c r="Q136" s="137">
        <v>0</v>
      </c>
      <c r="R136" s="137">
        <f>Q136*H136</f>
        <v>0</v>
      </c>
      <c r="S136" s="137">
        <v>0</v>
      </c>
      <c r="T136" s="138">
        <f>S136*H136</f>
        <v>0</v>
      </c>
      <c r="AR136" s="139" t="s">
        <v>187</v>
      </c>
      <c r="AT136" s="139" t="s">
        <v>182</v>
      </c>
      <c r="AU136" s="139" t="s">
        <v>85</v>
      </c>
      <c r="AY136" s="17" t="s">
        <v>180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7" t="s">
        <v>83</v>
      </c>
      <c r="BK136" s="140">
        <f>ROUND(I136*H136,2)</f>
        <v>0</v>
      </c>
      <c r="BL136" s="17" t="s">
        <v>187</v>
      </c>
      <c r="BM136" s="139" t="s">
        <v>229</v>
      </c>
    </row>
    <row r="137" spans="2:65" s="1" customFormat="1">
      <c r="B137" s="32"/>
      <c r="D137" s="141" t="s">
        <v>189</v>
      </c>
      <c r="F137" s="142" t="s">
        <v>230</v>
      </c>
      <c r="I137" s="143"/>
      <c r="L137" s="32"/>
      <c r="M137" s="144"/>
      <c r="T137" s="53"/>
      <c r="AT137" s="17" t="s">
        <v>189</v>
      </c>
      <c r="AU137" s="17" t="s">
        <v>85</v>
      </c>
    </row>
    <row r="138" spans="2:65" s="1" customFormat="1" ht="66.75" customHeight="1">
      <c r="B138" s="32"/>
      <c r="C138" s="128" t="s">
        <v>231</v>
      </c>
      <c r="D138" s="128" t="s">
        <v>182</v>
      </c>
      <c r="E138" s="129" t="s">
        <v>232</v>
      </c>
      <c r="F138" s="130" t="s">
        <v>233</v>
      </c>
      <c r="G138" s="131" t="s">
        <v>185</v>
      </c>
      <c r="H138" s="132">
        <v>1110.1500000000001</v>
      </c>
      <c r="I138" s="133"/>
      <c r="J138" s="134">
        <f>ROUND(I138*H138,2)</f>
        <v>0</v>
      </c>
      <c r="K138" s="130" t="s">
        <v>186</v>
      </c>
      <c r="L138" s="32"/>
      <c r="M138" s="135" t="s">
        <v>19</v>
      </c>
      <c r="N138" s="136" t="s">
        <v>46</v>
      </c>
      <c r="P138" s="137">
        <f>O138*H138</f>
        <v>0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187</v>
      </c>
      <c r="AT138" s="139" t="s">
        <v>182</v>
      </c>
      <c r="AU138" s="139" t="s">
        <v>85</v>
      </c>
      <c r="AY138" s="17" t="s">
        <v>180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7" t="s">
        <v>83</v>
      </c>
      <c r="BK138" s="140">
        <f>ROUND(I138*H138,2)</f>
        <v>0</v>
      </c>
      <c r="BL138" s="17" t="s">
        <v>187</v>
      </c>
      <c r="BM138" s="139" t="s">
        <v>234</v>
      </c>
    </row>
    <row r="139" spans="2:65" s="1" customFormat="1">
      <c r="B139" s="32"/>
      <c r="D139" s="141" t="s">
        <v>189</v>
      </c>
      <c r="F139" s="142" t="s">
        <v>235</v>
      </c>
      <c r="I139" s="143"/>
      <c r="L139" s="32"/>
      <c r="M139" s="144"/>
      <c r="T139" s="53"/>
      <c r="AT139" s="17" t="s">
        <v>189</v>
      </c>
      <c r="AU139" s="17" t="s">
        <v>85</v>
      </c>
    </row>
    <row r="140" spans="2:65" s="12" customFormat="1">
      <c r="B140" s="145"/>
      <c r="D140" s="146" t="s">
        <v>191</v>
      </c>
      <c r="F140" s="148" t="s">
        <v>225</v>
      </c>
      <c r="H140" s="149">
        <v>1110.1500000000001</v>
      </c>
      <c r="I140" s="150"/>
      <c r="L140" s="145"/>
      <c r="M140" s="151"/>
      <c r="T140" s="152"/>
      <c r="AT140" s="147" t="s">
        <v>191</v>
      </c>
      <c r="AU140" s="147" t="s">
        <v>85</v>
      </c>
      <c r="AV140" s="12" t="s">
        <v>85</v>
      </c>
      <c r="AW140" s="12" t="s">
        <v>4</v>
      </c>
      <c r="AX140" s="12" t="s">
        <v>83</v>
      </c>
      <c r="AY140" s="147" t="s">
        <v>180</v>
      </c>
    </row>
    <row r="141" spans="2:65" s="1" customFormat="1" ht="37.950000000000003" customHeight="1">
      <c r="B141" s="32"/>
      <c r="C141" s="128" t="s">
        <v>236</v>
      </c>
      <c r="D141" s="128" t="s">
        <v>182</v>
      </c>
      <c r="E141" s="129" t="s">
        <v>237</v>
      </c>
      <c r="F141" s="130" t="s">
        <v>238</v>
      </c>
      <c r="G141" s="131" t="s">
        <v>185</v>
      </c>
      <c r="H141" s="132">
        <v>222.03</v>
      </c>
      <c r="I141" s="133"/>
      <c r="J141" s="134">
        <f>ROUND(I141*H141,2)</f>
        <v>0</v>
      </c>
      <c r="K141" s="130" t="s">
        <v>186</v>
      </c>
      <c r="L141" s="32"/>
      <c r="M141" s="135" t="s">
        <v>19</v>
      </c>
      <c r="N141" s="136" t="s">
        <v>46</v>
      </c>
      <c r="P141" s="137">
        <f>O141*H141</f>
        <v>0</v>
      </c>
      <c r="Q141" s="137">
        <v>0</v>
      </c>
      <c r="R141" s="137">
        <f>Q141*H141</f>
        <v>0</v>
      </c>
      <c r="S141" s="137">
        <v>0</v>
      </c>
      <c r="T141" s="138">
        <f>S141*H141</f>
        <v>0</v>
      </c>
      <c r="AR141" s="139" t="s">
        <v>187</v>
      </c>
      <c r="AT141" s="139" t="s">
        <v>182</v>
      </c>
      <c r="AU141" s="139" t="s">
        <v>85</v>
      </c>
      <c r="AY141" s="17" t="s">
        <v>180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7" t="s">
        <v>83</v>
      </c>
      <c r="BK141" s="140">
        <f>ROUND(I141*H141,2)</f>
        <v>0</v>
      </c>
      <c r="BL141" s="17" t="s">
        <v>187</v>
      </c>
      <c r="BM141" s="139" t="s">
        <v>239</v>
      </c>
    </row>
    <row r="142" spans="2:65" s="1" customFormat="1">
      <c r="B142" s="32"/>
      <c r="D142" s="141" t="s">
        <v>189</v>
      </c>
      <c r="F142" s="142" t="s">
        <v>240</v>
      </c>
      <c r="I142" s="143"/>
      <c r="L142" s="32"/>
      <c r="M142" s="144"/>
      <c r="T142" s="53"/>
      <c r="AT142" s="17" t="s">
        <v>189</v>
      </c>
      <c r="AU142" s="17" t="s">
        <v>85</v>
      </c>
    </row>
    <row r="143" spans="2:65" s="1" customFormat="1" ht="44.25" customHeight="1">
      <c r="B143" s="32"/>
      <c r="C143" s="128" t="s">
        <v>241</v>
      </c>
      <c r="D143" s="128" t="s">
        <v>182</v>
      </c>
      <c r="E143" s="129" t="s">
        <v>242</v>
      </c>
      <c r="F143" s="130" t="s">
        <v>243</v>
      </c>
      <c r="G143" s="131" t="s">
        <v>244</v>
      </c>
      <c r="H143" s="132">
        <v>421.85700000000003</v>
      </c>
      <c r="I143" s="133"/>
      <c r="J143" s="134">
        <f>ROUND(I143*H143,2)</f>
        <v>0</v>
      </c>
      <c r="K143" s="130" t="s">
        <v>186</v>
      </c>
      <c r="L143" s="32"/>
      <c r="M143" s="135" t="s">
        <v>19</v>
      </c>
      <c r="N143" s="136" t="s">
        <v>46</v>
      </c>
      <c r="P143" s="137">
        <f>O143*H143</f>
        <v>0</v>
      </c>
      <c r="Q143" s="137">
        <v>0</v>
      </c>
      <c r="R143" s="137">
        <f>Q143*H143</f>
        <v>0</v>
      </c>
      <c r="S143" s="137">
        <v>0</v>
      </c>
      <c r="T143" s="138">
        <f>S143*H143</f>
        <v>0</v>
      </c>
      <c r="AR143" s="139" t="s">
        <v>187</v>
      </c>
      <c r="AT143" s="139" t="s">
        <v>182</v>
      </c>
      <c r="AU143" s="139" t="s">
        <v>85</v>
      </c>
      <c r="AY143" s="17" t="s">
        <v>180</v>
      </c>
      <c r="BE143" s="140">
        <f>IF(N143="základní",J143,0)</f>
        <v>0</v>
      </c>
      <c r="BF143" s="140">
        <f>IF(N143="snížená",J143,0)</f>
        <v>0</v>
      </c>
      <c r="BG143" s="140">
        <f>IF(N143="zákl. přenesená",J143,0)</f>
        <v>0</v>
      </c>
      <c r="BH143" s="140">
        <f>IF(N143="sníž. přenesená",J143,0)</f>
        <v>0</v>
      </c>
      <c r="BI143" s="140">
        <f>IF(N143="nulová",J143,0)</f>
        <v>0</v>
      </c>
      <c r="BJ143" s="17" t="s">
        <v>83</v>
      </c>
      <c r="BK143" s="140">
        <f>ROUND(I143*H143,2)</f>
        <v>0</v>
      </c>
      <c r="BL143" s="17" t="s">
        <v>187</v>
      </c>
      <c r="BM143" s="139" t="s">
        <v>245</v>
      </c>
    </row>
    <row r="144" spans="2:65" s="1" customFormat="1">
      <c r="B144" s="32"/>
      <c r="D144" s="141" t="s">
        <v>189</v>
      </c>
      <c r="F144" s="142" t="s">
        <v>246</v>
      </c>
      <c r="I144" s="143"/>
      <c r="L144" s="32"/>
      <c r="M144" s="144"/>
      <c r="T144" s="53"/>
      <c r="AT144" s="17" t="s">
        <v>189</v>
      </c>
      <c r="AU144" s="17" t="s">
        <v>85</v>
      </c>
    </row>
    <row r="145" spans="2:65" s="12" customFormat="1">
      <c r="B145" s="145"/>
      <c r="D145" s="146" t="s">
        <v>191</v>
      </c>
      <c r="F145" s="148" t="s">
        <v>247</v>
      </c>
      <c r="H145" s="149">
        <v>421.85700000000003</v>
      </c>
      <c r="I145" s="150"/>
      <c r="L145" s="145"/>
      <c r="M145" s="151"/>
      <c r="T145" s="152"/>
      <c r="AT145" s="147" t="s">
        <v>191</v>
      </c>
      <c r="AU145" s="147" t="s">
        <v>85</v>
      </c>
      <c r="AV145" s="12" t="s">
        <v>85</v>
      </c>
      <c r="AW145" s="12" t="s">
        <v>4</v>
      </c>
      <c r="AX145" s="12" t="s">
        <v>83</v>
      </c>
      <c r="AY145" s="147" t="s">
        <v>180</v>
      </c>
    </row>
    <row r="146" spans="2:65" s="1" customFormat="1" ht="37.950000000000003" customHeight="1">
      <c r="B146" s="32"/>
      <c r="C146" s="128" t="s">
        <v>248</v>
      </c>
      <c r="D146" s="128" t="s">
        <v>182</v>
      </c>
      <c r="E146" s="129" t="s">
        <v>249</v>
      </c>
      <c r="F146" s="130" t="s">
        <v>250</v>
      </c>
      <c r="G146" s="131" t="s">
        <v>185</v>
      </c>
      <c r="H146" s="132">
        <v>222.03</v>
      </c>
      <c r="I146" s="133"/>
      <c r="J146" s="134">
        <f>ROUND(I146*H146,2)</f>
        <v>0</v>
      </c>
      <c r="K146" s="130" t="s">
        <v>186</v>
      </c>
      <c r="L146" s="32"/>
      <c r="M146" s="135" t="s">
        <v>19</v>
      </c>
      <c r="N146" s="136" t="s">
        <v>46</v>
      </c>
      <c r="P146" s="137">
        <f>O146*H146</f>
        <v>0</v>
      </c>
      <c r="Q146" s="137">
        <v>0</v>
      </c>
      <c r="R146" s="137">
        <f>Q146*H146</f>
        <v>0</v>
      </c>
      <c r="S146" s="137">
        <v>0</v>
      </c>
      <c r="T146" s="138">
        <f>S146*H146</f>
        <v>0</v>
      </c>
      <c r="AR146" s="139" t="s">
        <v>187</v>
      </c>
      <c r="AT146" s="139" t="s">
        <v>182</v>
      </c>
      <c r="AU146" s="139" t="s">
        <v>85</v>
      </c>
      <c r="AY146" s="17" t="s">
        <v>180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7" t="s">
        <v>83</v>
      </c>
      <c r="BK146" s="140">
        <f>ROUND(I146*H146,2)</f>
        <v>0</v>
      </c>
      <c r="BL146" s="17" t="s">
        <v>187</v>
      </c>
      <c r="BM146" s="139" t="s">
        <v>251</v>
      </c>
    </row>
    <row r="147" spans="2:65" s="1" customFormat="1">
      <c r="B147" s="32"/>
      <c r="D147" s="141" t="s">
        <v>189</v>
      </c>
      <c r="F147" s="142" t="s">
        <v>252</v>
      </c>
      <c r="I147" s="143"/>
      <c r="L147" s="32"/>
      <c r="M147" s="144"/>
      <c r="T147" s="53"/>
      <c r="AT147" s="17" t="s">
        <v>189</v>
      </c>
      <c r="AU147" s="17" t="s">
        <v>85</v>
      </c>
    </row>
    <row r="148" spans="2:65" s="1" customFormat="1" ht="44.25" customHeight="1">
      <c r="B148" s="32"/>
      <c r="C148" s="128" t="s">
        <v>253</v>
      </c>
      <c r="D148" s="128" t="s">
        <v>182</v>
      </c>
      <c r="E148" s="129" t="s">
        <v>254</v>
      </c>
      <c r="F148" s="130" t="s">
        <v>255</v>
      </c>
      <c r="G148" s="131" t="s">
        <v>185</v>
      </c>
      <c r="H148" s="132">
        <v>4.3520000000000003</v>
      </c>
      <c r="I148" s="133"/>
      <c r="J148" s="134">
        <f>ROUND(I148*H148,2)</f>
        <v>0</v>
      </c>
      <c r="K148" s="130" t="s">
        <v>186</v>
      </c>
      <c r="L148" s="32"/>
      <c r="M148" s="135" t="s">
        <v>19</v>
      </c>
      <c r="N148" s="136" t="s">
        <v>46</v>
      </c>
      <c r="P148" s="137">
        <f>O148*H148</f>
        <v>0</v>
      </c>
      <c r="Q148" s="137">
        <v>0</v>
      </c>
      <c r="R148" s="137">
        <f>Q148*H148</f>
        <v>0</v>
      </c>
      <c r="S148" s="137">
        <v>0</v>
      </c>
      <c r="T148" s="138">
        <f>S148*H148</f>
        <v>0</v>
      </c>
      <c r="AR148" s="139" t="s">
        <v>187</v>
      </c>
      <c r="AT148" s="139" t="s">
        <v>182</v>
      </c>
      <c r="AU148" s="139" t="s">
        <v>85</v>
      </c>
      <c r="AY148" s="17" t="s">
        <v>180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7" t="s">
        <v>83</v>
      </c>
      <c r="BK148" s="140">
        <f>ROUND(I148*H148,2)</f>
        <v>0</v>
      </c>
      <c r="BL148" s="17" t="s">
        <v>187</v>
      </c>
      <c r="BM148" s="139" t="s">
        <v>256</v>
      </c>
    </row>
    <row r="149" spans="2:65" s="1" customFormat="1">
      <c r="B149" s="32"/>
      <c r="D149" s="141" t="s">
        <v>189</v>
      </c>
      <c r="F149" s="142" t="s">
        <v>257</v>
      </c>
      <c r="I149" s="143"/>
      <c r="L149" s="32"/>
      <c r="M149" s="144"/>
      <c r="T149" s="53"/>
      <c r="AT149" s="17" t="s">
        <v>189</v>
      </c>
      <c r="AU149" s="17" t="s">
        <v>85</v>
      </c>
    </row>
    <row r="150" spans="2:65" s="14" customFormat="1">
      <c r="B150" s="160"/>
      <c r="D150" s="146" t="s">
        <v>191</v>
      </c>
      <c r="E150" s="161" t="s">
        <v>19</v>
      </c>
      <c r="F150" s="162" t="s">
        <v>258</v>
      </c>
      <c r="H150" s="161" t="s">
        <v>19</v>
      </c>
      <c r="I150" s="163"/>
      <c r="L150" s="160"/>
      <c r="M150" s="164"/>
      <c r="T150" s="165"/>
      <c r="AT150" s="161" t="s">
        <v>191</v>
      </c>
      <c r="AU150" s="161" t="s">
        <v>85</v>
      </c>
      <c r="AV150" s="14" t="s">
        <v>83</v>
      </c>
      <c r="AW150" s="14" t="s">
        <v>36</v>
      </c>
      <c r="AX150" s="14" t="s">
        <v>75</v>
      </c>
      <c r="AY150" s="161" t="s">
        <v>180</v>
      </c>
    </row>
    <row r="151" spans="2:65" s="12" customFormat="1">
      <c r="B151" s="145"/>
      <c r="D151" s="146" t="s">
        <v>191</v>
      </c>
      <c r="E151" s="147" t="s">
        <v>19</v>
      </c>
      <c r="F151" s="148" t="s">
        <v>259</v>
      </c>
      <c r="H151" s="149">
        <v>4.3520000000000003</v>
      </c>
      <c r="I151" s="150"/>
      <c r="L151" s="145"/>
      <c r="M151" s="151"/>
      <c r="T151" s="152"/>
      <c r="AT151" s="147" t="s">
        <v>191</v>
      </c>
      <c r="AU151" s="147" t="s">
        <v>85</v>
      </c>
      <c r="AV151" s="12" t="s">
        <v>85</v>
      </c>
      <c r="AW151" s="12" t="s">
        <v>36</v>
      </c>
      <c r="AX151" s="12" t="s">
        <v>75</v>
      </c>
      <c r="AY151" s="147" t="s">
        <v>180</v>
      </c>
    </row>
    <row r="152" spans="2:65" s="13" customFormat="1">
      <c r="B152" s="153"/>
      <c r="D152" s="146" t="s">
        <v>191</v>
      </c>
      <c r="E152" s="154" t="s">
        <v>19</v>
      </c>
      <c r="F152" s="155" t="s">
        <v>195</v>
      </c>
      <c r="H152" s="156">
        <v>4.3520000000000003</v>
      </c>
      <c r="I152" s="157"/>
      <c r="L152" s="153"/>
      <c r="M152" s="158"/>
      <c r="T152" s="159"/>
      <c r="AT152" s="154" t="s">
        <v>191</v>
      </c>
      <c r="AU152" s="154" t="s">
        <v>85</v>
      </c>
      <c r="AV152" s="13" t="s">
        <v>187</v>
      </c>
      <c r="AW152" s="13" t="s">
        <v>36</v>
      </c>
      <c r="AX152" s="13" t="s">
        <v>83</v>
      </c>
      <c r="AY152" s="154" t="s">
        <v>180</v>
      </c>
    </row>
    <row r="153" spans="2:65" s="1" customFormat="1" ht="16.5" customHeight="1">
      <c r="B153" s="32"/>
      <c r="C153" s="166" t="s">
        <v>8</v>
      </c>
      <c r="D153" s="166" t="s">
        <v>260</v>
      </c>
      <c r="E153" s="167" t="s">
        <v>261</v>
      </c>
      <c r="F153" s="168" t="s">
        <v>262</v>
      </c>
      <c r="G153" s="169" t="s">
        <v>244</v>
      </c>
      <c r="H153" s="170">
        <v>8.7040000000000006</v>
      </c>
      <c r="I153" s="171"/>
      <c r="J153" s="172">
        <f>ROUND(I153*H153,2)</f>
        <v>0</v>
      </c>
      <c r="K153" s="168" t="s">
        <v>186</v>
      </c>
      <c r="L153" s="173"/>
      <c r="M153" s="174" t="s">
        <v>19</v>
      </c>
      <c r="N153" s="175" t="s">
        <v>46</v>
      </c>
      <c r="P153" s="137">
        <f>O153*H153</f>
        <v>0</v>
      </c>
      <c r="Q153" s="137">
        <v>1</v>
      </c>
      <c r="R153" s="137">
        <f>Q153*H153</f>
        <v>8.7040000000000006</v>
      </c>
      <c r="S153" s="137">
        <v>0</v>
      </c>
      <c r="T153" s="138">
        <f>S153*H153</f>
        <v>0</v>
      </c>
      <c r="AR153" s="139" t="s">
        <v>236</v>
      </c>
      <c r="AT153" s="139" t="s">
        <v>260</v>
      </c>
      <c r="AU153" s="139" t="s">
        <v>85</v>
      </c>
      <c r="AY153" s="17" t="s">
        <v>180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7" t="s">
        <v>83</v>
      </c>
      <c r="BK153" s="140">
        <f>ROUND(I153*H153,2)</f>
        <v>0</v>
      </c>
      <c r="BL153" s="17" t="s">
        <v>187</v>
      </c>
      <c r="BM153" s="139" t="s">
        <v>263</v>
      </c>
    </row>
    <row r="154" spans="2:65" s="12" customFormat="1">
      <c r="B154" s="145"/>
      <c r="D154" s="146" t="s">
        <v>191</v>
      </c>
      <c r="F154" s="148" t="s">
        <v>264</v>
      </c>
      <c r="H154" s="149">
        <v>8.7040000000000006</v>
      </c>
      <c r="I154" s="150"/>
      <c r="L154" s="145"/>
      <c r="M154" s="151"/>
      <c r="T154" s="152"/>
      <c r="AT154" s="147" t="s">
        <v>191</v>
      </c>
      <c r="AU154" s="147" t="s">
        <v>85</v>
      </c>
      <c r="AV154" s="12" t="s">
        <v>85</v>
      </c>
      <c r="AW154" s="12" t="s">
        <v>4</v>
      </c>
      <c r="AX154" s="12" t="s">
        <v>83</v>
      </c>
      <c r="AY154" s="147" t="s">
        <v>180</v>
      </c>
    </row>
    <row r="155" spans="2:65" s="1" customFormat="1" ht="66.75" customHeight="1">
      <c r="B155" s="32"/>
      <c r="C155" s="128" t="s">
        <v>265</v>
      </c>
      <c r="D155" s="128" t="s">
        <v>182</v>
      </c>
      <c r="E155" s="129" t="s">
        <v>266</v>
      </c>
      <c r="F155" s="130" t="s">
        <v>267</v>
      </c>
      <c r="G155" s="131" t="s">
        <v>185</v>
      </c>
      <c r="H155" s="132">
        <v>23.327999999999999</v>
      </c>
      <c r="I155" s="133"/>
      <c r="J155" s="134">
        <f>ROUND(I155*H155,2)</f>
        <v>0</v>
      </c>
      <c r="K155" s="130" t="s">
        <v>186</v>
      </c>
      <c r="L155" s="32"/>
      <c r="M155" s="135" t="s">
        <v>19</v>
      </c>
      <c r="N155" s="136" t="s">
        <v>46</v>
      </c>
      <c r="P155" s="137">
        <f>O155*H155</f>
        <v>0</v>
      </c>
      <c r="Q155" s="137">
        <v>0</v>
      </c>
      <c r="R155" s="137">
        <f>Q155*H155</f>
        <v>0</v>
      </c>
      <c r="S155" s="137">
        <v>0</v>
      </c>
      <c r="T155" s="138">
        <f>S155*H155</f>
        <v>0</v>
      </c>
      <c r="AR155" s="139" t="s">
        <v>187</v>
      </c>
      <c r="AT155" s="139" t="s">
        <v>182</v>
      </c>
      <c r="AU155" s="139" t="s">
        <v>85</v>
      </c>
      <c r="AY155" s="17" t="s">
        <v>180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7" t="s">
        <v>83</v>
      </c>
      <c r="BK155" s="140">
        <f>ROUND(I155*H155,2)</f>
        <v>0</v>
      </c>
      <c r="BL155" s="17" t="s">
        <v>187</v>
      </c>
      <c r="BM155" s="139" t="s">
        <v>268</v>
      </c>
    </row>
    <row r="156" spans="2:65" s="1" customFormat="1">
      <c r="B156" s="32"/>
      <c r="D156" s="141" t="s">
        <v>189</v>
      </c>
      <c r="F156" s="142" t="s">
        <v>269</v>
      </c>
      <c r="I156" s="143"/>
      <c r="L156" s="32"/>
      <c r="M156" s="144"/>
      <c r="T156" s="53"/>
      <c r="AT156" s="17" t="s">
        <v>189</v>
      </c>
      <c r="AU156" s="17" t="s">
        <v>85</v>
      </c>
    </row>
    <row r="157" spans="2:65" s="14" customFormat="1">
      <c r="B157" s="160"/>
      <c r="D157" s="146" t="s">
        <v>191</v>
      </c>
      <c r="E157" s="161" t="s">
        <v>19</v>
      </c>
      <c r="F157" s="162" t="s">
        <v>258</v>
      </c>
      <c r="H157" s="161" t="s">
        <v>19</v>
      </c>
      <c r="I157" s="163"/>
      <c r="L157" s="160"/>
      <c r="M157" s="164"/>
      <c r="T157" s="165"/>
      <c r="AT157" s="161" t="s">
        <v>191</v>
      </c>
      <c r="AU157" s="161" t="s">
        <v>85</v>
      </c>
      <c r="AV157" s="14" t="s">
        <v>83</v>
      </c>
      <c r="AW157" s="14" t="s">
        <v>36</v>
      </c>
      <c r="AX157" s="14" t="s">
        <v>75</v>
      </c>
      <c r="AY157" s="161" t="s">
        <v>180</v>
      </c>
    </row>
    <row r="158" spans="2:65" s="12" customFormat="1">
      <c r="B158" s="145"/>
      <c r="D158" s="146" t="s">
        <v>191</v>
      </c>
      <c r="E158" s="147" t="s">
        <v>19</v>
      </c>
      <c r="F158" s="148" t="s">
        <v>270</v>
      </c>
      <c r="H158" s="149">
        <v>4.6079999999999997</v>
      </c>
      <c r="I158" s="150"/>
      <c r="L158" s="145"/>
      <c r="M158" s="151"/>
      <c r="T158" s="152"/>
      <c r="AT158" s="147" t="s">
        <v>191</v>
      </c>
      <c r="AU158" s="147" t="s">
        <v>85</v>
      </c>
      <c r="AV158" s="12" t="s">
        <v>85</v>
      </c>
      <c r="AW158" s="12" t="s">
        <v>36</v>
      </c>
      <c r="AX158" s="12" t="s">
        <v>75</v>
      </c>
      <c r="AY158" s="147" t="s">
        <v>180</v>
      </c>
    </row>
    <row r="159" spans="2:65" s="14" customFormat="1">
      <c r="B159" s="160"/>
      <c r="D159" s="146" t="s">
        <v>191</v>
      </c>
      <c r="E159" s="161" t="s">
        <v>19</v>
      </c>
      <c r="F159" s="162" t="s">
        <v>271</v>
      </c>
      <c r="H159" s="161" t="s">
        <v>19</v>
      </c>
      <c r="I159" s="163"/>
      <c r="L159" s="160"/>
      <c r="M159" s="164"/>
      <c r="T159" s="165"/>
      <c r="AT159" s="161" t="s">
        <v>191</v>
      </c>
      <c r="AU159" s="161" t="s">
        <v>85</v>
      </c>
      <c r="AV159" s="14" t="s">
        <v>83</v>
      </c>
      <c r="AW159" s="14" t="s">
        <v>36</v>
      </c>
      <c r="AX159" s="14" t="s">
        <v>75</v>
      </c>
      <c r="AY159" s="161" t="s">
        <v>180</v>
      </c>
    </row>
    <row r="160" spans="2:65" s="12" customFormat="1">
      <c r="B160" s="145"/>
      <c r="D160" s="146" t="s">
        <v>191</v>
      </c>
      <c r="E160" s="147" t="s">
        <v>19</v>
      </c>
      <c r="F160" s="148" t="s">
        <v>212</v>
      </c>
      <c r="H160" s="149">
        <v>11.52</v>
      </c>
      <c r="I160" s="150"/>
      <c r="L160" s="145"/>
      <c r="M160" s="151"/>
      <c r="T160" s="152"/>
      <c r="AT160" s="147" t="s">
        <v>191</v>
      </c>
      <c r="AU160" s="147" t="s">
        <v>85</v>
      </c>
      <c r="AV160" s="12" t="s">
        <v>85</v>
      </c>
      <c r="AW160" s="12" t="s">
        <v>36</v>
      </c>
      <c r="AX160" s="12" t="s">
        <v>75</v>
      </c>
      <c r="AY160" s="147" t="s">
        <v>180</v>
      </c>
    </row>
    <row r="161" spans="2:65" s="14" customFormat="1">
      <c r="B161" s="160"/>
      <c r="D161" s="146" t="s">
        <v>191</v>
      </c>
      <c r="E161" s="161" t="s">
        <v>19</v>
      </c>
      <c r="F161" s="162" t="s">
        <v>272</v>
      </c>
      <c r="H161" s="161" t="s">
        <v>19</v>
      </c>
      <c r="I161" s="163"/>
      <c r="L161" s="160"/>
      <c r="M161" s="164"/>
      <c r="T161" s="165"/>
      <c r="AT161" s="161" t="s">
        <v>191</v>
      </c>
      <c r="AU161" s="161" t="s">
        <v>85</v>
      </c>
      <c r="AV161" s="14" t="s">
        <v>83</v>
      </c>
      <c r="AW161" s="14" t="s">
        <v>36</v>
      </c>
      <c r="AX161" s="14" t="s">
        <v>75</v>
      </c>
      <c r="AY161" s="161" t="s">
        <v>180</v>
      </c>
    </row>
    <row r="162" spans="2:65" s="12" customFormat="1">
      <c r="B162" s="145"/>
      <c r="D162" s="146" t="s">
        <v>191</v>
      </c>
      <c r="E162" s="147" t="s">
        <v>19</v>
      </c>
      <c r="F162" s="148" t="s">
        <v>273</v>
      </c>
      <c r="H162" s="149">
        <v>7.2</v>
      </c>
      <c r="I162" s="150"/>
      <c r="L162" s="145"/>
      <c r="M162" s="151"/>
      <c r="T162" s="152"/>
      <c r="AT162" s="147" t="s">
        <v>191</v>
      </c>
      <c r="AU162" s="147" t="s">
        <v>85</v>
      </c>
      <c r="AV162" s="12" t="s">
        <v>85</v>
      </c>
      <c r="AW162" s="12" t="s">
        <v>36</v>
      </c>
      <c r="AX162" s="12" t="s">
        <v>75</v>
      </c>
      <c r="AY162" s="147" t="s">
        <v>180</v>
      </c>
    </row>
    <row r="163" spans="2:65" s="13" customFormat="1">
      <c r="B163" s="153"/>
      <c r="D163" s="146" t="s">
        <v>191</v>
      </c>
      <c r="E163" s="154" t="s">
        <v>19</v>
      </c>
      <c r="F163" s="155" t="s">
        <v>195</v>
      </c>
      <c r="H163" s="156">
        <v>23.327999999999999</v>
      </c>
      <c r="I163" s="157"/>
      <c r="L163" s="153"/>
      <c r="M163" s="158"/>
      <c r="T163" s="159"/>
      <c r="AT163" s="154" t="s">
        <v>191</v>
      </c>
      <c r="AU163" s="154" t="s">
        <v>85</v>
      </c>
      <c r="AV163" s="13" t="s">
        <v>187</v>
      </c>
      <c r="AW163" s="13" t="s">
        <v>36</v>
      </c>
      <c r="AX163" s="13" t="s">
        <v>83</v>
      </c>
      <c r="AY163" s="154" t="s">
        <v>180</v>
      </c>
    </row>
    <row r="164" spans="2:65" s="1" customFormat="1" ht="16.5" customHeight="1">
      <c r="B164" s="32"/>
      <c r="C164" s="166" t="s">
        <v>274</v>
      </c>
      <c r="D164" s="166" t="s">
        <v>260</v>
      </c>
      <c r="E164" s="167" t="s">
        <v>275</v>
      </c>
      <c r="F164" s="168" t="s">
        <v>276</v>
      </c>
      <c r="G164" s="169" t="s">
        <v>244</v>
      </c>
      <c r="H164" s="170">
        <v>46.655999999999999</v>
      </c>
      <c r="I164" s="171"/>
      <c r="J164" s="172">
        <f>ROUND(I164*H164,2)</f>
        <v>0</v>
      </c>
      <c r="K164" s="168" t="s">
        <v>186</v>
      </c>
      <c r="L164" s="173"/>
      <c r="M164" s="174" t="s">
        <v>19</v>
      </c>
      <c r="N164" s="175" t="s">
        <v>46</v>
      </c>
      <c r="P164" s="137">
        <f>O164*H164</f>
        <v>0</v>
      </c>
      <c r="Q164" s="137">
        <v>1</v>
      </c>
      <c r="R164" s="137">
        <f>Q164*H164</f>
        <v>46.655999999999999</v>
      </c>
      <c r="S164" s="137">
        <v>0</v>
      </c>
      <c r="T164" s="138">
        <f>S164*H164</f>
        <v>0</v>
      </c>
      <c r="AR164" s="139" t="s">
        <v>236</v>
      </c>
      <c r="AT164" s="139" t="s">
        <v>260</v>
      </c>
      <c r="AU164" s="139" t="s">
        <v>85</v>
      </c>
      <c r="AY164" s="17" t="s">
        <v>180</v>
      </c>
      <c r="BE164" s="140">
        <f>IF(N164="základní",J164,0)</f>
        <v>0</v>
      </c>
      <c r="BF164" s="140">
        <f>IF(N164="snížená",J164,0)</f>
        <v>0</v>
      </c>
      <c r="BG164" s="140">
        <f>IF(N164="zákl. přenesená",J164,0)</f>
        <v>0</v>
      </c>
      <c r="BH164" s="140">
        <f>IF(N164="sníž. přenesená",J164,0)</f>
        <v>0</v>
      </c>
      <c r="BI164" s="140">
        <f>IF(N164="nulová",J164,0)</f>
        <v>0</v>
      </c>
      <c r="BJ164" s="17" t="s">
        <v>83</v>
      </c>
      <c r="BK164" s="140">
        <f>ROUND(I164*H164,2)</f>
        <v>0</v>
      </c>
      <c r="BL164" s="17" t="s">
        <v>187</v>
      </c>
      <c r="BM164" s="139" t="s">
        <v>277</v>
      </c>
    </row>
    <row r="165" spans="2:65" s="12" customFormat="1">
      <c r="B165" s="145"/>
      <c r="D165" s="146" t="s">
        <v>191</v>
      </c>
      <c r="F165" s="148" t="s">
        <v>278</v>
      </c>
      <c r="H165" s="149">
        <v>46.655999999999999</v>
      </c>
      <c r="I165" s="150"/>
      <c r="L165" s="145"/>
      <c r="M165" s="151"/>
      <c r="T165" s="152"/>
      <c r="AT165" s="147" t="s">
        <v>191</v>
      </c>
      <c r="AU165" s="147" t="s">
        <v>85</v>
      </c>
      <c r="AV165" s="12" t="s">
        <v>85</v>
      </c>
      <c r="AW165" s="12" t="s">
        <v>4</v>
      </c>
      <c r="AX165" s="12" t="s">
        <v>83</v>
      </c>
      <c r="AY165" s="147" t="s">
        <v>180</v>
      </c>
    </row>
    <row r="166" spans="2:65" s="11" customFormat="1" ht="22.95" customHeight="1">
      <c r="B166" s="116"/>
      <c r="D166" s="117" t="s">
        <v>74</v>
      </c>
      <c r="E166" s="126" t="s">
        <v>85</v>
      </c>
      <c r="F166" s="126" t="s">
        <v>279</v>
      </c>
      <c r="I166" s="119"/>
      <c r="J166" s="127">
        <f>BK166</f>
        <v>0</v>
      </c>
      <c r="L166" s="116"/>
      <c r="M166" s="121"/>
      <c r="P166" s="122">
        <f>SUM(P167:P232)</f>
        <v>0</v>
      </c>
      <c r="R166" s="122">
        <f>SUM(R167:R232)</f>
        <v>690.5245281399998</v>
      </c>
      <c r="T166" s="123">
        <f>SUM(T167:T232)</f>
        <v>0</v>
      </c>
      <c r="AR166" s="117" t="s">
        <v>83</v>
      </c>
      <c r="AT166" s="124" t="s">
        <v>74</v>
      </c>
      <c r="AU166" s="124" t="s">
        <v>83</v>
      </c>
      <c r="AY166" s="117" t="s">
        <v>180</v>
      </c>
      <c r="BK166" s="125">
        <f>SUM(BK167:BK232)</f>
        <v>0</v>
      </c>
    </row>
    <row r="167" spans="2:65" s="1" customFormat="1" ht="66.75" customHeight="1">
      <c r="B167" s="32"/>
      <c r="C167" s="128" t="s">
        <v>280</v>
      </c>
      <c r="D167" s="128" t="s">
        <v>182</v>
      </c>
      <c r="E167" s="129" t="s">
        <v>281</v>
      </c>
      <c r="F167" s="130" t="s">
        <v>282</v>
      </c>
      <c r="G167" s="131" t="s">
        <v>283</v>
      </c>
      <c r="H167" s="132">
        <v>8</v>
      </c>
      <c r="I167" s="133"/>
      <c r="J167" s="134">
        <f>ROUND(I167*H167,2)</f>
        <v>0</v>
      </c>
      <c r="K167" s="130" t="s">
        <v>186</v>
      </c>
      <c r="L167" s="32"/>
      <c r="M167" s="135" t="s">
        <v>19</v>
      </c>
      <c r="N167" s="136" t="s">
        <v>46</v>
      </c>
      <c r="P167" s="137">
        <f>O167*H167</f>
        <v>0</v>
      </c>
      <c r="Q167" s="137">
        <v>0</v>
      </c>
      <c r="R167" s="137">
        <f>Q167*H167</f>
        <v>0</v>
      </c>
      <c r="S167" s="137">
        <v>0</v>
      </c>
      <c r="T167" s="138">
        <f>S167*H167</f>
        <v>0</v>
      </c>
      <c r="AR167" s="139" t="s">
        <v>187</v>
      </c>
      <c r="AT167" s="139" t="s">
        <v>182</v>
      </c>
      <c r="AU167" s="139" t="s">
        <v>85</v>
      </c>
      <c r="AY167" s="17" t="s">
        <v>180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7" t="s">
        <v>83</v>
      </c>
      <c r="BK167" s="140">
        <f>ROUND(I167*H167,2)</f>
        <v>0</v>
      </c>
      <c r="BL167" s="17" t="s">
        <v>187</v>
      </c>
      <c r="BM167" s="139" t="s">
        <v>284</v>
      </c>
    </row>
    <row r="168" spans="2:65" s="1" customFormat="1">
      <c r="B168" s="32"/>
      <c r="D168" s="141" t="s">
        <v>189</v>
      </c>
      <c r="F168" s="142" t="s">
        <v>285</v>
      </c>
      <c r="I168" s="143"/>
      <c r="L168" s="32"/>
      <c r="M168" s="144"/>
      <c r="T168" s="53"/>
      <c r="AT168" s="17" t="s">
        <v>189</v>
      </c>
      <c r="AU168" s="17" t="s">
        <v>85</v>
      </c>
    </row>
    <row r="169" spans="2:65" s="14" customFormat="1" ht="20.399999999999999">
      <c r="B169" s="160"/>
      <c r="D169" s="146" t="s">
        <v>191</v>
      </c>
      <c r="E169" s="161" t="s">
        <v>19</v>
      </c>
      <c r="F169" s="162" t="s">
        <v>286</v>
      </c>
      <c r="H169" s="161" t="s">
        <v>19</v>
      </c>
      <c r="I169" s="163"/>
      <c r="L169" s="160"/>
      <c r="M169" s="164"/>
      <c r="T169" s="165"/>
      <c r="AT169" s="161" t="s">
        <v>191</v>
      </c>
      <c r="AU169" s="161" t="s">
        <v>85</v>
      </c>
      <c r="AV169" s="14" t="s">
        <v>83</v>
      </c>
      <c r="AW169" s="14" t="s">
        <v>36</v>
      </c>
      <c r="AX169" s="14" t="s">
        <v>75</v>
      </c>
      <c r="AY169" s="161" t="s">
        <v>180</v>
      </c>
    </row>
    <row r="170" spans="2:65" s="12" customFormat="1">
      <c r="B170" s="145"/>
      <c r="D170" s="146" t="s">
        <v>191</v>
      </c>
      <c r="E170" s="147" t="s">
        <v>19</v>
      </c>
      <c r="F170" s="148" t="s">
        <v>187</v>
      </c>
      <c r="H170" s="149">
        <v>4</v>
      </c>
      <c r="I170" s="150"/>
      <c r="L170" s="145"/>
      <c r="M170" s="151"/>
      <c r="T170" s="152"/>
      <c r="AT170" s="147" t="s">
        <v>191</v>
      </c>
      <c r="AU170" s="147" t="s">
        <v>85</v>
      </c>
      <c r="AV170" s="12" t="s">
        <v>85</v>
      </c>
      <c r="AW170" s="12" t="s">
        <v>36</v>
      </c>
      <c r="AX170" s="12" t="s">
        <v>75</v>
      </c>
      <c r="AY170" s="147" t="s">
        <v>180</v>
      </c>
    </row>
    <row r="171" spans="2:65" s="14" customFormat="1">
      <c r="B171" s="160"/>
      <c r="D171" s="146" t="s">
        <v>191</v>
      </c>
      <c r="E171" s="161" t="s">
        <v>19</v>
      </c>
      <c r="F171" s="162" t="s">
        <v>287</v>
      </c>
      <c r="H171" s="161" t="s">
        <v>19</v>
      </c>
      <c r="I171" s="163"/>
      <c r="L171" s="160"/>
      <c r="M171" s="164"/>
      <c r="T171" s="165"/>
      <c r="AT171" s="161" t="s">
        <v>191</v>
      </c>
      <c r="AU171" s="161" t="s">
        <v>85</v>
      </c>
      <c r="AV171" s="14" t="s">
        <v>83</v>
      </c>
      <c r="AW171" s="14" t="s">
        <v>36</v>
      </c>
      <c r="AX171" s="14" t="s">
        <v>75</v>
      </c>
      <c r="AY171" s="161" t="s">
        <v>180</v>
      </c>
    </row>
    <row r="172" spans="2:65" s="12" customFormat="1">
      <c r="B172" s="145"/>
      <c r="D172" s="146" t="s">
        <v>191</v>
      </c>
      <c r="E172" s="147" t="s">
        <v>19</v>
      </c>
      <c r="F172" s="148" t="s">
        <v>187</v>
      </c>
      <c r="H172" s="149">
        <v>4</v>
      </c>
      <c r="I172" s="150"/>
      <c r="L172" s="145"/>
      <c r="M172" s="151"/>
      <c r="T172" s="152"/>
      <c r="AT172" s="147" t="s">
        <v>191</v>
      </c>
      <c r="AU172" s="147" t="s">
        <v>85</v>
      </c>
      <c r="AV172" s="12" t="s">
        <v>85</v>
      </c>
      <c r="AW172" s="12" t="s">
        <v>36</v>
      </c>
      <c r="AX172" s="12" t="s">
        <v>75</v>
      </c>
      <c r="AY172" s="147" t="s">
        <v>180</v>
      </c>
    </row>
    <row r="173" spans="2:65" s="13" customFormat="1">
      <c r="B173" s="153"/>
      <c r="D173" s="146" t="s">
        <v>191</v>
      </c>
      <c r="E173" s="154" t="s">
        <v>19</v>
      </c>
      <c r="F173" s="155" t="s">
        <v>195</v>
      </c>
      <c r="H173" s="156">
        <v>8</v>
      </c>
      <c r="I173" s="157"/>
      <c r="L173" s="153"/>
      <c r="M173" s="158"/>
      <c r="T173" s="159"/>
      <c r="AT173" s="154" t="s">
        <v>191</v>
      </c>
      <c r="AU173" s="154" t="s">
        <v>85</v>
      </c>
      <c r="AV173" s="13" t="s">
        <v>187</v>
      </c>
      <c r="AW173" s="13" t="s">
        <v>36</v>
      </c>
      <c r="AX173" s="13" t="s">
        <v>83</v>
      </c>
      <c r="AY173" s="154" t="s">
        <v>180</v>
      </c>
    </row>
    <row r="174" spans="2:65" s="1" customFormat="1" ht="16.5" customHeight="1">
      <c r="B174" s="32"/>
      <c r="C174" s="166" t="s">
        <v>288</v>
      </c>
      <c r="D174" s="166" t="s">
        <v>260</v>
      </c>
      <c r="E174" s="167" t="s">
        <v>289</v>
      </c>
      <c r="F174" s="168" t="s">
        <v>290</v>
      </c>
      <c r="G174" s="169" t="s">
        <v>283</v>
      </c>
      <c r="H174" s="170">
        <v>4</v>
      </c>
      <c r="I174" s="171"/>
      <c r="J174" s="172">
        <f>ROUND(I174*H174,2)</f>
        <v>0</v>
      </c>
      <c r="K174" s="168" t="s">
        <v>186</v>
      </c>
      <c r="L174" s="173"/>
      <c r="M174" s="174" t="s">
        <v>19</v>
      </c>
      <c r="N174" s="175" t="s">
        <v>46</v>
      </c>
      <c r="P174" s="137">
        <f>O174*H174</f>
        <v>0</v>
      </c>
      <c r="Q174" s="137">
        <v>2.64E-3</v>
      </c>
      <c r="R174" s="137">
        <f>Q174*H174</f>
        <v>1.056E-2</v>
      </c>
      <c r="S174" s="137">
        <v>0</v>
      </c>
      <c r="T174" s="138">
        <f>S174*H174</f>
        <v>0</v>
      </c>
      <c r="AR174" s="139" t="s">
        <v>236</v>
      </c>
      <c r="AT174" s="139" t="s">
        <v>260</v>
      </c>
      <c r="AU174" s="139" t="s">
        <v>85</v>
      </c>
      <c r="AY174" s="17" t="s">
        <v>180</v>
      </c>
      <c r="BE174" s="140">
        <f>IF(N174="základní",J174,0)</f>
        <v>0</v>
      </c>
      <c r="BF174" s="140">
        <f>IF(N174="snížená",J174,0)</f>
        <v>0</v>
      </c>
      <c r="BG174" s="140">
        <f>IF(N174="zákl. přenesená",J174,0)</f>
        <v>0</v>
      </c>
      <c r="BH174" s="140">
        <f>IF(N174="sníž. přenesená",J174,0)</f>
        <v>0</v>
      </c>
      <c r="BI174" s="140">
        <f>IF(N174="nulová",J174,0)</f>
        <v>0</v>
      </c>
      <c r="BJ174" s="17" t="s">
        <v>83</v>
      </c>
      <c r="BK174" s="140">
        <f>ROUND(I174*H174,2)</f>
        <v>0</v>
      </c>
      <c r="BL174" s="17" t="s">
        <v>187</v>
      </c>
      <c r="BM174" s="139" t="s">
        <v>291</v>
      </c>
    </row>
    <row r="175" spans="2:65" s="1" customFormat="1" ht="16.5" customHeight="1">
      <c r="B175" s="32"/>
      <c r="C175" s="166" t="s">
        <v>292</v>
      </c>
      <c r="D175" s="166" t="s">
        <v>260</v>
      </c>
      <c r="E175" s="167" t="s">
        <v>293</v>
      </c>
      <c r="F175" s="168" t="s">
        <v>294</v>
      </c>
      <c r="G175" s="169" t="s">
        <v>283</v>
      </c>
      <c r="H175" s="170">
        <v>4</v>
      </c>
      <c r="I175" s="171"/>
      <c r="J175" s="172">
        <f>ROUND(I175*H175,2)</f>
        <v>0</v>
      </c>
      <c r="K175" s="168" t="s">
        <v>186</v>
      </c>
      <c r="L175" s="173"/>
      <c r="M175" s="174" t="s">
        <v>19</v>
      </c>
      <c r="N175" s="175" t="s">
        <v>46</v>
      </c>
      <c r="P175" s="137">
        <f>O175*H175</f>
        <v>0</v>
      </c>
      <c r="Q175" s="137">
        <v>1.1900000000000001E-3</v>
      </c>
      <c r="R175" s="137">
        <f>Q175*H175</f>
        <v>4.7600000000000003E-3</v>
      </c>
      <c r="S175" s="137">
        <v>0</v>
      </c>
      <c r="T175" s="138">
        <f>S175*H175</f>
        <v>0</v>
      </c>
      <c r="AR175" s="139" t="s">
        <v>236</v>
      </c>
      <c r="AT175" s="139" t="s">
        <v>260</v>
      </c>
      <c r="AU175" s="139" t="s">
        <v>85</v>
      </c>
      <c r="AY175" s="17" t="s">
        <v>180</v>
      </c>
      <c r="BE175" s="140">
        <f>IF(N175="základní",J175,0)</f>
        <v>0</v>
      </c>
      <c r="BF175" s="140">
        <f>IF(N175="snížená",J175,0)</f>
        <v>0</v>
      </c>
      <c r="BG175" s="140">
        <f>IF(N175="zákl. přenesená",J175,0)</f>
        <v>0</v>
      </c>
      <c r="BH175" s="140">
        <f>IF(N175="sníž. přenesená",J175,0)</f>
        <v>0</v>
      </c>
      <c r="BI175" s="140">
        <f>IF(N175="nulová",J175,0)</f>
        <v>0</v>
      </c>
      <c r="BJ175" s="17" t="s">
        <v>83</v>
      </c>
      <c r="BK175" s="140">
        <f>ROUND(I175*H175,2)</f>
        <v>0</v>
      </c>
      <c r="BL175" s="17" t="s">
        <v>187</v>
      </c>
      <c r="BM175" s="139" t="s">
        <v>295</v>
      </c>
    </row>
    <row r="176" spans="2:65" s="1" customFormat="1" ht="24.15" customHeight="1">
      <c r="B176" s="32"/>
      <c r="C176" s="128" t="s">
        <v>296</v>
      </c>
      <c r="D176" s="128" t="s">
        <v>182</v>
      </c>
      <c r="E176" s="129" t="s">
        <v>297</v>
      </c>
      <c r="F176" s="130" t="s">
        <v>298</v>
      </c>
      <c r="G176" s="131" t="s">
        <v>185</v>
      </c>
      <c r="H176" s="132">
        <v>103.238</v>
      </c>
      <c r="I176" s="133"/>
      <c r="J176" s="134">
        <f>ROUND(I176*H176,2)</f>
        <v>0</v>
      </c>
      <c r="K176" s="130" t="s">
        <v>186</v>
      </c>
      <c r="L176" s="32"/>
      <c r="M176" s="135" t="s">
        <v>19</v>
      </c>
      <c r="N176" s="136" t="s">
        <v>46</v>
      </c>
      <c r="P176" s="137">
        <f>O176*H176</f>
        <v>0</v>
      </c>
      <c r="Q176" s="137">
        <v>2.16</v>
      </c>
      <c r="R176" s="137">
        <f>Q176*H176</f>
        <v>222.99408000000003</v>
      </c>
      <c r="S176" s="137">
        <v>0</v>
      </c>
      <c r="T176" s="138">
        <f>S176*H176</f>
        <v>0</v>
      </c>
      <c r="AR176" s="139" t="s">
        <v>187</v>
      </c>
      <c r="AT176" s="139" t="s">
        <v>182</v>
      </c>
      <c r="AU176" s="139" t="s">
        <v>85</v>
      </c>
      <c r="AY176" s="17" t="s">
        <v>180</v>
      </c>
      <c r="BE176" s="140">
        <f>IF(N176="základní",J176,0)</f>
        <v>0</v>
      </c>
      <c r="BF176" s="140">
        <f>IF(N176="snížená",J176,0)</f>
        <v>0</v>
      </c>
      <c r="BG176" s="140">
        <f>IF(N176="zákl. přenesená",J176,0)</f>
        <v>0</v>
      </c>
      <c r="BH176" s="140">
        <f>IF(N176="sníž. přenesená",J176,0)</f>
        <v>0</v>
      </c>
      <c r="BI176" s="140">
        <f>IF(N176="nulová",J176,0)</f>
        <v>0</v>
      </c>
      <c r="BJ176" s="17" t="s">
        <v>83</v>
      </c>
      <c r="BK176" s="140">
        <f>ROUND(I176*H176,2)</f>
        <v>0</v>
      </c>
      <c r="BL176" s="17" t="s">
        <v>187</v>
      </c>
      <c r="BM176" s="139" t="s">
        <v>299</v>
      </c>
    </row>
    <row r="177" spans="2:65" s="1" customFormat="1">
      <c r="B177" s="32"/>
      <c r="D177" s="141" t="s">
        <v>189</v>
      </c>
      <c r="F177" s="142" t="s">
        <v>300</v>
      </c>
      <c r="I177" s="143"/>
      <c r="L177" s="32"/>
      <c r="M177" s="144"/>
      <c r="T177" s="53"/>
      <c r="AT177" s="17" t="s">
        <v>189</v>
      </c>
      <c r="AU177" s="17" t="s">
        <v>85</v>
      </c>
    </row>
    <row r="178" spans="2:65" s="1" customFormat="1" ht="28.8">
      <c r="B178" s="32"/>
      <c r="D178" s="146" t="s">
        <v>301</v>
      </c>
      <c r="F178" s="176" t="s">
        <v>302</v>
      </c>
      <c r="I178" s="143"/>
      <c r="L178" s="32"/>
      <c r="M178" s="144"/>
      <c r="T178" s="53"/>
      <c r="AT178" s="17" t="s">
        <v>301</v>
      </c>
      <c r="AU178" s="17" t="s">
        <v>85</v>
      </c>
    </row>
    <row r="179" spans="2:65" s="12" customFormat="1" ht="20.399999999999999">
      <c r="B179" s="145"/>
      <c r="D179" s="146" t="s">
        <v>191</v>
      </c>
      <c r="E179" s="147" t="s">
        <v>19</v>
      </c>
      <c r="F179" s="148" t="s">
        <v>303</v>
      </c>
      <c r="H179" s="149">
        <v>103.238</v>
      </c>
      <c r="I179" s="150"/>
      <c r="L179" s="145"/>
      <c r="M179" s="151"/>
      <c r="T179" s="152"/>
      <c r="AT179" s="147" t="s">
        <v>191</v>
      </c>
      <c r="AU179" s="147" t="s">
        <v>85</v>
      </c>
      <c r="AV179" s="12" t="s">
        <v>85</v>
      </c>
      <c r="AW179" s="12" t="s">
        <v>36</v>
      </c>
      <c r="AX179" s="12" t="s">
        <v>75</v>
      </c>
      <c r="AY179" s="147" t="s">
        <v>180</v>
      </c>
    </row>
    <row r="180" spans="2:65" s="13" customFormat="1">
      <c r="B180" s="153"/>
      <c r="D180" s="146" t="s">
        <v>191</v>
      </c>
      <c r="E180" s="154" t="s">
        <v>19</v>
      </c>
      <c r="F180" s="155" t="s">
        <v>195</v>
      </c>
      <c r="H180" s="156">
        <v>103.238</v>
      </c>
      <c r="I180" s="157"/>
      <c r="L180" s="153"/>
      <c r="M180" s="158"/>
      <c r="T180" s="159"/>
      <c r="AT180" s="154" t="s">
        <v>191</v>
      </c>
      <c r="AU180" s="154" t="s">
        <v>85</v>
      </c>
      <c r="AV180" s="13" t="s">
        <v>187</v>
      </c>
      <c r="AW180" s="13" t="s">
        <v>36</v>
      </c>
      <c r="AX180" s="13" t="s">
        <v>83</v>
      </c>
      <c r="AY180" s="154" t="s">
        <v>180</v>
      </c>
    </row>
    <row r="181" spans="2:65" s="1" customFormat="1" ht="24.15" customHeight="1">
      <c r="B181" s="32"/>
      <c r="C181" s="128" t="s">
        <v>304</v>
      </c>
      <c r="D181" s="128" t="s">
        <v>182</v>
      </c>
      <c r="E181" s="129" t="s">
        <v>305</v>
      </c>
      <c r="F181" s="130" t="s">
        <v>306</v>
      </c>
      <c r="G181" s="131" t="s">
        <v>185</v>
      </c>
      <c r="H181" s="132">
        <v>28.177</v>
      </c>
      <c r="I181" s="133"/>
      <c r="J181" s="134">
        <f>ROUND(I181*H181,2)</f>
        <v>0</v>
      </c>
      <c r="K181" s="130" t="s">
        <v>186</v>
      </c>
      <c r="L181" s="32"/>
      <c r="M181" s="135" t="s">
        <v>19</v>
      </c>
      <c r="N181" s="136" t="s">
        <v>46</v>
      </c>
      <c r="P181" s="137">
        <f>O181*H181</f>
        <v>0</v>
      </c>
      <c r="Q181" s="137">
        <v>2.3010199999999998</v>
      </c>
      <c r="R181" s="137">
        <f>Q181*H181</f>
        <v>64.835840539999992</v>
      </c>
      <c r="S181" s="137">
        <v>0</v>
      </c>
      <c r="T181" s="138">
        <f>S181*H181</f>
        <v>0</v>
      </c>
      <c r="AR181" s="139" t="s">
        <v>187</v>
      </c>
      <c r="AT181" s="139" t="s">
        <v>182</v>
      </c>
      <c r="AU181" s="139" t="s">
        <v>85</v>
      </c>
      <c r="AY181" s="17" t="s">
        <v>180</v>
      </c>
      <c r="BE181" s="140">
        <f>IF(N181="základní",J181,0)</f>
        <v>0</v>
      </c>
      <c r="BF181" s="140">
        <f>IF(N181="snížená",J181,0)</f>
        <v>0</v>
      </c>
      <c r="BG181" s="140">
        <f>IF(N181="zákl. přenesená",J181,0)</f>
        <v>0</v>
      </c>
      <c r="BH181" s="140">
        <f>IF(N181="sníž. přenesená",J181,0)</f>
        <v>0</v>
      </c>
      <c r="BI181" s="140">
        <f>IF(N181="nulová",J181,0)</f>
        <v>0</v>
      </c>
      <c r="BJ181" s="17" t="s">
        <v>83</v>
      </c>
      <c r="BK181" s="140">
        <f>ROUND(I181*H181,2)</f>
        <v>0</v>
      </c>
      <c r="BL181" s="17" t="s">
        <v>187</v>
      </c>
      <c r="BM181" s="139" t="s">
        <v>307</v>
      </c>
    </row>
    <row r="182" spans="2:65" s="1" customFormat="1">
      <c r="B182" s="32"/>
      <c r="D182" s="141" t="s">
        <v>189</v>
      </c>
      <c r="F182" s="142" t="s">
        <v>308</v>
      </c>
      <c r="I182" s="143"/>
      <c r="L182" s="32"/>
      <c r="M182" s="144"/>
      <c r="T182" s="53"/>
      <c r="AT182" s="17" t="s">
        <v>189</v>
      </c>
      <c r="AU182" s="17" t="s">
        <v>85</v>
      </c>
    </row>
    <row r="183" spans="2:65" s="14" customFormat="1">
      <c r="B183" s="160"/>
      <c r="D183" s="146" t="s">
        <v>191</v>
      </c>
      <c r="E183" s="161" t="s">
        <v>19</v>
      </c>
      <c r="F183" s="162" t="s">
        <v>309</v>
      </c>
      <c r="H183" s="161" t="s">
        <v>19</v>
      </c>
      <c r="I183" s="163"/>
      <c r="L183" s="160"/>
      <c r="M183" s="164"/>
      <c r="T183" s="165"/>
      <c r="AT183" s="161" t="s">
        <v>191</v>
      </c>
      <c r="AU183" s="161" t="s">
        <v>85</v>
      </c>
      <c r="AV183" s="14" t="s">
        <v>83</v>
      </c>
      <c r="AW183" s="14" t="s">
        <v>36</v>
      </c>
      <c r="AX183" s="14" t="s">
        <v>75</v>
      </c>
      <c r="AY183" s="161" t="s">
        <v>180</v>
      </c>
    </row>
    <row r="184" spans="2:65" s="12" customFormat="1">
      <c r="B184" s="145"/>
      <c r="D184" s="146" t="s">
        <v>191</v>
      </c>
      <c r="E184" s="147" t="s">
        <v>19</v>
      </c>
      <c r="F184" s="148" t="s">
        <v>310</v>
      </c>
      <c r="H184" s="149">
        <v>6.0270000000000001</v>
      </c>
      <c r="I184" s="150"/>
      <c r="L184" s="145"/>
      <c r="M184" s="151"/>
      <c r="T184" s="152"/>
      <c r="AT184" s="147" t="s">
        <v>191</v>
      </c>
      <c r="AU184" s="147" t="s">
        <v>85</v>
      </c>
      <c r="AV184" s="12" t="s">
        <v>85</v>
      </c>
      <c r="AW184" s="12" t="s">
        <v>36</v>
      </c>
      <c r="AX184" s="12" t="s">
        <v>75</v>
      </c>
      <c r="AY184" s="147" t="s">
        <v>180</v>
      </c>
    </row>
    <row r="185" spans="2:65" s="14" customFormat="1" ht="20.399999999999999">
      <c r="B185" s="160"/>
      <c r="D185" s="146" t="s">
        <v>191</v>
      </c>
      <c r="E185" s="161" t="s">
        <v>19</v>
      </c>
      <c r="F185" s="162" t="s">
        <v>311</v>
      </c>
      <c r="H185" s="161" t="s">
        <v>19</v>
      </c>
      <c r="I185" s="163"/>
      <c r="L185" s="160"/>
      <c r="M185" s="164"/>
      <c r="T185" s="165"/>
      <c r="AT185" s="161" t="s">
        <v>191</v>
      </c>
      <c r="AU185" s="161" t="s">
        <v>85</v>
      </c>
      <c r="AV185" s="14" t="s">
        <v>83</v>
      </c>
      <c r="AW185" s="14" t="s">
        <v>36</v>
      </c>
      <c r="AX185" s="14" t="s">
        <v>75</v>
      </c>
      <c r="AY185" s="161" t="s">
        <v>180</v>
      </c>
    </row>
    <row r="186" spans="2:65" s="12" customFormat="1">
      <c r="B186" s="145"/>
      <c r="D186" s="146" t="s">
        <v>191</v>
      </c>
      <c r="E186" s="147" t="s">
        <v>19</v>
      </c>
      <c r="F186" s="148" t="s">
        <v>312</v>
      </c>
      <c r="H186" s="149">
        <v>22.15</v>
      </c>
      <c r="I186" s="150"/>
      <c r="L186" s="145"/>
      <c r="M186" s="151"/>
      <c r="T186" s="152"/>
      <c r="AT186" s="147" t="s">
        <v>191</v>
      </c>
      <c r="AU186" s="147" t="s">
        <v>85</v>
      </c>
      <c r="AV186" s="12" t="s">
        <v>85</v>
      </c>
      <c r="AW186" s="12" t="s">
        <v>36</v>
      </c>
      <c r="AX186" s="12" t="s">
        <v>75</v>
      </c>
      <c r="AY186" s="147" t="s">
        <v>180</v>
      </c>
    </row>
    <row r="187" spans="2:65" s="13" customFormat="1">
      <c r="B187" s="153"/>
      <c r="D187" s="146" t="s">
        <v>191</v>
      </c>
      <c r="E187" s="154" t="s">
        <v>19</v>
      </c>
      <c r="F187" s="155" t="s">
        <v>195</v>
      </c>
      <c r="H187" s="156">
        <v>28.177</v>
      </c>
      <c r="I187" s="157"/>
      <c r="L187" s="153"/>
      <c r="M187" s="158"/>
      <c r="T187" s="159"/>
      <c r="AT187" s="154" t="s">
        <v>191</v>
      </c>
      <c r="AU187" s="154" t="s">
        <v>85</v>
      </c>
      <c r="AV187" s="13" t="s">
        <v>187</v>
      </c>
      <c r="AW187" s="13" t="s">
        <v>36</v>
      </c>
      <c r="AX187" s="13" t="s">
        <v>83</v>
      </c>
      <c r="AY187" s="154" t="s">
        <v>180</v>
      </c>
    </row>
    <row r="188" spans="2:65" s="1" customFormat="1" ht="33" customHeight="1">
      <c r="B188" s="32"/>
      <c r="C188" s="128" t="s">
        <v>313</v>
      </c>
      <c r="D188" s="128" t="s">
        <v>182</v>
      </c>
      <c r="E188" s="129" t="s">
        <v>314</v>
      </c>
      <c r="F188" s="130" t="s">
        <v>315</v>
      </c>
      <c r="G188" s="131" t="s">
        <v>185</v>
      </c>
      <c r="H188" s="132">
        <v>135.6</v>
      </c>
      <c r="I188" s="133"/>
      <c r="J188" s="134">
        <f>ROUND(I188*H188,2)</f>
        <v>0</v>
      </c>
      <c r="K188" s="130" t="s">
        <v>186</v>
      </c>
      <c r="L188" s="32"/>
      <c r="M188" s="135" t="s">
        <v>19</v>
      </c>
      <c r="N188" s="136" t="s">
        <v>46</v>
      </c>
      <c r="P188" s="137">
        <f>O188*H188</f>
        <v>0</v>
      </c>
      <c r="Q188" s="137">
        <v>2.5018699999999998</v>
      </c>
      <c r="R188" s="137">
        <f>Q188*H188</f>
        <v>339.25357199999996</v>
      </c>
      <c r="S188" s="137">
        <v>0</v>
      </c>
      <c r="T188" s="138">
        <f>S188*H188</f>
        <v>0</v>
      </c>
      <c r="AR188" s="139" t="s">
        <v>187</v>
      </c>
      <c r="AT188" s="139" t="s">
        <v>182</v>
      </c>
      <c r="AU188" s="139" t="s">
        <v>85</v>
      </c>
      <c r="AY188" s="17" t="s">
        <v>180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7" t="s">
        <v>83</v>
      </c>
      <c r="BK188" s="140">
        <f>ROUND(I188*H188,2)</f>
        <v>0</v>
      </c>
      <c r="BL188" s="17" t="s">
        <v>187</v>
      </c>
      <c r="BM188" s="139" t="s">
        <v>316</v>
      </c>
    </row>
    <row r="189" spans="2:65" s="1" customFormat="1">
      <c r="B189" s="32"/>
      <c r="D189" s="141" t="s">
        <v>189</v>
      </c>
      <c r="F189" s="142" t="s">
        <v>317</v>
      </c>
      <c r="I189" s="143"/>
      <c r="L189" s="32"/>
      <c r="M189" s="144"/>
      <c r="T189" s="53"/>
      <c r="AT189" s="17" t="s">
        <v>189</v>
      </c>
      <c r="AU189" s="17" t="s">
        <v>85</v>
      </c>
    </row>
    <row r="190" spans="2:65" s="14" customFormat="1">
      <c r="B190" s="160"/>
      <c r="D190" s="146" t="s">
        <v>191</v>
      </c>
      <c r="E190" s="161" t="s">
        <v>19</v>
      </c>
      <c r="F190" s="162" t="s">
        <v>318</v>
      </c>
      <c r="H190" s="161" t="s">
        <v>19</v>
      </c>
      <c r="I190" s="163"/>
      <c r="L190" s="160"/>
      <c r="M190" s="164"/>
      <c r="T190" s="165"/>
      <c r="AT190" s="161" t="s">
        <v>191</v>
      </c>
      <c r="AU190" s="161" t="s">
        <v>85</v>
      </c>
      <c r="AV190" s="14" t="s">
        <v>83</v>
      </c>
      <c r="AW190" s="14" t="s">
        <v>36</v>
      </c>
      <c r="AX190" s="14" t="s">
        <v>75</v>
      </c>
      <c r="AY190" s="161" t="s">
        <v>180</v>
      </c>
    </row>
    <row r="191" spans="2:65" s="12" customFormat="1">
      <c r="B191" s="145"/>
      <c r="D191" s="146" t="s">
        <v>191</v>
      </c>
      <c r="E191" s="147" t="s">
        <v>19</v>
      </c>
      <c r="F191" s="148" t="s">
        <v>319</v>
      </c>
      <c r="H191" s="149">
        <v>135.6</v>
      </c>
      <c r="I191" s="150"/>
      <c r="L191" s="145"/>
      <c r="M191" s="151"/>
      <c r="T191" s="152"/>
      <c r="AT191" s="147" t="s">
        <v>191</v>
      </c>
      <c r="AU191" s="147" t="s">
        <v>85</v>
      </c>
      <c r="AV191" s="12" t="s">
        <v>85</v>
      </c>
      <c r="AW191" s="12" t="s">
        <v>36</v>
      </c>
      <c r="AX191" s="12" t="s">
        <v>75</v>
      </c>
      <c r="AY191" s="147" t="s">
        <v>180</v>
      </c>
    </row>
    <row r="192" spans="2:65" s="13" customFormat="1">
      <c r="B192" s="153"/>
      <c r="D192" s="146" t="s">
        <v>191</v>
      </c>
      <c r="E192" s="154" t="s">
        <v>19</v>
      </c>
      <c r="F192" s="155" t="s">
        <v>195</v>
      </c>
      <c r="H192" s="156">
        <v>135.6</v>
      </c>
      <c r="I192" s="157"/>
      <c r="L192" s="153"/>
      <c r="M192" s="158"/>
      <c r="T192" s="159"/>
      <c r="AT192" s="154" t="s">
        <v>191</v>
      </c>
      <c r="AU192" s="154" t="s">
        <v>85</v>
      </c>
      <c r="AV192" s="13" t="s">
        <v>187</v>
      </c>
      <c r="AW192" s="13" t="s">
        <v>36</v>
      </c>
      <c r="AX192" s="13" t="s">
        <v>83</v>
      </c>
      <c r="AY192" s="154" t="s">
        <v>180</v>
      </c>
    </row>
    <row r="193" spans="2:65" s="1" customFormat="1" ht="16.5" customHeight="1">
      <c r="B193" s="32"/>
      <c r="C193" s="128" t="s">
        <v>7</v>
      </c>
      <c r="D193" s="128" t="s">
        <v>182</v>
      </c>
      <c r="E193" s="129" t="s">
        <v>320</v>
      </c>
      <c r="F193" s="130" t="s">
        <v>321</v>
      </c>
      <c r="G193" s="131" t="s">
        <v>105</v>
      </c>
      <c r="H193" s="132">
        <v>67.14</v>
      </c>
      <c r="I193" s="133"/>
      <c r="J193" s="134">
        <f>ROUND(I193*H193,2)</f>
        <v>0</v>
      </c>
      <c r="K193" s="130" t="s">
        <v>186</v>
      </c>
      <c r="L193" s="32"/>
      <c r="M193" s="135" t="s">
        <v>19</v>
      </c>
      <c r="N193" s="136" t="s">
        <v>46</v>
      </c>
      <c r="P193" s="137">
        <f>O193*H193</f>
        <v>0</v>
      </c>
      <c r="Q193" s="137">
        <v>2.9399999999999999E-3</v>
      </c>
      <c r="R193" s="137">
        <f>Q193*H193</f>
        <v>0.1973916</v>
      </c>
      <c r="S193" s="137">
        <v>0</v>
      </c>
      <c r="T193" s="138">
        <f>S193*H193</f>
        <v>0</v>
      </c>
      <c r="AR193" s="139" t="s">
        <v>187</v>
      </c>
      <c r="AT193" s="139" t="s">
        <v>182</v>
      </c>
      <c r="AU193" s="139" t="s">
        <v>85</v>
      </c>
      <c r="AY193" s="17" t="s">
        <v>180</v>
      </c>
      <c r="BE193" s="140">
        <f>IF(N193="základní",J193,0)</f>
        <v>0</v>
      </c>
      <c r="BF193" s="140">
        <f>IF(N193="snížená",J193,0)</f>
        <v>0</v>
      </c>
      <c r="BG193" s="140">
        <f>IF(N193="zákl. přenesená",J193,0)</f>
        <v>0</v>
      </c>
      <c r="BH193" s="140">
        <f>IF(N193="sníž. přenesená",J193,0)</f>
        <v>0</v>
      </c>
      <c r="BI193" s="140">
        <f>IF(N193="nulová",J193,0)</f>
        <v>0</v>
      </c>
      <c r="BJ193" s="17" t="s">
        <v>83</v>
      </c>
      <c r="BK193" s="140">
        <f>ROUND(I193*H193,2)</f>
        <v>0</v>
      </c>
      <c r="BL193" s="17" t="s">
        <v>187</v>
      </c>
      <c r="BM193" s="139" t="s">
        <v>322</v>
      </c>
    </row>
    <row r="194" spans="2:65" s="1" customFormat="1">
      <c r="B194" s="32"/>
      <c r="D194" s="141" t="s">
        <v>189</v>
      </c>
      <c r="F194" s="142" t="s">
        <v>323</v>
      </c>
      <c r="I194" s="143"/>
      <c r="L194" s="32"/>
      <c r="M194" s="144"/>
      <c r="T194" s="53"/>
      <c r="AT194" s="17" t="s">
        <v>189</v>
      </c>
      <c r="AU194" s="17" t="s">
        <v>85</v>
      </c>
    </row>
    <row r="195" spans="2:65" s="14" customFormat="1">
      <c r="B195" s="160"/>
      <c r="D195" s="146" t="s">
        <v>191</v>
      </c>
      <c r="E195" s="161" t="s">
        <v>19</v>
      </c>
      <c r="F195" s="162" t="s">
        <v>318</v>
      </c>
      <c r="H195" s="161" t="s">
        <v>19</v>
      </c>
      <c r="I195" s="163"/>
      <c r="L195" s="160"/>
      <c r="M195" s="164"/>
      <c r="T195" s="165"/>
      <c r="AT195" s="161" t="s">
        <v>191</v>
      </c>
      <c r="AU195" s="161" t="s">
        <v>85</v>
      </c>
      <c r="AV195" s="14" t="s">
        <v>83</v>
      </c>
      <c r="AW195" s="14" t="s">
        <v>36</v>
      </c>
      <c r="AX195" s="14" t="s">
        <v>75</v>
      </c>
      <c r="AY195" s="161" t="s">
        <v>180</v>
      </c>
    </row>
    <row r="196" spans="2:65" s="12" customFormat="1">
      <c r="B196" s="145"/>
      <c r="D196" s="146" t="s">
        <v>191</v>
      </c>
      <c r="E196" s="147" t="s">
        <v>19</v>
      </c>
      <c r="F196" s="148" t="s">
        <v>324</v>
      </c>
      <c r="H196" s="149">
        <v>67.14</v>
      </c>
      <c r="I196" s="150"/>
      <c r="L196" s="145"/>
      <c r="M196" s="151"/>
      <c r="T196" s="152"/>
      <c r="AT196" s="147" t="s">
        <v>191</v>
      </c>
      <c r="AU196" s="147" t="s">
        <v>85</v>
      </c>
      <c r="AV196" s="12" t="s">
        <v>85</v>
      </c>
      <c r="AW196" s="12" t="s">
        <v>36</v>
      </c>
      <c r="AX196" s="12" t="s">
        <v>75</v>
      </c>
      <c r="AY196" s="147" t="s">
        <v>180</v>
      </c>
    </row>
    <row r="197" spans="2:65" s="13" customFormat="1">
      <c r="B197" s="153"/>
      <c r="D197" s="146" t="s">
        <v>191</v>
      </c>
      <c r="E197" s="154" t="s">
        <v>19</v>
      </c>
      <c r="F197" s="155" t="s">
        <v>195</v>
      </c>
      <c r="H197" s="156">
        <v>67.14</v>
      </c>
      <c r="I197" s="157"/>
      <c r="L197" s="153"/>
      <c r="M197" s="158"/>
      <c r="T197" s="159"/>
      <c r="AT197" s="154" t="s">
        <v>191</v>
      </c>
      <c r="AU197" s="154" t="s">
        <v>85</v>
      </c>
      <c r="AV197" s="13" t="s">
        <v>187</v>
      </c>
      <c r="AW197" s="13" t="s">
        <v>36</v>
      </c>
      <c r="AX197" s="13" t="s">
        <v>83</v>
      </c>
      <c r="AY197" s="154" t="s">
        <v>180</v>
      </c>
    </row>
    <row r="198" spans="2:65" s="1" customFormat="1" ht="16.5" customHeight="1">
      <c r="B198" s="32"/>
      <c r="C198" s="128" t="s">
        <v>325</v>
      </c>
      <c r="D198" s="128" t="s">
        <v>182</v>
      </c>
      <c r="E198" s="129" t="s">
        <v>326</v>
      </c>
      <c r="F198" s="130" t="s">
        <v>327</v>
      </c>
      <c r="G198" s="131" t="s">
        <v>105</v>
      </c>
      <c r="H198" s="132">
        <v>67.14</v>
      </c>
      <c r="I198" s="133"/>
      <c r="J198" s="134">
        <f>ROUND(I198*H198,2)</f>
        <v>0</v>
      </c>
      <c r="K198" s="130" t="s">
        <v>186</v>
      </c>
      <c r="L198" s="32"/>
      <c r="M198" s="135" t="s">
        <v>19</v>
      </c>
      <c r="N198" s="136" t="s">
        <v>46</v>
      </c>
      <c r="P198" s="137">
        <f>O198*H198</f>
        <v>0</v>
      </c>
      <c r="Q198" s="137">
        <v>0</v>
      </c>
      <c r="R198" s="137">
        <f>Q198*H198</f>
        <v>0</v>
      </c>
      <c r="S198" s="137">
        <v>0</v>
      </c>
      <c r="T198" s="138">
        <f>S198*H198</f>
        <v>0</v>
      </c>
      <c r="AR198" s="139" t="s">
        <v>187</v>
      </c>
      <c r="AT198" s="139" t="s">
        <v>182</v>
      </c>
      <c r="AU198" s="139" t="s">
        <v>85</v>
      </c>
      <c r="AY198" s="17" t="s">
        <v>180</v>
      </c>
      <c r="BE198" s="140">
        <f>IF(N198="základní",J198,0)</f>
        <v>0</v>
      </c>
      <c r="BF198" s="140">
        <f>IF(N198="snížená",J198,0)</f>
        <v>0</v>
      </c>
      <c r="BG198" s="140">
        <f>IF(N198="zákl. přenesená",J198,0)</f>
        <v>0</v>
      </c>
      <c r="BH198" s="140">
        <f>IF(N198="sníž. přenesená",J198,0)</f>
        <v>0</v>
      </c>
      <c r="BI198" s="140">
        <f>IF(N198="nulová",J198,0)</f>
        <v>0</v>
      </c>
      <c r="BJ198" s="17" t="s">
        <v>83</v>
      </c>
      <c r="BK198" s="140">
        <f>ROUND(I198*H198,2)</f>
        <v>0</v>
      </c>
      <c r="BL198" s="17" t="s">
        <v>187</v>
      </c>
      <c r="BM198" s="139" t="s">
        <v>328</v>
      </c>
    </row>
    <row r="199" spans="2:65" s="1" customFormat="1">
      <c r="B199" s="32"/>
      <c r="D199" s="141" t="s">
        <v>189</v>
      </c>
      <c r="F199" s="142" t="s">
        <v>329</v>
      </c>
      <c r="I199" s="143"/>
      <c r="L199" s="32"/>
      <c r="M199" s="144"/>
      <c r="T199" s="53"/>
      <c r="AT199" s="17" t="s">
        <v>189</v>
      </c>
      <c r="AU199" s="17" t="s">
        <v>85</v>
      </c>
    </row>
    <row r="200" spans="2:65" s="1" customFormat="1" ht="24.15" customHeight="1">
      <c r="B200" s="32"/>
      <c r="C200" s="128" t="s">
        <v>330</v>
      </c>
      <c r="D200" s="128" t="s">
        <v>182</v>
      </c>
      <c r="E200" s="129" t="s">
        <v>331</v>
      </c>
      <c r="F200" s="130" t="s">
        <v>332</v>
      </c>
      <c r="G200" s="131" t="s">
        <v>244</v>
      </c>
      <c r="H200" s="132">
        <v>0.70299999999999996</v>
      </c>
      <c r="I200" s="133"/>
      <c r="J200" s="134">
        <f>ROUND(I200*H200,2)</f>
        <v>0</v>
      </c>
      <c r="K200" s="130" t="s">
        <v>186</v>
      </c>
      <c r="L200" s="32"/>
      <c r="M200" s="135" t="s">
        <v>19</v>
      </c>
      <c r="N200" s="136" t="s">
        <v>46</v>
      </c>
      <c r="P200" s="137">
        <f>O200*H200</f>
        <v>0</v>
      </c>
      <c r="Q200" s="137">
        <v>1.0606199999999999</v>
      </c>
      <c r="R200" s="137">
        <f>Q200*H200</f>
        <v>0.74561585999999991</v>
      </c>
      <c r="S200" s="137">
        <v>0</v>
      </c>
      <c r="T200" s="138">
        <f>S200*H200</f>
        <v>0</v>
      </c>
      <c r="AR200" s="139" t="s">
        <v>187</v>
      </c>
      <c r="AT200" s="139" t="s">
        <v>182</v>
      </c>
      <c r="AU200" s="139" t="s">
        <v>85</v>
      </c>
      <c r="AY200" s="17" t="s">
        <v>180</v>
      </c>
      <c r="BE200" s="140">
        <f>IF(N200="základní",J200,0)</f>
        <v>0</v>
      </c>
      <c r="BF200" s="140">
        <f>IF(N200="snížená",J200,0)</f>
        <v>0</v>
      </c>
      <c r="BG200" s="140">
        <f>IF(N200="zákl. přenesená",J200,0)</f>
        <v>0</v>
      </c>
      <c r="BH200" s="140">
        <f>IF(N200="sníž. přenesená",J200,0)</f>
        <v>0</v>
      </c>
      <c r="BI200" s="140">
        <f>IF(N200="nulová",J200,0)</f>
        <v>0</v>
      </c>
      <c r="BJ200" s="17" t="s">
        <v>83</v>
      </c>
      <c r="BK200" s="140">
        <f>ROUND(I200*H200,2)</f>
        <v>0</v>
      </c>
      <c r="BL200" s="17" t="s">
        <v>187</v>
      </c>
      <c r="BM200" s="139" t="s">
        <v>333</v>
      </c>
    </row>
    <row r="201" spans="2:65" s="1" customFormat="1">
      <c r="B201" s="32"/>
      <c r="D201" s="141" t="s">
        <v>189</v>
      </c>
      <c r="F201" s="142" t="s">
        <v>334</v>
      </c>
      <c r="I201" s="143"/>
      <c r="L201" s="32"/>
      <c r="M201" s="144"/>
      <c r="T201" s="53"/>
      <c r="AT201" s="17" t="s">
        <v>189</v>
      </c>
      <c r="AU201" s="17" t="s">
        <v>85</v>
      </c>
    </row>
    <row r="202" spans="2:65" s="14" customFormat="1" ht="20.399999999999999">
      <c r="B202" s="160"/>
      <c r="D202" s="146" t="s">
        <v>191</v>
      </c>
      <c r="E202" s="161" t="s">
        <v>19</v>
      </c>
      <c r="F202" s="162" t="s">
        <v>335</v>
      </c>
      <c r="H202" s="161" t="s">
        <v>19</v>
      </c>
      <c r="I202" s="163"/>
      <c r="L202" s="160"/>
      <c r="M202" s="164"/>
      <c r="T202" s="165"/>
      <c r="AT202" s="161" t="s">
        <v>191</v>
      </c>
      <c r="AU202" s="161" t="s">
        <v>85</v>
      </c>
      <c r="AV202" s="14" t="s">
        <v>83</v>
      </c>
      <c r="AW202" s="14" t="s">
        <v>36</v>
      </c>
      <c r="AX202" s="14" t="s">
        <v>75</v>
      </c>
      <c r="AY202" s="161" t="s">
        <v>180</v>
      </c>
    </row>
    <row r="203" spans="2:65" s="12" customFormat="1" ht="20.399999999999999">
      <c r="B203" s="145"/>
      <c r="D203" s="146" t="s">
        <v>191</v>
      </c>
      <c r="E203" s="147" t="s">
        <v>19</v>
      </c>
      <c r="F203" s="148" t="s">
        <v>336</v>
      </c>
      <c r="H203" s="149">
        <v>0.70299999999999996</v>
      </c>
      <c r="I203" s="150"/>
      <c r="L203" s="145"/>
      <c r="M203" s="151"/>
      <c r="T203" s="152"/>
      <c r="AT203" s="147" t="s">
        <v>191</v>
      </c>
      <c r="AU203" s="147" t="s">
        <v>85</v>
      </c>
      <c r="AV203" s="12" t="s">
        <v>85</v>
      </c>
      <c r="AW203" s="12" t="s">
        <v>36</v>
      </c>
      <c r="AX203" s="12" t="s">
        <v>75</v>
      </c>
      <c r="AY203" s="147" t="s">
        <v>180</v>
      </c>
    </row>
    <row r="204" spans="2:65" s="13" customFormat="1">
      <c r="B204" s="153"/>
      <c r="D204" s="146" t="s">
        <v>191</v>
      </c>
      <c r="E204" s="154" t="s">
        <v>19</v>
      </c>
      <c r="F204" s="155" t="s">
        <v>195</v>
      </c>
      <c r="H204" s="156">
        <v>0.70299999999999996</v>
      </c>
      <c r="I204" s="157"/>
      <c r="L204" s="153"/>
      <c r="M204" s="158"/>
      <c r="T204" s="159"/>
      <c r="AT204" s="154" t="s">
        <v>191</v>
      </c>
      <c r="AU204" s="154" t="s">
        <v>85</v>
      </c>
      <c r="AV204" s="13" t="s">
        <v>187</v>
      </c>
      <c r="AW204" s="13" t="s">
        <v>36</v>
      </c>
      <c r="AX204" s="13" t="s">
        <v>83</v>
      </c>
      <c r="AY204" s="154" t="s">
        <v>180</v>
      </c>
    </row>
    <row r="205" spans="2:65" s="1" customFormat="1" ht="24.15" customHeight="1">
      <c r="B205" s="32"/>
      <c r="C205" s="128" t="s">
        <v>337</v>
      </c>
      <c r="D205" s="128" t="s">
        <v>182</v>
      </c>
      <c r="E205" s="129" t="s">
        <v>338</v>
      </c>
      <c r="F205" s="130" t="s">
        <v>339</v>
      </c>
      <c r="G205" s="131" t="s">
        <v>244</v>
      </c>
      <c r="H205" s="132">
        <v>14.502000000000001</v>
      </c>
      <c r="I205" s="133"/>
      <c r="J205" s="134">
        <f>ROUND(I205*H205,2)</f>
        <v>0</v>
      </c>
      <c r="K205" s="130" t="s">
        <v>186</v>
      </c>
      <c r="L205" s="32"/>
      <c r="M205" s="135" t="s">
        <v>19</v>
      </c>
      <c r="N205" s="136" t="s">
        <v>46</v>
      </c>
      <c r="P205" s="137">
        <f>O205*H205</f>
        <v>0</v>
      </c>
      <c r="Q205" s="137">
        <v>1.06277</v>
      </c>
      <c r="R205" s="137">
        <f>Q205*H205</f>
        <v>15.412290540000001</v>
      </c>
      <c r="S205" s="137">
        <v>0</v>
      </c>
      <c r="T205" s="138">
        <f>S205*H205</f>
        <v>0</v>
      </c>
      <c r="AR205" s="139" t="s">
        <v>187</v>
      </c>
      <c r="AT205" s="139" t="s">
        <v>182</v>
      </c>
      <c r="AU205" s="139" t="s">
        <v>85</v>
      </c>
      <c r="AY205" s="17" t="s">
        <v>180</v>
      </c>
      <c r="BE205" s="140">
        <f>IF(N205="základní",J205,0)</f>
        <v>0</v>
      </c>
      <c r="BF205" s="140">
        <f>IF(N205="snížená",J205,0)</f>
        <v>0</v>
      </c>
      <c r="BG205" s="140">
        <f>IF(N205="zákl. přenesená",J205,0)</f>
        <v>0</v>
      </c>
      <c r="BH205" s="140">
        <f>IF(N205="sníž. přenesená",J205,0)</f>
        <v>0</v>
      </c>
      <c r="BI205" s="140">
        <f>IF(N205="nulová",J205,0)</f>
        <v>0</v>
      </c>
      <c r="BJ205" s="17" t="s">
        <v>83</v>
      </c>
      <c r="BK205" s="140">
        <f>ROUND(I205*H205,2)</f>
        <v>0</v>
      </c>
      <c r="BL205" s="17" t="s">
        <v>187</v>
      </c>
      <c r="BM205" s="139" t="s">
        <v>340</v>
      </c>
    </row>
    <row r="206" spans="2:65" s="1" customFormat="1">
      <c r="B206" s="32"/>
      <c r="D206" s="141" t="s">
        <v>189</v>
      </c>
      <c r="F206" s="142" t="s">
        <v>341</v>
      </c>
      <c r="I206" s="143"/>
      <c r="L206" s="32"/>
      <c r="M206" s="144"/>
      <c r="T206" s="53"/>
      <c r="AT206" s="17" t="s">
        <v>189</v>
      </c>
      <c r="AU206" s="17" t="s">
        <v>85</v>
      </c>
    </row>
    <row r="207" spans="2:65" s="14" customFormat="1" ht="20.399999999999999">
      <c r="B207" s="160"/>
      <c r="D207" s="146" t="s">
        <v>191</v>
      </c>
      <c r="E207" s="161" t="s">
        <v>19</v>
      </c>
      <c r="F207" s="162" t="s">
        <v>342</v>
      </c>
      <c r="H207" s="161" t="s">
        <v>19</v>
      </c>
      <c r="I207" s="163"/>
      <c r="L207" s="160"/>
      <c r="M207" s="164"/>
      <c r="T207" s="165"/>
      <c r="AT207" s="161" t="s">
        <v>191</v>
      </c>
      <c r="AU207" s="161" t="s">
        <v>85</v>
      </c>
      <c r="AV207" s="14" t="s">
        <v>83</v>
      </c>
      <c r="AW207" s="14" t="s">
        <v>36</v>
      </c>
      <c r="AX207" s="14" t="s">
        <v>75</v>
      </c>
      <c r="AY207" s="161" t="s">
        <v>180</v>
      </c>
    </row>
    <row r="208" spans="2:65" s="12" customFormat="1">
      <c r="B208" s="145"/>
      <c r="D208" s="146" t="s">
        <v>191</v>
      </c>
      <c r="E208" s="147" t="s">
        <v>19</v>
      </c>
      <c r="F208" s="148" t="s">
        <v>343</v>
      </c>
      <c r="H208" s="149">
        <v>14.502000000000001</v>
      </c>
      <c r="I208" s="150"/>
      <c r="L208" s="145"/>
      <c r="M208" s="151"/>
      <c r="T208" s="152"/>
      <c r="AT208" s="147" t="s">
        <v>191</v>
      </c>
      <c r="AU208" s="147" t="s">
        <v>85</v>
      </c>
      <c r="AV208" s="12" t="s">
        <v>85</v>
      </c>
      <c r="AW208" s="12" t="s">
        <v>36</v>
      </c>
      <c r="AX208" s="12" t="s">
        <v>75</v>
      </c>
      <c r="AY208" s="147" t="s">
        <v>180</v>
      </c>
    </row>
    <row r="209" spans="2:65" s="13" customFormat="1">
      <c r="B209" s="153"/>
      <c r="D209" s="146" t="s">
        <v>191</v>
      </c>
      <c r="E209" s="154" t="s">
        <v>19</v>
      </c>
      <c r="F209" s="155" t="s">
        <v>195</v>
      </c>
      <c r="H209" s="156">
        <v>14.502000000000001</v>
      </c>
      <c r="I209" s="157"/>
      <c r="L209" s="153"/>
      <c r="M209" s="158"/>
      <c r="T209" s="159"/>
      <c r="AT209" s="154" t="s">
        <v>191</v>
      </c>
      <c r="AU209" s="154" t="s">
        <v>85</v>
      </c>
      <c r="AV209" s="13" t="s">
        <v>187</v>
      </c>
      <c r="AW209" s="13" t="s">
        <v>36</v>
      </c>
      <c r="AX209" s="13" t="s">
        <v>83</v>
      </c>
      <c r="AY209" s="154" t="s">
        <v>180</v>
      </c>
    </row>
    <row r="210" spans="2:65" s="1" customFormat="1" ht="33" customHeight="1">
      <c r="B210" s="32"/>
      <c r="C210" s="128" t="s">
        <v>344</v>
      </c>
      <c r="D210" s="128" t="s">
        <v>182</v>
      </c>
      <c r="E210" s="129" t="s">
        <v>345</v>
      </c>
      <c r="F210" s="130" t="s">
        <v>346</v>
      </c>
      <c r="G210" s="131" t="s">
        <v>185</v>
      </c>
      <c r="H210" s="132">
        <v>17.669</v>
      </c>
      <c r="I210" s="133"/>
      <c r="J210" s="134">
        <f>ROUND(I210*H210,2)</f>
        <v>0</v>
      </c>
      <c r="K210" s="130" t="s">
        <v>186</v>
      </c>
      <c r="L210" s="32"/>
      <c r="M210" s="135" t="s">
        <v>19</v>
      </c>
      <c r="N210" s="136" t="s">
        <v>46</v>
      </c>
      <c r="P210" s="137">
        <f>O210*H210</f>
        <v>0</v>
      </c>
      <c r="Q210" s="137">
        <v>2.5018699999999998</v>
      </c>
      <c r="R210" s="137">
        <f>Q210*H210</f>
        <v>44.205541029999999</v>
      </c>
      <c r="S210" s="137">
        <v>0</v>
      </c>
      <c r="T210" s="138">
        <f>S210*H210</f>
        <v>0</v>
      </c>
      <c r="AR210" s="139" t="s">
        <v>187</v>
      </c>
      <c r="AT210" s="139" t="s">
        <v>182</v>
      </c>
      <c r="AU210" s="139" t="s">
        <v>85</v>
      </c>
      <c r="AY210" s="17" t="s">
        <v>180</v>
      </c>
      <c r="BE210" s="140">
        <f>IF(N210="základní",J210,0)</f>
        <v>0</v>
      </c>
      <c r="BF210" s="140">
        <f>IF(N210="snížená",J210,0)</f>
        <v>0</v>
      </c>
      <c r="BG210" s="140">
        <f>IF(N210="zákl. přenesená",J210,0)</f>
        <v>0</v>
      </c>
      <c r="BH210" s="140">
        <f>IF(N210="sníž. přenesená",J210,0)</f>
        <v>0</v>
      </c>
      <c r="BI210" s="140">
        <f>IF(N210="nulová",J210,0)</f>
        <v>0</v>
      </c>
      <c r="BJ210" s="17" t="s">
        <v>83</v>
      </c>
      <c r="BK210" s="140">
        <f>ROUND(I210*H210,2)</f>
        <v>0</v>
      </c>
      <c r="BL210" s="17" t="s">
        <v>187</v>
      </c>
      <c r="BM210" s="139" t="s">
        <v>347</v>
      </c>
    </row>
    <row r="211" spans="2:65" s="1" customFormat="1">
      <c r="B211" s="32"/>
      <c r="D211" s="141" t="s">
        <v>189</v>
      </c>
      <c r="F211" s="142" t="s">
        <v>348</v>
      </c>
      <c r="I211" s="143"/>
      <c r="L211" s="32"/>
      <c r="M211" s="144"/>
      <c r="T211" s="53"/>
      <c r="AT211" s="17" t="s">
        <v>189</v>
      </c>
      <c r="AU211" s="17" t="s">
        <v>85</v>
      </c>
    </row>
    <row r="212" spans="2:65" s="14" customFormat="1">
      <c r="B212" s="160"/>
      <c r="D212" s="146" t="s">
        <v>191</v>
      </c>
      <c r="E212" s="161" t="s">
        <v>19</v>
      </c>
      <c r="F212" s="162" t="s">
        <v>349</v>
      </c>
      <c r="H212" s="161" t="s">
        <v>19</v>
      </c>
      <c r="I212" s="163"/>
      <c r="L212" s="160"/>
      <c r="M212" s="164"/>
      <c r="T212" s="165"/>
      <c r="AT212" s="161" t="s">
        <v>191</v>
      </c>
      <c r="AU212" s="161" t="s">
        <v>85</v>
      </c>
      <c r="AV212" s="14" t="s">
        <v>83</v>
      </c>
      <c r="AW212" s="14" t="s">
        <v>36</v>
      </c>
      <c r="AX212" s="14" t="s">
        <v>75</v>
      </c>
      <c r="AY212" s="161" t="s">
        <v>180</v>
      </c>
    </row>
    <row r="213" spans="2:65" s="12" customFormat="1">
      <c r="B213" s="145"/>
      <c r="D213" s="146" t="s">
        <v>191</v>
      </c>
      <c r="E213" s="147" t="s">
        <v>19</v>
      </c>
      <c r="F213" s="148" t="s">
        <v>350</v>
      </c>
      <c r="H213" s="149">
        <v>17.669</v>
      </c>
      <c r="I213" s="150"/>
      <c r="L213" s="145"/>
      <c r="M213" s="151"/>
      <c r="T213" s="152"/>
      <c r="AT213" s="147" t="s">
        <v>191</v>
      </c>
      <c r="AU213" s="147" t="s">
        <v>85</v>
      </c>
      <c r="AV213" s="12" t="s">
        <v>85</v>
      </c>
      <c r="AW213" s="12" t="s">
        <v>36</v>
      </c>
      <c r="AX213" s="12" t="s">
        <v>75</v>
      </c>
      <c r="AY213" s="147" t="s">
        <v>180</v>
      </c>
    </row>
    <row r="214" spans="2:65" s="13" customFormat="1">
      <c r="B214" s="153"/>
      <c r="D214" s="146" t="s">
        <v>191</v>
      </c>
      <c r="E214" s="154" t="s">
        <v>19</v>
      </c>
      <c r="F214" s="155" t="s">
        <v>195</v>
      </c>
      <c r="H214" s="156">
        <v>17.669</v>
      </c>
      <c r="I214" s="157"/>
      <c r="L214" s="153"/>
      <c r="M214" s="158"/>
      <c r="T214" s="159"/>
      <c r="AT214" s="154" t="s">
        <v>191</v>
      </c>
      <c r="AU214" s="154" t="s">
        <v>85</v>
      </c>
      <c r="AV214" s="13" t="s">
        <v>187</v>
      </c>
      <c r="AW214" s="13" t="s">
        <v>36</v>
      </c>
      <c r="AX214" s="13" t="s">
        <v>83</v>
      </c>
      <c r="AY214" s="154" t="s">
        <v>180</v>
      </c>
    </row>
    <row r="215" spans="2:65" s="1" customFormat="1" ht="16.5" customHeight="1">
      <c r="B215" s="32"/>
      <c r="C215" s="128" t="s">
        <v>351</v>
      </c>
      <c r="D215" s="128" t="s">
        <v>182</v>
      </c>
      <c r="E215" s="129" t="s">
        <v>352</v>
      </c>
      <c r="F215" s="130" t="s">
        <v>353</v>
      </c>
      <c r="G215" s="131" t="s">
        <v>105</v>
      </c>
      <c r="H215" s="132">
        <v>106.7</v>
      </c>
      <c r="I215" s="133"/>
      <c r="J215" s="134">
        <f>ROUND(I215*H215,2)</f>
        <v>0</v>
      </c>
      <c r="K215" s="130" t="s">
        <v>186</v>
      </c>
      <c r="L215" s="32"/>
      <c r="M215" s="135" t="s">
        <v>19</v>
      </c>
      <c r="N215" s="136" t="s">
        <v>46</v>
      </c>
      <c r="P215" s="137">
        <f>O215*H215</f>
        <v>0</v>
      </c>
      <c r="Q215" s="137">
        <v>2.6900000000000001E-3</v>
      </c>
      <c r="R215" s="137">
        <f>Q215*H215</f>
        <v>0.28702300000000003</v>
      </c>
      <c r="S215" s="137">
        <v>0</v>
      </c>
      <c r="T215" s="138">
        <f>S215*H215</f>
        <v>0</v>
      </c>
      <c r="AR215" s="139" t="s">
        <v>187</v>
      </c>
      <c r="AT215" s="139" t="s">
        <v>182</v>
      </c>
      <c r="AU215" s="139" t="s">
        <v>85</v>
      </c>
      <c r="AY215" s="17" t="s">
        <v>180</v>
      </c>
      <c r="BE215" s="140">
        <f>IF(N215="základní",J215,0)</f>
        <v>0</v>
      </c>
      <c r="BF215" s="140">
        <f>IF(N215="snížená",J215,0)</f>
        <v>0</v>
      </c>
      <c r="BG215" s="140">
        <f>IF(N215="zákl. přenesená",J215,0)</f>
        <v>0</v>
      </c>
      <c r="BH215" s="140">
        <f>IF(N215="sníž. přenesená",J215,0)</f>
        <v>0</v>
      </c>
      <c r="BI215" s="140">
        <f>IF(N215="nulová",J215,0)</f>
        <v>0</v>
      </c>
      <c r="BJ215" s="17" t="s">
        <v>83</v>
      </c>
      <c r="BK215" s="140">
        <f>ROUND(I215*H215,2)</f>
        <v>0</v>
      </c>
      <c r="BL215" s="17" t="s">
        <v>187</v>
      </c>
      <c r="BM215" s="139" t="s">
        <v>354</v>
      </c>
    </row>
    <row r="216" spans="2:65" s="1" customFormat="1">
      <c r="B216" s="32"/>
      <c r="D216" s="141" t="s">
        <v>189</v>
      </c>
      <c r="F216" s="142" t="s">
        <v>355</v>
      </c>
      <c r="I216" s="143"/>
      <c r="L216" s="32"/>
      <c r="M216" s="144"/>
      <c r="T216" s="53"/>
      <c r="AT216" s="17" t="s">
        <v>189</v>
      </c>
      <c r="AU216" s="17" t="s">
        <v>85</v>
      </c>
    </row>
    <row r="217" spans="2:65" s="14" customFormat="1">
      <c r="B217" s="160"/>
      <c r="D217" s="146" t="s">
        <v>191</v>
      </c>
      <c r="E217" s="161" t="s">
        <v>19</v>
      </c>
      <c r="F217" s="162" t="s">
        <v>349</v>
      </c>
      <c r="H217" s="161" t="s">
        <v>19</v>
      </c>
      <c r="I217" s="163"/>
      <c r="L217" s="160"/>
      <c r="M217" s="164"/>
      <c r="T217" s="165"/>
      <c r="AT217" s="161" t="s">
        <v>191</v>
      </c>
      <c r="AU217" s="161" t="s">
        <v>85</v>
      </c>
      <c r="AV217" s="14" t="s">
        <v>83</v>
      </c>
      <c r="AW217" s="14" t="s">
        <v>36</v>
      </c>
      <c r="AX217" s="14" t="s">
        <v>75</v>
      </c>
      <c r="AY217" s="161" t="s">
        <v>180</v>
      </c>
    </row>
    <row r="218" spans="2:65" s="12" customFormat="1">
      <c r="B218" s="145"/>
      <c r="D218" s="146" t="s">
        <v>191</v>
      </c>
      <c r="E218" s="147" t="s">
        <v>19</v>
      </c>
      <c r="F218" s="148" t="s">
        <v>356</v>
      </c>
      <c r="H218" s="149">
        <v>106.7</v>
      </c>
      <c r="I218" s="150"/>
      <c r="L218" s="145"/>
      <c r="M218" s="151"/>
      <c r="T218" s="152"/>
      <c r="AT218" s="147" t="s">
        <v>191</v>
      </c>
      <c r="AU218" s="147" t="s">
        <v>85</v>
      </c>
      <c r="AV218" s="12" t="s">
        <v>85</v>
      </c>
      <c r="AW218" s="12" t="s">
        <v>36</v>
      </c>
      <c r="AX218" s="12" t="s">
        <v>75</v>
      </c>
      <c r="AY218" s="147" t="s">
        <v>180</v>
      </c>
    </row>
    <row r="219" spans="2:65" s="13" customFormat="1">
      <c r="B219" s="153"/>
      <c r="D219" s="146" t="s">
        <v>191</v>
      </c>
      <c r="E219" s="154" t="s">
        <v>19</v>
      </c>
      <c r="F219" s="155" t="s">
        <v>195</v>
      </c>
      <c r="H219" s="156">
        <v>106.7</v>
      </c>
      <c r="I219" s="157"/>
      <c r="L219" s="153"/>
      <c r="M219" s="158"/>
      <c r="T219" s="159"/>
      <c r="AT219" s="154" t="s">
        <v>191</v>
      </c>
      <c r="AU219" s="154" t="s">
        <v>85</v>
      </c>
      <c r="AV219" s="13" t="s">
        <v>187</v>
      </c>
      <c r="AW219" s="13" t="s">
        <v>36</v>
      </c>
      <c r="AX219" s="13" t="s">
        <v>83</v>
      </c>
      <c r="AY219" s="154" t="s">
        <v>180</v>
      </c>
    </row>
    <row r="220" spans="2:65" s="1" customFormat="1" ht="16.5" customHeight="1">
      <c r="B220" s="32"/>
      <c r="C220" s="128" t="s">
        <v>357</v>
      </c>
      <c r="D220" s="128" t="s">
        <v>182</v>
      </c>
      <c r="E220" s="129" t="s">
        <v>358</v>
      </c>
      <c r="F220" s="130" t="s">
        <v>359</v>
      </c>
      <c r="G220" s="131" t="s">
        <v>105</v>
      </c>
      <c r="H220" s="132">
        <v>106.7</v>
      </c>
      <c r="I220" s="133"/>
      <c r="J220" s="134">
        <f>ROUND(I220*H220,2)</f>
        <v>0</v>
      </c>
      <c r="K220" s="130" t="s">
        <v>186</v>
      </c>
      <c r="L220" s="32"/>
      <c r="M220" s="135" t="s">
        <v>19</v>
      </c>
      <c r="N220" s="136" t="s">
        <v>46</v>
      </c>
      <c r="P220" s="137">
        <f>O220*H220</f>
        <v>0</v>
      </c>
      <c r="Q220" s="137">
        <v>0</v>
      </c>
      <c r="R220" s="137">
        <f>Q220*H220</f>
        <v>0</v>
      </c>
      <c r="S220" s="137">
        <v>0</v>
      </c>
      <c r="T220" s="138">
        <f>S220*H220</f>
        <v>0</v>
      </c>
      <c r="AR220" s="139" t="s">
        <v>187</v>
      </c>
      <c r="AT220" s="139" t="s">
        <v>182</v>
      </c>
      <c r="AU220" s="139" t="s">
        <v>85</v>
      </c>
      <c r="AY220" s="17" t="s">
        <v>180</v>
      </c>
      <c r="BE220" s="140">
        <f>IF(N220="základní",J220,0)</f>
        <v>0</v>
      </c>
      <c r="BF220" s="140">
        <f>IF(N220="snížená",J220,0)</f>
        <v>0</v>
      </c>
      <c r="BG220" s="140">
        <f>IF(N220="zákl. přenesená",J220,0)</f>
        <v>0</v>
      </c>
      <c r="BH220" s="140">
        <f>IF(N220="sníž. přenesená",J220,0)</f>
        <v>0</v>
      </c>
      <c r="BI220" s="140">
        <f>IF(N220="nulová",J220,0)</f>
        <v>0</v>
      </c>
      <c r="BJ220" s="17" t="s">
        <v>83</v>
      </c>
      <c r="BK220" s="140">
        <f>ROUND(I220*H220,2)</f>
        <v>0</v>
      </c>
      <c r="BL220" s="17" t="s">
        <v>187</v>
      </c>
      <c r="BM220" s="139" t="s">
        <v>360</v>
      </c>
    </row>
    <row r="221" spans="2:65" s="1" customFormat="1">
      <c r="B221" s="32"/>
      <c r="D221" s="141" t="s">
        <v>189</v>
      </c>
      <c r="F221" s="142" t="s">
        <v>361</v>
      </c>
      <c r="I221" s="143"/>
      <c r="L221" s="32"/>
      <c r="M221" s="144"/>
      <c r="T221" s="53"/>
      <c r="AT221" s="17" t="s">
        <v>189</v>
      </c>
      <c r="AU221" s="17" t="s">
        <v>85</v>
      </c>
    </row>
    <row r="222" spans="2:65" s="1" customFormat="1" ht="24.15" customHeight="1">
      <c r="B222" s="32"/>
      <c r="C222" s="128" t="s">
        <v>362</v>
      </c>
      <c r="D222" s="128" t="s">
        <v>182</v>
      </c>
      <c r="E222" s="129" t="s">
        <v>363</v>
      </c>
      <c r="F222" s="130" t="s">
        <v>364</v>
      </c>
      <c r="G222" s="131" t="s">
        <v>105</v>
      </c>
      <c r="H222" s="132">
        <v>33.796999999999997</v>
      </c>
      <c r="I222" s="133"/>
      <c r="J222" s="134">
        <f>ROUND(I222*H222,2)</f>
        <v>0</v>
      </c>
      <c r="K222" s="130" t="s">
        <v>186</v>
      </c>
      <c r="L222" s="32"/>
      <c r="M222" s="135" t="s">
        <v>19</v>
      </c>
      <c r="N222" s="136" t="s">
        <v>46</v>
      </c>
      <c r="P222" s="137">
        <f>O222*H222</f>
        <v>0</v>
      </c>
      <c r="Q222" s="137">
        <v>4.1900000000000001E-3</v>
      </c>
      <c r="R222" s="137">
        <f>Q222*H222</f>
        <v>0.14160942999999998</v>
      </c>
      <c r="S222" s="137">
        <v>0</v>
      </c>
      <c r="T222" s="138">
        <f>S222*H222</f>
        <v>0</v>
      </c>
      <c r="AR222" s="139" t="s">
        <v>187</v>
      </c>
      <c r="AT222" s="139" t="s">
        <v>182</v>
      </c>
      <c r="AU222" s="139" t="s">
        <v>85</v>
      </c>
      <c r="AY222" s="17" t="s">
        <v>180</v>
      </c>
      <c r="BE222" s="140">
        <f>IF(N222="základní",J222,0)</f>
        <v>0</v>
      </c>
      <c r="BF222" s="140">
        <f>IF(N222="snížená",J222,0)</f>
        <v>0</v>
      </c>
      <c r="BG222" s="140">
        <f>IF(N222="zákl. přenesená",J222,0)</f>
        <v>0</v>
      </c>
      <c r="BH222" s="140">
        <f>IF(N222="sníž. přenesená",J222,0)</f>
        <v>0</v>
      </c>
      <c r="BI222" s="140">
        <f>IF(N222="nulová",J222,0)</f>
        <v>0</v>
      </c>
      <c r="BJ222" s="17" t="s">
        <v>83</v>
      </c>
      <c r="BK222" s="140">
        <f>ROUND(I222*H222,2)</f>
        <v>0</v>
      </c>
      <c r="BL222" s="17" t="s">
        <v>187</v>
      </c>
      <c r="BM222" s="139" t="s">
        <v>365</v>
      </c>
    </row>
    <row r="223" spans="2:65" s="1" customFormat="1">
      <c r="B223" s="32"/>
      <c r="D223" s="141" t="s">
        <v>189</v>
      </c>
      <c r="F223" s="142" t="s">
        <v>366</v>
      </c>
      <c r="I223" s="143"/>
      <c r="L223" s="32"/>
      <c r="M223" s="144"/>
      <c r="T223" s="53"/>
      <c r="AT223" s="17" t="s">
        <v>189</v>
      </c>
      <c r="AU223" s="17" t="s">
        <v>85</v>
      </c>
    </row>
    <row r="224" spans="2:65" s="14" customFormat="1">
      <c r="B224" s="160"/>
      <c r="D224" s="146" t="s">
        <v>191</v>
      </c>
      <c r="E224" s="161" t="s">
        <v>19</v>
      </c>
      <c r="F224" s="162" t="s">
        <v>349</v>
      </c>
      <c r="H224" s="161" t="s">
        <v>19</v>
      </c>
      <c r="I224" s="163"/>
      <c r="L224" s="160"/>
      <c r="M224" s="164"/>
      <c r="T224" s="165"/>
      <c r="AT224" s="161" t="s">
        <v>191</v>
      </c>
      <c r="AU224" s="161" t="s">
        <v>85</v>
      </c>
      <c r="AV224" s="14" t="s">
        <v>83</v>
      </c>
      <c r="AW224" s="14" t="s">
        <v>36</v>
      </c>
      <c r="AX224" s="14" t="s">
        <v>75</v>
      </c>
      <c r="AY224" s="161" t="s">
        <v>180</v>
      </c>
    </row>
    <row r="225" spans="2:65" s="12" customFormat="1">
      <c r="B225" s="145"/>
      <c r="D225" s="146" t="s">
        <v>191</v>
      </c>
      <c r="E225" s="147" t="s">
        <v>19</v>
      </c>
      <c r="F225" s="148" t="s">
        <v>367</v>
      </c>
      <c r="H225" s="149">
        <v>33.796999999999997</v>
      </c>
      <c r="I225" s="150"/>
      <c r="L225" s="145"/>
      <c r="M225" s="151"/>
      <c r="T225" s="152"/>
      <c r="AT225" s="147" t="s">
        <v>191</v>
      </c>
      <c r="AU225" s="147" t="s">
        <v>85</v>
      </c>
      <c r="AV225" s="12" t="s">
        <v>85</v>
      </c>
      <c r="AW225" s="12" t="s">
        <v>36</v>
      </c>
      <c r="AX225" s="12" t="s">
        <v>75</v>
      </c>
      <c r="AY225" s="147" t="s">
        <v>180</v>
      </c>
    </row>
    <row r="226" spans="2:65" s="13" customFormat="1">
      <c r="B226" s="153"/>
      <c r="D226" s="146" t="s">
        <v>191</v>
      </c>
      <c r="E226" s="154" t="s">
        <v>19</v>
      </c>
      <c r="F226" s="155" t="s">
        <v>195</v>
      </c>
      <c r="H226" s="156">
        <v>33.796999999999997</v>
      </c>
      <c r="I226" s="157"/>
      <c r="L226" s="153"/>
      <c r="M226" s="158"/>
      <c r="T226" s="159"/>
      <c r="AT226" s="154" t="s">
        <v>191</v>
      </c>
      <c r="AU226" s="154" t="s">
        <v>85</v>
      </c>
      <c r="AV226" s="13" t="s">
        <v>187</v>
      </c>
      <c r="AW226" s="13" t="s">
        <v>36</v>
      </c>
      <c r="AX226" s="13" t="s">
        <v>83</v>
      </c>
      <c r="AY226" s="154" t="s">
        <v>180</v>
      </c>
    </row>
    <row r="227" spans="2:65" s="1" customFormat="1" ht="24.15" customHeight="1">
      <c r="B227" s="32"/>
      <c r="C227" s="128" t="s">
        <v>368</v>
      </c>
      <c r="D227" s="128" t="s">
        <v>182</v>
      </c>
      <c r="E227" s="129" t="s">
        <v>369</v>
      </c>
      <c r="F227" s="130" t="s">
        <v>370</v>
      </c>
      <c r="G227" s="131" t="s">
        <v>105</v>
      </c>
      <c r="H227" s="132">
        <v>33.796999999999997</v>
      </c>
      <c r="I227" s="133"/>
      <c r="J227" s="134">
        <f>ROUND(I227*H227,2)</f>
        <v>0</v>
      </c>
      <c r="K227" s="130" t="s">
        <v>186</v>
      </c>
      <c r="L227" s="32"/>
      <c r="M227" s="135" t="s">
        <v>19</v>
      </c>
      <c r="N227" s="136" t="s">
        <v>46</v>
      </c>
      <c r="P227" s="137">
        <f>O227*H227</f>
        <v>0</v>
      </c>
      <c r="Q227" s="137">
        <v>0</v>
      </c>
      <c r="R227" s="137">
        <f>Q227*H227</f>
        <v>0</v>
      </c>
      <c r="S227" s="137">
        <v>0</v>
      </c>
      <c r="T227" s="138">
        <f>S227*H227</f>
        <v>0</v>
      </c>
      <c r="AR227" s="139" t="s">
        <v>187</v>
      </c>
      <c r="AT227" s="139" t="s">
        <v>182</v>
      </c>
      <c r="AU227" s="139" t="s">
        <v>85</v>
      </c>
      <c r="AY227" s="17" t="s">
        <v>180</v>
      </c>
      <c r="BE227" s="140">
        <f>IF(N227="základní",J227,0)</f>
        <v>0</v>
      </c>
      <c r="BF227" s="140">
        <f>IF(N227="snížená",J227,0)</f>
        <v>0</v>
      </c>
      <c r="BG227" s="140">
        <f>IF(N227="zákl. přenesená",J227,0)</f>
        <v>0</v>
      </c>
      <c r="BH227" s="140">
        <f>IF(N227="sníž. přenesená",J227,0)</f>
        <v>0</v>
      </c>
      <c r="BI227" s="140">
        <f>IF(N227="nulová",J227,0)</f>
        <v>0</v>
      </c>
      <c r="BJ227" s="17" t="s">
        <v>83</v>
      </c>
      <c r="BK227" s="140">
        <f>ROUND(I227*H227,2)</f>
        <v>0</v>
      </c>
      <c r="BL227" s="17" t="s">
        <v>187</v>
      </c>
      <c r="BM227" s="139" t="s">
        <v>371</v>
      </c>
    </row>
    <row r="228" spans="2:65" s="1" customFormat="1">
      <c r="B228" s="32"/>
      <c r="D228" s="141" t="s">
        <v>189</v>
      </c>
      <c r="F228" s="142" t="s">
        <v>372</v>
      </c>
      <c r="I228" s="143"/>
      <c r="L228" s="32"/>
      <c r="M228" s="144"/>
      <c r="T228" s="53"/>
      <c r="AT228" s="17" t="s">
        <v>189</v>
      </c>
      <c r="AU228" s="17" t="s">
        <v>85</v>
      </c>
    </row>
    <row r="229" spans="2:65" s="1" customFormat="1" ht="24.15" customHeight="1">
      <c r="B229" s="32"/>
      <c r="C229" s="128" t="s">
        <v>373</v>
      </c>
      <c r="D229" s="128" t="s">
        <v>182</v>
      </c>
      <c r="E229" s="129" t="s">
        <v>374</v>
      </c>
      <c r="F229" s="130" t="s">
        <v>375</v>
      </c>
      <c r="G229" s="131" t="s">
        <v>244</v>
      </c>
      <c r="H229" s="132">
        <v>2.2970000000000002</v>
      </c>
      <c r="I229" s="133"/>
      <c r="J229" s="134">
        <f>ROUND(I229*H229,2)</f>
        <v>0</v>
      </c>
      <c r="K229" s="130" t="s">
        <v>186</v>
      </c>
      <c r="L229" s="32"/>
      <c r="M229" s="135" t="s">
        <v>19</v>
      </c>
      <c r="N229" s="136" t="s">
        <v>46</v>
      </c>
      <c r="P229" s="137">
        <f>O229*H229</f>
        <v>0</v>
      </c>
      <c r="Q229" s="137">
        <v>1.0606199999999999</v>
      </c>
      <c r="R229" s="137">
        <f>Q229*H229</f>
        <v>2.4362441399999999</v>
      </c>
      <c r="S229" s="137">
        <v>0</v>
      </c>
      <c r="T229" s="138">
        <f>S229*H229</f>
        <v>0</v>
      </c>
      <c r="AR229" s="139" t="s">
        <v>187</v>
      </c>
      <c r="AT229" s="139" t="s">
        <v>182</v>
      </c>
      <c r="AU229" s="139" t="s">
        <v>85</v>
      </c>
      <c r="AY229" s="17" t="s">
        <v>180</v>
      </c>
      <c r="BE229" s="140">
        <f>IF(N229="základní",J229,0)</f>
        <v>0</v>
      </c>
      <c r="BF229" s="140">
        <f>IF(N229="snížená",J229,0)</f>
        <v>0</v>
      </c>
      <c r="BG229" s="140">
        <f>IF(N229="zákl. přenesená",J229,0)</f>
        <v>0</v>
      </c>
      <c r="BH229" s="140">
        <f>IF(N229="sníž. přenesená",J229,0)</f>
        <v>0</v>
      </c>
      <c r="BI229" s="140">
        <f>IF(N229="nulová",J229,0)</f>
        <v>0</v>
      </c>
      <c r="BJ229" s="17" t="s">
        <v>83</v>
      </c>
      <c r="BK229" s="140">
        <f>ROUND(I229*H229,2)</f>
        <v>0</v>
      </c>
      <c r="BL229" s="17" t="s">
        <v>187</v>
      </c>
      <c r="BM229" s="139" t="s">
        <v>376</v>
      </c>
    </row>
    <row r="230" spans="2:65" s="1" customFormat="1">
      <c r="B230" s="32"/>
      <c r="D230" s="141" t="s">
        <v>189</v>
      </c>
      <c r="F230" s="142" t="s">
        <v>377</v>
      </c>
      <c r="I230" s="143"/>
      <c r="L230" s="32"/>
      <c r="M230" s="144"/>
      <c r="T230" s="53"/>
      <c r="AT230" s="17" t="s">
        <v>189</v>
      </c>
      <c r="AU230" s="17" t="s">
        <v>85</v>
      </c>
    </row>
    <row r="231" spans="2:65" s="1" customFormat="1" ht="19.2">
      <c r="B231" s="32"/>
      <c r="D231" s="146" t="s">
        <v>301</v>
      </c>
      <c r="F231" s="176" t="s">
        <v>378</v>
      </c>
      <c r="I231" s="143"/>
      <c r="L231" s="32"/>
      <c r="M231" s="144"/>
      <c r="T231" s="53"/>
      <c r="AT231" s="17" t="s">
        <v>301</v>
      </c>
      <c r="AU231" s="17" t="s">
        <v>85</v>
      </c>
    </row>
    <row r="232" spans="2:65" s="12" customFormat="1">
      <c r="B232" s="145"/>
      <c r="D232" s="146" t="s">
        <v>191</v>
      </c>
      <c r="F232" s="148" t="s">
        <v>379</v>
      </c>
      <c r="H232" s="149">
        <v>2.2970000000000002</v>
      </c>
      <c r="I232" s="150"/>
      <c r="L232" s="145"/>
      <c r="M232" s="151"/>
      <c r="T232" s="152"/>
      <c r="AT232" s="147" t="s">
        <v>191</v>
      </c>
      <c r="AU232" s="147" t="s">
        <v>85</v>
      </c>
      <c r="AV232" s="12" t="s">
        <v>85</v>
      </c>
      <c r="AW232" s="12" t="s">
        <v>4</v>
      </c>
      <c r="AX232" s="12" t="s">
        <v>83</v>
      </c>
      <c r="AY232" s="147" t="s">
        <v>180</v>
      </c>
    </row>
    <row r="233" spans="2:65" s="11" customFormat="1" ht="22.95" customHeight="1">
      <c r="B233" s="116"/>
      <c r="D233" s="117" t="s">
        <v>74</v>
      </c>
      <c r="E233" s="126" t="s">
        <v>102</v>
      </c>
      <c r="F233" s="126" t="s">
        <v>380</v>
      </c>
      <c r="I233" s="119"/>
      <c r="J233" s="127">
        <f>BK233</f>
        <v>0</v>
      </c>
      <c r="L233" s="116"/>
      <c r="M233" s="121"/>
      <c r="P233" s="122">
        <f>SUM(P234:P271)</f>
        <v>0</v>
      </c>
      <c r="R233" s="122">
        <f>SUM(R234:R271)</f>
        <v>91.817734010000009</v>
      </c>
      <c r="T233" s="123">
        <f>SUM(T234:T271)</f>
        <v>0</v>
      </c>
      <c r="AR233" s="117" t="s">
        <v>83</v>
      </c>
      <c r="AT233" s="124" t="s">
        <v>74</v>
      </c>
      <c r="AU233" s="124" t="s">
        <v>83</v>
      </c>
      <c r="AY233" s="117" t="s">
        <v>180</v>
      </c>
      <c r="BK233" s="125">
        <f>SUM(BK234:BK271)</f>
        <v>0</v>
      </c>
    </row>
    <row r="234" spans="2:65" s="1" customFormat="1" ht="49.2" customHeight="1">
      <c r="B234" s="32"/>
      <c r="C234" s="128" t="s">
        <v>381</v>
      </c>
      <c r="D234" s="128" t="s">
        <v>182</v>
      </c>
      <c r="E234" s="129" t="s">
        <v>382</v>
      </c>
      <c r="F234" s="130" t="s">
        <v>383</v>
      </c>
      <c r="G234" s="131" t="s">
        <v>185</v>
      </c>
      <c r="H234" s="132">
        <v>32.518000000000001</v>
      </c>
      <c r="I234" s="133"/>
      <c r="J234" s="134">
        <f>ROUND(I234*H234,2)</f>
        <v>0</v>
      </c>
      <c r="K234" s="130" t="s">
        <v>186</v>
      </c>
      <c r="L234" s="32"/>
      <c r="M234" s="135" t="s">
        <v>19</v>
      </c>
      <c r="N234" s="136" t="s">
        <v>46</v>
      </c>
      <c r="P234" s="137">
        <f>O234*H234</f>
        <v>0</v>
      </c>
      <c r="Q234" s="137">
        <v>2.5360200000000002</v>
      </c>
      <c r="R234" s="137">
        <f>Q234*H234</f>
        <v>82.46629836000001</v>
      </c>
      <c r="S234" s="137">
        <v>0</v>
      </c>
      <c r="T234" s="138">
        <f>S234*H234</f>
        <v>0</v>
      </c>
      <c r="AR234" s="139" t="s">
        <v>187</v>
      </c>
      <c r="AT234" s="139" t="s">
        <v>182</v>
      </c>
      <c r="AU234" s="139" t="s">
        <v>85</v>
      </c>
      <c r="AY234" s="17" t="s">
        <v>180</v>
      </c>
      <c r="BE234" s="140">
        <f>IF(N234="základní",J234,0)</f>
        <v>0</v>
      </c>
      <c r="BF234" s="140">
        <f>IF(N234="snížená",J234,0)</f>
        <v>0</v>
      </c>
      <c r="BG234" s="140">
        <f>IF(N234="zákl. přenesená",J234,0)</f>
        <v>0</v>
      </c>
      <c r="BH234" s="140">
        <f>IF(N234="sníž. přenesená",J234,0)</f>
        <v>0</v>
      </c>
      <c r="BI234" s="140">
        <f>IF(N234="nulová",J234,0)</f>
        <v>0</v>
      </c>
      <c r="BJ234" s="17" t="s">
        <v>83</v>
      </c>
      <c r="BK234" s="140">
        <f>ROUND(I234*H234,2)</f>
        <v>0</v>
      </c>
      <c r="BL234" s="17" t="s">
        <v>187</v>
      </c>
      <c r="BM234" s="139" t="s">
        <v>384</v>
      </c>
    </row>
    <row r="235" spans="2:65" s="1" customFormat="1">
      <c r="B235" s="32"/>
      <c r="D235" s="141" t="s">
        <v>189</v>
      </c>
      <c r="F235" s="142" t="s">
        <v>385</v>
      </c>
      <c r="I235" s="143"/>
      <c r="L235" s="32"/>
      <c r="M235" s="144"/>
      <c r="T235" s="53"/>
      <c r="AT235" s="17" t="s">
        <v>189</v>
      </c>
      <c r="AU235" s="17" t="s">
        <v>85</v>
      </c>
    </row>
    <row r="236" spans="2:65" s="14" customFormat="1">
      <c r="B236" s="160"/>
      <c r="D236" s="146" t="s">
        <v>191</v>
      </c>
      <c r="E236" s="161" t="s">
        <v>19</v>
      </c>
      <c r="F236" s="162" t="s">
        <v>386</v>
      </c>
      <c r="H236" s="161" t="s">
        <v>19</v>
      </c>
      <c r="I236" s="163"/>
      <c r="L236" s="160"/>
      <c r="M236" s="164"/>
      <c r="T236" s="165"/>
      <c r="AT236" s="161" t="s">
        <v>191</v>
      </c>
      <c r="AU236" s="161" t="s">
        <v>85</v>
      </c>
      <c r="AV236" s="14" t="s">
        <v>83</v>
      </c>
      <c r="AW236" s="14" t="s">
        <v>36</v>
      </c>
      <c r="AX236" s="14" t="s">
        <v>75</v>
      </c>
      <c r="AY236" s="161" t="s">
        <v>180</v>
      </c>
    </row>
    <row r="237" spans="2:65" s="12" customFormat="1">
      <c r="B237" s="145"/>
      <c r="D237" s="146" t="s">
        <v>191</v>
      </c>
      <c r="E237" s="147" t="s">
        <v>19</v>
      </c>
      <c r="F237" s="148" t="s">
        <v>387</v>
      </c>
      <c r="H237" s="149">
        <v>14.125</v>
      </c>
      <c r="I237" s="150"/>
      <c r="L237" s="145"/>
      <c r="M237" s="151"/>
      <c r="T237" s="152"/>
      <c r="AT237" s="147" t="s">
        <v>191</v>
      </c>
      <c r="AU237" s="147" t="s">
        <v>85</v>
      </c>
      <c r="AV237" s="12" t="s">
        <v>85</v>
      </c>
      <c r="AW237" s="12" t="s">
        <v>36</v>
      </c>
      <c r="AX237" s="12" t="s">
        <v>75</v>
      </c>
      <c r="AY237" s="147" t="s">
        <v>180</v>
      </c>
    </row>
    <row r="238" spans="2:65" s="12" customFormat="1">
      <c r="B238" s="145"/>
      <c r="D238" s="146" t="s">
        <v>191</v>
      </c>
      <c r="E238" s="147" t="s">
        <v>19</v>
      </c>
      <c r="F238" s="148" t="s">
        <v>388</v>
      </c>
      <c r="H238" s="149">
        <v>6.9390000000000001</v>
      </c>
      <c r="I238" s="150"/>
      <c r="L238" s="145"/>
      <c r="M238" s="151"/>
      <c r="T238" s="152"/>
      <c r="AT238" s="147" t="s">
        <v>191</v>
      </c>
      <c r="AU238" s="147" t="s">
        <v>85</v>
      </c>
      <c r="AV238" s="12" t="s">
        <v>85</v>
      </c>
      <c r="AW238" s="12" t="s">
        <v>36</v>
      </c>
      <c r="AX238" s="12" t="s">
        <v>75</v>
      </c>
      <c r="AY238" s="147" t="s">
        <v>180</v>
      </c>
    </row>
    <row r="239" spans="2:65" s="12" customFormat="1">
      <c r="B239" s="145"/>
      <c r="D239" s="146" t="s">
        <v>191</v>
      </c>
      <c r="E239" s="147" t="s">
        <v>19</v>
      </c>
      <c r="F239" s="148" t="s">
        <v>389</v>
      </c>
      <c r="H239" s="149">
        <v>6.8339999999999996</v>
      </c>
      <c r="I239" s="150"/>
      <c r="L239" s="145"/>
      <c r="M239" s="151"/>
      <c r="T239" s="152"/>
      <c r="AT239" s="147" t="s">
        <v>191</v>
      </c>
      <c r="AU239" s="147" t="s">
        <v>85</v>
      </c>
      <c r="AV239" s="12" t="s">
        <v>85</v>
      </c>
      <c r="AW239" s="12" t="s">
        <v>36</v>
      </c>
      <c r="AX239" s="12" t="s">
        <v>75</v>
      </c>
      <c r="AY239" s="147" t="s">
        <v>180</v>
      </c>
    </row>
    <row r="240" spans="2:65" s="12" customFormat="1">
      <c r="B240" s="145"/>
      <c r="D240" s="146" t="s">
        <v>191</v>
      </c>
      <c r="E240" s="147" t="s">
        <v>19</v>
      </c>
      <c r="F240" s="148" t="s">
        <v>390</v>
      </c>
      <c r="H240" s="149">
        <v>4.62</v>
      </c>
      <c r="I240" s="150"/>
      <c r="L240" s="145"/>
      <c r="M240" s="151"/>
      <c r="T240" s="152"/>
      <c r="AT240" s="147" t="s">
        <v>191</v>
      </c>
      <c r="AU240" s="147" t="s">
        <v>85</v>
      </c>
      <c r="AV240" s="12" t="s">
        <v>85</v>
      </c>
      <c r="AW240" s="12" t="s">
        <v>36</v>
      </c>
      <c r="AX240" s="12" t="s">
        <v>75</v>
      </c>
      <c r="AY240" s="147" t="s">
        <v>180</v>
      </c>
    </row>
    <row r="241" spans="2:65" s="13" customFormat="1">
      <c r="B241" s="153"/>
      <c r="D241" s="146" t="s">
        <v>191</v>
      </c>
      <c r="E241" s="154" t="s">
        <v>19</v>
      </c>
      <c r="F241" s="155" t="s">
        <v>195</v>
      </c>
      <c r="H241" s="156">
        <v>32.518000000000001</v>
      </c>
      <c r="I241" s="157"/>
      <c r="L241" s="153"/>
      <c r="M241" s="158"/>
      <c r="T241" s="159"/>
      <c r="AT241" s="154" t="s">
        <v>191</v>
      </c>
      <c r="AU241" s="154" t="s">
        <v>85</v>
      </c>
      <c r="AV241" s="13" t="s">
        <v>187</v>
      </c>
      <c r="AW241" s="13" t="s">
        <v>36</v>
      </c>
      <c r="AX241" s="13" t="s">
        <v>83</v>
      </c>
      <c r="AY241" s="154" t="s">
        <v>180</v>
      </c>
    </row>
    <row r="242" spans="2:65" s="1" customFormat="1" ht="49.2" customHeight="1">
      <c r="B242" s="32"/>
      <c r="C242" s="128" t="s">
        <v>391</v>
      </c>
      <c r="D242" s="128" t="s">
        <v>182</v>
      </c>
      <c r="E242" s="129" t="s">
        <v>392</v>
      </c>
      <c r="F242" s="130" t="s">
        <v>393</v>
      </c>
      <c r="G242" s="131" t="s">
        <v>105</v>
      </c>
      <c r="H242" s="132">
        <v>68.165000000000006</v>
      </c>
      <c r="I242" s="133"/>
      <c r="J242" s="134">
        <f>ROUND(I242*H242,2)</f>
        <v>0</v>
      </c>
      <c r="K242" s="130" t="s">
        <v>186</v>
      </c>
      <c r="L242" s="32"/>
      <c r="M242" s="135" t="s">
        <v>19</v>
      </c>
      <c r="N242" s="136" t="s">
        <v>46</v>
      </c>
      <c r="P242" s="137">
        <f>O242*H242</f>
        <v>0</v>
      </c>
      <c r="Q242" s="137">
        <v>1.6199999999999999E-3</v>
      </c>
      <c r="R242" s="137">
        <f>Q242*H242</f>
        <v>0.11042730000000001</v>
      </c>
      <c r="S242" s="137">
        <v>0</v>
      </c>
      <c r="T242" s="138">
        <f>S242*H242</f>
        <v>0</v>
      </c>
      <c r="AR242" s="139" t="s">
        <v>187</v>
      </c>
      <c r="AT242" s="139" t="s">
        <v>182</v>
      </c>
      <c r="AU242" s="139" t="s">
        <v>85</v>
      </c>
      <c r="AY242" s="17" t="s">
        <v>180</v>
      </c>
      <c r="BE242" s="140">
        <f>IF(N242="základní",J242,0)</f>
        <v>0</v>
      </c>
      <c r="BF242" s="140">
        <f>IF(N242="snížená",J242,0)</f>
        <v>0</v>
      </c>
      <c r="BG242" s="140">
        <f>IF(N242="zákl. přenesená",J242,0)</f>
        <v>0</v>
      </c>
      <c r="BH242" s="140">
        <f>IF(N242="sníž. přenesená",J242,0)</f>
        <v>0</v>
      </c>
      <c r="BI242" s="140">
        <f>IF(N242="nulová",J242,0)</f>
        <v>0</v>
      </c>
      <c r="BJ242" s="17" t="s">
        <v>83</v>
      </c>
      <c r="BK242" s="140">
        <f>ROUND(I242*H242,2)</f>
        <v>0</v>
      </c>
      <c r="BL242" s="17" t="s">
        <v>187</v>
      </c>
      <c r="BM242" s="139" t="s">
        <v>394</v>
      </c>
    </row>
    <row r="243" spans="2:65" s="1" customFormat="1">
      <c r="B243" s="32"/>
      <c r="D243" s="141" t="s">
        <v>189</v>
      </c>
      <c r="F243" s="142" t="s">
        <v>395</v>
      </c>
      <c r="I243" s="143"/>
      <c r="L243" s="32"/>
      <c r="M243" s="144"/>
      <c r="T243" s="53"/>
      <c r="AT243" s="17" t="s">
        <v>189</v>
      </c>
      <c r="AU243" s="17" t="s">
        <v>85</v>
      </c>
    </row>
    <row r="244" spans="2:65" s="14" customFormat="1">
      <c r="B244" s="160"/>
      <c r="D244" s="146" t="s">
        <v>191</v>
      </c>
      <c r="E244" s="161" t="s">
        <v>19</v>
      </c>
      <c r="F244" s="162" t="s">
        <v>396</v>
      </c>
      <c r="H244" s="161" t="s">
        <v>19</v>
      </c>
      <c r="I244" s="163"/>
      <c r="L244" s="160"/>
      <c r="M244" s="164"/>
      <c r="T244" s="165"/>
      <c r="AT244" s="161" t="s">
        <v>191</v>
      </c>
      <c r="AU244" s="161" t="s">
        <v>85</v>
      </c>
      <c r="AV244" s="14" t="s">
        <v>83</v>
      </c>
      <c r="AW244" s="14" t="s">
        <v>36</v>
      </c>
      <c r="AX244" s="14" t="s">
        <v>75</v>
      </c>
      <c r="AY244" s="161" t="s">
        <v>180</v>
      </c>
    </row>
    <row r="245" spans="2:65" s="12" customFormat="1">
      <c r="B245" s="145"/>
      <c r="D245" s="146" t="s">
        <v>191</v>
      </c>
      <c r="E245" s="147" t="s">
        <v>19</v>
      </c>
      <c r="F245" s="148" t="s">
        <v>397</v>
      </c>
      <c r="H245" s="149">
        <v>30.475000000000001</v>
      </c>
      <c r="I245" s="150"/>
      <c r="L245" s="145"/>
      <c r="M245" s="151"/>
      <c r="T245" s="152"/>
      <c r="AT245" s="147" t="s">
        <v>191</v>
      </c>
      <c r="AU245" s="147" t="s">
        <v>85</v>
      </c>
      <c r="AV245" s="12" t="s">
        <v>85</v>
      </c>
      <c r="AW245" s="12" t="s">
        <v>36</v>
      </c>
      <c r="AX245" s="12" t="s">
        <v>75</v>
      </c>
      <c r="AY245" s="147" t="s">
        <v>180</v>
      </c>
    </row>
    <row r="246" spans="2:65" s="12" customFormat="1">
      <c r="B246" s="145"/>
      <c r="D246" s="146" t="s">
        <v>191</v>
      </c>
      <c r="E246" s="147" t="s">
        <v>19</v>
      </c>
      <c r="F246" s="148" t="s">
        <v>398</v>
      </c>
      <c r="H246" s="149">
        <v>21.45</v>
      </c>
      <c r="I246" s="150"/>
      <c r="L246" s="145"/>
      <c r="M246" s="151"/>
      <c r="T246" s="152"/>
      <c r="AT246" s="147" t="s">
        <v>191</v>
      </c>
      <c r="AU246" s="147" t="s">
        <v>85</v>
      </c>
      <c r="AV246" s="12" t="s">
        <v>85</v>
      </c>
      <c r="AW246" s="12" t="s">
        <v>36</v>
      </c>
      <c r="AX246" s="12" t="s">
        <v>75</v>
      </c>
      <c r="AY246" s="147" t="s">
        <v>180</v>
      </c>
    </row>
    <row r="247" spans="2:65" s="12" customFormat="1">
      <c r="B247" s="145"/>
      <c r="D247" s="146" t="s">
        <v>191</v>
      </c>
      <c r="E247" s="147" t="s">
        <v>19</v>
      </c>
      <c r="F247" s="148" t="s">
        <v>399</v>
      </c>
      <c r="H247" s="149">
        <v>16.239999999999998</v>
      </c>
      <c r="I247" s="150"/>
      <c r="L247" s="145"/>
      <c r="M247" s="151"/>
      <c r="T247" s="152"/>
      <c r="AT247" s="147" t="s">
        <v>191</v>
      </c>
      <c r="AU247" s="147" t="s">
        <v>85</v>
      </c>
      <c r="AV247" s="12" t="s">
        <v>85</v>
      </c>
      <c r="AW247" s="12" t="s">
        <v>36</v>
      </c>
      <c r="AX247" s="12" t="s">
        <v>75</v>
      </c>
      <c r="AY247" s="147" t="s">
        <v>180</v>
      </c>
    </row>
    <row r="248" spans="2:65" s="13" customFormat="1">
      <c r="B248" s="153"/>
      <c r="D248" s="146" t="s">
        <v>191</v>
      </c>
      <c r="E248" s="154" t="s">
        <v>19</v>
      </c>
      <c r="F248" s="155" t="s">
        <v>195</v>
      </c>
      <c r="H248" s="156">
        <v>68.165000000000006</v>
      </c>
      <c r="I248" s="157"/>
      <c r="L248" s="153"/>
      <c r="M248" s="158"/>
      <c r="T248" s="159"/>
      <c r="AT248" s="154" t="s">
        <v>191</v>
      </c>
      <c r="AU248" s="154" t="s">
        <v>85</v>
      </c>
      <c r="AV248" s="13" t="s">
        <v>187</v>
      </c>
      <c r="AW248" s="13" t="s">
        <v>36</v>
      </c>
      <c r="AX248" s="13" t="s">
        <v>83</v>
      </c>
      <c r="AY248" s="154" t="s">
        <v>180</v>
      </c>
    </row>
    <row r="249" spans="2:65" s="1" customFormat="1" ht="49.2" customHeight="1">
      <c r="B249" s="32"/>
      <c r="C249" s="128" t="s">
        <v>400</v>
      </c>
      <c r="D249" s="128" t="s">
        <v>182</v>
      </c>
      <c r="E249" s="129" t="s">
        <v>401</v>
      </c>
      <c r="F249" s="130" t="s">
        <v>402</v>
      </c>
      <c r="G249" s="131" t="s">
        <v>105</v>
      </c>
      <c r="H249" s="132">
        <v>68.165000000000006</v>
      </c>
      <c r="I249" s="133"/>
      <c r="J249" s="134">
        <f>ROUND(I249*H249,2)</f>
        <v>0</v>
      </c>
      <c r="K249" s="130" t="s">
        <v>186</v>
      </c>
      <c r="L249" s="32"/>
      <c r="M249" s="135" t="s">
        <v>19</v>
      </c>
      <c r="N249" s="136" t="s">
        <v>46</v>
      </c>
      <c r="P249" s="137">
        <f>O249*H249</f>
        <v>0</v>
      </c>
      <c r="Q249" s="137">
        <v>0</v>
      </c>
      <c r="R249" s="137">
        <f>Q249*H249</f>
        <v>0</v>
      </c>
      <c r="S249" s="137">
        <v>0</v>
      </c>
      <c r="T249" s="138">
        <f>S249*H249</f>
        <v>0</v>
      </c>
      <c r="AR249" s="139" t="s">
        <v>187</v>
      </c>
      <c r="AT249" s="139" t="s">
        <v>182</v>
      </c>
      <c r="AU249" s="139" t="s">
        <v>85</v>
      </c>
      <c r="AY249" s="17" t="s">
        <v>180</v>
      </c>
      <c r="BE249" s="140">
        <f>IF(N249="základní",J249,0)</f>
        <v>0</v>
      </c>
      <c r="BF249" s="140">
        <f>IF(N249="snížená",J249,0)</f>
        <v>0</v>
      </c>
      <c r="BG249" s="140">
        <f>IF(N249="zákl. přenesená",J249,0)</f>
        <v>0</v>
      </c>
      <c r="BH249" s="140">
        <f>IF(N249="sníž. přenesená",J249,0)</f>
        <v>0</v>
      </c>
      <c r="BI249" s="140">
        <f>IF(N249="nulová",J249,0)</f>
        <v>0</v>
      </c>
      <c r="BJ249" s="17" t="s">
        <v>83</v>
      </c>
      <c r="BK249" s="140">
        <f>ROUND(I249*H249,2)</f>
        <v>0</v>
      </c>
      <c r="BL249" s="17" t="s">
        <v>187</v>
      </c>
      <c r="BM249" s="139" t="s">
        <v>403</v>
      </c>
    </row>
    <row r="250" spans="2:65" s="1" customFormat="1">
      <c r="B250" s="32"/>
      <c r="D250" s="141" t="s">
        <v>189</v>
      </c>
      <c r="F250" s="142" t="s">
        <v>404</v>
      </c>
      <c r="I250" s="143"/>
      <c r="L250" s="32"/>
      <c r="M250" s="144"/>
      <c r="T250" s="53"/>
      <c r="AT250" s="17" t="s">
        <v>189</v>
      </c>
      <c r="AU250" s="17" t="s">
        <v>85</v>
      </c>
    </row>
    <row r="251" spans="2:65" s="1" customFormat="1" ht="49.2" customHeight="1">
      <c r="B251" s="32"/>
      <c r="C251" s="128" t="s">
        <v>405</v>
      </c>
      <c r="D251" s="128" t="s">
        <v>182</v>
      </c>
      <c r="E251" s="129" t="s">
        <v>406</v>
      </c>
      <c r="F251" s="130" t="s">
        <v>407</v>
      </c>
      <c r="G251" s="131" t="s">
        <v>105</v>
      </c>
      <c r="H251" s="132">
        <v>91.61</v>
      </c>
      <c r="I251" s="133"/>
      <c r="J251" s="134">
        <f>ROUND(I251*H251,2)</f>
        <v>0</v>
      </c>
      <c r="K251" s="130" t="s">
        <v>186</v>
      </c>
      <c r="L251" s="32"/>
      <c r="M251" s="135" t="s">
        <v>19</v>
      </c>
      <c r="N251" s="136" t="s">
        <v>46</v>
      </c>
      <c r="P251" s="137">
        <f>O251*H251</f>
        <v>0</v>
      </c>
      <c r="Q251" s="137">
        <v>5.5500000000000002E-3</v>
      </c>
      <c r="R251" s="137">
        <f>Q251*H251</f>
        <v>0.50843550000000004</v>
      </c>
      <c r="S251" s="137">
        <v>0</v>
      </c>
      <c r="T251" s="138">
        <f>S251*H251</f>
        <v>0</v>
      </c>
      <c r="AR251" s="139" t="s">
        <v>187</v>
      </c>
      <c r="AT251" s="139" t="s">
        <v>182</v>
      </c>
      <c r="AU251" s="139" t="s">
        <v>85</v>
      </c>
      <c r="AY251" s="17" t="s">
        <v>180</v>
      </c>
      <c r="BE251" s="140">
        <f>IF(N251="základní",J251,0)</f>
        <v>0</v>
      </c>
      <c r="BF251" s="140">
        <f>IF(N251="snížená",J251,0)</f>
        <v>0</v>
      </c>
      <c r="BG251" s="140">
        <f>IF(N251="zákl. přenesená",J251,0)</f>
        <v>0</v>
      </c>
      <c r="BH251" s="140">
        <f>IF(N251="sníž. přenesená",J251,0)</f>
        <v>0</v>
      </c>
      <c r="BI251" s="140">
        <f>IF(N251="nulová",J251,0)</f>
        <v>0</v>
      </c>
      <c r="BJ251" s="17" t="s">
        <v>83</v>
      </c>
      <c r="BK251" s="140">
        <f>ROUND(I251*H251,2)</f>
        <v>0</v>
      </c>
      <c r="BL251" s="17" t="s">
        <v>187</v>
      </c>
      <c r="BM251" s="139" t="s">
        <v>408</v>
      </c>
    </row>
    <row r="252" spans="2:65" s="1" customFormat="1">
      <c r="B252" s="32"/>
      <c r="D252" s="141" t="s">
        <v>189</v>
      </c>
      <c r="F252" s="142" t="s">
        <v>409</v>
      </c>
      <c r="I252" s="143"/>
      <c r="L252" s="32"/>
      <c r="M252" s="144"/>
      <c r="T252" s="53"/>
      <c r="AT252" s="17" t="s">
        <v>189</v>
      </c>
      <c r="AU252" s="17" t="s">
        <v>85</v>
      </c>
    </row>
    <row r="253" spans="2:65" s="14" customFormat="1">
      <c r="B253" s="160"/>
      <c r="D253" s="146" t="s">
        <v>191</v>
      </c>
      <c r="E253" s="161" t="s">
        <v>19</v>
      </c>
      <c r="F253" s="162" t="s">
        <v>396</v>
      </c>
      <c r="H253" s="161" t="s">
        <v>19</v>
      </c>
      <c r="I253" s="163"/>
      <c r="L253" s="160"/>
      <c r="M253" s="164"/>
      <c r="T253" s="165"/>
      <c r="AT253" s="161" t="s">
        <v>191</v>
      </c>
      <c r="AU253" s="161" t="s">
        <v>85</v>
      </c>
      <c r="AV253" s="14" t="s">
        <v>83</v>
      </c>
      <c r="AW253" s="14" t="s">
        <v>36</v>
      </c>
      <c r="AX253" s="14" t="s">
        <v>75</v>
      </c>
      <c r="AY253" s="161" t="s">
        <v>180</v>
      </c>
    </row>
    <row r="254" spans="2:65" s="12" customFormat="1">
      <c r="B254" s="145"/>
      <c r="D254" s="146" t="s">
        <v>191</v>
      </c>
      <c r="E254" s="147" t="s">
        <v>19</v>
      </c>
      <c r="F254" s="148" t="s">
        <v>410</v>
      </c>
      <c r="H254" s="149">
        <v>44.16</v>
      </c>
      <c r="I254" s="150"/>
      <c r="L254" s="145"/>
      <c r="M254" s="151"/>
      <c r="T254" s="152"/>
      <c r="AT254" s="147" t="s">
        <v>191</v>
      </c>
      <c r="AU254" s="147" t="s">
        <v>85</v>
      </c>
      <c r="AV254" s="12" t="s">
        <v>85</v>
      </c>
      <c r="AW254" s="12" t="s">
        <v>36</v>
      </c>
      <c r="AX254" s="12" t="s">
        <v>75</v>
      </c>
      <c r="AY254" s="147" t="s">
        <v>180</v>
      </c>
    </row>
    <row r="255" spans="2:65" s="12" customFormat="1">
      <c r="B255" s="145"/>
      <c r="D255" s="146" t="s">
        <v>191</v>
      </c>
      <c r="E255" s="147" t="s">
        <v>19</v>
      </c>
      <c r="F255" s="148" t="s">
        <v>411</v>
      </c>
      <c r="H255" s="149">
        <v>47.45</v>
      </c>
      <c r="I255" s="150"/>
      <c r="L255" s="145"/>
      <c r="M255" s="151"/>
      <c r="T255" s="152"/>
      <c r="AT255" s="147" t="s">
        <v>191</v>
      </c>
      <c r="AU255" s="147" t="s">
        <v>85</v>
      </c>
      <c r="AV255" s="12" t="s">
        <v>85</v>
      </c>
      <c r="AW255" s="12" t="s">
        <v>36</v>
      </c>
      <c r="AX255" s="12" t="s">
        <v>75</v>
      </c>
      <c r="AY255" s="147" t="s">
        <v>180</v>
      </c>
    </row>
    <row r="256" spans="2:65" s="13" customFormat="1">
      <c r="B256" s="153"/>
      <c r="D256" s="146" t="s">
        <v>191</v>
      </c>
      <c r="E256" s="154" t="s">
        <v>19</v>
      </c>
      <c r="F256" s="155" t="s">
        <v>195</v>
      </c>
      <c r="H256" s="156">
        <v>91.61</v>
      </c>
      <c r="I256" s="157"/>
      <c r="L256" s="153"/>
      <c r="M256" s="158"/>
      <c r="T256" s="159"/>
      <c r="AT256" s="154" t="s">
        <v>191</v>
      </c>
      <c r="AU256" s="154" t="s">
        <v>85</v>
      </c>
      <c r="AV256" s="13" t="s">
        <v>187</v>
      </c>
      <c r="AW256" s="13" t="s">
        <v>36</v>
      </c>
      <c r="AX256" s="13" t="s">
        <v>83</v>
      </c>
      <c r="AY256" s="154" t="s">
        <v>180</v>
      </c>
    </row>
    <row r="257" spans="2:65" s="1" customFormat="1" ht="49.2" customHeight="1">
      <c r="B257" s="32"/>
      <c r="C257" s="128" t="s">
        <v>412</v>
      </c>
      <c r="D257" s="128" t="s">
        <v>182</v>
      </c>
      <c r="E257" s="129" t="s">
        <v>413</v>
      </c>
      <c r="F257" s="130" t="s">
        <v>414</v>
      </c>
      <c r="G257" s="131" t="s">
        <v>105</v>
      </c>
      <c r="H257" s="132">
        <v>91.61</v>
      </c>
      <c r="I257" s="133"/>
      <c r="J257" s="134">
        <f>ROUND(I257*H257,2)</f>
        <v>0</v>
      </c>
      <c r="K257" s="130" t="s">
        <v>186</v>
      </c>
      <c r="L257" s="32"/>
      <c r="M257" s="135" t="s">
        <v>19</v>
      </c>
      <c r="N257" s="136" t="s">
        <v>46</v>
      </c>
      <c r="P257" s="137">
        <f>O257*H257</f>
        <v>0</v>
      </c>
      <c r="Q257" s="137">
        <v>0</v>
      </c>
      <c r="R257" s="137">
        <f>Q257*H257</f>
        <v>0</v>
      </c>
      <c r="S257" s="137">
        <v>0</v>
      </c>
      <c r="T257" s="138">
        <f>S257*H257</f>
        <v>0</v>
      </c>
      <c r="AR257" s="139" t="s">
        <v>187</v>
      </c>
      <c r="AT257" s="139" t="s">
        <v>182</v>
      </c>
      <c r="AU257" s="139" t="s">
        <v>85</v>
      </c>
      <c r="AY257" s="17" t="s">
        <v>180</v>
      </c>
      <c r="BE257" s="140">
        <f>IF(N257="základní",J257,0)</f>
        <v>0</v>
      </c>
      <c r="BF257" s="140">
        <f>IF(N257="snížená",J257,0)</f>
        <v>0</v>
      </c>
      <c r="BG257" s="140">
        <f>IF(N257="zákl. přenesená",J257,0)</f>
        <v>0</v>
      </c>
      <c r="BH257" s="140">
        <f>IF(N257="sníž. přenesená",J257,0)</f>
        <v>0</v>
      </c>
      <c r="BI257" s="140">
        <f>IF(N257="nulová",J257,0)</f>
        <v>0</v>
      </c>
      <c r="BJ257" s="17" t="s">
        <v>83</v>
      </c>
      <c r="BK257" s="140">
        <f>ROUND(I257*H257,2)</f>
        <v>0</v>
      </c>
      <c r="BL257" s="17" t="s">
        <v>187</v>
      </c>
      <c r="BM257" s="139" t="s">
        <v>415</v>
      </c>
    </row>
    <row r="258" spans="2:65" s="1" customFormat="1">
      <c r="B258" s="32"/>
      <c r="D258" s="141" t="s">
        <v>189</v>
      </c>
      <c r="F258" s="142" t="s">
        <v>416</v>
      </c>
      <c r="I258" s="143"/>
      <c r="L258" s="32"/>
      <c r="M258" s="144"/>
      <c r="T258" s="53"/>
      <c r="AT258" s="17" t="s">
        <v>189</v>
      </c>
      <c r="AU258" s="17" t="s">
        <v>85</v>
      </c>
    </row>
    <row r="259" spans="2:65" s="1" customFormat="1" ht="37.950000000000003" customHeight="1">
      <c r="B259" s="32"/>
      <c r="C259" s="128" t="s">
        <v>417</v>
      </c>
      <c r="D259" s="128" t="s">
        <v>182</v>
      </c>
      <c r="E259" s="129" t="s">
        <v>418</v>
      </c>
      <c r="F259" s="130" t="s">
        <v>419</v>
      </c>
      <c r="G259" s="131" t="s">
        <v>244</v>
      </c>
      <c r="H259" s="132">
        <v>5.6909999999999998</v>
      </c>
      <c r="I259" s="133"/>
      <c r="J259" s="134">
        <f>ROUND(I259*H259,2)</f>
        <v>0</v>
      </c>
      <c r="K259" s="130" t="s">
        <v>186</v>
      </c>
      <c r="L259" s="32"/>
      <c r="M259" s="135" t="s">
        <v>19</v>
      </c>
      <c r="N259" s="136" t="s">
        <v>46</v>
      </c>
      <c r="P259" s="137">
        <f>O259*H259</f>
        <v>0</v>
      </c>
      <c r="Q259" s="137">
        <v>1.10907</v>
      </c>
      <c r="R259" s="137">
        <f>Q259*H259</f>
        <v>6.3117173700000002</v>
      </c>
      <c r="S259" s="137">
        <v>0</v>
      </c>
      <c r="T259" s="138">
        <f>S259*H259</f>
        <v>0</v>
      </c>
      <c r="AR259" s="139" t="s">
        <v>187</v>
      </c>
      <c r="AT259" s="139" t="s">
        <v>182</v>
      </c>
      <c r="AU259" s="139" t="s">
        <v>85</v>
      </c>
      <c r="AY259" s="17" t="s">
        <v>180</v>
      </c>
      <c r="BE259" s="140">
        <f>IF(N259="základní",J259,0)</f>
        <v>0</v>
      </c>
      <c r="BF259" s="140">
        <f>IF(N259="snížená",J259,0)</f>
        <v>0</v>
      </c>
      <c r="BG259" s="140">
        <f>IF(N259="zákl. přenesená",J259,0)</f>
        <v>0</v>
      </c>
      <c r="BH259" s="140">
        <f>IF(N259="sníž. přenesená",J259,0)</f>
        <v>0</v>
      </c>
      <c r="BI259" s="140">
        <f>IF(N259="nulová",J259,0)</f>
        <v>0</v>
      </c>
      <c r="BJ259" s="17" t="s">
        <v>83</v>
      </c>
      <c r="BK259" s="140">
        <f>ROUND(I259*H259,2)</f>
        <v>0</v>
      </c>
      <c r="BL259" s="17" t="s">
        <v>187</v>
      </c>
      <c r="BM259" s="139" t="s">
        <v>420</v>
      </c>
    </row>
    <row r="260" spans="2:65" s="1" customFormat="1">
      <c r="B260" s="32"/>
      <c r="D260" s="141" t="s">
        <v>189</v>
      </c>
      <c r="F260" s="142" t="s">
        <v>421</v>
      </c>
      <c r="I260" s="143"/>
      <c r="L260" s="32"/>
      <c r="M260" s="144"/>
      <c r="T260" s="53"/>
      <c r="AT260" s="17" t="s">
        <v>189</v>
      </c>
      <c r="AU260" s="17" t="s">
        <v>85</v>
      </c>
    </row>
    <row r="261" spans="2:65" s="1" customFormat="1" ht="28.8">
      <c r="B261" s="32"/>
      <c r="D261" s="146" t="s">
        <v>301</v>
      </c>
      <c r="F261" s="176" t="s">
        <v>422</v>
      </c>
      <c r="I261" s="143"/>
      <c r="L261" s="32"/>
      <c r="M261" s="144"/>
      <c r="T261" s="53"/>
      <c r="AT261" s="17" t="s">
        <v>301</v>
      </c>
      <c r="AU261" s="17" t="s">
        <v>85</v>
      </c>
    </row>
    <row r="262" spans="2:65" s="12" customFormat="1">
      <c r="B262" s="145"/>
      <c r="D262" s="146" t="s">
        <v>191</v>
      </c>
      <c r="F262" s="148" t="s">
        <v>423</v>
      </c>
      <c r="H262" s="149">
        <v>5.6909999999999998</v>
      </c>
      <c r="I262" s="150"/>
      <c r="L262" s="145"/>
      <c r="M262" s="151"/>
      <c r="T262" s="152"/>
      <c r="AT262" s="147" t="s">
        <v>191</v>
      </c>
      <c r="AU262" s="147" t="s">
        <v>85</v>
      </c>
      <c r="AV262" s="12" t="s">
        <v>85</v>
      </c>
      <c r="AW262" s="12" t="s">
        <v>4</v>
      </c>
      <c r="AX262" s="12" t="s">
        <v>83</v>
      </c>
      <c r="AY262" s="147" t="s">
        <v>180</v>
      </c>
    </row>
    <row r="263" spans="2:65" s="1" customFormat="1" ht="24.15" customHeight="1">
      <c r="B263" s="32"/>
      <c r="C263" s="128" t="s">
        <v>424</v>
      </c>
      <c r="D263" s="128" t="s">
        <v>182</v>
      </c>
      <c r="E263" s="129" t="s">
        <v>425</v>
      </c>
      <c r="F263" s="130" t="s">
        <v>426</v>
      </c>
      <c r="G263" s="131" t="s">
        <v>244</v>
      </c>
      <c r="H263" s="132">
        <v>0.113</v>
      </c>
      <c r="I263" s="133"/>
      <c r="J263" s="134">
        <f>ROUND(I263*H263,2)</f>
        <v>0</v>
      </c>
      <c r="K263" s="130" t="s">
        <v>186</v>
      </c>
      <c r="L263" s="32"/>
      <c r="M263" s="135" t="s">
        <v>19</v>
      </c>
      <c r="N263" s="136" t="s">
        <v>46</v>
      </c>
      <c r="P263" s="137">
        <f>O263*H263</f>
        <v>0</v>
      </c>
      <c r="Q263" s="137">
        <v>1.0384</v>
      </c>
      <c r="R263" s="137">
        <f>Q263*H263</f>
        <v>0.1173392</v>
      </c>
      <c r="S263" s="137">
        <v>0</v>
      </c>
      <c r="T263" s="138">
        <f>S263*H263</f>
        <v>0</v>
      </c>
      <c r="AR263" s="139" t="s">
        <v>187</v>
      </c>
      <c r="AT263" s="139" t="s">
        <v>182</v>
      </c>
      <c r="AU263" s="139" t="s">
        <v>85</v>
      </c>
      <c r="AY263" s="17" t="s">
        <v>180</v>
      </c>
      <c r="BE263" s="140">
        <f>IF(N263="základní",J263,0)</f>
        <v>0</v>
      </c>
      <c r="BF263" s="140">
        <f>IF(N263="snížená",J263,0)</f>
        <v>0</v>
      </c>
      <c r="BG263" s="140">
        <f>IF(N263="zákl. přenesená",J263,0)</f>
        <v>0</v>
      </c>
      <c r="BH263" s="140">
        <f>IF(N263="sníž. přenesená",J263,0)</f>
        <v>0</v>
      </c>
      <c r="BI263" s="140">
        <f>IF(N263="nulová",J263,0)</f>
        <v>0</v>
      </c>
      <c r="BJ263" s="17" t="s">
        <v>83</v>
      </c>
      <c r="BK263" s="140">
        <f>ROUND(I263*H263,2)</f>
        <v>0</v>
      </c>
      <c r="BL263" s="17" t="s">
        <v>187</v>
      </c>
      <c r="BM263" s="139" t="s">
        <v>427</v>
      </c>
    </row>
    <row r="264" spans="2:65" s="1" customFormat="1">
      <c r="B264" s="32"/>
      <c r="D264" s="141" t="s">
        <v>189</v>
      </c>
      <c r="F264" s="142" t="s">
        <v>428</v>
      </c>
      <c r="I264" s="143"/>
      <c r="L264" s="32"/>
      <c r="M264" s="144"/>
      <c r="T264" s="53"/>
      <c r="AT264" s="17" t="s">
        <v>189</v>
      </c>
      <c r="AU264" s="17" t="s">
        <v>85</v>
      </c>
    </row>
    <row r="265" spans="2:65" s="1" customFormat="1" ht="28.8">
      <c r="B265" s="32"/>
      <c r="D265" s="146" t="s">
        <v>301</v>
      </c>
      <c r="F265" s="176" t="s">
        <v>429</v>
      </c>
      <c r="I265" s="143"/>
      <c r="L265" s="32"/>
      <c r="M265" s="144"/>
      <c r="T265" s="53"/>
      <c r="AT265" s="17" t="s">
        <v>301</v>
      </c>
      <c r="AU265" s="17" t="s">
        <v>85</v>
      </c>
    </row>
    <row r="266" spans="2:65" s="12" customFormat="1">
      <c r="B266" s="145"/>
      <c r="D266" s="146" t="s">
        <v>191</v>
      </c>
      <c r="F266" s="148" t="s">
        <v>430</v>
      </c>
      <c r="H266" s="149">
        <v>0.113</v>
      </c>
      <c r="I266" s="150"/>
      <c r="L266" s="145"/>
      <c r="M266" s="151"/>
      <c r="T266" s="152"/>
      <c r="AT266" s="147" t="s">
        <v>191</v>
      </c>
      <c r="AU266" s="147" t="s">
        <v>85</v>
      </c>
      <c r="AV266" s="12" t="s">
        <v>85</v>
      </c>
      <c r="AW266" s="12" t="s">
        <v>4</v>
      </c>
      <c r="AX266" s="12" t="s">
        <v>83</v>
      </c>
      <c r="AY266" s="147" t="s">
        <v>180</v>
      </c>
    </row>
    <row r="267" spans="2:65" s="1" customFormat="1" ht="16.5" customHeight="1">
      <c r="B267" s="32"/>
      <c r="C267" s="128" t="s">
        <v>431</v>
      </c>
      <c r="D267" s="128" t="s">
        <v>182</v>
      </c>
      <c r="E267" s="129" t="s">
        <v>432</v>
      </c>
      <c r="F267" s="130" t="s">
        <v>433</v>
      </c>
      <c r="G267" s="131" t="s">
        <v>185</v>
      </c>
      <c r="H267" s="132">
        <v>0.871</v>
      </c>
      <c r="I267" s="133"/>
      <c r="J267" s="134">
        <f>ROUND(I267*H267,2)</f>
        <v>0</v>
      </c>
      <c r="K267" s="130" t="s">
        <v>186</v>
      </c>
      <c r="L267" s="32"/>
      <c r="M267" s="135" t="s">
        <v>19</v>
      </c>
      <c r="N267" s="136" t="s">
        <v>46</v>
      </c>
      <c r="P267" s="137">
        <f>O267*H267</f>
        <v>0</v>
      </c>
      <c r="Q267" s="137">
        <v>2.6446800000000001</v>
      </c>
      <c r="R267" s="137">
        <f>Q267*H267</f>
        <v>2.3035162800000002</v>
      </c>
      <c r="S267" s="137">
        <v>0</v>
      </c>
      <c r="T267" s="138">
        <f>S267*H267</f>
        <v>0</v>
      </c>
      <c r="AR267" s="139" t="s">
        <v>187</v>
      </c>
      <c r="AT267" s="139" t="s">
        <v>182</v>
      </c>
      <c r="AU267" s="139" t="s">
        <v>85</v>
      </c>
      <c r="AY267" s="17" t="s">
        <v>180</v>
      </c>
      <c r="BE267" s="140">
        <f>IF(N267="základní",J267,0)</f>
        <v>0</v>
      </c>
      <c r="BF267" s="140">
        <f>IF(N267="snížená",J267,0)</f>
        <v>0</v>
      </c>
      <c r="BG267" s="140">
        <f>IF(N267="zákl. přenesená",J267,0)</f>
        <v>0</v>
      </c>
      <c r="BH267" s="140">
        <f>IF(N267="sníž. přenesená",J267,0)</f>
        <v>0</v>
      </c>
      <c r="BI267" s="140">
        <f>IF(N267="nulová",J267,0)</f>
        <v>0</v>
      </c>
      <c r="BJ267" s="17" t="s">
        <v>83</v>
      </c>
      <c r="BK267" s="140">
        <f>ROUND(I267*H267,2)</f>
        <v>0</v>
      </c>
      <c r="BL267" s="17" t="s">
        <v>187</v>
      </c>
      <c r="BM267" s="139" t="s">
        <v>434</v>
      </c>
    </row>
    <row r="268" spans="2:65" s="1" customFormat="1">
      <c r="B268" s="32"/>
      <c r="D268" s="141" t="s">
        <v>189</v>
      </c>
      <c r="F268" s="142" t="s">
        <v>435</v>
      </c>
      <c r="I268" s="143"/>
      <c r="L268" s="32"/>
      <c r="M268" s="144"/>
      <c r="T268" s="53"/>
      <c r="AT268" s="17" t="s">
        <v>189</v>
      </c>
      <c r="AU268" s="17" t="s">
        <v>85</v>
      </c>
    </row>
    <row r="269" spans="2:65" s="14" customFormat="1" ht="20.399999999999999">
      <c r="B269" s="160"/>
      <c r="D269" s="146" t="s">
        <v>191</v>
      </c>
      <c r="E269" s="161" t="s">
        <v>19</v>
      </c>
      <c r="F269" s="162" t="s">
        <v>436</v>
      </c>
      <c r="H269" s="161" t="s">
        <v>19</v>
      </c>
      <c r="I269" s="163"/>
      <c r="L269" s="160"/>
      <c r="M269" s="164"/>
      <c r="T269" s="165"/>
      <c r="AT269" s="161" t="s">
        <v>191</v>
      </c>
      <c r="AU269" s="161" t="s">
        <v>85</v>
      </c>
      <c r="AV269" s="14" t="s">
        <v>83</v>
      </c>
      <c r="AW269" s="14" t="s">
        <v>36</v>
      </c>
      <c r="AX269" s="14" t="s">
        <v>75</v>
      </c>
      <c r="AY269" s="161" t="s">
        <v>180</v>
      </c>
    </row>
    <row r="270" spans="2:65" s="12" customFormat="1">
      <c r="B270" s="145"/>
      <c r="D270" s="146" t="s">
        <v>191</v>
      </c>
      <c r="E270" s="147" t="s">
        <v>19</v>
      </c>
      <c r="F270" s="148" t="s">
        <v>437</v>
      </c>
      <c r="H270" s="149">
        <v>0.871</v>
      </c>
      <c r="I270" s="150"/>
      <c r="L270" s="145"/>
      <c r="M270" s="151"/>
      <c r="T270" s="152"/>
      <c r="AT270" s="147" t="s">
        <v>191</v>
      </c>
      <c r="AU270" s="147" t="s">
        <v>85</v>
      </c>
      <c r="AV270" s="12" t="s">
        <v>85</v>
      </c>
      <c r="AW270" s="12" t="s">
        <v>36</v>
      </c>
      <c r="AX270" s="12" t="s">
        <v>75</v>
      </c>
      <c r="AY270" s="147" t="s">
        <v>180</v>
      </c>
    </row>
    <row r="271" spans="2:65" s="13" customFormat="1">
      <c r="B271" s="153"/>
      <c r="D271" s="146" t="s">
        <v>191</v>
      </c>
      <c r="E271" s="154" t="s">
        <v>19</v>
      </c>
      <c r="F271" s="155" t="s">
        <v>195</v>
      </c>
      <c r="H271" s="156">
        <v>0.871</v>
      </c>
      <c r="I271" s="157"/>
      <c r="L271" s="153"/>
      <c r="M271" s="158"/>
      <c r="T271" s="159"/>
      <c r="AT271" s="154" t="s">
        <v>191</v>
      </c>
      <c r="AU271" s="154" t="s">
        <v>85</v>
      </c>
      <c r="AV271" s="13" t="s">
        <v>187</v>
      </c>
      <c r="AW271" s="13" t="s">
        <v>36</v>
      </c>
      <c r="AX271" s="13" t="s">
        <v>83</v>
      </c>
      <c r="AY271" s="154" t="s">
        <v>180</v>
      </c>
    </row>
    <row r="272" spans="2:65" s="11" customFormat="1" ht="22.95" customHeight="1">
      <c r="B272" s="116"/>
      <c r="D272" s="117" t="s">
        <v>74</v>
      </c>
      <c r="E272" s="126" t="s">
        <v>187</v>
      </c>
      <c r="F272" s="126" t="s">
        <v>438</v>
      </c>
      <c r="I272" s="119"/>
      <c r="J272" s="127">
        <f>BK272</f>
        <v>0</v>
      </c>
      <c r="L272" s="116"/>
      <c r="M272" s="121"/>
      <c r="P272" s="122">
        <f>SUM(P273:P298)</f>
        <v>0</v>
      </c>
      <c r="R272" s="122">
        <f>SUM(R273:R298)</f>
        <v>7.7443396800000004</v>
      </c>
      <c r="T272" s="123">
        <f>SUM(T273:T298)</f>
        <v>0</v>
      </c>
      <c r="AR272" s="117" t="s">
        <v>83</v>
      </c>
      <c r="AT272" s="124" t="s">
        <v>74</v>
      </c>
      <c r="AU272" s="124" t="s">
        <v>83</v>
      </c>
      <c r="AY272" s="117" t="s">
        <v>180</v>
      </c>
      <c r="BK272" s="125">
        <f>SUM(BK273:BK298)</f>
        <v>0</v>
      </c>
    </row>
    <row r="273" spans="2:65" s="1" customFormat="1" ht="49.2" customHeight="1">
      <c r="B273" s="32"/>
      <c r="C273" s="128" t="s">
        <v>439</v>
      </c>
      <c r="D273" s="128" t="s">
        <v>182</v>
      </c>
      <c r="E273" s="129" t="s">
        <v>440</v>
      </c>
      <c r="F273" s="130" t="s">
        <v>441</v>
      </c>
      <c r="G273" s="131" t="s">
        <v>283</v>
      </c>
      <c r="H273" s="132">
        <v>96</v>
      </c>
      <c r="I273" s="133"/>
      <c r="J273" s="134">
        <f>ROUND(I273*H273,2)</f>
        <v>0</v>
      </c>
      <c r="K273" s="130" t="s">
        <v>186</v>
      </c>
      <c r="L273" s="32"/>
      <c r="M273" s="135" t="s">
        <v>19</v>
      </c>
      <c r="N273" s="136" t="s">
        <v>46</v>
      </c>
      <c r="P273" s="137">
        <f>O273*H273</f>
        <v>0</v>
      </c>
      <c r="Q273" s="137">
        <v>4.5900000000000003E-3</v>
      </c>
      <c r="R273" s="137">
        <f>Q273*H273</f>
        <v>0.44064000000000003</v>
      </c>
      <c r="S273" s="137">
        <v>0</v>
      </c>
      <c r="T273" s="138">
        <f>S273*H273</f>
        <v>0</v>
      </c>
      <c r="AR273" s="139" t="s">
        <v>187</v>
      </c>
      <c r="AT273" s="139" t="s">
        <v>182</v>
      </c>
      <c r="AU273" s="139" t="s">
        <v>85</v>
      </c>
      <c r="AY273" s="17" t="s">
        <v>180</v>
      </c>
      <c r="BE273" s="140">
        <f>IF(N273="základní",J273,0)</f>
        <v>0</v>
      </c>
      <c r="BF273" s="140">
        <f>IF(N273="snížená",J273,0)</f>
        <v>0</v>
      </c>
      <c r="BG273" s="140">
        <f>IF(N273="zákl. přenesená",J273,0)</f>
        <v>0</v>
      </c>
      <c r="BH273" s="140">
        <f>IF(N273="sníž. přenesená",J273,0)</f>
        <v>0</v>
      </c>
      <c r="BI273" s="140">
        <f>IF(N273="nulová",J273,0)</f>
        <v>0</v>
      </c>
      <c r="BJ273" s="17" t="s">
        <v>83</v>
      </c>
      <c r="BK273" s="140">
        <f>ROUND(I273*H273,2)</f>
        <v>0</v>
      </c>
      <c r="BL273" s="17" t="s">
        <v>187</v>
      </c>
      <c r="BM273" s="139" t="s">
        <v>442</v>
      </c>
    </row>
    <row r="274" spans="2:65" s="1" customFormat="1">
      <c r="B274" s="32"/>
      <c r="D274" s="141" t="s">
        <v>189</v>
      </c>
      <c r="F274" s="142" t="s">
        <v>443</v>
      </c>
      <c r="I274" s="143"/>
      <c r="L274" s="32"/>
      <c r="M274" s="144"/>
      <c r="T274" s="53"/>
      <c r="AT274" s="17" t="s">
        <v>189</v>
      </c>
      <c r="AU274" s="17" t="s">
        <v>85</v>
      </c>
    </row>
    <row r="275" spans="2:65" s="14" customFormat="1">
      <c r="B275" s="160"/>
      <c r="D275" s="146" t="s">
        <v>191</v>
      </c>
      <c r="E275" s="161" t="s">
        <v>19</v>
      </c>
      <c r="F275" s="162" t="s">
        <v>444</v>
      </c>
      <c r="H275" s="161" t="s">
        <v>19</v>
      </c>
      <c r="I275" s="163"/>
      <c r="L275" s="160"/>
      <c r="M275" s="164"/>
      <c r="T275" s="165"/>
      <c r="AT275" s="161" t="s">
        <v>191</v>
      </c>
      <c r="AU275" s="161" t="s">
        <v>85</v>
      </c>
      <c r="AV275" s="14" t="s">
        <v>83</v>
      </c>
      <c r="AW275" s="14" t="s">
        <v>36</v>
      </c>
      <c r="AX275" s="14" t="s">
        <v>75</v>
      </c>
      <c r="AY275" s="161" t="s">
        <v>180</v>
      </c>
    </row>
    <row r="276" spans="2:65" s="12" customFormat="1">
      <c r="B276" s="145"/>
      <c r="D276" s="146" t="s">
        <v>191</v>
      </c>
      <c r="E276" s="147" t="s">
        <v>19</v>
      </c>
      <c r="F276" s="148" t="s">
        <v>445</v>
      </c>
      <c r="H276" s="149">
        <v>96</v>
      </c>
      <c r="I276" s="150"/>
      <c r="L276" s="145"/>
      <c r="M276" s="151"/>
      <c r="T276" s="152"/>
      <c r="AT276" s="147" t="s">
        <v>191</v>
      </c>
      <c r="AU276" s="147" t="s">
        <v>85</v>
      </c>
      <c r="AV276" s="12" t="s">
        <v>85</v>
      </c>
      <c r="AW276" s="12" t="s">
        <v>36</v>
      </c>
      <c r="AX276" s="12" t="s">
        <v>75</v>
      </c>
      <c r="AY276" s="147" t="s">
        <v>180</v>
      </c>
    </row>
    <row r="277" spans="2:65" s="13" customFormat="1">
      <c r="B277" s="153"/>
      <c r="D277" s="146" t="s">
        <v>191</v>
      </c>
      <c r="E277" s="154" t="s">
        <v>19</v>
      </c>
      <c r="F277" s="155" t="s">
        <v>195</v>
      </c>
      <c r="H277" s="156">
        <v>96</v>
      </c>
      <c r="I277" s="157"/>
      <c r="L277" s="153"/>
      <c r="M277" s="158"/>
      <c r="T277" s="159"/>
      <c r="AT277" s="154" t="s">
        <v>191</v>
      </c>
      <c r="AU277" s="154" t="s">
        <v>85</v>
      </c>
      <c r="AV277" s="13" t="s">
        <v>187</v>
      </c>
      <c r="AW277" s="13" t="s">
        <v>36</v>
      </c>
      <c r="AX277" s="13" t="s">
        <v>83</v>
      </c>
      <c r="AY277" s="154" t="s">
        <v>180</v>
      </c>
    </row>
    <row r="278" spans="2:65" s="1" customFormat="1" ht="24.15" customHeight="1">
      <c r="B278" s="32"/>
      <c r="C278" s="166" t="s">
        <v>446</v>
      </c>
      <c r="D278" s="166" t="s">
        <v>260</v>
      </c>
      <c r="E278" s="167" t="s">
        <v>447</v>
      </c>
      <c r="F278" s="168" t="s">
        <v>448</v>
      </c>
      <c r="G278" s="169" t="s">
        <v>283</v>
      </c>
      <c r="H278" s="170">
        <v>96.96</v>
      </c>
      <c r="I278" s="171"/>
      <c r="J278" s="172">
        <f>ROUND(I278*H278,2)</f>
        <v>0</v>
      </c>
      <c r="K278" s="168" t="s">
        <v>186</v>
      </c>
      <c r="L278" s="173"/>
      <c r="M278" s="174" t="s">
        <v>19</v>
      </c>
      <c r="N278" s="175" t="s">
        <v>46</v>
      </c>
      <c r="P278" s="137">
        <f>O278*H278</f>
        <v>0</v>
      </c>
      <c r="Q278" s="137">
        <v>6.0999999999999999E-2</v>
      </c>
      <c r="R278" s="137">
        <f>Q278*H278</f>
        <v>5.9145599999999998</v>
      </c>
      <c r="S278" s="137">
        <v>0</v>
      </c>
      <c r="T278" s="138">
        <f>S278*H278</f>
        <v>0</v>
      </c>
      <c r="AR278" s="139" t="s">
        <v>236</v>
      </c>
      <c r="AT278" s="139" t="s">
        <v>260</v>
      </c>
      <c r="AU278" s="139" t="s">
        <v>85</v>
      </c>
      <c r="AY278" s="17" t="s">
        <v>180</v>
      </c>
      <c r="BE278" s="140">
        <f>IF(N278="základní",J278,0)</f>
        <v>0</v>
      </c>
      <c r="BF278" s="140">
        <f>IF(N278="snížená",J278,0)</f>
        <v>0</v>
      </c>
      <c r="BG278" s="140">
        <f>IF(N278="zákl. přenesená",J278,0)</f>
        <v>0</v>
      </c>
      <c r="BH278" s="140">
        <f>IF(N278="sníž. přenesená",J278,0)</f>
        <v>0</v>
      </c>
      <c r="BI278" s="140">
        <f>IF(N278="nulová",J278,0)</f>
        <v>0</v>
      </c>
      <c r="BJ278" s="17" t="s">
        <v>83</v>
      </c>
      <c r="BK278" s="140">
        <f>ROUND(I278*H278,2)</f>
        <v>0</v>
      </c>
      <c r="BL278" s="17" t="s">
        <v>187</v>
      </c>
      <c r="BM278" s="139" t="s">
        <v>449</v>
      </c>
    </row>
    <row r="279" spans="2:65" s="12" customFormat="1">
      <c r="B279" s="145"/>
      <c r="D279" s="146" t="s">
        <v>191</v>
      </c>
      <c r="F279" s="148" t="s">
        <v>450</v>
      </c>
      <c r="H279" s="149">
        <v>96.96</v>
      </c>
      <c r="I279" s="150"/>
      <c r="L279" s="145"/>
      <c r="M279" s="151"/>
      <c r="T279" s="152"/>
      <c r="AT279" s="147" t="s">
        <v>191</v>
      </c>
      <c r="AU279" s="147" t="s">
        <v>85</v>
      </c>
      <c r="AV279" s="12" t="s">
        <v>85</v>
      </c>
      <c r="AW279" s="12" t="s">
        <v>4</v>
      </c>
      <c r="AX279" s="12" t="s">
        <v>83</v>
      </c>
      <c r="AY279" s="147" t="s">
        <v>180</v>
      </c>
    </row>
    <row r="280" spans="2:65" s="1" customFormat="1" ht="44.25" customHeight="1">
      <c r="B280" s="32"/>
      <c r="C280" s="128" t="s">
        <v>451</v>
      </c>
      <c r="D280" s="128" t="s">
        <v>182</v>
      </c>
      <c r="E280" s="129" t="s">
        <v>452</v>
      </c>
      <c r="F280" s="130" t="s">
        <v>453</v>
      </c>
      <c r="G280" s="131" t="s">
        <v>100</v>
      </c>
      <c r="H280" s="132">
        <v>12.4</v>
      </c>
      <c r="I280" s="133"/>
      <c r="J280" s="134">
        <f>ROUND(I280*H280,2)</f>
        <v>0</v>
      </c>
      <c r="K280" s="130" t="s">
        <v>186</v>
      </c>
      <c r="L280" s="32"/>
      <c r="M280" s="135" t="s">
        <v>19</v>
      </c>
      <c r="N280" s="136" t="s">
        <v>46</v>
      </c>
      <c r="P280" s="137">
        <f>O280*H280</f>
        <v>0</v>
      </c>
      <c r="Q280" s="137">
        <v>0.11046</v>
      </c>
      <c r="R280" s="137">
        <f>Q280*H280</f>
        <v>1.369704</v>
      </c>
      <c r="S280" s="137">
        <v>0</v>
      </c>
      <c r="T280" s="138">
        <f>S280*H280</f>
        <v>0</v>
      </c>
      <c r="AR280" s="139" t="s">
        <v>187</v>
      </c>
      <c r="AT280" s="139" t="s">
        <v>182</v>
      </c>
      <c r="AU280" s="139" t="s">
        <v>85</v>
      </c>
      <c r="AY280" s="17" t="s">
        <v>180</v>
      </c>
      <c r="BE280" s="140">
        <f>IF(N280="základní",J280,0)</f>
        <v>0</v>
      </c>
      <c r="BF280" s="140">
        <f>IF(N280="snížená",J280,0)</f>
        <v>0</v>
      </c>
      <c r="BG280" s="140">
        <f>IF(N280="zákl. přenesená",J280,0)</f>
        <v>0</v>
      </c>
      <c r="BH280" s="140">
        <f>IF(N280="sníž. přenesená",J280,0)</f>
        <v>0</v>
      </c>
      <c r="BI280" s="140">
        <f>IF(N280="nulová",J280,0)</f>
        <v>0</v>
      </c>
      <c r="BJ280" s="17" t="s">
        <v>83</v>
      </c>
      <c r="BK280" s="140">
        <f>ROUND(I280*H280,2)</f>
        <v>0</v>
      </c>
      <c r="BL280" s="17" t="s">
        <v>187</v>
      </c>
      <c r="BM280" s="139" t="s">
        <v>454</v>
      </c>
    </row>
    <row r="281" spans="2:65" s="1" customFormat="1">
      <c r="B281" s="32"/>
      <c r="D281" s="141" t="s">
        <v>189</v>
      </c>
      <c r="F281" s="142" t="s">
        <v>455</v>
      </c>
      <c r="I281" s="143"/>
      <c r="L281" s="32"/>
      <c r="M281" s="144"/>
      <c r="T281" s="53"/>
      <c r="AT281" s="17" t="s">
        <v>189</v>
      </c>
      <c r="AU281" s="17" t="s">
        <v>85</v>
      </c>
    </row>
    <row r="282" spans="2:65" s="14" customFormat="1">
      <c r="B282" s="160"/>
      <c r="D282" s="146" t="s">
        <v>191</v>
      </c>
      <c r="E282" s="161" t="s">
        <v>19</v>
      </c>
      <c r="F282" s="162" t="s">
        <v>456</v>
      </c>
      <c r="H282" s="161" t="s">
        <v>19</v>
      </c>
      <c r="I282" s="163"/>
      <c r="L282" s="160"/>
      <c r="M282" s="164"/>
      <c r="T282" s="165"/>
      <c r="AT282" s="161" t="s">
        <v>191</v>
      </c>
      <c r="AU282" s="161" t="s">
        <v>85</v>
      </c>
      <c r="AV282" s="14" t="s">
        <v>83</v>
      </c>
      <c r="AW282" s="14" t="s">
        <v>36</v>
      </c>
      <c r="AX282" s="14" t="s">
        <v>75</v>
      </c>
      <c r="AY282" s="161" t="s">
        <v>180</v>
      </c>
    </row>
    <row r="283" spans="2:65" s="12" customFormat="1">
      <c r="B283" s="145"/>
      <c r="D283" s="146" t="s">
        <v>191</v>
      </c>
      <c r="E283" s="147" t="s">
        <v>19</v>
      </c>
      <c r="F283" s="148" t="s">
        <v>457</v>
      </c>
      <c r="H283" s="149">
        <v>12.4</v>
      </c>
      <c r="I283" s="150"/>
      <c r="L283" s="145"/>
      <c r="M283" s="151"/>
      <c r="T283" s="152"/>
      <c r="AT283" s="147" t="s">
        <v>191</v>
      </c>
      <c r="AU283" s="147" t="s">
        <v>85</v>
      </c>
      <c r="AV283" s="12" t="s">
        <v>85</v>
      </c>
      <c r="AW283" s="12" t="s">
        <v>36</v>
      </c>
      <c r="AX283" s="12" t="s">
        <v>75</v>
      </c>
      <c r="AY283" s="147" t="s">
        <v>180</v>
      </c>
    </row>
    <row r="284" spans="2:65" s="13" customFormat="1">
      <c r="B284" s="153"/>
      <c r="D284" s="146" t="s">
        <v>191</v>
      </c>
      <c r="E284" s="154" t="s">
        <v>19</v>
      </c>
      <c r="F284" s="155" t="s">
        <v>195</v>
      </c>
      <c r="H284" s="156">
        <v>12.4</v>
      </c>
      <c r="I284" s="157"/>
      <c r="L284" s="153"/>
      <c r="M284" s="158"/>
      <c r="T284" s="159"/>
      <c r="AT284" s="154" t="s">
        <v>191</v>
      </c>
      <c r="AU284" s="154" t="s">
        <v>85</v>
      </c>
      <c r="AV284" s="13" t="s">
        <v>187</v>
      </c>
      <c r="AW284" s="13" t="s">
        <v>36</v>
      </c>
      <c r="AX284" s="13" t="s">
        <v>83</v>
      </c>
      <c r="AY284" s="154" t="s">
        <v>180</v>
      </c>
    </row>
    <row r="285" spans="2:65" s="1" customFormat="1" ht="33" customHeight="1">
      <c r="B285" s="32"/>
      <c r="C285" s="128" t="s">
        <v>458</v>
      </c>
      <c r="D285" s="128" t="s">
        <v>182</v>
      </c>
      <c r="E285" s="129" t="s">
        <v>459</v>
      </c>
      <c r="F285" s="130" t="s">
        <v>460</v>
      </c>
      <c r="G285" s="131" t="s">
        <v>105</v>
      </c>
      <c r="H285" s="132">
        <v>2.4540000000000002</v>
      </c>
      <c r="I285" s="133"/>
      <c r="J285" s="134">
        <f>ROUND(I285*H285,2)</f>
        <v>0</v>
      </c>
      <c r="K285" s="130" t="s">
        <v>186</v>
      </c>
      <c r="L285" s="32"/>
      <c r="M285" s="135" t="s">
        <v>19</v>
      </c>
      <c r="N285" s="136" t="s">
        <v>46</v>
      </c>
      <c r="P285" s="137">
        <f>O285*H285</f>
        <v>0</v>
      </c>
      <c r="Q285" s="137">
        <v>7.92E-3</v>
      </c>
      <c r="R285" s="137">
        <f>Q285*H285</f>
        <v>1.943568E-2</v>
      </c>
      <c r="S285" s="137">
        <v>0</v>
      </c>
      <c r="T285" s="138">
        <f>S285*H285</f>
        <v>0</v>
      </c>
      <c r="AR285" s="139" t="s">
        <v>187</v>
      </c>
      <c r="AT285" s="139" t="s">
        <v>182</v>
      </c>
      <c r="AU285" s="139" t="s">
        <v>85</v>
      </c>
      <c r="AY285" s="17" t="s">
        <v>180</v>
      </c>
      <c r="BE285" s="140">
        <f>IF(N285="základní",J285,0)</f>
        <v>0</v>
      </c>
      <c r="BF285" s="140">
        <f>IF(N285="snížená",J285,0)</f>
        <v>0</v>
      </c>
      <c r="BG285" s="140">
        <f>IF(N285="zákl. přenesená",J285,0)</f>
        <v>0</v>
      </c>
      <c r="BH285" s="140">
        <f>IF(N285="sníž. přenesená",J285,0)</f>
        <v>0</v>
      </c>
      <c r="BI285" s="140">
        <f>IF(N285="nulová",J285,0)</f>
        <v>0</v>
      </c>
      <c r="BJ285" s="17" t="s">
        <v>83</v>
      </c>
      <c r="BK285" s="140">
        <f>ROUND(I285*H285,2)</f>
        <v>0</v>
      </c>
      <c r="BL285" s="17" t="s">
        <v>187</v>
      </c>
      <c r="BM285" s="139" t="s">
        <v>461</v>
      </c>
    </row>
    <row r="286" spans="2:65" s="1" customFormat="1">
      <c r="B286" s="32"/>
      <c r="D286" s="141" t="s">
        <v>189</v>
      </c>
      <c r="F286" s="142" t="s">
        <v>462</v>
      </c>
      <c r="I286" s="143"/>
      <c r="L286" s="32"/>
      <c r="M286" s="144"/>
      <c r="T286" s="53"/>
      <c r="AT286" s="17" t="s">
        <v>189</v>
      </c>
      <c r="AU286" s="17" t="s">
        <v>85</v>
      </c>
    </row>
    <row r="287" spans="2:65" s="14" customFormat="1">
      <c r="B287" s="160"/>
      <c r="D287" s="146" t="s">
        <v>191</v>
      </c>
      <c r="E287" s="161" t="s">
        <v>19</v>
      </c>
      <c r="F287" s="162" t="s">
        <v>456</v>
      </c>
      <c r="H287" s="161" t="s">
        <v>19</v>
      </c>
      <c r="I287" s="163"/>
      <c r="L287" s="160"/>
      <c r="M287" s="164"/>
      <c r="T287" s="165"/>
      <c r="AT287" s="161" t="s">
        <v>191</v>
      </c>
      <c r="AU287" s="161" t="s">
        <v>85</v>
      </c>
      <c r="AV287" s="14" t="s">
        <v>83</v>
      </c>
      <c r="AW287" s="14" t="s">
        <v>36</v>
      </c>
      <c r="AX287" s="14" t="s">
        <v>75</v>
      </c>
      <c r="AY287" s="161" t="s">
        <v>180</v>
      </c>
    </row>
    <row r="288" spans="2:65" s="12" customFormat="1">
      <c r="B288" s="145"/>
      <c r="D288" s="146" t="s">
        <v>191</v>
      </c>
      <c r="E288" s="147" t="s">
        <v>19</v>
      </c>
      <c r="F288" s="148" t="s">
        <v>463</v>
      </c>
      <c r="H288" s="149">
        <v>2.4540000000000002</v>
      </c>
      <c r="I288" s="150"/>
      <c r="L288" s="145"/>
      <c r="M288" s="151"/>
      <c r="T288" s="152"/>
      <c r="AT288" s="147" t="s">
        <v>191</v>
      </c>
      <c r="AU288" s="147" t="s">
        <v>85</v>
      </c>
      <c r="AV288" s="12" t="s">
        <v>85</v>
      </c>
      <c r="AW288" s="12" t="s">
        <v>36</v>
      </c>
      <c r="AX288" s="12" t="s">
        <v>75</v>
      </c>
      <c r="AY288" s="147" t="s">
        <v>180</v>
      </c>
    </row>
    <row r="289" spans="2:65" s="13" customFormat="1">
      <c r="B289" s="153"/>
      <c r="D289" s="146" t="s">
        <v>191</v>
      </c>
      <c r="E289" s="154" t="s">
        <v>19</v>
      </c>
      <c r="F289" s="155" t="s">
        <v>195</v>
      </c>
      <c r="H289" s="156">
        <v>2.4540000000000002</v>
      </c>
      <c r="I289" s="157"/>
      <c r="L289" s="153"/>
      <c r="M289" s="158"/>
      <c r="T289" s="159"/>
      <c r="AT289" s="154" t="s">
        <v>191</v>
      </c>
      <c r="AU289" s="154" t="s">
        <v>85</v>
      </c>
      <c r="AV289" s="13" t="s">
        <v>187</v>
      </c>
      <c r="AW289" s="13" t="s">
        <v>36</v>
      </c>
      <c r="AX289" s="13" t="s">
        <v>83</v>
      </c>
      <c r="AY289" s="154" t="s">
        <v>180</v>
      </c>
    </row>
    <row r="290" spans="2:65" s="1" customFormat="1" ht="33" customHeight="1">
      <c r="B290" s="32"/>
      <c r="C290" s="128" t="s">
        <v>464</v>
      </c>
      <c r="D290" s="128" t="s">
        <v>182</v>
      </c>
      <c r="E290" s="129" t="s">
        <v>465</v>
      </c>
      <c r="F290" s="130" t="s">
        <v>466</v>
      </c>
      <c r="G290" s="131" t="s">
        <v>105</v>
      </c>
      <c r="H290" s="132">
        <v>2.4540000000000002</v>
      </c>
      <c r="I290" s="133"/>
      <c r="J290" s="134">
        <f>ROUND(I290*H290,2)</f>
        <v>0</v>
      </c>
      <c r="K290" s="130" t="s">
        <v>186</v>
      </c>
      <c r="L290" s="32"/>
      <c r="M290" s="135" t="s">
        <v>19</v>
      </c>
      <c r="N290" s="136" t="s">
        <v>46</v>
      </c>
      <c r="P290" s="137">
        <f>O290*H290</f>
        <v>0</v>
      </c>
      <c r="Q290" s="137">
        <v>0</v>
      </c>
      <c r="R290" s="137">
        <f>Q290*H290</f>
        <v>0</v>
      </c>
      <c r="S290" s="137">
        <v>0</v>
      </c>
      <c r="T290" s="138">
        <f>S290*H290</f>
        <v>0</v>
      </c>
      <c r="AR290" s="139" t="s">
        <v>187</v>
      </c>
      <c r="AT290" s="139" t="s">
        <v>182</v>
      </c>
      <c r="AU290" s="139" t="s">
        <v>85</v>
      </c>
      <c r="AY290" s="17" t="s">
        <v>180</v>
      </c>
      <c r="BE290" s="140">
        <f>IF(N290="základní",J290,0)</f>
        <v>0</v>
      </c>
      <c r="BF290" s="140">
        <f>IF(N290="snížená",J290,0)</f>
        <v>0</v>
      </c>
      <c r="BG290" s="140">
        <f>IF(N290="zákl. přenesená",J290,0)</f>
        <v>0</v>
      </c>
      <c r="BH290" s="140">
        <f>IF(N290="sníž. přenesená",J290,0)</f>
        <v>0</v>
      </c>
      <c r="BI290" s="140">
        <f>IF(N290="nulová",J290,0)</f>
        <v>0</v>
      </c>
      <c r="BJ290" s="17" t="s">
        <v>83</v>
      </c>
      <c r="BK290" s="140">
        <f>ROUND(I290*H290,2)</f>
        <v>0</v>
      </c>
      <c r="BL290" s="17" t="s">
        <v>187</v>
      </c>
      <c r="BM290" s="139" t="s">
        <v>467</v>
      </c>
    </row>
    <row r="291" spans="2:65" s="1" customFormat="1">
      <c r="B291" s="32"/>
      <c r="D291" s="141" t="s">
        <v>189</v>
      </c>
      <c r="F291" s="142" t="s">
        <v>468</v>
      </c>
      <c r="I291" s="143"/>
      <c r="L291" s="32"/>
      <c r="M291" s="144"/>
      <c r="T291" s="53"/>
      <c r="AT291" s="17" t="s">
        <v>189</v>
      </c>
      <c r="AU291" s="17" t="s">
        <v>85</v>
      </c>
    </row>
    <row r="292" spans="2:65" s="1" customFormat="1" ht="33" customHeight="1">
      <c r="B292" s="32"/>
      <c r="C292" s="128" t="s">
        <v>469</v>
      </c>
      <c r="D292" s="128" t="s">
        <v>182</v>
      </c>
      <c r="E292" s="129" t="s">
        <v>470</v>
      </c>
      <c r="F292" s="130" t="s">
        <v>471</v>
      </c>
      <c r="G292" s="131" t="s">
        <v>185</v>
      </c>
      <c r="H292" s="132">
        <v>7.2</v>
      </c>
      <c r="I292" s="133"/>
      <c r="J292" s="134">
        <f>ROUND(I292*H292,2)</f>
        <v>0</v>
      </c>
      <c r="K292" s="130" t="s">
        <v>186</v>
      </c>
      <c r="L292" s="32"/>
      <c r="M292" s="135" t="s">
        <v>19</v>
      </c>
      <c r="N292" s="136" t="s">
        <v>46</v>
      </c>
      <c r="P292" s="137">
        <f>O292*H292</f>
        <v>0</v>
      </c>
      <c r="Q292" s="137">
        <v>0</v>
      </c>
      <c r="R292" s="137">
        <f>Q292*H292</f>
        <v>0</v>
      </c>
      <c r="S292" s="137">
        <v>0</v>
      </c>
      <c r="T292" s="138">
        <f>S292*H292</f>
        <v>0</v>
      </c>
      <c r="AR292" s="139" t="s">
        <v>187</v>
      </c>
      <c r="AT292" s="139" t="s">
        <v>182</v>
      </c>
      <c r="AU292" s="139" t="s">
        <v>85</v>
      </c>
      <c r="AY292" s="17" t="s">
        <v>180</v>
      </c>
      <c r="BE292" s="140">
        <f>IF(N292="základní",J292,0)</f>
        <v>0</v>
      </c>
      <c r="BF292" s="140">
        <f>IF(N292="snížená",J292,0)</f>
        <v>0</v>
      </c>
      <c r="BG292" s="140">
        <f>IF(N292="zákl. přenesená",J292,0)</f>
        <v>0</v>
      </c>
      <c r="BH292" s="140">
        <f>IF(N292="sníž. přenesená",J292,0)</f>
        <v>0</v>
      </c>
      <c r="BI292" s="140">
        <f>IF(N292="nulová",J292,0)</f>
        <v>0</v>
      </c>
      <c r="BJ292" s="17" t="s">
        <v>83</v>
      </c>
      <c r="BK292" s="140">
        <f>ROUND(I292*H292,2)</f>
        <v>0</v>
      </c>
      <c r="BL292" s="17" t="s">
        <v>187</v>
      </c>
      <c r="BM292" s="139" t="s">
        <v>472</v>
      </c>
    </row>
    <row r="293" spans="2:65" s="1" customFormat="1">
      <c r="B293" s="32"/>
      <c r="D293" s="141" t="s">
        <v>189</v>
      </c>
      <c r="F293" s="142" t="s">
        <v>473</v>
      </c>
      <c r="I293" s="143"/>
      <c r="L293" s="32"/>
      <c r="M293" s="144"/>
      <c r="T293" s="53"/>
      <c r="AT293" s="17" t="s">
        <v>189</v>
      </c>
      <c r="AU293" s="17" t="s">
        <v>85</v>
      </c>
    </row>
    <row r="294" spans="2:65" s="14" customFormat="1">
      <c r="B294" s="160"/>
      <c r="D294" s="146" t="s">
        <v>191</v>
      </c>
      <c r="E294" s="161" t="s">
        <v>19</v>
      </c>
      <c r="F294" s="162" t="s">
        <v>258</v>
      </c>
      <c r="H294" s="161" t="s">
        <v>19</v>
      </c>
      <c r="I294" s="163"/>
      <c r="L294" s="160"/>
      <c r="M294" s="164"/>
      <c r="T294" s="165"/>
      <c r="AT294" s="161" t="s">
        <v>191</v>
      </c>
      <c r="AU294" s="161" t="s">
        <v>85</v>
      </c>
      <c r="AV294" s="14" t="s">
        <v>83</v>
      </c>
      <c r="AW294" s="14" t="s">
        <v>36</v>
      </c>
      <c r="AX294" s="14" t="s">
        <v>75</v>
      </c>
      <c r="AY294" s="161" t="s">
        <v>180</v>
      </c>
    </row>
    <row r="295" spans="2:65" s="12" customFormat="1">
      <c r="B295" s="145"/>
      <c r="D295" s="146" t="s">
        <v>191</v>
      </c>
      <c r="E295" s="147" t="s">
        <v>19</v>
      </c>
      <c r="F295" s="148" t="s">
        <v>474</v>
      </c>
      <c r="H295" s="149">
        <v>2.88</v>
      </c>
      <c r="I295" s="150"/>
      <c r="L295" s="145"/>
      <c r="M295" s="151"/>
      <c r="T295" s="152"/>
      <c r="AT295" s="147" t="s">
        <v>191</v>
      </c>
      <c r="AU295" s="147" t="s">
        <v>85</v>
      </c>
      <c r="AV295" s="12" t="s">
        <v>85</v>
      </c>
      <c r="AW295" s="12" t="s">
        <v>36</v>
      </c>
      <c r="AX295" s="12" t="s">
        <v>75</v>
      </c>
      <c r="AY295" s="147" t="s">
        <v>180</v>
      </c>
    </row>
    <row r="296" spans="2:65" s="14" customFormat="1">
      <c r="B296" s="160"/>
      <c r="D296" s="146" t="s">
        <v>191</v>
      </c>
      <c r="E296" s="161" t="s">
        <v>19</v>
      </c>
      <c r="F296" s="162" t="s">
        <v>271</v>
      </c>
      <c r="H296" s="161" t="s">
        <v>19</v>
      </c>
      <c r="I296" s="163"/>
      <c r="L296" s="160"/>
      <c r="M296" s="164"/>
      <c r="T296" s="165"/>
      <c r="AT296" s="161" t="s">
        <v>191</v>
      </c>
      <c r="AU296" s="161" t="s">
        <v>85</v>
      </c>
      <c r="AV296" s="14" t="s">
        <v>83</v>
      </c>
      <c r="AW296" s="14" t="s">
        <v>36</v>
      </c>
      <c r="AX296" s="14" t="s">
        <v>75</v>
      </c>
      <c r="AY296" s="161" t="s">
        <v>180</v>
      </c>
    </row>
    <row r="297" spans="2:65" s="12" customFormat="1">
      <c r="B297" s="145"/>
      <c r="D297" s="146" t="s">
        <v>191</v>
      </c>
      <c r="E297" s="147" t="s">
        <v>19</v>
      </c>
      <c r="F297" s="148" t="s">
        <v>475</v>
      </c>
      <c r="H297" s="149">
        <v>4.32</v>
      </c>
      <c r="I297" s="150"/>
      <c r="L297" s="145"/>
      <c r="M297" s="151"/>
      <c r="T297" s="152"/>
      <c r="AT297" s="147" t="s">
        <v>191</v>
      </c>
      <c r="AU297" s="147" t="s">
        <v>85</v>
      </c>
      <c r="AV297" s="12" t="s">
        <v>85</v>
      </c>
      <c r="AW297" s="12" t="s">
        <v>36</v>
      </c>
      <c r="AX297" s="12" t="s">
        <v>75</v>
      </c>
      <c r="AY297" s="147" t="s">
        <v>180</v>
      </c>
    </row>
    <row r="298" spans="2:65" s="13" customFormat="1">
      <c r="B298" s="153"/>
      <c r="D298" s="146" t="s">
        <v>191</v>
      </c>
      <c r="E298" s="154" t="s">
        <v>19</v>
      </c>
      <c r="F298" s="155" t="s">
        <v>195</v>
      </c>
      <c r="H298" s="156">
        <v>7.2</v>
      </c>
      <c r="I298" s="157"/>
      <c r="L298" s="153"/>
      <c r="M298" s="158"/>
      <c r="T298" s="159"/>
      <c r="AT298" s="154" t="s">
        <v>191</v>
      </c>
      <c r="AU298" s="154" t="s">
        <v>85</v>
      </c>
      <c r="AV298" s="13" t="s">
        <v>187</v>
      </c>
      <c r="AW298" s="13" t="s">
        <v>36</v>
      </c>
      <c r="AX298" s="13" t="s">
        <v>83</v>
      </c>
      <c r="AY298" s="154" t="s">
        <v>180</v>
      </c>
    </row>
    <row r="299" spans="2:65" s="11" customFormat="1" ht="22.95" customHeight="1">
      <c r="B299" s="116"/>
      <c r="D299" s="117" t="s">
        <v>74</v>
      </c>
      <c r="E299" s="126" t="s">
        <v>226</v>
      </c>
      <c r="F299" s="126" t="s">
        <v>476</v>
      </c>
      <c r="I299" s="119"/>
      <c r="J299" s="127">
        <f>BK299</f>
        <v>0</v>
      </c>
      <c r="L299" s="116"/>
      <c r="M299" s="121"/>
      <c r="P299" s="122">
        <f>P300+SUM(P301:P347)</f>
        <v>0</v>
      </c>
      <c r="R299" s="122">
        <f>R300+SUM(R301:R347)</f>
        <v>921.91816304000008</v>
      </c>
      <c r="T299" s="123">
        <f>T300+SUM(T301:T347)</f>
        <v>0</v>
      </c>
      <c r="AR299" s="117" t="s">
        <v>83</v>
      </c>
      <c r="AT299" s="124" t="s">
        <v>74</v>
      </c>
      <c r="AU299" s="124" t="s">
        <v>83</v>
      </c>
      <c r="AY299" s="117" t="s">
        <v>180</v>
      </c>
      <c r="BK299" s="125">
        <f>BK300+SUM(BK301:BK347)</f>
        <v>0</v>
      </c>
    </row>
    <row r="300" spans="2:65" s="1" customFormat="1" ht="33" customHeight="1">
      <c r="B300" s="32"/>
      <c r="C300" s="128" t="s">
        <v>477</v>
      </c>
      <c r="D300" s="128" t="s">
        <v>182</v>
      </c>
      <c r="E300" s="129" t="s">
        <v>478</v>
      </c>
      <c r="F300" s="130" t="s">
        <v>479</v>
      </c>
      <c r="G300" s="131" t="s">
        <v>185</v>
      </c>
      <c r="H300" s="132">
        <v>72</v>
      </c>
      <c r="I300" s="133"/>
      <c r="J300" s="134">
        <f>ROUND(I300*H300,2)</f>
        <v>0</v>
      </c>
      <c r="K300" s="130" t="s">
        <v>186</v>
      </c>
      <c r="L300" s="32"/>
      <c r="M300" s="135" t="s">
        <v>19</v>
      </c>
      <c r="N300" s="136" t="s">
        <v>46</v>
      </c>
      <c r="P300" s="137">
        <f>O300*H300</f>
        <v>0</v>
      </c>
      <c r="Q300" s="137">
        <v>2.3010199999999998</v>
      </c>
      <c r="R300" s="137">
        <f>Q300*H300</f>
        <v>165.67344</v>
      </c>
      <c r="S300" s="137">
        <v>0</v>
      </c>
      <c r="T300" s="138">
        <f>S300*H300</f>
        <v>0</v>
      </c>
      <c r="AR300" s="139" t="s">
        <v>187</v>
      </c>
      <c r="AT300" s="139" t="s">
        <v>182</v>
      </c>
      <c r="AU300" s="139" t="s">
        <v>85</v>
      </c>
      <c r="AY300" s="17" t="s">
        <v>180</v>
      </c>
      <c r="BE300" s="140">
        <f>IF(N300="základní",J300,0)</f>
        <v>0</v>
      </c>
      <c r="BF300" s="140">
        <f>IF(N300="snížená",J300,0)</f>
        <v>0</v>
      </c>
      <c r="BG300" s="140">
        <f>IF(N300="zákl. přenesená",J300,0)</f>
        <v>0</v>
      </c>
      <c r="BH300" s="140">
        <f>IF(N300="sníž. přenesená",J300,0)</f>
        <v>0</v>
      </c>
      <c r="BI300" s="140">
        <f>IF(N300="nulová",J300,0)</f>
        <v>0</v>
      </c>
      <c r="BJ300" s="17" t="s">
        <v>83</v>
      </c>
      <c r="BK300" s="140">
        <f>ROUND(I300*H300,2)</f>
        <v>0</v>
      </c>
      <c r="BL300" s="17" t="s">
        <v>187</v>
      </c>
      <c r="BM300" s="139" t="s">
        <v>480</v>
      </c>
    </row>
    <row r="301" spans="2:65" s="1" customFormat="1">
      <c r="B301" s="32"/>
      <c r="D301" s="141" t="s">
        <v>189</v>
      </c>
      <c r="F301" s="142" t="s">
        <v>481</v>
      </c>
      <c r="I301" s="143"/>
      <c r="L301" s="32"/>
      <c r="M301" s="144"/>
      <c r="T301" s="53"/>
      <c r="AT301" s="17" t="s">
        <v>189</v>
      </c>
      <c r="AU301" s="17" t="s">
        <v>85</v>
      </c>
    </row>
    <row r="302" spans="2:65" s="14" customFormat="1">
      <c r="B302" s="160"/>
      <c r="D302" s="146" t="s">
        <v>191</v>
      </c>
      <c r="E302" s="161" t="s">
        <v>19</v>
      </c>
      <c r="F302" s="162" t="s">
        <v>482</v>
      </c>
      <c r="H302" s="161" t="s">
        <v>19</v>
      </c>
      <c r="I302" s="163"/>
      <c r="L302" s="160"/>
      <c r="M302" s="164"/>
      <c r="T302" s="165"/>
      <c r="AT302" s="161" t="s">
        <v>191</v>
      </c>
      <c r="AU302" s="161" t="s">
        <v>85</v>
      </c>
      <c r="AV302" s="14" t="s">
        <v>83</v>
      </c>
      <c r="AW302" s="14" t="s">
        <v>36</v>
      </c>
      <c r="AX302" s="14" t="s">
        <v>75</v>
      </c>
      <c r="AY302" s="161" t="s">
        <v>180</v>
      </c>
    </row>
    <row r="303" spans="2:65" s="12" customFormat="1">
      <c r="B303" s="145"/>
      <c r="D303" s="146" t="s">
        <v>191</v>
      </c>
      <c r="E303" s="147" t="s">
        <v>19</v>
      </c>
      <c r="F303" s="148" t="s">
        <v>483</v>
      </c>
      <c r="H303" s="149">
        <v>72</v>
      </c>
      <c r="I303" s="150"/>
      <c r="L303" s="145"/>
      <c r="M303" s="151"/>
      <c r="T303" s="152"/>
      <c r="AT303" s="147" t="s">
        <v>191</v>
      </c>
      <c r="AU303" s="147" t="s">
        <v>85</v>
      </c>
      <c r="AV303" s="12" t="s">
        <v>85</v>
      </c>
      <c r="AW303" s="12" t="s">
        <v>36</v>
      </c>
      <c r="AX303" s="12" t="s">
        <v>75</v>
      </c>
      <c r="AY303" s="147" t="s">
        <v>180</v>
      </c>
    </row>
    <row r="304" spans="2:65" s="13" customFormat="1">
      <c r="B304" s="153"/>
      <c r="D304" s="146" t="s">
        <v>191</v>
      </c>
      <c r="E304" s="154" t="s">
        <v>19</v>
      </c>
      <c r="F304" s="155" t="s">
        <v>195</v>
      </c>
      <c r="H304" s="156">
        <v>72</v>
      </c>
      <c r="I304" s="157"/>
      <c r="L304" s="153"/>
      <c r="M304" s="158"/>
      <c r="T304" s="159"/>
      <c r="AT304" s="154" t="s">
        <v>191</v>
      </c>
      <c r="AU304" s="154" t="s">
        <v>85</v>
      </c>
      <c r="AV304" s="13" t="s">
        <v>187</v>
      </c>
      <c r="AW304" s="13" t="s">
        <v>36</v>
      </c>
      <c r="AX304" s="13" t="s">
        <v>83</v>
      </c>
      <c r="AY304" s="154" t="s">
        <v>180</v>
      </c>
    </row>
    <row r="305" spans="2:65" s="1" customFormat="1" ht="37.950000000000003" customHeight="1">
      <c r="B305" s="32"/>
      <c r="C305" s="128" t="s">
        <v>484</v>
      </c>
      <c r="D305" s="128" t="s">
        <v>182</v>
      </c>
      <c r="E305" s="129" t="s">
        <v>485</v>
      </c>
      <c r="F305" s="130" t="s">
        <v>486</v>
      </c>
      <c r="G305" s="131" t="s">
        <v>185</v>
      </c>
      <c r="H305" s="132">
        <v>4.8</v>
      </c>
      <c r="I305" s="133"/>
      <c r="J305" s="134">
        <f>ROUND(I305*H305,2)</f>
        <v>0</v>
      </c>
      <c r="K305" s="130" t="s">
        <v>186</v>
      </c>
      <c r="L305" s="32"/>
      <c r="M305" s="135" t="s">
        <v>19</v>
      </c>
      <c r="N305" s="136" t="s">
        <v>46</v>
      </c>
      <c r="P305" s="137">
        <f>O305*H305</f>
        <v>0</v>
      </c>
      <c r="Q305" s="137">
        <v>2.5018699999999998</v>
      </c>
      <c r="R305" s="137">
        <f>Q305*H305</f>
        <v>12.008975999999999</v>
      </c>
      <c r="S305" s="137">
        <v>0</v>
      </c>
      <c r="T305" s="138">
        <f>S305*H305</f>
        <v>0</v>
      </c>
      <c r="AR305" s="139" t="s">
        <v>187</v>
      </c>
      <c r="AT305" s="139" t="s">
        <v>182</v>
      </c>
      <c r="AU305" s="139" t="s">
        <v>85</v>
      </c>
      <c r="AY305" s="17" t="s">
        <v>180</v>
      </c>
      <c r="BE305" s="140">
        <f>IF(N305="základní",J305,0)</f>
        <v>0</v>
      </c>
      <c r="BF305" s="140">
        <f>IF(N305="snížená",J305,0)</f>
        <v>0</v>
      </c>
      <c r="BG305" s="140">
        <f>IF(N305="zákl. přenesená",J305,0)</f>
        <v>0</v>
      </c>
      <c r="BH305" s="140">
        <f>IF(N305="sníž. přenesená",J305,0)</f>
        <v>0</v>
      </c>
      <c r="BI305" s="140">
        <f>IF(N305="nulová",J305,0)</f>
        <v>0</v>
      </c>
      <c r="BJ305" s="17" t="s">
        <v>83</v>
      </c>
      <c r="BK305" s="140">
        <f>ROUND(I305*H305,2)</f>
        <v>0</v>
      </c>
      <c r="BL305" s="17" t="s">
        <v>187</v>
      </c>
      <c r="BM305" s="139" t="s">
        <v>487</v>
      </c>
    </row>
    <row r="306" spans="2:65" s="1" customFormat="1">
      <c r="B306" s="32"/>
      <c r="D306" s="141" t="s">
        <v>189</v>
      </c>
      <c r="F306" s="142" t="s">
        <v>488</v>
      </c>
      <c r="I306" s="143"/>
      <c r="L306" s="32"/>
      <c r="M306" s="144"/>
      <c r="T306" s="53"/>
      <c r="AT306" s="17" t="s">
        <v>189</v>
      </c>
      <c r="AU306" s="17" t="s">
        <v>85</v>
      </c>
    </row>
    <row r="307" spans="2:65" s="14" customFormat="1">
      <c r="B307" s="160"/>
      <c r="D307" s="146" t="s">
        <v>191</v>
      </c>
      <c r="E307" s="161" t="s">
        <v>19</v>
      </c>
      <c r="F307" s="162" t="s">
        <v>489</v>
      </c>
      <c r="H307" s="161" t="s">
        <v>19</v>
      </c>
      <c r="I307" s="163"/>
      <c r="L307" s="160"/>
      <c r="M307" s="164"/>
      <c r="T307" s="165"/>
      <c r="AT307" s="161" t="s">
        <v>191</v>
      </c>
      <c r="AU307" s="161" t="s">
        <v>85</v>
      </c>
      <c r="AV307" s="14" t="s">
        <v>83</v>
      </c>
      <c r="AW307" s="14" t="s">
        <v>36</v>
      </c>
      <c r="AX307" s="14" t="s">
        <v>75</v>
      </c>
      <c r="AY307" s="161" t="s">
        <v>180</v>
      </c>
    </row>
    <row r="308" spans="2:65" s="12" customFormat="1">
      <c r="B308" s="145"/>
      <c r="D308" s="146" t="s">
        <v>191</v>
      </c>
      <c r="E308" s="147" t="s">
        <v>19</v>
      </c>
      <c r="F308" s="148" t="s">
        <v>490</v>
      </c>
      <c r="H308" s="149">
        <v>4.8</v>
      </c>
      <c r="I308" s="150"/>
      <c r="L308" s="145"/>
      <c r="M308" s="151"/>
      <c r="T308" s="152"/>
      <c r="AT308" s="147" t="s">
        <v>191</v>
      </c>
      <c r="AU308" s="147" t="s">
        <v>85</v>
      </c>
      <c r="AV308" s="12" t="s">
        <v>85</v>
      </c>
      <c r="AW308" s="12" t="s">
        <v>36</v>
      </c>
      <c r="AX308" s="12" t="s">
        <v>75</v>
      </c>
      <c r="AY308" s="147" t="s">
        <v>180</v>
      </c>
    </row>
    <row r="309" spans="2:65" s="13" customFormat="1">
      <c r="B309" s="153"/>
      <c r="D309" s="146" t="s">
        <v>191</v>
      </c>
      <c r="E309" s="154" t="s">
        <v>19</v>
      </c>
      <c r="F309" s="155" t="s">
        <v>195</v>
      </c>
      <c r="H309" s="156">
        <v>4.8</v>
      </c>
      <c r="I309" s="157"/>
      <c r="L309" s="153"/>
      <c r="M309" s="158"/>
      <c r="T309" s="159"/>
      <c r="AT309" s="154" t="s">
        <v>191</v>
      </c>
      <c r="AU309" s="154" t="s">
        <v>85</v>
      </c>
      <c r="AV309" s="13" t="s">
        <v>187</v>
      </c>
      <c r="AW309" s="13" t="s">
        <v>36</v>
      </c>
      <c r="AX309" s="13" t="s">
        <v>83</v>
      </c>
      <c r="AY309" s="154" t="s">
        <v>180</v>
      </c>
    </row>
    <row r="310" spans="2:65" s="1" customFormat="1" ht="44.25" customHeight="1">
      <c r="B310" s="32"/>
      <c r="C310" s="128" t="s">
        <v>491</v>
      </c>
      <c r="D310" s="128" t="s">
        <v>182</v>
      </c>
      <c r="E310" s="129" t="s">
        <v>492</v>
      </c>
      <c r="F310" s="130" t="s">
        <v>493</v>
      </c>
      <c r="G310" s="131" t="s">
        <v>185</v>
      </c>
      <c r="H310" s="132">
        <v>76.8</v>
      </c>
      <c r="I310" s="133"/>
      <c r="J310" s="134">
        <f>ROUND(I310*H310,2)</f>
        <v>0</v>
      </c>
      <c r="K310" s="130" t="s">
        <v>186</v>
      </c>
      <c r="L310" s="32"/>
      <c r="M310" s="135" t="s">
        <v>19</v>
      </c>
      <c r="N310" s="136" t="s">
        <v>46</v>
      </c>
      <c r="P310" s="137">
        <f>O310*H310</f>
        <v>0</v>
      </c>
      <c r="Q310" s="137">
        <v>0</v>
      </c>
      <c r="R310" s="137">
        <f>Q310*H310</f>
        <v>0</v>
      </c>
      <c r="S310" s="137">
        <v>0</v>
      </c>
      <c r="T310" s="138">
        <f>S310*H310</f>
        <v>0</v>
      </c>
      <c r="AR310" s="139" t="s">
        <v>187</v>
      </c>
      <c r="AT310" s="139" t="s">
        <v>182</v>
      </c>
      <c r="AU310" s="139" t="s">
        <v>85</v>
      </c>
      <c r="AY310" s="17" t="s">
        <v>180</v>
      </c>
      <c r="BE310" s="140">
        <f>IF(N310="základní",J310,0)</f>
        <v>0</v>
      </c>
      <c r="BF310" s="140">
        <f>IF(N310="snížená",J310,0)</f>
        <v>0</v>
      </c>
      <c r="BG310" s="140">
        <f>IF(N310="zákl. přenesená",J310,0)</f>
        <v>0</v>
      </c>
      <c r="BH310" s="140">
        <f>IF(N310="sníž. přenesená",J310,0)</f>
        <v>0</v>
      </c>
      <c r="BI310" s="140">
        <f>IF(N310="nulová",J310,0)</f>
        <v>0</v>
      </c>
      <c r="BJ310" s="17" t="s">
        <v>83</v>
      </c>
      <c r="BK310" s="140">
        <f>ROUND(I310*H310,2)</f>
        <v>0</v>
      </c>
      <c r="BL310" s="17" t="s">
        <v>187</v>
      </c>
      <c r="BM310" s="139" t="s">
        <v>494</v>
      </c>
    </row>
    <row r="311" spans="2:65" s="1" customFormat="1">
      <c r="B311" s="32"/>
      <c r="D311" s="141" t="s">
        <v>189</v>
      </c>
      <c r="F311" s="142" t="s">
        <v>495</v>
      </c>
      <c r="I311" s="143"/>
      <c r="L311" s="32"/>
      <c r="M311" s="144"/>
      <c r="T311" s="53"/>
      <c r="AT311" s="17" t="s">
        <v>189</v>
      </c>
      <c r="AU311" s="17" t="s">
        <v>85</v>
      </c>
    </row>
    <row r="312" spans="2:65" s="1" customFormat="1" ht="37.950000000000003" customHeight="1">
      <c r="B312" s="32"/>
      <c r="C312" s="128" t="s">
        <v>496</v>
      </c>
      <c r="D312" s="128" t="s">
        <v>182</v>
      </c>
      <c r="E312" s="129" t="s">
        <v>497</v>
      </c>
      <c r="F312" s="130" t="s">
        <v>498</v>
      </c>
      <c r="G312" s="131" t="s">
        <v>185</v>
      </c>
      <c r="H312" s="132">
        <v>83.715999999999994</v>
      </c>
      <c r="I312" s="133"/>
      <c r="J312" s="134">
        <f>ROUND(I312*H312,2)</f>
        <v>0</v>
      </c>
      <c r="K312" s="130" t="s">
        <v>186</v>
      </c>
      <c r="L312" s="32"/>
      <c r="M312" s="135" t="s">
        <v>19</v>
      </c>
      <c r="N312" s="136" t="s">
        <v>46</v>
      </c>
      <c r="P312" s="137">
        <f>O312*H312</f>
        <v>0</v>
      </c>
      <c r="Q312" s="137">
        <v>9.1E-4</v>
      </c>
      <c r="R312" s="137">
        <f>Q312*H312</f>
        <v>7.6181559999999995E-2</v>
      </c>
      <c r="S312" s="137">
        <v>0</v>
      </c>
      <c r="T312" s="138">
        <f>S312*H312</f>
        <v>0</v>
      </c>
      <c r="AR312" s="139" t="s">
        <v>187</v>
      </c>
      <c r="AT312" s="139" t="s">
        <v>182</v>
      </c>
      <c r="AU312" s="139" t="s">
        <v>85</v>
      </c>
      <c r="AY312" s="17" t="s">
        <v>180</v>
      </c>
      <c r="BE312" s="140">
        <f>IF(N312="základní",J312,0)</f>
        <v>0</v>
      </c>
      <c r="BF312" s="140">
        <f>IF(N312="snížená",J312,0)</f>
        <v>0</v>
      </c>
      <c r="BG312" s="140">
        <f>IF(N312="zákl. přenesená",J312,0)</f>
        <v>0</v>
      </c>
      <c r="BH312" s="140">
        <f>IF(N312="sníž. přenesená",J312,0)</f>
        <v>0</v>
      </c>
      <c r="BI312" s="140">
        <f>IF(N312="nulová",J312,0)</f>
        <v>0</v>
      </c>
      <c r="BJ312" s="17" t="s">
        <v>83</v>
      </c>
      <c r="BK312" s="140">
        <f>ROUND(I312*H312,2)</f>
        <v>0</v>
      </c>
      <c r="BL312" s="17" t="s">
        <v>187</v>
      </c>
      <c r="BM312" s="139" t="s">
        <v>499</v>
      </c>
    </row>
    <row r="313" spans="2:65" s="1" customFormat="1">
      <c r="B313" s="32"/>
      <c r="D313" s="141" t="s">
        <v>189</v>
      </c>
      <c r="F313" s="142" t="s">
        <v>500</v>
      </c>
      <c r="I313" s="143"/>
      <c r="L313" s="32"/>
      <c r="M313" s="144"/>
      <c r="T313" s="53"/>
      <c r="AT313" s="17" t="s">
        <v>189</v>
      </c>
      <c r="AU313" s="17" t="s">
        <v>85</v>
      </c>
    </row>
    <row r="314" spans="2:65" s="14" customFormat="1">
      <c r="B314" s="160"/>
      <c r="D314" s="146" t="s">
        <v>191</v>
      </c>
      <c r="E314" s="161" t="s">
        <v>19</v>
      </c>
      <c r="F314" s="162" t="s">
        <v>501</v>
      </c>
      <c r="H314" s="161" t="s">
        <v>19</v>
      </c>
      <c r="I314" s="163"/>
      <c r="L314" s="160"/>
      <c r="M314" s="164"/>
      <c r="T314" s="165"/>
      <c r="AT314" s="161" t="s">
        <v>191</v>
      </c>
      <c r="AU314" s="161" t="s">
        <v>85</v>
      </c>
      <c r="AV314" s="14" t="s">
        <v>83</v>
      </c>
      <c r="AW314" s="14" t="s">
        <v>36</v>
      </c>
      <c r="AX314" s="14" t="s">
        <v>75</v>
      </c>
      <c r="AY314" s="161" t="s">
        <v>180</v>
      </c>
    </row>
    <row r="315" spans="2:65" s="12" customFormat="1">
      <c r="B315" s="145"/>
      <c r="D315" s="146" t="s">
        <v>191</v>
      </c>
      <c r="E315" s="147" t="s">
        <v>19</v>
      </c>
      <c r="F315" s="148" t="s">
        <v>502</v>
      </c>
      <c r="H315" s="149">
        <v>83.715999999999994</v>
      </c>
      <c r="I315" s="150"/>
      <c r="L315" s="145"/>
      <c r="M315" s="151"/>
      <c r="T315" s="152"/>
      <c r="AT315" s="147" t="s">
        <v>191</v>
      </c>
      <c r="AU315" s="147" t="s">
        <v>85</v>
      </c>
      <c r="AV315" s="12" t="s">
        <v>85</v>
      </c>
      <c r="AW315" s="12" t="s">
        <v>36</v>
      </c>
      <c r="AX315" s="12" t="s">
        <v>75</v>
      </c>
      <c r="AY315" s="147" t="s">
        <v>180</v>
      </c>
    </row>
    <row r="316" spans="2:65" s="13" customFormat="1">
      <c r="B316" s="153"/>
      <c r="D316" s="146" t="s">
        <v>191</v>
      </c>
      <c r="E316" s="154" t="s">
        <v>19</v>
      </c>
      <c r="F316" s="155" t="s">
        <v>195</v>
      </c>
      <c r="H316" s="156">
        <v>83.715999999999994</v>
      </c>
      <c r="I316" s="157"/>
      <c r="L316" s="153"/>
      <c r="M316" s="158"/>
      <c r="T316" s="159"/>
      <c r="AT316" s="154" t="s">
        <v>191</v>
      </c>
      <c r="AU316" s="154" t="s">
        <v>85</v>
      </c>
      <c r="AV316" s="13" t="s">
        <v>187</v>
      </c>
      <c r="AW316" s="13" t="s">
        <v>36</v>
      </c>
      <c r="AX316" s="13" t="s">
        <v>83</v>
      </c>
      <c r="AY316" s="154" t="s">
        <v>180</v>
      </c>
    </row>
    <row r="317" spans="2:65" s="1" customFormat="1" ht="21.75" customHeight="1">
      <c r="B317" s="32"/>
      <c r="C317" s="128" t="s">
        <v>503</v>
      </c>
      <c r="D317" s="128" t="s">
        <v>182</v>
      </c>
      <c r="E317" s="129" t="s">
        <v>504</v>
      </c>
      <c r="F317" s="130" t="s">
        <v>505</v>
      </c>
      <c r="G317" s="131" t="s">
        <v>244</v>
      </c>
      <c r="H317" s="132">
        <v>3.9239999999999999</v>
      </c>
      <c r="I317" s="133"/>
      <c r="J317" s="134">
        <f>ROUND(I317*H317,2)</f>
        <v>0</v>
      </c>
      <c r="K317" s="130" t="s">
        <v>186</v>
      </c>
      <c r="L317" s="32"/>
      <c r="M317" s="135" t="s">
        <v>19</v>
      </c>
      <c r="N317" s="136" t="s">
        <v>46</v>
      </c>
      <c r="P317" s="137">
        <f>O317*H317</f>
        <v>0</v>
      </c>
      <c r="Q317" s="137">
        <v>1.06277</v>
      </c>
      <c r="R317" s="137">
        <f>Q317*H317</f>
        <v>4.1703094800000002</v>
      </c>
      <c r="S317" s="137">
        <v>0</v>
      </c>
      <c r="T317" s="138">
        <f>S317*H317</f>
        <v>0</v>
      </c>
      <c r="AR317" s="139" t="s">
        <v>187</v>
      </c>
      <c r="AT317" s="139" t="s">
        <v>182</v>
      </c>
      <c r="AU317" s="139" t="s">
        <v>85</v>
      </c>
      <c r="AY317" s="17" t="s">
        <v>180</v>
      </c>
      <c r="BE317" s="140">
        <f>IF(N317="základní",J317,0)</f>
        <v>0</v>
      </c>
      <c r="BF317" s="140">
        <f>IF(N317="snížená",J317,0)</f>
        <v>0</v>
      </c>
      <c r="BG317" s="140">
        <f>IF(N317="zákl. přenesená",J317,0)</f>
        <v>0</v>
      </c>
      <c r="BH317" s="140">
        <f>IF(N317="sníž. přenesená",J317,0)</f>
        <v>0</v>
      </c>
      <c r="BI317" s="140">
        <f>IF(N317="nulová",J317,0)</f>
        <v>0</v>
      </c>
      <c r="BJ317" s="17" t="s">
        <v>83</v>
      </c>
      <c r="BK317" s="140">
        <f>ROUND(I317*H317,2)</f>
        <v>0</v>
      </c>
      <c r="BL317" s="17" t="s">
        <v>187</v>
      </c>
      <c r="BM317" s="139" t="s">
        <v>506</v>
      </c>
    </row>
    <row r="318" spans="2:65" s="1" customFormat="1">
      <c r="B318" s="32"/>
      <c r="D318" s="141" t="s">
        <v>189</v>
      </c>
      <c r="F318" s="142" t="s">
        <v>507</v>
      </c>
      <c r="I318" s="143"/>
      <c r="L318" s="32"/>
      <c r="M318" s="144"/>
      <c r="T318" s="53"/>
      <c r="AT318" s="17" t="s">
        <v>189</v>
      </c>
      <c r="AU318" s="17" t="s">
        <v>85</v>
      </c>
    </row>
    <row r="319" spans="2:65" s="14" customFormat="1">
      <c r="B319" s="160"/>
      <c r="D319" s="146" t="s">
        <v>191</v>
      </c>
      <c r="E319" s="161" t="s">
        <v>19</v>
      </c>
      <c r="F319" s="162" t="s">
        <v>482</v>
      </c>
      <c r="H319" s="161" t="s">
        <v>19</v>
      </c>
      <c r="I319" s="163"/>
      <c r="L319" s="160"/>
      <c r="M319" s="164"/>
      <c r="T319" s="165"/>
      <c r="AT319" s="161" t="s">
        <v>191</v>
      </c>
      <c r="AU319" s="161" t="s">
        <v>85</v>
      </c>
      <c r="AV319" s="14" t="s">
        <v>83</v>
      </c>
      <c r="AW319" s="14" t="s">
        <v>36</v>
      </c>
      <c r="AX319" s="14" t="s">
        <v>75</v>
      </c>
      <c r="AY319" s="161" t="s">
        <v>180</v>
      </c>
    </row>
    <row r="320" spans="2:65" s="12" customFormat="1">
      <c r="B320" s="145"/>
      <c r="D320" s="146" t="s">
        <v>191</v>
      </c>
      <c r="E320" s="147" t="s">
        <v>19</v>
      </c>
      <c r="F320" s="148" t="s">
        <v>508</v>
      </c>
      <c r="H320" s="149">
        <v>3.37</v>
      </c>
      <c r="I320" s="150"/>
      <c r="L320" s="145"/>
      <c r="M320" s="151"/>
      <c r="T320" s="152"/>
      <c r="AT320" s="147" t="s">
        <v>191</v>
      </c>
      <c r="AU320" s="147" t="s">
        <v>85</v>
      </c>
      <c r="AV320" s="12" t="s">
        <v>85</v>
      </c>
      <c r="AW320" s="12" t="s">
        <v>36</v>
      </c>
      <c r="AX320" s="12" t="s">
        <v>75</v>
      </c>
      <c r="AY320" s="147" t="s">
        <v>180</v>
      </c>
    </row>
    <row r="321" spans="2:65" s="12" customFormat="1">
      <c r="B321" s="145"/>
      <c r="D321" s="146" t="s">
        <v>191</v>
      </c>
      <c r="E321" s="147" t="s">
        <v>19</v>
      </c>
      <c r="F321" s="148" t="s">
        <v>509</v>
      </c>
      <c r="H321" s="149">
        <v>0.16800000000000001</v>
      </c>
      <c r="I321" s="150"/>
      <c r="L321" s="145"/>
      <c r="M321" s="151"/>
      <c r="T321" s="152"/>
      <c r="AT321" s="147" t="s">
        <v>191</v>
      </c>
      <c r="AU321" s="147" t="s">
        <v>85</v>
      </c>
      <c r="AV321" s="12" t="s">
        <v>85</v>
      </c>
      <c r="AW321" s="12" t="s">
        <v>36</v>
      </c>
      <c r="AX321" s="12" t="s">
        <v>75</v>
      </c>
      <c r="AY321" s="147" t="s">
        <v>180</v>
      </c>
    </row>
    <row r="322" spans="2:65" s="12" customFormat="1">
      <c r="B322" s="145"/>
      <c r="D322" s="146" t="s">
        <v>191</v>
      </c>
      <c r="E322" s="147" t="s">
        <v>19</v>
      </c>
      <c r="F322" s="148" t="s">
        <v>510</v>
      </c>
      <c r="H322" s="149">
        <v>0.20100000000000001</v>
      </c>
      <c r="I322" s="150"/>
      <c r="L322" s="145"/>
      <c r="M322" s="151"/>
      <c r="T322" s="152"/>
      <c r="AT322" s="147" t="s">
        <v>191</v>
      </c>
      <c r="AU322" s="147" t="s">
        <v>85</v>
      </c>
      <c r="AV322" s="12" t="s">
        <v>85</v>
      </c>
      <c r="AW322" s="12" t="s">
        <v>36</v>
      </c>
      <c r="AX322" s="12" t="s">
        <v>75</v>
      </c>
      <c r="AY322" s="147" t="s">
        <v>180</v>
      </c>
    </row>
    <row r="323" spans="2:65" s="12" customFormat="1" ht="20.399999999999999">
      <c r="B323" s="145"/>
      <c r="D323" s="146" t="s">
        <v>191</v>
      </c>
      <c r="E323" s="147" t="s">
        <v>19</v>
      </c>
      <c r="F323" s="148" t="s">
        <v>511</v>
      </c>
      <c r="H323" s="149">
        <v>0.185</v>
      </c>
      <c r="I323" s="150"/>
      <c r="L323" s="145"/>
      <c r="M323" s="151"/>
      <c r="T323" s="152"/>
      <c r="AT323" s="147" t="s">
        <v>191</v>
      </c>
      <c r="AU323" s="147" t="s">
        <v>85</v>
      </c>
      <c r="AV323" s="12" t="s">
        <v>85</v>
      </c>
      <c r="AW323" s="12" t="s">
        <v>36</v>
      </c>
      <c r="AX323" s="12" t="s">
        <v>75</v>
      </c>
      <c r="AY323" s="147" t="s">
        <v>180</v>
      </c>
    </row>
    <row r="324" spans="2:65" s="13" customFormat="1">
      <c r="B324" s="153"/>
      <c r="D324" s="146" t="s">
        <v>191</v>
      </c>
      <c r="E324" s="154" t="s">
        <v>19</v>
      </c>
      <c r="F324" s="155" t="s">
        <v>195</v>
      </c>
      <c r="H324" s="156">
        <v>3.9240000000000004</v>
      </c>
      <c r="I324" s="157"/>
      <c r="L324" s="153"/>
      <c r="M324" s="158"/>
      <c r="T324" s="159"/>
      <c r="AT324" s="154" t="s">
        <v>191</v>
      </c>
      <c r="AU324" s="154" t="s">
        <v>85</v>
      </c>
      <c r="AV324" s="13" t="s">
        <v>187</v>
      </c>
      <c r="AW324" s="13" t="s">
        <v>36</v>
      </c>
      <c r="AX324" s="13" t="s">
        <v>83</v>
      </c>
      <c r="AY324" s="154" t="s">
        <v>180</v>
      </c>
    </row>
    <row r="325" spans="2:65" s="1" customFormat="1" ht="24.15" customHeight="1">
      <c r="B325" s="32"/>
      <c r="C325" s="128" t="s">
        <v>512</v>
      </c>
      <c r="D325" s="128" t="s">
        <v>182</v>
      </c>
      <c r="E325" s="129" t="s">
        <v>513</v>
      </c>
      <c r="F325" s="130" t="s">
        <v>514</v>
      </c>
      <c r="G325" s="131" t="s">
        <v>105</v>
      </c>
      <c r="H325" s="132">
        <v>995.91800000000001</v>
      </c>
      <c r="I325" s="133"/>
      <c r="J325" s="134">
        <f>ROUND(I325*H325,2)</f>
        <v>0</v>
      </c>
      <c r="K325" s="130" t="s">
        <v>186</v>
      </c>
      <c r="L325" s="32"/>
      <c r="M325" s="135" t="s">
        <v>19</v>
      </c>
      <c r="N325" s="136" t="s">
        <v>46</v>
      </c>
      <c r="P325" s="137">
        <f>O325*H325</f>
        <v>0</v>
      </c>
      <c r="Q325" s="137">
        <v>0.11</v>
      </c>
      <c r="R325" s="137">
        <f>Q325*H325</f>
        <v>109.55098</v>
      </c>
      <c r="S325" s="137">
        <v>0</v>
      </c>
      <c r="T325" s="138">
        <f>S325*H325</f>
        <v>0</v>
      </c>
      <c r="AR325" s="139" t="s">
        <v>187</v>
      </c>
      <c r="AT325" s="139" t="s">
        <v>182</v>
      </c>
      <c r="AU325" s="139" t="s">
        <v>85</v>
      </c>
      <c r="AY325" s="17" t="s">
        <v>180</v>
      </c>
      <c r="BE325" s="140">
        <f>IF(N325="základní",J325,0)</f>
        <v>0</v>
      </c>
      <c r="BF325" s="140">
        <f>IF(N325="snížená",J325,0)</f>
        <v>0</v>
      </c>
      <c r="BG325" s="140">
        <f>IF(N325="zákl. přenesená",J325,0)</f>
        <v>0</v>
      </c>
      <c r="BH325" s="140">
        <f>IF(N325="sníž. přenesená",J325,0)</f>
        <v>0</v>
      </c>
      <c r="BI325" s="140">
        <f>IF(N325="nulová",J325,0)</f>
        <v>0</v>
      </c>
      <c r="BJ325" s="17" t="s">
        <v>83</v>
      </c>
      <c r="BK325" s="140">
        <f>ROUND(I325*H325,2)</f>
        <v>0</v>
      </c>
      <c r="BL325" s="17" t="s">
        <v>187</v>
      </c>
      <c r="BM325" s="139" t="s">
        <v>515</v>
      </c>
    </row>
    <row r="326" spans="2:65" s="1" customFormat="1">
      <c r="B326" s="32"/>
      <c r="D326" s="141" t="s">
        <v>189</v>
      </c>
      <c r="F326" s="142" t="s">
        <v>516</v>
      </c>
      <c r="I326" s="143"/>
      <c r="L326" s="32"/>
      <c r="M326" s="144"/>
      <c r="T326" s="53"/>
      <c r="AT326" s="17" t="s">
        <v>189</v>
      </c>
      <c r="AU326" s="17" t="s">
        <v>85</v>
      </c>
    </row>
    <row r="327" spans="2:65" s="14" customFormat="1">
      <c r="B327" s="160"/>
      <c r="D327" s="146" t="s">
        <v>191</v>
      </c>
      <c r="E327" s="161" t="s">
        <v>19</v>
      </c>
      <c r="F327" s="162" t="s">
        <v>501</v>
      </c>
      <c r="H327" s="161" t="s">
        <v>19</v>
      </c>
      <c r="I327" s="163"/>
      <c r="L327" s="160"/>
      <c r="M327" s="164"/>
      <c r="T327" s="165"/>
      <c r="AT327" s="161" t="s">
        <v>191</v>
      </c>
      <c r="AU327" s="161" t="s">
        <v>85</v>
      </c>
      <c r="AV327" s="14" t="s">
        <v>83</v>
      </c>
      <c r="AW327" s="14" t="s">
        <v>36</v>
      </c>
      <c r="AX327" s="14" t="s">
        <v>75</v>
      </c>
      <c r="AY327" s="161" t="s">
        <v>180</v>
      </c>
    </row>
    <row r="328" spans="2:65" s="12" customFormat="1">
      <c r="B328" s="145"/>
      <c r="D328" s="146" t="s">
        <v>191</v>
      </c>
      <c r="E328" s="147" t="s">
        <v>19</v>
      </c>
      <c r="F328" s="148" t="s">
        <v>517</v>
      </c>
      <c r="H328" s="149">
        <v>932</v>
      </c>
      <c r="I328" s="150"/>
      <c r="L328" s="145"/>
      <c r="M328" s="151"/>
      <c r="T328" s="152"/>
      <c r="AT328" s="147" t="s">
        <v>191</v>
      </c>
      <c r="AU328" s="147" t="s">
        <v>85</v>
      </c>
      <c r="AV328" s="12" t="s">
        <v>85</v>
      </c>
      <c r="AW328" s="12" t="s">
        <v>36</v>
      </c>
      <c r="AX328" s="12" t="s">
        <v>75</v>
      </c>
      <c r="AY328" s="147" t="s">
        <v>180</v>
      </c>
    </row>
    <row r="329" spans="2:65" s="12" customFormat="1">
      <c r="B329" s="145"/>
      <c r="D329" s="146" t="s">
        <v>191</v>
      </c>
      <c r="E329" s="147" t="s">
        <v>19</v>
      </c>
      <c r="F329" s="148" t="s">
        <v>518</v>
      </c>
      <c r="H329" s="149">
        <v>29.117999999999999</v>
      </c>
      <c r="I329" s="150"/>
      <c r="L329" s="145"/>
      <c r="M329" s="151"/>
      <c r="T329" s="152"/>
      <c r="AT329" s="147" t="s">
        <v>191</v>
      </c>
      <c r="AU329" s="147" t="s">
        <v>85</v>
      </c>
      <c r="AV329" s="12" t="s">
        <v>85</v>
      </c>
      <c r="AW329" s="12" t="s">
        <v>36</v>
      </c>
      <c r="AX329" s="12" t="s">
        <v>75</v>
      </c>
      <c r="AY329" s="147" t="s">
        <v>180</v>
      </c>
    </row>
    <row r="330" spans="2:65" s="12" customFormat="1">
      <c r="B330" s="145"/>
      <c r="D330" s="146" t="s">
        <v>191</v>
      </c>
      <c r="E330" s="147" t="s">
        <v>19</v>
      </c>
      <c r="F330" s="148" t="s">
        <v>519</v>
      </c>
      <c r="H330" s="149">
        <v>34.799999999999997</v>
      </c>
      <c r="I330" s="150"/>
      <c r="L330" s="145"/>
      <c r="M330" s="151"/>
      <c r="T330" s="152"/>
      <c r="AT330" s="147" t="s">
        <v>191</v>
      </c>
      <c r="AU330" s="147" t="s">
        <v>85</v>
      </c>
      <c r="AV330" s="12" t="s">
        <v>85</v>
      </c>
      <c r="AW330" s="12" t="s">
        <v>36</v>
      </c>
      <c r="AX330" s="12" t="s">
        <v>75</v>
      </c>
      <c r="AY330" s="147" t="s">
        <v>180</v>
      </c>
    </row>
    <row r="331" spans="2:65" s="13" customFormat="1">
      <c r="B331" s="153"/>
      <c r="D331" s="146" t="s">
        <v>191</v>
      </c>
      <c r="E331" s="154" t="s">
        <v>19</v>
      </c>
      <c r="F331" s="155" t="s">
        <v>195</v>
      </c>
      <c r="H331" s="156">
        <v>995.91800000000001</v>
      </c>
      <c r="I331" s="157"/>
      <c r="L331" s="153"/>
      <c r="M331" s="158"/>
      <c r="T331" s="159"/>
      <c r="AT331" s="154" t="s">
        <v>191</v>
      </c>
      <c r="AU331" s="154" t="s">
        <v>85</v>
      </c>
      <c r="AV331" s="13" t="s">
        <v>187</v>
      </c>
      <c r="AW331" s="13" t="s">
        <v>36</v>
      </c>
      <c r="AX331" s="13" t="s">
        <v>83</v>
      </c>
      <c r="AY331" s="154" t="s">
        <v>180</v>
      </c>
    </row>
    <row r="332" spans="2:65" s="1" customFormat="1" ht="37.950000000000003" customHeight="1">
      <c r="B332" s="32"/>
      <c r="C332" s="128" t="s">
        <v>520</v>
      </c>
      <c r="D332" s="128" t="s">
        <v>182</v>
      </c>
      <c r="E332" s="129" t="s">
        <v>521</v>
      </c>
      <c r="F332" s="130" t="s">
        <v>522</v>
      </c>
      <c r="G332" s="131" t="s">
        <v>105</v>
      </c>
      <c r="H332" s="132">
        <v>9362.616</v>
      </c>
      <c r="I332" s="133"/>
      <c r="J332" s="134">
        <f>ROUND(I332*H332,2)</f>
        <v>0</v>
      </c>
      <c r="K332" s="130" t="s">
        <v>186</v>
      </c>
      <c r="L332" s="32"/>
      <c r="M332" s="135" t="s">
        <v>19</v>
      </c>
      <c r="N332" s="136" t="s">
        <v>46</v>
      </c>
      <c r="P332" s="137">
        <f>O332*H332</f>
        <v>0</v>
      </c>
      <c r="Q332" s="137">
        <v>1.0999999999999999E-2</v>
      </c>
      <c r="R332" s="137">
        <f>Q332*H332</f>
        <v>102.98877599999999</v>
      </c>
      <c r="S332" s="137">
        <v>0</v>
      </c>
      <c r="T332" s="138">
        <f>S332*H332</f>
        <v>0</v>
      </c>
      <c r="AR332" s="139" t="s">
        <v>187</v>
      </c>
      <c r="AT332" s="139" t="s">
        <v>182</v>
      </c>
      <c r="AU332" s="139" t="s">
        <v>85</v>
      </c>
      <c r="AY332" s="17" t="s">
        <v>180</v>
      </c>
      <c r="BE332" s="140">
        <f>IF(N332="základní",J332,0)</f>
        <v>0</v>
      </c>
      <c r="BF332" s="140">
        <f>IF(N332="snížená",J332,0)</f>
        <v>0</v>
      </c>
      <c r="BG332" s="140">
        <f>IF(N332="zákl. přenesená",J332,0)</f>
        <v>0</v>
      </c>
      <c r="BH332" s="140">
        <f>IF(N332="sníž. přenesená",J332,0)</f>
        <v>0</v>
      </c>
      <c r="BI332" s="140">
        <f>IF(N332="nulová",J332,0)</f>
        <v>0</v>
      </c>
      <c r="BJ332" s="17" t="s">
        <v>83</v>
      </c>
      <c r="BK332" s="140">
        <f>ROUND(I332*H332,2)</f>
        <v>0</v>
      </c>
      <c r="BL332" s="17" t="s">
        <v>187</v>
      </c>
      <c r="BM332" s="139" t="s">
        <v>523</v>
      </c>
    </row>
    <row r="333" spans="2:65" s="1" customFormat="1">
      <c r="B333" s="32"/>
      <c r="D333" s="141" t="s">
        <v>189</v>
      </c>
      <c r="F333" s="142" t="s">
        <v>524</v>
      </c>
      <c r="I333" s="143"/>
      <c r="L333" s="32"/>
      <c r="M333" s="144"/>
      <c r="T333" s="53"/>
      <c r="AT333" s="17" t="s">
        <v>189</v>
      </c>
      <c r="AU333" s="17" t="s">
        <v>85</v>
      </c>
    </row>
    <row r="334" spans="2:65" s="14" customFormat="1">
      <c r="B334" s="160"/>
      <c r="D334" s="146" t="s">
        <v>191</v>
      </c>
      <c r="E334" s="161" t="s">
        <v>19</v>
      </c>
      <c r="F334" s="162" t="s">
        <v>501</v>
      </c>
      <c r="H334" s="161" t="s">
        <v>19</v>
      </c>
      <c r="I334" s="163"/>
      <c r="L334" s="160"/>
      <c r="M334" s="164"/>
      <c r="T334" s="165"/>
      <c r="AT334" s="161" t="s">
        <v>191</v>
      </c>
      <c r="AU334" s="161" t="s">
        <v>85</v>
      </c>
      <c r="AV334" s="14" t="s">
        <v>83</v>
      </c>
      <c r="AW334" s="14" t="s">
        <v>36</v>
      </c>
      <c r="AX334" s="14" t="s">
        <v>75</v>
      </c>
      <c r="AY334" s="161" t="s">
        <v>180</v>
      </c>
    </row>
    <row r="335" spans="2:65" s="12" customFormat="1">
      <c r="B335" s="145"/>
      <c r="D335" s="146" t="s">
        <v>191</v>
      </c>
      <c r="E335" s="147" t="s">
        <v>19</v>
      </c>
      <c r="F335" s="148" t="s">
        <v>525</v>
      </c>
      <c r="H335" s="149">
        <v>8700</v>
      </c>
      <c r="I335" s="150"/>
      <c r="L335" s="145"/>
      <c r="M335" s="151"/>
      <c r="T335" s="152"/>
      <c r="AT335" s="147" t="s">
        <v>191</v>
      </c>
      <c r="AU335" s="147" t="s">
        <v>85</v>
      </c>
      <c r="AV335" s="12" t="s">
        <v>85</v>
      </c>
      <c r="AW335" s="12" t="s">
        <v>36</v>
      </c>
      <c r="AX335" s="12" t="s">
        <v>75</v>
      </c>
      <c r="AY335" s="147" t="s">
        <v>180</v>
      </c>
    </row>
    <row r="336" spans="2:65" s="12" customFormat="1">
      <c r="B336" s="145"/>
      <c r="D336" s="146" t="s">
        <v>191</v>
      </c>
      <c r="E336" s="147" t="s">
        <v>19</v>
      </c>
      <c r="F336" s="148" t="s">
        <v>526</v>
      </c>
      <c r="H336" s="149">
        <v>349.416</v>
      </c>
      <c r="I336" s="150"/>
      <c r="L336" s="145"/>
      <c r="M336" s="151"/>
      <c r="T336" s="152"/>
      <c r="AT336" s="147" t="s">
        <v>191</v>
      </c>
      <c r="AU336" s="147" t="s">
        <v>85</v>
      </c>
      <c r="AV336" s="12" t="s">
        <v>85</v>
      </c>
      <c r="AW336" s="12" t="s">
        <v>36</v>
      </c>
      <c r="AX336" s="12" t="s">
        <v>75</v>
      </c>
      <c r="AY336" s="147" t="s">
        <v>180</v>
      </c>
    </row>
    <row r="337" spans="2:65" s="12" customFormat="1">
      <c r="B337" s="145"/>
      <c r="D337" s="146" t="s">
        <v>191</v>
      </c>
      <c r="E337" s="147" t="s">
        <v>19</v>
      </c>
      <c r="F337" s="148" t="s">
        <v>527</v>
      </c>
      <c r="H337" s="149">
        <v>313.2</v>
      </c>
      <c r="I337" s="150"/>
      <c r="L337" s="145"/>
      <c r="M337" s="151"/>
      <c r="T337" s="152"/>
      <c r="AT337" s="147" t="s">
        <v>191</v>
      </c>
      <c r="AU337" s="147" t="s">
        <v>85</v>
      </c>
      <c r="AV337" s="12" t="s">
        <v>85</v>
      </c>
      <c r="AW337" s="12" t="s">
        <v>36</v>
      </c>
      <c r="AX337" s="12" t="s">
        <v>75</v>
      </c>
      <c r="AY337" s="147" t="s">
        <v>180</v>
      </c>
    </row>
    <row r="338" spans="2:65" s="13" customFormat="1">
      <c r="B338" s="153"/>
      <c r="D338" s="146" t="s">
        <v>191</v>
      </c>
      <c r="E338" s="154" t="s">
        <v>19</v>
      </c>
      <c r="F338" s="155" t="s">
        <v>195</v>
      </c>
      <c r="H338" s="156">
        <v>9362.616</v>
      </c>
      <c r="I338" s="157"/>
      <c r="L338" s="153"/>
      <c r="M338" s="158"/>
      <c r="T338" s="159"/>
      <c r="AT338" s="154" t="s">
        <v>191</v>
      </c>
      <c r="AU338" s="154" t="s">
        <v>85</v>
      </c>
      <c r="AV338" s="13" t="s">
        <v>187</v>
      </c>
      <c r="AW338" s="13" t="s">
        <v>36</v>
      </c>
      <c r="AX338" s="13" t="s">
        <v>83</v>
      </c>
      <c r="AY338" s="154" t="s">
        <v>180</v>
      </c>
    </row>
    <row r="339" spans="2:65" s="1" customFormat="1" ht="24.15" customHeight="1">
      <c r="B339" s="32"/>
      <c r="C339" s="128" t="s">
        <v>528</v>
      </c>
      <c r="D339" s="128" t="s">
        <v>182</v>
      </c>
      <c r="E339" s="129" t="s">
        <v>529</v>
      </c>
      <c r="F339" s="130" t="s">
        <v>530</v>
      </c>
      <c r="G339" s="131" t="s">
        <v>185</v>
      </c>
      <c r="H339" s="132">
        <v>277.60500000000002</v>
      </c>
      <c r="I339" s="133"/>
      <c r="J339" s="134">
        <f>ROUND(I339*H339,2)</f>
        <v>0</v>
      </c>
      <c r="K339" s="130" t="s">
        <v>186</v>
      </c>
      <c r="L339" s="32"/>
      <c r="M339" s="135" t="s">
        <v>19</v>
      </c>
      <c r="N339" s="136" t="s">
        <v>46</v>
      </c>
      <c r="P339" s="137">
        <f>O339*H339</f>
        <v>0</v>
      </c>
      <c r="Q339" s="137">
        <v>1.9</v>
      </c>
      <c r="R339" s="137">
        <f>Q339*H339</f>
        <v>527.44950000000006</v>
      </c>
      <c r="S339" s="137">
        <v>0</v>
      </c>
      <c r="T339" s="138">
        <f>S339*H339</f>
        <v>0</v>
      </c>
      <c r="AR339" s="139" t="s">
        <v>187</v>
      </c>
      <c r="AT339" s="139" t="s">
        <v>182</v>
      </c>
      <c r="AU339" s="139" t="s">
        <v>85</v>
      </c>
      <c r="AY339" s="17" t="s">
        <v>180</v>
      </c>
      <c r="BE339" s="140">
        <f>IF(N339="základní",J339,0)</f>
        <v>0</v>
      </c>
      <c r="BF339" s="140">
        <f>IF(N339="snížená",J339,0)</f>
        <v>0</v>
      </c>
      <c r="BG339" s="140">
        <f>IF(N339="zákl. přenesená",J339,0)</f>
        <v>0</v>
      </c>
      <c r="BH339" s="140">
        <f>IF(N339="sníž. přenesená",J339,0)</f>
        <v>0</v>
      </c>
      <c r="BI339" s="140">
        <f>IF(N339="nulová",J339,0)</f>
        <v>0</v>
      </c>
      <c r="BJ339" s="17" t="s">
        <v>83</v>
      </c>
      <c r="BK339" s="140">
        <f>ROUND(I339*H339,2)</f>
        <v>0</v>
      </c>
      <c r="BL339" s="17" t="s">
        <v>187</v>
      </c>
      <c r="BM339" s="139" t="s">
        <v>531</v>
      </c>
    </row>
    <row r="340" spans="2:65" s="1" customFormat="1">
      <c r="B340" s="32"/>
      <c r="D340" s="141" t="s">
        <v>189</v>
      </c>
      <c r="F340" s="142" t="s">
        <v>532</v>
      </c>
      <c r="I340" s="143"/>
      <c r="L340" s="32"/>
      <c r="M340" s="144"/>
      <c r="T340" s="53"/>
      <c r="AT340" s="17" t="s">
        <v>189</v>
      </c>
      <c r="AU340" s="17" t="s">
        <v>85</v>
      </c>
    </row>
    <row r="341" spans="2:65" s="1" customFormat="1" ht="28.8">
      <c r="B341" s="32"/>
      <c r="D341" s="146" t="s">
        <v>301</v>
      </c>
      <c r="F341" s="176" t="s">
        <v>302</v>
      </c>
      <c r="I341" s="143"/>
      <c r="L341" s="32"/>
      <c r="M341" s="144"/>
      <c r="T341" s="53"/>
      <c r="AT341" s="17" t="s">
        <v>301</v>
      </c>
      <c r="AU341" s="17" t="s">
        <v>85</v>
      </c>
    </row>
    <row r="342" spans="2:65" s="14" customFormat="1">
      <c r="B342" s="160"/>
      <c r="D342" s="146" t="s">
        <v>191</v>
      </c>
      <c r="E342" s="161" t="s">
        <v>19</v>
      </c>
      <c r="F342" s="162" t="s">
        <v>533</v>
      </c>
      <c r="H342" s="161" t="s">
        <v>19</v>
      </c>
      <c r="I342" s="163"/>
      <c r="L342" s="160"/>
      <c r="M342" s="164"/>
      <c r="T342" s="165"/>
      <c r="AT342" s="161" t="s">
        <v>191</v>
      </c>
      <c r="AU342" s="161" t="s">
        <v>85</v>
      </c>
      <c r="AV342" s="14" t="s">
        <v>83</v>
      </c>
      <c r="AW342" s="14" t="s">
        <v>36</v>
      </c>
      <c r="AX342" s="14" t="s">
        <v>75</v>
      </c>
      <c r="AY342" s="161" t="s">
        <v>180</v>
      </c>
    </row>
    <row r="343" spans="2:65" s="12" customFormat="1">
      <c r="B343" s="145"/>
      <c r="D343" s="146" t="s">
        <v>191</v>
      </c>
      <c r="E343" s="147" t="s">
        <v>19</v>
      </c>
      <c r="F343" s="148" t="s">
        <v>534</v>
      </c>
      <c r="H343" s="149">
        <v>186.4</v>
      </c>
      <c r="I343" s="150"/>
      <c r="L343" s="145"/>
      <c r="M343" s="151"/>
      <c r="T343" s="152"/>
      <c r="AT343" s="147" t="s">
        <v>191</v>
      </c>
      <c r="AU343" s="147" t="s">
        <v>85</v>
      </c>
      <c r="AV343" s="12" t="s">
        <v>85</v>
      </c>
      <c r="AW343" s="12" t="s">
        <v>36</v>
      </c>
      <c r="AX343" s="12" t="s">
        <v>75</v>
      </c>
      <c r="AY343" s="147" t="s">
        <v>180</v>
      </c>
    </row>
    <row r="344" spans="2:65" s="12" customFormat="1">
      <c r="B344" s="145"/>
      <c r="D344" s="146" t="s">
        <v>191</v>
      </c>
      <c r="E344" s="147" t="s">
        <v>19</v>
      </c>
      <c r="F344" s="148" t="s">
        <v>535</v>
      </c>
      <c r="H344" s="149">
        <v>-90.4</v>
      </c>
      <c r="I344" s="150"/>
      <c r="L344" s="145"/>
      <c r="M344" s="151"/>
      <c r="T344" s="152"/>
      <c r="AT344" s="147" t="s">
        <v>191</v>
      </c>
      <c r="AU344" s="147" t="s">
        <v>85</v>
      </c>
      <c r="AV344" s="12" t="s">
        <v>85</v>
      </c>
      <c r="AW344" s="12" t="s">
        <v>36</v>
      </c>
      <c r="AX344" s="12" t="s">
        <v>75</v>
      </c>
      <c r="AY344" s="147" t="s">
        <v>180</v>
      </c>
    </row>
    <row r="345" spans="2:65" s="12" customFormat="1">
      <c r="B345" s="145"/>
      <c r="D345" s="146" t="s">
        <v>191</v>
      </c>
      <c r="E345" s="147" t="s">
        <v>19</v>
      </c>
      <c r="F345" s="148" t="s">
        <v>536</v>
      </c>
      <c r="H345" s="149">
        <v>181.60499999999999</v>
      </c>
      <c r="I345" s="150"/>
      <c r="L345" s="145"/>
      <c r="M345" s="151"/>
      <c r="T345" s="152"/>
      <c r="AT345" s="147" t="s">
        <v>191</v>
      </c>
      <c r="AU345" s="147" t="s">
        <v>85</v>
      </c>
      <c r="AV345" s="12" t="s">
        <v>85</v>
      </c>
      <c r="AW345" s="12" t="s">
        <v>36</v>
      </c>
      <c r="AX345" s="12" t="s">
        <v>75</v>
      </c>
      <c r="AY345" s="147" t="s">
        <v>180</v>
      </c>
    </row>
    <row r="346" spans="2:65" s="13" customFormat="1">
      <c r="B346" s="153"/>
      <c r="D346" s="146" t="s">
        <v>191</v>
      </c>
      <c r="E346" s="154" t="s">
        <v>19</v>
      </c>
      <c r="F346" s="155" t="s">
        <v>195</v>
      </c>
      <c r="H346" s="156">
        <v>277.60500000000002</v>
      </c>
      <c r="I346" s="157"/>
      <c r="L346" s="153"/>
      <c r="M346" s="158"/>
      <c r="T346" s="159"/>
      <c r="AT346" s="154" t="s">
        <v>191</v>
      </c>
      <c r="AU346" s="154" t="s">
        <v>85</v>
      </c>
      <c r="AV346" s="13" t="s">
        <v>187</v>
      </c>
      <c r="AW346" s="13" t="s">
        <v>36</v>
      </c>
      <c r="AX346" s="13" t="s">
        <v>83</v>
      </c>
      <c r="AY346" s="154" t="s">
        <v>180</v>
      </c>
    </row>
    <row r="347" spans="2:65" s="11" customFormat="1" ht="20.85" customHeight="1">
      <c r="B347" s="116"/>
      <c r="D347" s="117" t="s">
        <v>74</v>
      </c>
      <c r="E347" s="126" t="s">
        <v>537</v>
      </c>
      <c r="F347" s="126" t="s">
        <v>538</v>
      </c>
      <c r="I347" s="119"/>
      <c r="J347" s="127">
        <f>BK347</f>
        <v>0</v>
      </c>
      <c r="L347" s="116"/>
      <c r="M347" s="121"/>
      <c r="P347" s="122">
        <f>P348</f>
        <v>0</v>
      </c>
      <c r="R347" s="122">
        <f>R348</f>
        <v>0</v>
      </c>
      <c r="T347" s="123">
        <f>T348</f>
        <v>0</v>
      </c>
      <c r="AR347" s="117" t="s">
        <v>83</v>
      </c>
      <c r="AT347" s="124" t="s">
        <v>74</v>
      </c>
      <c r="AU347" s="124" t="s">
        <v>85</v>
      </c>
      <c r="AY347" s="117" t="s">
        <v>180</v>
      </c>
      <c r="BK347" s="125">
        <f>BK348</f>
        <v>0</v>
      </c>
    </row>
    <row r="348" spans="2:65" s="1" customFormat="1" ht="21.75" customHeight="1">
      <c r="B348" s="32"/>
      <c r="C348" s="128" t="s">
        <v>539</v>
      </c>
      <c r="D348" s="128" t="s">
        <v>182</v>
      </c>
      <c r="E348" s="129" t="s">
        <v>540</v>
      </c>
      <c r="F348" s="130" t="s">
        <v>541</v>
      </c>
      <c r="G348" s="131" t="s">
        <v>283</v>
      </c>
      <c r="H348" s="132">
        <v>1</v>
      </c>
      <c r="I348" s="133"/>
      <c r="J348" s="134">
        <f>ROUND(I348*H348,2)</f>
        <v>0</v>
      </c>
      <c r="K348" s="130" t="s">
        <v>19</v>
      </c>
      <c r="L348" s="32"/>
      <c r="M348" s="135" t="s">
        <v>19</v>
      </c>
      <c r="N348" s="136" t="s">
        <v>46</v>
      </c>
      <c r="P348" s="137">
        <f>O348*H348</f>
        <v>0</v>
      </c>
      <c r="Q348" s="137">
        <v>0</v>
      </c>
      <c r="R348" s="137">
        <f>Q348*H348</f>
        <v>0</v>
      </c>
      <c r="S348" s="137">
        <v>0</v>
      </c>
      <c r="T348" s="138">
        <f>S348*H348</f>
        <v>0</v>
      </c>
      <c r="AR348" s="139" t="s">
        <v>187</v>
      </c>
      <c r="AT348" s="139" t="s">
        <v>182</v>
      </c>
      <c r="AU348" s="139" t="s">
        <v>102</v>
      </c>
      <c r="AY348" s="17" t="s">
        <v>180</v>
      </c>
      <c r="BE348" s="140">
        <f>IF(N348="základní",J348,0)</f>
        <v>0</v>
      </c>
      <c r="BF348" s="140">
        <f>IF(N348="snížená",J348,0)</f>
        <v>0</v>
      </c>
      <c r="BG348" s="140">
        <f>IF(N348="zákl. přenesená",J348,0)</f>
        <v>0</v>
      </c>
      <c r="BH348" s="140">
        <f>IF(N348="sníž. přenesená",J348,0)</f>
        <v>0</v>
      </c>
      <c r="BI348" s="140">
        <f>IF(N348="nulová",J348,0)</f>
        <v>0</v>
      </c>
      <c r="BJ348" s="17" t="s">
        <v>83</v>
      </c>
      <c r="BK348" s="140">
        <f>ROUND(I348*H348,2)</f>
        <v>0</v>
      </c>
      <c r="BL348" s="17" t="s">
        <v>187</v>
      </c>
      <c r="BM348" s="139" t="s">
        <v>542</v>
      </c>
    </row>
    <row r="349" spans="2:65" s="11" customFormat="1" ht="22.95" customHeight="1">
      <c r="B349" s="116"/>
      <c r="D349" s="117" t="s">
        <v>74</v>
      </c>
      <c r="E349" s="126" t="s">
        <v>236</v>
      </c>
      <c r="F349" s="126" t="s">
        <v>543</v>
      </c>
      <c r="I349" s="119"/>
      <c r="J349" s="127">
        <f>BK349</f>
        <v>0</v>
      </c>
      <c r="L349" s="116"/>
      <c r="M349" s="121"/>
      <c r="P349" s="122">
        <f>SUM(P350:P359)</f>
        <v>0</v>
      </c>
      <c r="R349" s="122">
        <f>SUM(R350:R359)</f>
        <v>0.11483679999999999</v>
      </c>
      <c r="T349" s="123">
        <f>SUM(T350:T359)</f>
        <v>0</v>
      </c>
      <c r="AR349" s="117" t="s">
        <v>83</v>
      </c>
      <c r="AT349" s="124" t="s">
        <v>74</v>
      </c>
      <c r="AU349" s="124" t="s">
        <v>83</v>
      </c>
      <c r="AY349" s="117" t="s">
        <v>180</v>
      </c>
      <c r="BK349" s="125">
        <f>SUM(BK350:BK359)</f>
        <v>0</v>
      </c>
    </row>
    <row r="350" spans="2:65" s="1" customFormat="1" ht="24.15" customHeight="1">
      <c r="B350" s="32"/>
      <c r="C350" s="128" t="s">
        <v>544</v>
      </c>
      <c r="D350" s="128" t="s">
        <v>182</v>
      </c>
      <c r="E350" s="129" t="s">
        <v>545</v>
      </c>
      <c r="F350" s="130" t="s">
        <v>546</v>
      </c>
      <c r="G350" s="131" t="s">
        <v>100</v>
      </c>
      <c r="H350" s="132">
        <v>32</v>
      </c>
      <c r="I350" s="133"/>
      <c r="J350" s="134">
        <f>ROUND(I350*H350,2)</f>
        <v>0</v>
      </c>
      <c r="K350" s="130" t="s">
        <v>186</v>
      </c>
      <c r="L350" s="32"/>
      <c r="M350" s="135" t="s">
        <v>19</v>
      </c>
      <c r="N350" s="136" t="s">
        <v>46</v>
      </c>
      <c r="P350" s="137">
        <f>O350*H350</f>
        <v>0</v>
      </c>
      <c r="Q350" s="137">
        <v>1.0000000000000001E-5</v>
      </c>
      <c r="R350" s="137">
        <f>Q350*H350</f>
        <v>3.2000000000000003E-4</v>
      </c>
      <c r="S350" s="137">
        <v>0</v>
      </c>
      <c r="T350" s="138">
        <f>S350*H350</f>
        <v>0</v>
      </c>
      <c r="AR350" s="139" t="s">
        <v>187</v>
      </c>
      <c r="AT350" s="139" t="s">
        <v>182</v>
      </c>
      <c r="AU350" s="139" t="s">
        <v>85</v>
      </c>
      <c r="AY350" s="17" t="s">
        <v>180</v>
      </c>
      <c r="BE350" s="140">
        <f>IF(N350="základní",J350,0)</f>
        <v>0</v>
      </c>
      <c r="BF350" s="140">
        <f>IF(N350="snížená",J350,0)</f>
        <v>0</v>
      </c>
      <c r="BG350" s="140">
        <f>IF(N350="zákl. přenesená",J350,0)</f>
        <v>0</v>
      </c>
      <c r="BH350" s="140">
        <f>IF(N350="sníž. přenesená",J350,0)</f>
        <v>0</v>
      </c>
      <c r="BI350" s="140">
        <f>IF(N350="nulová",J350,0)</f>
        <v>0</v>
      </c>
      <c r="BJ350" s="17" t="s">
        <v>83</v>
      </c>
      <c r="BK350" s="140">
        <f>ROUND(I350*H350,2)</f>
        <v>0</v>
      </c>
      <c r="BL350" s="17" t="s">
        <v>187</v>
      </c>
      <c r="BM350" s="139" t="s">
        <v>547</v>
      </c>
    </row>
    <row r="351" spans="2:65" s="1" customFormat="1">
      <c r="B351" s="32"/>
      <c r="D351" s="141" t="s">
        <v>189</v>
      </c>
      <c r="F351" s="142" t="s">
        <v>548</v>
      </c>
      <c r="I351" s="143"/>
      <c r="L351" s="32"/>
      <c r="M351" s="144"/>
      <c r="T351" s="53"/>
      <c r="AT351" s="17" t="s">
        <v>189</v>
      </c>
      <c r="AU351" s="17" t="s">
        <v>85</v>
      </c>
    </row>
    <row r="352" spans="2:65" s="14" customFormat="1">
      <c r="B352" s="160"/>
      <c r="D352" s="146" t="s">
        <v>191</v>
      </c>
      <c r="E352" s="161" t="s">
        <v>19</v>
      </c>
      <c r="F352" s="162" t="s">
        <v>258</v>
      </c>
      <c r="H352" s="161" t="s">
        <v>19</v>
      </c>
      <c r="I352" s="163"/>
      <c r="L352" s="160"/>
      <c r="M352" s="164"/>
      <c r="T352" s="165"/>
      <c r="AT352" s="161" t="s">
        <v>191</v>
      </c>
      <c r="AU352" s="161" t="s">
        <v>85</v>
      </c>
      <c r="AV352" s="14" t="s">
        <v>83</v>
      </c>
      <c r="AW352" s="14" t="s">
        <v>36</v>
      </c>
      <c r="AX352" s="14" t="s">
        <v>75</v>
      </c>
      <c r="AY352" s="161" t="s">
        <v>180</v>
      </c>
    </row>
    <row r="353" spans="2:65" s="12" customFormat="1">
      <c r="B353" s="145"/>
      <c r="D353" s="146" t="s">
        <v>191</v>
      </c>
      <c r="E353" s="147" t="s">
        <v>19</v>
      </c>
      <c r="F353" s="148" t="s">
        <v>391</v>
      </c>
      <c r="H353" s="149">
        <v>32</v>
      </c>
      <c r="I353" s="150"/>
      <c r="L353" s="145"/>
      <c r="M353" s="151"/>
      <c r="T353" s="152"/>
      <c r="AT353" s="147" t="s">
        <v>191</v>
      </c>
      <c r="AU353" s="147" t="s">
        <v>85</v>
      </c>
      <c r="AV353" s="12" t="s">
        <v>85</v>
      </c>
      <c r="AW353" s="12" t="s">
        <v>36</v>
      </c>
      <c r="AX353" s="12" t="s">
        <v>75</v>
      </c>
      <c r="AY353" s="147" t="s">
        <v>180</v>
      </c>
    </row>
    <row r="354" spans="2:65" s="13" customFormat="1">
      <c r="B354" s="153"/>
      <c r="D354" s="146" t="s">
        <v>191</v>
      </c>
      <c r="E354" s="154" t="s">
        <v>19</v>
      </c>
      <c r="F354" s="155" t="s">
        <v>195</v>
      </c>
      <c r="H354" s="156">
        <v>32</v>
      </c>
      <c r="I354" s="157"/>
      <c r="L354" s="153"/>
      <c r="M354" s="158"/>
      <c r="T354" s="159"/>
      <c r="AT354" s="154" t="s">
        <v>191</v>
      </c>
      <c r="AU354" s="154" t="s">
        <v>85</v>
      </c>
      <c r="AV354" s="13" t="s">
        <v>187</v>
      </c>
      <c r="AW354" s="13" t="s">
        <v>36</v>
      </c>
      <c r="AX354" s="13" t="s">
        <v>83</v>
      </c>
      <c r="AY354" s="154" t="s">
        <v>180</v>
      </c>
    </row>
    <row r="355" spans="2:65" s="1" customFormat="1" ht="24.15" customHeight="1">
      <c r="B355" s="32"/>
      <c r="C355" s="166" t="s">
        <v>549</v>
      </c>
      <c r="D355" s="166" t="s">
        <v>260</v>
      </c>
      <c r="E355" s="167" t="s">
        <v>550</v>
      </c>
      <c r="F355" s="168" t="s">
        <v>551</v>
      </c>
      <c r="G355" s="169" t="s">
        <v>100</v>
      </c>
      <c r="H355" s="170">
        <v>32.479999999999997</v>
      </c>
      <c r="I355" s="171"/>
      <c r="J355" s="172">
        <f>ROUND(I355*H355,2)</f>
        <v>0</v>
      </c>
      <c r="K355" s="168" t="s">
        <v>186</v>
      </c>
      <c r="L355" s="173"/>
      <c r="M355" s="174" t="s">
        <v>19</v>
      </c>
      <c r="N355" s="175" t="s">
        <v>46</v>
      </c>
      <c r="P355" s="137">
        <f>O355*H355</f>
        <v>0</v>
      </c>
      <c r="Q355" s="137">
        <v>2.9099999999999998E-3</v>
      </c>
      <c r="R355" s="137">
        <f>Q355*H355</f>
        <v>9.4516799999999984E-2</v>
      </c>
      <c r="S355" s="137">
        <v>0</v>
      </c>
      <c r="T355" s="138">
        <f>S355*H355</f>
        <v>0</v>
      </c>
      <c r="AR355" s="139" t="s">
        <v>236</v>
      </c>
      <c r="AT355" s="139" t="s">
        <v>260</v>
      </c>
      <c r="AU355" s="139" t="s">
        <v>85</v>
      </c>
      <c r="AY355" s="17" t="s">
        <v>180</v>
      </c>
      <c r="BE355" s="140">
        <f>IF(N355="základní",J355,0)</f>
        <v>0</v>
      </c>
      <c r="BF355" s="140">
        <f>IF(N355="snížená",J355,0)</f>
        <v>0</v>
      </c>
      <c r="BG355" s="140">
        <f>IF(N355="zákl. přenesená",J355,0)</f>
        <v>0</v>
      </c>
      <c r="BH355" s="140">
        <f>IF(N355="sníž. přenesená",J355,0)</f>
        <v>0</v>
      </c>
      <c r="BI355" s="140">
        <f>IF(N355="nulová",J355,0)</f>
        <v>0</v>
      </c>
      <c r="BJ355" s="17" t="s">
        <v>83</v>
      </c>
      <c r="BK355" s="140">
        <f>ROUND(I355*H355,2)</f>
        <v>0</v>
      </c>
      <c r="BL355" s="17" t="s">
        <v>187</v>
      </c>
      <c r="BM355" s="139" t="s">
        <v>552</v>
      </c>
    </row>
    <row r="356" spans="2:65" s="12" customFormat="1">
      <c r="B356" s="145"/>
      <c r="D356" s="146" t="s">
        <v>191</v>
      </c>
      <c r="F356" s="148" t="s">
        <v>553</v>
      </c>
      <c r="H356" s="149">
        <v>32.479999999999997</v>
      </c>
      <c r="I356" s="150"/>
      <c r="L356" s="145"/>
      <c r="M356" s="151"/>
      <c r="T356" s="152"/>
      <c r="AT356" s="147" t="s">
        <v>191</v>
      </c>
      <c r="AU356" s="147" t="s">
        <v>85</v>
      </c>
      <c r="AV356" s="12" t="s">
        <v>85</v>
      </c>
      <c r="AW356" s="12" t="s">
        <v>4</v>
      </c>
      <c r="AX356" s="12" t="s">
        <v>83</v>
      </c>
      <c r="AY356" s="147" t="s">
        <v>180</v>
      </c>
    </row>
    <row r="357" spans="2:65" s="1" customFormat="1" ht="24.15" customHeight="1">
      <c r="B357" s="32"/>
      <c r="C357" s="128" t="s">
        <v>554</v>
      </c>
      <c r="D357" s="128" t="s">
        <v>182</v>
      </c>
      <c r="E357" s="129" t="s">
        <v>555</v>
      </c>
      <c r="F357" s="130" t="s">
        <v>556</v>
      </c>
      <c r="G357" s="131" t="s">
        <v>557</v>
      </c>
      <c r="H357" s="132">
        <v>1</v>
      </c>
      <c r="I357" s="133"/>
      <c r="J357" s="134">
        <f>ROUND(I357*H357,2)</f>
        <v>0</v>
      </c>
      <c r="K357" s="130" t="s">
        <v>19</v>
      </c>
      <c r="L357" s="32"/>
      <c r="M357" s="135" t="s">
        <v>19</v>
      </c>
      <c r="N357" s="136" t="s">
        <v>46</v>
      </c>
      <c r="P357" s="137">
        <f>O357*H357</f>
        <v>0</v>
      </c>
      <c r="Q357" s="137">
        <v>0.02</v>
      </c>
      <c r="R357" s="137">
        <f>Q357*H357</f>
        <v>0.02</v>
      </c>
      <c r="S357" s="137">
        <v>0</v>
      </c>
      <c r="T357" s="138">
        <f>S357*H357</f>
        <v>0</v>
      </c>
      <c r="AR357" s="139" t="s">
        <v>187</v>
      </c>
      <c r="AT357" s="139" t="s">
        <v>182</v>
      </c>
      <c r="AU357" s="139" t="s">
        <v>85</v>
      </c>
      <c r="AY357" s="17" t="s">
        <v>180</v>
      </c>
      <c r="BE357" s="140">
        <f>IF(N357="základní",J357,0)</f>
        <v>0</v>
      </c>
      <c r="BF357" s="140">
        <f>IF(N357="snížená",J357,0)</f>
        <v>0</v>
      </c>
      <c r="BG357" s="140">
        <f>IF(N357="zákl. přenesená",J357,0)</f>
        <v>0</v>
      </c>
      <c r="BH357" s="140">
        <f>IF(N357="sníž. přenesená",J357,0)</f>
        <v>0</v>
      </c>
      <c r="BI357" s="140">
        <f>IF(N357="nulová",J357,0)</f>
        <v>0</v>
      </c>
      <c r="BJ357" s="17" t="s">
        <v>83</v>
      </c>
      <c r="BK357" s="140">
        <f>ROUND(I357*H357,2)</f>
        <v>0</v>
      </c>
      <c r="BL357" s="17" t="s">
        <v>187</v>
      </c>
      <c r="BM357" s="139" t="s">
        <v>558</v>
      </c>
    </row>
    <row r="358" spans="2:65" s="12" customFormat="1" ht="20.399999999999999">
      <c r="B358" s="145"/>
      <c r="D358" s="146" t="s">
        <v>191</v>
      </c>
      <c r="E358" s="147" t="s">
        <v>19</v>
      </c>
      <c r="F358" s="148" t="s">
        <v>559</v>
      </c>
      <c r="H358" s="149">
        <v>1</v>
      </c>
      <c r="I358" s="150"/>
      <c r="L358" s="145"/>
      <c r="M358" s="151"/>
      <c r="T358" s="152"/>
      <c r="AT358" s="147" t="s">
        <v>191</v>
      </c>
      <c r="AU358" s="147" t="s">
        <v>85</v>
      </c>
      <c r="AV358" s="12" t="s">
        <v>85</v>
      </c>
      <c r="AW358" s="12" t="s">
        <v>36</v>
      </c>
      <c r="AX358" s="12" t="s">
        <v>75</v>
      </c>
      <c r="AY358" s="147" t="s">
        <v>180</v>
      </c>
    </row>
    <row r="359" spans="2:65" s="13" customFormat="1">
      <c r="B359" s="153"/>
      <c r="D359" s="146" t="s">
        <v>191</v>
      </c>
      <c r="E359" s="154" t="s">
        <v>19</v>
      </c>
      <c r="F359" s="155" t="s">
        <v>195</v>
      </c>
      <c r="H359" s="156">
        <v>1</v>
      </c>
      <c r="I359" s="157"/>
      <c r="L359" s="153"/>
      <c r="M359" s="158"/>
      <c r="T359" s="159"/>
      <c r="AT359" s="154" t="s">
        <v>191</v>
      </c>
      <c r="AU359" s="154" t="s">
        <v>85</v>
      </c>
      <c r="AV359" s="13" t="s">
        <v>187</v>
      </c>
      <c r="AW359" s="13" t="s">
        <v>36</v>
      </c>
      <c r="AX359" s="13" t="s">
        <v>83</v>
      </c>
      <c r="AY359" s="154" t="s">
        <v>180</v>
      </c>
    </row>
    <row r="360" spans="2:65" s="11" customFormat="1" ht="22.95" customHeight="1">
      <c r="B360" s="116"/>
      <c r="D360" s="117" t="s">
        <v>74</v>
      </c>
      <c r="E360" s="126" t="s">
        <v>241</v>
      </c>
      <c r="F360" s="126" t="s">
        <v>560</v>
      </c>
      <c r="I360" s="119"/>
      <c r="J360" s="127">
        <f>BK360</f>
        <v>0</v>
      </c>
      <c r="L360" s="116"/>
      <c r="M360" s="121"/>
      <c r="P360" s="122">
        <f>SUM(P361:P490)</f>
        <v>0</v>
      </c>
      <c r="R360" s="122">
        <f>SUM(R361:R490)</f>
        <v>0.53127524999999998</v>
      </c>
      <c r="T360" s="123">
        <f>SUM(T361:T490)</f>
        <v>3254.1547839999994</v>
      </c>
      <c r="AR360" s="117" t="s">
        <v>83</v>
      </c>
      <c r="AT360" s="124" t="s">
        <v>74</v>
      </c>
      <c r="AU360" s="124" t="s">
        <v>83</v>
      </c>
      <c r="AY360" s="117" t="s">
        <v>180</v>
      </c>
      <c r="BK360" s="125">
        <f>SUM(BK361:BK490)</f>
        <v>0</v>
      </c>
    </row>
    <row r="361" spans="2:65" s="1" customFormat="1" ht="37.950000000000003" customHeight="1">
      <c r="B361" s="32"/>
      <c r="C361" s="128" t="s">
        <v>561</v>
      </c>
      <c r="D361" s="128" t="s">
        <v>182</v>
      </c>
      <c r="E361" s="129" t="s">
        <v>562</v>
      </c>
      <c r="F361" s="130" t="s">
        <v>563</v>
      </c>
      <c r="G361" s="131" t="s">
        <v>105</v>
      </c>
      <c r="H361" s="132">
        <v>2626.5</v>
      </c>
      <c r="I361" s="133"/>
      <c r="J361" s="134">
        <f>ROUND(I361*H361,2)</f>
        <v>0</v>
      </c>
      <c r="K361" s="130" t="s">
        <v>186</v>
      </c>
      <c r="L361" s="32"/>
      <c r="M361" s="135" t="s">
        <v>19</v>
      </c>
      <c r="N361" s="136" t="s">
        <v>46</v>
      </c>
      <c r="P361" s="137">
        <f>O361*H361</f>
        <v>0</v>
      </c>
      <c r="Q361" s="137">
        <v>4.0000000000000003E-5</v>
      </c>
      <c r="R361" s="137">
        <f>Q361*H361</f>
        <v>0.10506000000000001</v>
      </c>
      <c r="S361" s="137">
        <v>0</v>
      </c>
      <c r="T361" s="138">
        <f>S361*H361</f>
        <v>0</v>
      </c>
      <c r="AR361" s="139" t="s">
        <v>187</v>
      </c>
      <c r="AT361" s="139" t="s">
        <v>182</v>
      </c>
      <c r="AU361" s="139" t="s">
        <v>85</v>
      </c>
      <c r="AY361" s="17" t="s">
        <v>180</v>
      </c>
      <c r="BE361" s="140">
        <f>IF(N361="základní",J361,0)</f>
        <v>0</v>
      </c>
      <c r="BF361" s="140">
        <f>IF(N361="snížená",J361,0)</f>
        <v>0</v>
      </c>
      <c r="BG361" s="140">
        <f>IF(N361="zákl. přenesená",J361,0)</f>
        <v>0</v>
      </c>
      <c r="BH361" s="140">
        <f>IF(N361="sníž. přenesená",J361,0)</f>
        <v>0</v>
      </c>
      <c r="BI361" s="140">
        <f>IF(N361="nulová",J361,0)</f>
        <v>0</v>
      </c>
      <c r="BJ361" s="17" t="s">
        <v>83</v>
      </c>
      <c r="BK361" s="140">
        <f>ROUND(I361*H361,2)</f>
        <v>0</v>
      </c>
      <c r="BL361" s="17" t="s">
        <v>187</v>
      </c>
      <c r="BM361" s="139" t="s">
        <v>564</v>
      </c>
    </row>
    <row r="362" spans="2:65" s="1" customFormat="1">
      <c r="B362" s="32"/>
      <c r="D362" s="141" t="s">
        <v>189</v>
      </c>
      <c r="F362" s="142" t="s">
        <v>565</v>
      </c>
      <c r="I362" s="143"/>
      <c r="L362" s="32"/>
      <c r="M362" s="144"/>
      <c r="T362" s="53"/>
      <c r="AT362" s="17" t="s">
        <v>189</v>
      </c>
      <c r="AU362" s="17" t="s">
        <v>85</v>
      </c>
    </row>
    <row r="363" spans="2:65" s="12" customFormat="1">
      <c r="B363" s="145"/>
      <c r="D363" s="146" t="s">
        <v>191</v>
      </c>
      <c r="E363" s="147" t="s">
        <v>19</v>
      </c>
      <c r="F363" s="148" t="s">
        <v>566</v>
      </c>
      <c r="H363" s="149">
        <v>2626.5</v>
      </c>
      <c r="I363" s="150"/>
      <c r="L363" s="145"/>
      <c r="M363" s="151"/>
      <c r="T363" s="152"/>
      <c r="AT363" s="147" t="s">
        <v>191</v>
      </c>
      <c r="AU363" s="147" t="s">
        <v>85</v>
      </c>
      <c r="AV363" s="12" t="s">
        <v>85</v>
      </c>
      <c r="AW363" s="12" t="s">
        <v>36</v>
      </c>
      <c r="AX363" s="12" t="s">
        <v>75</v>
      </c>
      <c r="AY363" s="147" t="s">
        <v>180</v>
      </c>
    </row>
    <row r="364" spans="2:65" s="13" customFormat="1">
      <c r="B364" s="153"/>
      <c r="D364" s="146" t="s">
        <v>191</v>
      </c>
      <c r="E364" s="154" t="s">
        <v>19</v>
      </c>
      <c r="F364" s="155" t="s">
        <v>195</v>
      </c>
      <c r="H364" s="156">
        <v>2626.5</v>
      </c>
      <c r="I364" s="157"/>
      <c r="L364" s="153"/>
      <c r="M364" s="158"/>
      <c r="T364" s="159"/>
      <c r="AT364" s="154" t="s">
        <v>191</v>
      </c>
      <c r="AU364" s="154" t="s">
        <v>85</v>
      </c>
      <c r="AV364" s="13" t="s">
        <v>187</v>
      </c>
      <c r="AW364" s="13" t="s">
        <v>36</v>
      </c>
      <c r="AX364" s="13" t="s">
        <v>83</v>
      </c>
      <c r="AY364" s="154" t="s">
        <v>180</v>
      </c>
    </row>
    <row r="365" spans="2:65" s="1" customFormat="1" ht="33" customHeight="1">
      <c r="B365" s="32"/>
      <c r="C365" s="128" t="s">
        <v>567</v>
      </c>
      <c r="D365" s="128" t="s">
        <v>182</v>
      </c>
      <c r="E365" s="129" t="s">
        <v>568</v>
      </c>
      <c r="F365" s="130" t="s">
        <v>569</v>
      </c>
      <c r="G365" s="131" t="s">
        <v>283</v>
      </c>
      <c r="H365" s="132">
        <v>11</v>
      </c>
      <c r="I365" s="133"/>
      <c r="J365" s="134">
        <f>ROUND(I365*H365,2)</f>
        <v>0</v>
      </c>
      <c r="K365" s="130" t="s">
        <v>186</v>
      </c>
      <c r="L365" s="32"/>
      <c r="M365" s="135" t="s">
        <v>19</v>
      </c>
      <c r="N365" s="136" t="s">
        <v>46</v>
      </c>
      <c r="P365" s="137">
        <f>O365*H365</f>
        <v>0</v>
      </c>
      <c r="Q365" s="137">
        <v>6.8799999999999998E-3</v>
      </c>
      <c r="R365" s="137">
        <f>Q365*H365</f>
        <v>7.5679999999999997E-2</v>
      </c>
      <c r="S365" s="137">
        <v>0</v>
      </c>
      <c r="T365" s="138">
        <f>S365*H365</f>
        <v>0</v>
      </c>
      <c r="AR365" s="139" t="s">
        <v>187</v>
      </c>
      <c r="AT365" s="139" t="s">
        <v>182</v>
      </c>
      <c r="AU365" s="139" t="s">
        <v>85</v>
      </c>
      <c r="AY365" s="17" t="s">
        <v>180</v>
      </c>
      <c r="BE365" s="140">
        <f>IF(N365="základní",J365,0)</f>
        <v>0</v>
      </c>
      <c r="BF365" s="140">
        <f>IF(N365="snížená",J365,0)</f>
        <v>0</v>
      </c>
      <c r="BG365" s="140">
        <f>IF(N365="zákl. přenesená",J365,0)</f>
        <v>0</v>
      </c>
      <c r="BH365" s="140">
        <f>IF(N365="sníž. přenesená",J365,0)</f>
        <v>0</v>
      </c>
      <c r="BI365" s="140">
        <f>IF(N365="nulová",J365,0)</f>
        <v>0</v>
      </c>
      <c r="BJ365" s="17" t="s">
        <v>83</v>
      </c>
      <c r="BK365" s="140">
        <f>ROUND(I365*H365,2)</f>
        <v>0</v>
      </c>
      <c r="BL365" s="17" t="s">
        <v>187</v>
      </c>
      <c r="BM365" s="139" t="s">
        <v>570</v>
      </c>
    </row>
    <row r="366" spans="2:65" s="1" customFormat="1">
      <c r="B366" s="32"/>
      <c r="D366" s="141" t="s">
        <v>189</v>
      </c>
      <c r="F366" s="142" t="s">
        <v>571</v>
      </c>
      <c r="I366" s="143"/>
      <c r="L366" s="32"/>
      <c r="M366" s="144"/>
      <c r="T366" s="53"/>
      <c r="AT366" s="17" t="s">
        <v>189</v>
      </c>
      <c r="AU366" s="17" t="s">
        <v>85</v>
      </c>
    </row>
    <row r="367" spans="2:65" s="14" customFormat="1">
      <c r="B367" s="160"/>
      <c r="D367" s="146" t="s">
        <v>191</v>
      </c>
      <c r="E367" s="161" t="s">
        <v>19</v>
      </c>
      <c r="F367" s="162" t="s">
        <v>572</v>
      </c>
      <c r="H367" s="161" t="s">
        <v>19</v>
      </c>
      <c r="I367" s="163"/>
      <c r="L367" s="160"/>
      <c r="M367" s="164"/>
      <c r="T367" s="165"/>
      <c r="AT367" s="161" t="s">
        <v>191</v>
      </c>
      <c r="AU367" s="161" t="s">
        <v>85</v>
      </c>
      <c r="AV367" s="14" t="s">
        <v>83</v>
      </c>
      <c r="AW367" s="14" t="s">
        <v>36</v>
      </c>
      <c r="AX367" s="14" t="s">
        <v>75</v>
      </c>
      <c r="AY367" s="161" t="s">
        <v>180</v>
      </c>
    </row>
    <row r="368" spans="2:65" s="12" customFormat="1">
      <c r="B368" s="145"/>
      <c r="D368" s="146" t="s">
        <v>191</v>
      </c>
      <c r="E368" s="147" t="s">
        <v>19</v>
      </c>
      <c r="F368" s="148" t="s">
        <v>253</v>
      </c>
      <c r="H368" s="149">
        <v>11</v>
      </c>
      <c r="I368" s="150"/>
      <c r="L368" s="145"/>
      <c r="M368" s="151"/>
      <c r="T368" s="152"/>
      <c r="AT368" s="147" t="s">
        <v>191</v>
      </c>
      <c r="AU368" s="147" t="s">
        <v>85</v>
      </c>
      <c r="AV368" s="12" t="s">
        <v>85</v>
      </c>
      <c r="AW368" s="12" t="s">
        <v>36</v>
      </c>
      <c r="AX368" s="12" t="s">
        <v>75</v>
      </c>
      <c r="AY368" s="147" t="s">
        <v>180</v>
      </c>
    </row>
    <row r="369" spans="2:65" s="13" customFormat="1">
      <c r="B369" s="153"/>
      <c r="D369" s="146" t="s">
        <v>191</v>
      </c>
      <c r="E369" s="154" t="s">
        <v>19</v>
      </c>
      <c r="F369" s="155" t="s">
        <v>195</v>
      </c>
      <c r="H369" s="156">
        <v>11</v>
      </c>
      <c r="I369" s="157"/>
      <c r="L369" s="153"/>
      <c r="M369" s="158"/>
      <c r="T369" s="159"/>
      <c r="AT369" s="154" t="s">
        <v>191</v>
      </c>
      <c r="AU369" s="154" t="s">
        <v>85</v>
      </c>
      <c r="AV369" s="13" t="s">
        <v>187</v>
      </c>
      <c r="AW369" s="13" t="s">
        <v>36</v>
      </c>
      <c r="AX369" s="13" t="s">
        <v>83</v>
      </c>
      <c r="AY369" s="154" t="s">
        <v>180</v>
      </c>
    </row>
    <row r="370" spans="2:65" s="1" customFormat="1" ht="24.15" customHeight="1">
      <c r="B370" s="32"/>
      <c r="C370" s="166" t="s">
        <v>573</v>
      </c>
      <c r="D370" s="166" t="s">
        <v>260</v>
      </c>
      <c r="E370" s="167" t="s">
        <v>574</v>
      </c>
      <c r="F370" s="168" t="s">
        <v>575</v>
      </c>
      <c r="G370" s="169" t="s">
        <v>283</v>
      </c>
      <c r="H370" s="170">
        <v>11</v>
      </c>
      <c r="I370" s="171"/>
      <c r="J370" s="172">
        <f>ROUND(I370*H370,2)</f>
        <v>0</v>
      </c>
      <c r="K370" s="168" t="s">
        <v>19</v>
      </c>
      <c r="L370" s="173"/>
      <c r="M370" s="174" t="s">
        <v>19</v>
      </c>
      <c r="N370" s="175" t="s">
        <v>46</v>
      </c>
      <c r="P370" s="137">
        <f>O370*H370</f>
        <v>0</v>
      </c>
      <c r="Q370" s="137">
        <v>0</v>
      </c>
      <c r="R370" s="137">
        <f>Q370*H370</f>
        <v>0</v>
      </c>
      <c r="S370" s="137">
        <v>0</v>
      </c>
      <c r="T370" s="138">
        <f>S370*H370</f>
        <v>0</v>
      </c>
      <c r="AR370" s="139" t="s">
        <v>236</v>
      </c>
      <c r="AT370" s="139" t="s">
        <v>260</v>
      </c>
      <c r="AU370" s="139" t="s">
        <v>85</v>
      </c>
      <c r="AY370" s="17" t="s">
        <v>180</v>
      </c>
      <c r="BE370" s="140">
        <f>IF(N370="základní",J370,0)</f>
        <v>0</v>
      </c>
      <c r="BF370" s="140">
        <f>IF(N370="snížená",J370,0)</f>
        <v>0</v>
      </c>
      <c r="BG370" s="140">
        <f>IF(N370="zákl. přenesená",J370,0)</f>
        <v>0</v>
      </c>
      <c r="BH370" s="140">
        <f>IF(N370="sníž. přenesená",J370,0)</f>
        <v>0</v>
      </c>
      <c r="BI370" s="140">
        <f>IF(N370="nulová",J370,0)</f>
        <v>0</v>
      </c>
      <c r="BJ370" s="17" t="s">
        <v>83</v>
      </c>
      <c r="BK370" s="140">
        <f>ROUND(I370*H370,2)</f>
        <v>0</v>
      </c>
      <c r="BL370" s="17" t="s">
        <v>187</v>
      </c>
      <c r="BM370" s="139" t="s">
        <v>576</v>
      </c>
    </row>
    <row r="371" spans="2:65" s="1" customFormat="1" ht="134.4">
      <c r="B371" s="32"/>
      <c r="D371" s="146" t="s">
        <v>301</v>
      </c>
      <c r="F371" s="176" t="s">
        <v>577</v>
      </c>
      <c r="I371" s="143"/>
      <c r="L371" s="32"/>
      <c r="M371" s="144"/>
      <c r="T371" s="53"/>
      <c r="AT371" s="17" t="s">
        <v>301</v>
      </c>
      <c r="AU371" s="17" t="s">
        <v>85</v>
      </c>
    </row>
    <row r="372" spans="2:65" s="1" customFormat="1" ht="49.2" customHeight="1">
      <c r="B372" s="32"/>
      <c r="C372" s="128" t="s">
        <v>578</v>
      </c>
      <c r="D372" s="128" t="s">
        <v>182</v>
      </c>
      <c r="E372" s="129" t="s">
        <v>579</v>
      </c>
      <c r="F372" s="130" t="s">
        <v>580</v>
      </c>
      <c r="G372" s="131" t="s">
        <v>283</v>
      </c>
      <c r="H372" s="132">
        <v>220</v>
      </c>
      <c r="I372" s="133"/>
      <c r="J372" s="134">
        <f>ROUND(I372*H372,2)</f>
        <v>0</v>
      </c>
      <c r="K372" s="130" t="s">
        <v>186</v>
      </c>
      <c r="L372" s="32"/>
      <c r="M372" s="135" t="s">
        <v>19</v>
      </c>
      <c r="N372" s="136" t="s">
        <v>46</v>
      </c>
      <c r="P372" s="137">
        <f>O372*H372</f>
        <v>0</v>
      </c>
      <c r="Q372" s="137">
        <v>0</v>
      </c>
      <c r="R372" s="137">
        <f>Q372*H372</f>
        <v>0</v>
      </c>
      <c r="S372" s="137">
        <v>0</v>
      </c>
      <c r="T372" s="138">
        <f>S372*H372</f>
        <v>0</v>
      </c>
      <c r="AR372" s="139" t="s">
        <v>187</v>
      </c>
      <c r="AT372" s="139" t="s">
        <v>182</v>
      </c>
      <c r="AU372" s="139" t="s">
        <v>85</v>
      </c>
      <c r="AY372" s="17" t="s">
        <v>180</v>
      </c>
      <c r="BE372" s="140">
        <f>IF(N372="základní",J372,0)</f>
        <v>0</v>
      </c>
      <c r="BF372" s="140">
        <f>IF(N372="snížená",J372,0)</f>
        <v>0</v>
      </c>
      <c r="BG372" s="140">
        <f>IF(N372="zákl. přenesená",J372,0)</f>
        <v>0</v>
      </c>
      <c r="BH372" s="140">
        <f>IF(N372="sníž. přenesená",J372,0)</f>
        <v>0</v>
      </c>
      <c r="BI372" s="140">
        <f>IF(N372="nulová",J372,0)</f>
        <v>0</v>
      </c>
      <c r="BJ372" s="17" t="s">
        <v>83</v>
      </c>
      <c r="BK372" s="140">
        <f>ROUND(I372*H372,2)</f>
        <v>0</v>
      </c>
      <c r="BL372" s="17" t="s">
        <v>187</v>
      </c>
      <c r="BM372" s="139" t="s">
        <v>581</v>
      </c>
    </row>
    <row r="373" spans="2:65" s="1" customFormat="1">
      <c r="B373" s="32"/>
      <c r="D373" s="141" t="s">
        <v>189</v>
      </c>
      <c r="F373" s="142" t="s">
        <v>582</v>
      </c>
      <c r="I373" s="143"/>
      <c r="L373" s="32"/>
      <c r="M373" s="144"/>
      <c r="T373" s="53"/>
      <c r="AT373" s="17" t="s">
        <v>189</v>
      </c>
      <c r="AU373" s="17" t="s">
        <v>85</v>
      </c>
    </row>
    <row r="374" spans="2:65" s="14" customFormat="1">
      <c r="B374" s="160"/>
      <c r="D374" s="146" t="s">
        <v>191</v>
      </c>
      <c r="E374" s="161" t="s">
        <v>19</v>
      </c>
      <c r="F374" s="162" t="s">
        <v>583</v>
      </c>
      <c r="H374" s="161" t="s">
        <v>19</v>
      </c>
      <c r="I374" s="163"/>
      <c r="L374" s="160"/>
      <c r="M374" s="164"/>
      <c r="T374" s="165"/>
      <c r="AT374" s="161" t="s">
        <v>191</v>
      </c>
      <c r="AU374" s="161" t="s">
        <v>85</v>
      </c>
      <c r="AV374" s="14" t="s">
        <v>83</v>
      </c>
      <c r="AW374" s="14" t="s">
        <v>36</v>
      </c>
      <c r="AX374" s="14" t="s">
        <v>75</v>
      </c>
      <c r="AY374" s="161" t="s">
        <v>180</v>
      </c>
    </row>
    <row r="375" spans="2:65" s="12" customFormat="1">
      <c r="B375" s="145"/>
      <c r="D375" s="146" t="s">
        <v>191</v>
      </c>
      <c r="E375" s="147" t="s">
        <v>19</v>
      </c>
      <c r="F375" s="148" t="s">
        <v>584</v>
      </c>
      <c r="H375" s="149">
        <v>220</v>
      </c>
      <c r="I375" s="150"/>
      <c r="L375" s="145"/>
      <c r="M375" s="151"/>
      <c r="T375" s="152"/>
      <c r="AT375" s="147" t="s">
        <v>191</v>
      </c>
      <c r="AU375" s="147" t="s">
        <v>85</v>
      </c>
      <c r="AV375" s="12" t="s">
        <v>85</v>
      </c>
      <c r="AW375" s="12" t="s">
        <v>36</v>
      </c>
      <c r="AX375" s="12" t="s">
        <v>75</v>
      </c>
      <c r="AY375" s="147" t="s">
        <v>180</v>
      </c>
    </row>
    <row r="376" spans="2:65" s="13" customFormat="1">
      <c r="B376" s="153"/>
      <c r="D376" s="146" t="s">
        <v>191</v>
      </c>
      <c r="E376" s="154" t="s">
        <v>19</v>
      </c>
      <c r="F376" s="155" t="s">
        <v>195</v>
      </c>
      <c r="H376" s="156">
        <v>220</v>
      </c>
      <c r="I376" s="157"/>
      <c r="L376" s="153"/>
      <c r="M376" s="158"/>
      <c r="T376" s="159"/>
      <c r="AT376" s="154" t="s">
        <v>191</v>
      </c>
      <c r="AU376" s="154" t="s">
        <v>85</v>
      </c>
      <c r="AV376" s="13" t="s">
        <v>187</v>
      </c>
      <c r="AW376" s="13" t="s">
        <v>36</v>
      </c>
      <c r="AX376" s="13" t="s">
        <v>83</v>
      </c>
      <c r="AY376" s="154" t="s">
        <v>180</v>
      </c>
    </row>
    <row r="377" spans="2:65" s="1" customFormat="1" ht="37.950000000000003" customHeight="1">
      <c r="B377" s="32"/>
      <c r="C377" s="166" t="s">
        <v>585</v>
      </c>
      <c r="D377" s="166" t="s">
        <v>260</v>
      </c>
      <c r="E377" s="167" t="s">
        <v>586</v>
      </c>
      <c r="F377" s="168" t="s">
        <v>587</v>
      </c>
      <c r="G377" s="169" t="s">
        <v>283</v>
      </c>
      <c r="H377" s="170">
        <v>220</v>
      </c>
      <c r="I377" s="171"/>
      <c r="J377" s="172">
        <f>ROUND(I377*H377,2)</f>
        <v>0</v>
      </c>
      <c r="K377" s="168" t="s">
        <v>186</v>
      </c>
      <c r="L377" s="173"/>
      <c r="M377" s="174" t="s">
        <v>19</v>
      </c>
      <c r="N377" s="175" t="s">
        <v>46</v>
      </c>
      <c r="P377" s="137">
        <f>O377*H377</f>
        <v>0</v>
      </c>
      <c r="Q377" s="137">
        <v>2.1000000000000001E-4</v>
      </c>
      <c r="R377" s="137">
        <f>Q377*H377</f>
        <v>4.6200000000000005E-2</v>
      </c>
      <c r="S377" s="137">
        <v>0</v>
      </c>
      <c r="T377" s="138">
        <f>S377*H377</f>
        <v>0</v>
      </c>
      <c r="AR377" s="139" t="s">
        <v>236</v>
      </c>
      <c r="AT377" s="139" t="s">
        <v>260</v>
      </c>
      <c r="AU377" s="139" t="s">
        <v>85</v>
      </c>
      <c r="AY377" s="17" t="s">
        <v>180</v>
      </c>
      <c r="BE377" s="140">
        <f>IF(N377="základní",J377,0)</f>
        <v>0</v>
      </c>
      <c r="BF377" s="140">
        <f>IF(N377="snížená",J377,0)</f>
        <v>0</v>
      </c>
      <c r="BG377" s="140">
        <f>IF(N377="zákl. přenesená",J377,0)</f>
        <v>0</v>
      </c>
      <c r="BH377" s="140">
        <f>IF(N377="sníž. přenesená",J377,0)</f>
        <v>0</v>
      </c>
      <c r="BI377" s="140">
        <f>IF(N377="nulová",J377,0)</f>
        <v>0</v>
      </c>
      <c r="BJ377" s="17" t="s">
        <v>83</v>
      </c>
      <c r="BK377" s="140">
        <f>ROUND(I377*H377,2)</f>
        <v>0</v>
      </c>
      <c r="BL377" s="17" t="s">
        <v>187</v>
      </c>
      <c r="BM377" s="139" t="s">
        <v>588</v>
      </c>
    </row>
    <row r="378" spans="2:65" s="1" customFormat="1" ht="44.25" customHeight="1">
      <c r="B378" s="32"/>
      <c r="C378" s="128" t="s">
        <v>589</v>
      </c>
      <c r="D378" s="128" t="s">
        <v>182</v>
      </c>
      <c r="E378" s="129" t="s">
        <v>590</v>
      </c>
      <c r="F378" s="130" t="s">
        <v>591</v>
      </c>
      <c r="G378" s="131" t="s">
        <v>105</v>
      </c>
      <c r="H378" s="132">
        <v>58.875</v>
      </c>
      <c r="I378" s="133"/>
      <c r="J378" s="134">
        <f>ROUND(I378*H378,2)</f>
        <v>0</v>
      </c>
      <c r="K378" s="130" t="s">
        <v>186</v>
      </c>
      <c r="L378" s="32"/>
      <c r="M378" s="135" t="s">
        <v>19</v>
      </c>
      <c r="N378" s="136" t="s">
        <v>46</v>
      </c>
      <c r="P378" s="137">
        <f>O378*H378</f>
        <v>0</v>
      </c>
      <c r="Q378" s="137">
        <v>9.5E-4</v>
      </c>
      <c r="R378" s="137">
        <f>Q378*H378</f>
        <v>5.5931250000000002E-2</v>
      </c>
      <c r="S378" s="137">
        <v>0</v>
      </c>
      <c r="T378" s="138">
        <f>S378*H378</f>
        <v>0</v>
      </c>
      <c r="AR378" s="139" t="s">
        <v>187</v>
      </c>
      <c r="AT378" s="139" t="s">
        <v>182</v>
      </c>
      <c r="AU378" s="139" t="s">
        <v>85</v>
      </c>
      <c r="AY378" s="17" t="s">
        <v>180</v>
      </c>
      <c r="BE378" s="140">
        <f>IF(N378="základní",J378,0)</f>
        <v>0</v>
      </c>
      <c r="BF378" s="140">
        <f>IF(N378="snížená",J378,0)</f>
        <v>0</v>
      </c>
      <c r="BG378" s="140">
        <f>IF(N378="zákl. přenesená",J378,0)</f>
        <v>0</v>
      </c>
      <c r="BH378" s="140">
        <f>IF(N378="sníž. přenesená",J378,0)</f>
        <v>0</v>
      </c>
      <c r="BI378" s="140">
        <f>IF(N378="nulová",J378,0)</f>
        <v>0</v>
      </c>
      <c r="BJ378" s="17" t="s">
        <v>83</v>
      </c>
      <c r="BK378" s="140">
        <f>ROUND(I378*H378,2)</f>
        <v>0</v>
      </c>
      <c r="BL378" s="17" t="s">
        <v>187</v>
      </c>
      <c r="BM378" s="139" t="s">
        <v>592</v>
      </c>
    </row>
    <row r="379" spans="2:65" s="1" customFormat="1">
      <c r="B379" s="32"/>
      <c r="D379" s="141" t="s">
        <v>189</v>
      </c>
      <c r="F379" s="142" t="s">
        <v>593</v>
      </c>
      <c r="I379" s="143"/>
      <c r="L379" s="32"/>
      <c r="M379" s="144"/>
      <c r="T379" s="53"/>
      <c r="AT379" s="17" t="s">
        <v>189</v>
      </c>
      <c r="AU379" s="17" t="s">
        <v>85</v>
      </c>
    </row>
    <row r="380" spans="2:65" s="14" customFormat="1">
      <c r="B380" s="160"/>
      <c r="D380" s="146" t="s">
        <v>191</v>
      </c>
      <c r="E380" s="161" t="s">
        <v>19</v>
      </c>
      <c r="F380" s="162" t="s">
        <v>594</v>
      </c>
      <c r="H380" s="161" t="s">
        <v>19</v>
      </c>
      <c r="I380" s="163"/>
      <c r="L380" s="160"/>
      <c r="M380" s="164"/>
      <c r="T380" s="165"/>
      <c r="AT380" s="161" t="s">
        <v>191</v>
      </c>
      <c r="AU380" s="161" t="s">
        <v>85</v>
      </c>
      <c r="AV380" s="14" t="s">
        <v>83</v>
      </c>
      <c r="AW380" s="14" t="s">
        <v>36</v>
      </c>
      <c r="AX380" s="14" t="s">
        <v>75</v>
      </c>
      <c r="AY380" s="161" t="s">
        <v>180</v>
      </c>
    </row>
    <row r="381" spans="2:65" s="12" customFormat="1">
      <c r="B381" s="145"/>
      <c r="D381" s="146" t="s">
        <v>191</v>
      </c>
      <c r="E381" s="147" t="s">
        <v>19</v>
      </c>
      <c r="F381" s="148" t="s">
        <v>595</v>
      </c>
      <c r="H381" s="149">
        <v>50.4</v>
      </c>
      <c r="I381" s="150"/>
      <c r="L381" s="145"/>
      <c r="M381" s="151"/>
      <c r="T381" s="152"/>
      <c r="AT381" s="147" t="s">
        <v>191</v>
      </c>
      <c r="AU381" s="147" t="s">
        <v>85</v>
      </c>
      <c r="AV381" s="12" t="s">
        <v>85</v>
      </c>
      <c r="AW381" s="12" t="s">
        <v>36</v>
      </c>
      <c r="AX381" s="12" t="s">
        <v>75</v>
      </c>
      <c r="AY381" s="147" t="s">
        <v>180</v>
      </c>
    </row>
    <row r="382" spans="2:65" s="12" customFormat="1">
      <c r="B382" s="145"/>
      <c r="D382" s="146" t="s">
        <v>191</v>
      </c>
      <c r="E382" s="147" t="s">
        <v>19</v>
      </c>
      <c r="F382" s="148" t="s">
        <v>596</v>
      </c>
      <c r="H382" s="149">
        <v>8.4749999999999996</v>
      </c>
      <c r="I382" s="150"/>
      <c r="L382" s="145"/>
      <c r="M382" s="151"/>
      <c r="T382" s="152"/>
      <c r="AT382" s="147" t="s">
        <v>191</v>
      </c>
      <c r="AU382" s="147" t="s">
        <v>85</v>
      </c>
      <c r="AV382" s="12" t="s">
        <v>85</v>
      </c>
      <c r="AW382" s="12" t="s">
        <v>36</v>
      </c>
      <c r="AX382" s="12" t="s">
        <v>75</v>
      </c>
      <c r="AY382" s="147" t="s">
        <v>180</v>
      </c>
    </row>
    <row r="383" spans="2:65" s="13" customFormat="1">
      <c r="B383" s="153"/>
      <c r="D383" s="146" t="s">
        <v>191</v>
      </c>
      <c r="E383" s="154" t="s">
        <v>19</v>
      </c>
      <c r="F383" s="155" t="s">
        <v>195</v>
      </c>
      <c r="H383" s="156">
        <v>58.875</v>
      </c>
      <c r="I383" s="157"/>
      <c r="L383" s="153"/>
      <c r="M383" s="158"/>
      <c r="T383" s="159"/>
      <c r="AT383" s="154" t="s">
        <v>191</v>
      </c>
      <c r="AU383" s="154" t="s">
        <v>85</v>
      </c>
      <c r="AV383" s="13" t="s">
        <v>187</v>
      </c>
      <c r="AW383" s="13" t="s">
        <v>36</v>
      </c>
      <c r="AX383" s="13" t="s">
        <v>83</v>
      </c>
      <c r="AY383" s="154" t="s">
        <v>180</v>
      </c>
    </row>
    <row r="384" spans="2:65" s="1" customFormat="1" ht="37.950000000000003" customHeight="1">
      <c r="B384" s="32"/>
      <c r="C384" s="128" t="s">
        <v>597</v>
      </c>
      <c r="D384" s="128" t="s">
        <v>182</v>
      </c>
      <c r="E384" s="129" t="s">
        <v>598</v>
      </c>
      <c r="F384" s="130" t="s">
        <v>599</v>
      </c>
      <c r="G384" s="131" t="s">
        <v>100</v>
      </c>
      <c r="H384" s="132">
        <v>11.744</v>
      </c>
      <c r="I384" s="133"/>
      <c r="J384" s="134">
        <f>ROUND(I384*H384,2)</f>
        <v>0</v>
      </c>
      <c r="K384" s="130" t="s">
        <v>186</v>
      </c>
      <c r="L384" s="32"/>
      <c r="M384" s="135" t="s">
        <v>19</v>
      </c>
      <c r="N384" s="136" t="s">
        <v>46</v>
      </c>
      <c r="P384" s="137">
        <f>O384*H384</f>
        <v>0</v>
      </c>
      <c r="Q384" s="137">
        <v>2E-3</v>
      </c>
      <c r="R384" s="137">
        <f>Q384*H384</f>
        <v>2.3487999999999998E-2</v>
      </c>
      <c r="S384" s="137">
        <v>0</v>
      </c>
      <c r="T384" s="138">
        <f>S384*H384</f>
        <v>0</v>
      </c>
      <c r="AR384" s="139" t="s">
        <v>187</v>
      </c>
      <c r="AT384" s="139" t="s">
        <v>182</v>
      </c>
      <c r="AU384" s="139" t="s">
        <v>85</v>
      </c>
      <c r="AY384" s="17" t="s">
        <v>180</v>
      </c>
      <c r="BE384" s="140">
        <f>IF(N384="základní",J384,0)</f>
        <v>0</v>
      </c>
      <c r="BF384" s="140">
        <f>IF(N384="snížená",J384,0)</f>
        <v>0</v>
      </c>
      <c r="BG384" s="140">
        <f>IF(N384="zákl. přenesená",J384,0)</f>
        <v>0</v>
      </c>
      <c r="BH384" s="140">
        <f>IF(N384="sníž. přenesená",J384,0)</f>
        <v>0</v>
      </c>
      <c r="BI384" s="140">
        <f>IF(N384="nulová",J384,0)</f>
        <v>0</v>
      </c>
      <c r="BJ384" s="17" t="s">
        <v>83</v>
      </c>
      <c r="BK384" s="140">
        <f>ROUND(I384*H384,2)</f>
        <v>0</v>
      </c>
      <c r="BL384" s="17" t="s">
        <v>187</v>
      </c>
      <c r="BM384" s="139" t="s">
        <v>600</v>
      </c>
    </row>
    <row r="385" spans="2:65" s="1" customFormat="1">
      <c r="B385" s="32"/>
      <c r="D385" s="141" t="s">
        <v>189</v>
      </c>
      <c r="F385" s="142" t="s">
        <v>601</v>
      </c>
      <c r="I385" s="143"/>
      <c r="L385" s="32"/>
      <c r="M385" s="144"/>
      <c r="T385" s="53"/>
      <c r="AT385" s="17" t="s">
        <v>189</v>
      </c>
      <c r="AU385" s="17" t="s">
        <v>85</v>
      </c>
    </row>
    <row r="386" spans="2:65" s="14" customFormat="1">
      <c r="B386" s="160"/>
      <c r="D386" s="146" t="s">
        <v>191</v>
      </c>
      <c r="E386" s="161" t="s">
        <v>19</v>
      </c>
      <c r="F386" s="162" t="s">
        <v>602</v>
      </c>
      <c r="H386" s="161" t="s">
        <v>19</v>
      </c>
      <c r="I386" s="163"/>
      <c r="L386" s="160"/>
      <c r="M386" s="164"/>
      <c r="T386" s="165"/>
      <c r="AT386" s="161" t="s">
        <v>191</v>
      </c>
      <c r="AU386" s="161" t="s">
        <v>85</v>
      </c>
      <c r="AV386" s="14" t="s">
        <v>83</v>
      </c>
      <c r="AW386" s="14" t="s">
        <v>36</v>
      </c>
      <c r="AX386" s="14" t="s">
        <v>75</v>
      </c>
      <c r="AY386" s="161" t="s">
        <v>180</v>
      </c>
    </row>
    <row r="387" spans="2:65" s="12" customFormat="1">
      <c r="B387" s="145"/>
      <c r="D387" s="146" t="s">
        <v>191</v>
      </c>
      <c r="E387" s="147" t="s">
        <v>19</v>
      </c>
      <c r="F387" s="148" t="s">
        <v>603</v>
      </c>
      <c r="H387" s="149">
        <v>11.744</v>
      </c>
      <c r="I387" s="150"/>
      <c r="L387" s="145"/>
      <c r="M387" s="151"/>
      <c r="T387" s="152"/>
      <c r="AT387" s="147" t="s">
        <v>191</v>
      </c>
      <c r="AU387" s="147" t="s">
        <v>85</v>
      </c>
      <c r="AV387" s="12" t="s">
        <v>85</v>
      </c>
      <c r="AW387" s="12" t="s">
        <v>36</v>
      </c>
      <c r="AX387" s="12" t="s">
        <v>75</v>
      </c>
      <c r="AY387" s="147" t="s">
        <v>180</v>
      </c>
    </row>
    <row r="388" spans="2:65" s="13" customFormat="1">
      <c r="B388" s="153"/>
      <c r="D388" s="146" t="s">
        <v>191</v>
      </c>
      <c r="E388" s="154" t="s">
        <v>19</v>
      </c>
      <c r="F388" s="155" t="s">
        <v>195</v>
      </c>
      <c r="H388" s="156">
        <v>11.744</v>
      </c>
      <c r="I388" s="157"/>
      <c r="L388" s="153"/>
      <c r="M388" s="158"/>
      <c r="T388" s="159"/>
      <c r="AT388" s="154" t="s">
        <v>191</v>
      </c>
      <c r="AU388" s="154" t="s">
        <v>85</v>
      </c>
      <c r="AV388" s="13" t="s">
        <v>187</v>
      </c>
      <c r="AW388" s="13" t="s">
        <v>36</v>
      </c>
      <c r="AX388" s="13" t="s">
        <v>83</v>
      </c>
      <c r="AY388" s="154" t="s">
        <v>180</v>
      </c>
    </row>
    <row r="389" spans="2:65" s="1" customFormat="1" ht="55.5" customHeight="1">
      <c r="B389" s="32"/>
      <c r="C389" s="128" t="s">
        <v>537</v>
      </c>
      <c r="D389" s="128" t="s">
        <v>182</v>
      </c>
      <c r="E389" s="129" t="s">
        <v>604</v>
      </c>
      <c r="F389" s="130" t="s">
        <v>605</v>
      </c>
      <c r="G389" s="131" t="s">
        <v>100</v>
      </c>
      <c r="H389" s="132">
        <v>84.5</v>
      </c>
      <c r="I389" s="133"/>
      <c r="J389" s="134">
        <f>ROUND(I389*H389,2)</f>
        <v>0</v>
      </c>
      <c r="K389" s="130" t="s">
        <v>186</v>
      </c>
      <c r="L389" s="32"/>
      <c r="M389" s="135" t="s">
        <v>19</v>
      </c>
      <c r="N389" s="136" t="s">
        <v>46</v>
      </c>
      <c r="P389" s="137">
        <f>O389*H389</f>
        <v>0</v>
      </c>
      <c r="Q389" s="137">
        <v>1.2199999999999999E-3</v>
      </c>
      <c r="R389" s="137">
        <f>Q389*H389</f>
        <v>0.10309</v>
      </c>
      <c r="S389" s="137">
        <v>0</v>
      </c>
      <c r="T389" s="138">
        <f>S389*H389</f>
        <v>0</v>
      </c>
      <c r="AR389" s="139" t="s">
        <v>187</v>
      </c>
      <c r="AT389" s="139" t="s">
        <v>182</v>
      </c>
      <c r="AU389" s="139" t="s">
        <v>85</v>
      </c>
      <c r="AY389" s="17" t="s">
        <v>180</v>
      </c>
      <c r="BE389" s="140">
        <f>IF(N389="základní",J389,0)</f>
        <v>0</v>
      </c>
      <c r="BF389" s="140">
        <f>IF(N389="snížená",J389,0)</f>
        <v>0</v>
      </c>
      <c r="BG389" s="140">
        <f>IF(N389="zákl. přenesená",J389,0)</f>
        <v>0</v>
      </c>
      <c r="BH389" s="140">
        <f>IF(N389="sníž. přenesená",J389,0)</f>
        <v>0</v>
      </c>
      <c r="BI389" s="140">
        <f>IF(N389="nulová",J389,0)</f>
        <v>0</v>
      </c>
      <c r="BJ389" s="17" t="s">
        <v>83</v>
      </c>
      <c r="BK389" s="140">
        <f>ROUND(I389*H389,2)</f>
        <v>0</v>
      </c>
      <c r="BL389" s="17" t="s">
        <v>187</v>
      </c>
      <c r="BM389" s="139" t="s">
        <v>606</v>
      </c>
    </row>
    <row r="390" spans="2:65" s="1" customFormat="1">
      <c r="B390" s="32"/>
      <c r="D390" s="141" t="s">
        <v>189</v>
      </c>
      <c r="F390" s="142" t="s">
        <v>607</v>
      </c>
      <c r="I390" s="143"/>
      <c r="L390" s="32"/>
      <c r="M390" s="144"/>
      <c r="T390" s="53"/>
      <c r="AT390" s="17" t="s">
        <v>189</v>
      </c>
      <c r="AU390" s="17" t="s">
        <v>85</v>
      </c>
    </row>
    <row r="391" spans="2:65" s="14" customFormat="1">
      <c r="B391" s="160"/>
      <c r="D391" s="146" t="s">
        <v>191</v>
      </c>
      <c r="E391" s="161" t="s">
        <v>19</v>
      </c>
      <c r="F391" s="162" t="s">
        <v>608</v>
      </c>
      <c r="H391" s="161" t="s">
        <v>19</v>
      </c>
      <c r="I391" s="163"/>
      <c r="L391" s="160"/>
      <c r="M391" s="164"/>
      <c r="T391" s="165"/>
      <c r="AT391" s="161" t="s">
        <v>191</v>
      </c>
      <c r="AU391" s="161" t="s">
        <v>85</v>
      </c>
      <c r="AV391" s="14" t="s">
        <v>83</v>
      </c>
      <c r="AW391" s="14" t="s">
        <v>36</v>
      </c>
      <c r="AX391" s="14" t="s">
        <v>75</v>
      </c>
      <c r="AY391" s="161" t="s">
        <v>180</v>
      </c>
    </row>
    <row r="392" spans="2:65" s="12" customFormat="1">
      <c r="B392" s="145"/>
      <c r="D392" s="146" t="s">
        <v>191</v>
      </c>
      <c r="E392" s="147" t="s">
        <v>19</v>
      </c>
      <c r="F392" s="148" t="s">
        <v>609</v>
      </c>
      <c r="H392" s="149">
        <v>84.5</v>
      </c>
      <c r="I392" s="150"/>
      <c r="L392" s="145"/>
      <c r="M392" s="151"/>
      <c r="T392" s="152"/>
      <c r="AT392" s="147" t="s">
        <v>191</v>
      </c>
      <c r="AU392" s="147" t="s">
        <v>85</v>
      </c>
      <c r="AV392" s="12" t="s">
        <v>85</v>
      </c>
      <c r="AW392" s="12" t="s">
        <v>36</v>
      </c>
      <c r="AX392" s="12" t="s">
        <v>75</v>
      </c>
      <c r="AY392" s="147" t="s">
        <v>180</v>
      </c>
    </row>
    <row r="393" spans="2:65" s="13" customFormat="1">
      <c r="B393" s="153"/>
      <c r="D393" s="146" t="s">
        <v>191</v>
      </c>
      <c r="E393" s="154" t="s">
        <v>19</v>
      </c>
      <c r="F393" s="155" t="s">
        <v>195</v>
      </c>
      <c r="H393" s="156">
        <v>84.5</v>
      </c>
      <c r="I393" s="157"/>
      <c r="L393" s="153"/>
      <c r="M393" s="158"/>
      <c r="T393" s="159"/>
      <c r="AT393" s="154" t="s">
        <v>191</v>
      </c>
      <c r="AU393" s="154" t="s">
        <v>85</v>
      </c>
      <c r="AV393" s="13" t="s">
        <v>187</v>
      </c>
      <c r="AW393" s="13" t="s">
        <v>36</v>
      </c>
      <c r="AX393" s="13" t="s">
        <v>83</v>
      </c>
      <c r="AY393" s="154" t="s">
        <v>180</v>
      </c>
    </row>
    <row r="394" spans="2:65" s="1" customFormat="1" ht="49.2" customHeight="1">
      <c r="B394" s="32"/>
      <c r="C394" s="128" t="s">
        <v>610</v>
      </c>
      <c r="D394" s="128" t="s">
        <v>182</v>
      </c>
      <c r="E394" s="129" t="s">
        <v>611</v>
      </c>
      <c r="F394" s="130" t="s">
        <v>612</v>
      </c>
      <c r="G394" s="131" t="s">
        <v>283</v>
      </c>
      <c r="H394" s="132">
        <v>4</v>
      </c>
      <c r="I394" s="133"/>
      <c r="J394" s="134">
        <f>ROUND(I394*H394,2)</f>
        <v>0</v>
      </c>
      <c r="K394" s="130" t="s">
        <v>186</v>
      </c>
      <c r="L394" s="32"/>
      <c r="M394" s="135" t="s">
        <v>19</v>
      </c>
      <c r="N394" s="136" t="s">
        <v>46</v>
      </c>
      <c r="P394" s="137">
        <f>O394*H394</f>
        <v>0</v>
      </c>
      <c r="Q394" s="137">
        <v>2.5000000000000001E-4</v>
      </c>
      <c r="R394" s="137">
        <f>Q394*H394</f>
        <v>1E-3</v>
      </c>
      <c r="S394" s="137">
        <v>0</v>
      </c>
      <c r="T394" s="138">
        <f>S394*H394</f>
        <v>0</v>
      </c>
      <c r="AR394" s="139" t="s">
        <v>187</v>
      </c>
      <c r="AT394" s="139" t="s">
        <v>182</v>
      </c>
      <c r="AU394" s="139" t="s">
        <v>85</v>
      </c>
      <c r="AY394" s="17" t="s">
        <v>180</v>
      </c>
      <c r="BE394" s="140">
        <f>IF(N394="základní",J394,0)</f>
        <v>0</v>
      </c>
      <c r="BF394" s="140">
        <f>IF(N394="snížená",J394,0)</f>
        <v>0</v>
      </c>
      <c r="BG394" s="140">
        <f>IF(N394="zákl. přenesená",J394,0)</f>
        <v>0</v>
      </c>
      <c r="BH394" s="140">
        <f>IF(N394="sníž. přenesená",J394,0)</f>
        <v>0</v>
      </c>
      <c r="BI394" s="140">
        <f>IF(N394="nulová",J394,0)</f>
        <v>0</v>
      </c>
      <c r="BJ394" s="17" t="s">
        <v>83</v>
      </c>
      <c r="BK394" s="140">
        <f>ROUND(I394*H394,2)</f>
        <v>0</v>
      </c>
      <c r="BL394" s="17" t="s">
        <v>187</v>
      </c>
      <c r="BM394" s="139" t="s">
        <v>613</v>
      </c>
    </row>
    <row r="395" spans="2:65" s="1" customFormat="1">
      <c r="B395" s="32"/>
      <c r="D395" s="141" t="s">
        <v>189</v>
      </c>
      <c r="F395" s="142" t="s">
        <v>614</v>
      </c>
      <c r="I395" s="143"/>
      <c r="L395" s="32"/>
      <c r="M395" s="144"/>
      <c r="T395" s="53"/>
      <c r="AT395" s="17" t="s">
        <v>189</v>
      </c>
      <c r="AU395" s="17" t="s">
        <v>85</v>
      </c>
    </row>
    <row r="396" spans="2:65" s="12" customFormat="1">
      <c r="B396" s="145"/>
      <c r="D396" s="146" t="s">
        <v>191</v>
      </c>
      <c r="E396" s="147" t="s">
        <v>19</v>
      </c>
      <c r="F396" s="148" t="s">
        <v>615</v>
      </c>
      <c r="H396" s="149">
        <v>2</v>
      </c>
      <c r="I396" s="150"/>
      <c r="L396" s="145"/>
      <c r="M396" s="151"/>
      <c r="T396" s="152"/>
      <c r="AT396" s="147" t="s">
        <v>191</v>
      </c>
      <c r="AU396" s="147" t="s">
        <v>85</v>
      </c>
      <c r="AV396" s="12" t="s">
        <v>85</v>
      </c>
      <c r="AW396" s="12" t="s">
        <v>36</v>
      </c>
      <c r="AX396" s="12" t="s">
        <v>75</v>
      </c>
      <c r="AY396" s="147" t="s">
        <v>180</v>
      </c>
    </row>
    <row r="397" spans="2:65" s="12" customFormat="1">
      <c r="B397" s="145"/>
      <c r="D397" s="146" t="s">
        <v>191</v>
      </c>
      <c r="E397" s="147" t="s">
        <v>19</v>
      </c>
      <c r="F397" s="148" t="s">
        <v>616</v>
      </c>
      <c r="H397" s="149">
        <v>2</v>
      </c>
      <c r="I397" s="150"/>
      <c r="L397" s="145"/>
      <c r="M397" s="151"/>
      <c r="T397" s="152"/>
      <c r="AT397" s="147" t="s">
        <v>191</v>
      </c>
      <c r="AU397" s="147" t="s">
        <v>85</v>
      </c>
      <c r="AV397" s="12" t="s">
        <v>85</v>
      </c>
      <c r="AW397" s="12" t="s">
        <v>36</v>
      </c>
      <c r="AX397" s="12" t="s">
        <v>75</v>
      </c>
      <c r="AY397" s="147" t="s">
        <v>180</v>
      </c>
    </row>
    <row r="398" spans="2:65" s="13" customFormat="1">
      <c r="B398" s="153"/>
      <c r="D398" s="146" t="s">
        <v>191</v>
      </c>
      <c r="E398" s="154" t="s">
        <v>19</v>
      </c>
      <c r="F398" s="155" t="s">
        <v>195</v>
      </c>
      <c r="H398" s="156">
        <v>4</v>
      </c>
      <c r="I398" s="157"/>
      <c r="L398" s="153"/>
      <c r="M398" s="158"/>
      <c r="T398" s="159"/>
      <c r="AT398" s="154" t="s">
        <v>191</v>
      </c>
      <c r="AU398" s="154" t="s">
        <v>85</v>
      </c>
      <c r="AV398" s="13" t="s">
        <v>187</v>
      </c>
      <c r="AW398" s="13" t="s">
        <v>36</v>
      </c>
      <c r="AX398" s="13" t="s">
        <v>83</v>
      </c>
      <c r="AY398" s="154" t="s">
        <v>180</v>
      </c>
    </row>
    <row r="399" spans="2:65" s="1" customFormat="1" ht="24.15" customHeight="1">
      <c r="B399" s="32"/>
      <c r="C399" s="166" t="s">
        <v>617</v>
      </c>
      <c r="D399" s="166" t="s">
        <v>260</v>
      </c>
      <c r="E399" s="167" t="s">
        <v>618</v>
      </c>
      <c r="F399" s="168" t="s">
        <v>619</v>
      </c>
      <c r="G399" s="169" t="s">
        <v>283</v>
      </c>
      <c r="H399" s="170">
        <v>2</v>
      </c>
      <c r="I399" s="171"/>
      <c r="J399" s="172">
        <f>ROUND(I399*H399,2)</f>
        <v>0</v>
      </c>
      <c r="K399" s="168" t="s">
        <v>19</v>
      </c>
      <c r="L399" s="173"/>
      <c r="M399" s="174" t="s">
        <v>19</v>
      </c>
      <c r="N399" s="175" t="s">
        <v>46</v>
      </c>
      <c r="P399" s="137">
        <f>O399*H399</f>
        <v>0</v>
      </c>
      <c r="Q399" s="137">
        <v>0</v>
      </c>
      <c r="R399" s="137">
        <f>Q399*H399</f>
        <v>0</v>
      </c>
      <c r="S399" s="137">
        <v>0</v>
      </c>
      <c r="T399" s="138">
        <f>S399*H399</f>
        <v>0</v>
      </c>
      <c r="AR399" s="139" t="s">
        <v>236</v>
      </c>
      <c r="AT399" s="139" t="s">
        <v>260</v>
      </c>
      <c r="AU399" s="139" t="s">
        <v>85</v>
      </c>
      <c r="AY399" s="17" t="s">
        <v>180</v>
      </c>
      <c r="BE399" s="140">
        <f>IF(N399="základní",J399,0)</f>
        <v>0</v>
      </c>
      <c r="BF399" s="140">
        <f>IF(N399="snížená",J399,0)</f>
        <v>0</v>
      </c>
      <c r="BG399" s="140">
        <f>IF(N399="zákl. přenesená",J399,0)</f>
        <v>0</v>
      </c>
      <c r="BH399" s="140">
        <f>IF(N399="sníž. přenesená",J399,0)</f>
        <v>0</v>
      </c>
      <c r="BI399" s="140">
        <f>IF(N399="nulová",J399,0)</f>
        <v>0</v>
      </c>
      <c r="BJ399" s="17" t="s">
        <v>83</v>
      </c>
      <c r="BK399" s="140">
        <f>ROUND(I399*H399,2)</f>
        <v>0</v>
      </c>
      <c r="BL399" s="17" t="s">
        <v>187</v>
      </c>
      <c r="BM399" s="139" t="s">
        <v>620</v>
      </c>
    </row>
    <row r="400" spans="2:65" s="1" customFormat="1" ht="105.6">
      <c r="B400" s="32"/>
      <c r="D400" s="146" t="s">
        <v>301</v>
      </c>
      <c r="F400" s="176" t="s">
        <v>621</v>
      </c>
      <c r="I400" s="143"/>
      <c r="L400" s="32"/>
      <c r="M400" s="144"/>
      <c r="T400" s="53"/>
      <c r="AT400" s="17" t="s">
        <v>301</v>
      </c>
      <c r="AU400" s="17" t="s">
        <v>85</v>
      </c>
    </row>
    <row r="401" spans="2:65" s="1" customFormat="1" ht="24.15" customHeight="1">
      <c r="B401" s="32"/>
      <c r="C401" s="166" t="s">
        <v>622</v>
      </c>
      <c r="D401" s="166" t="s">
        <v>260</v>
      </c>
      <c r="E401" s="167" t="s">
        <v>623</v>
      </c>
      <c r="F401" s="168" t="s">
        <v>624</v>
      </c>
      <c r="G401" s="169" t="s">
        <v>283</v>
      </c>
      <c r="H401" s="170">
        <v>2</v>
      </c>
      <c r="I401" s="171"/>
      <c r="J401" s="172">
        <f>ROUND(I401*H401,2)</f>
        <v>0</v>
      </c>
      <c r="K401" s="168" t="s">
        <v>19</v>
      </c>
      <c r="L401" s="173"/>
      <c r="M401" s="174" t="s">
        <v>19</v>
      </c>
      <c r="N401" s="175" t="s">
        <v>46</v>
      </c>
      <c r="P401" s="137">
        <f>O401*H401</f>
        <v>0</v>
      </c>
      <c r="Q401" s="137">
        <v>0</v>
      </c>
      <c r="R401" s="137">
        <f>Q401*H401</f>
        <v>0</v>
      </c>
      <c r="S401" s="137">
        <v>0</v>
      </c>
      <c r="T401" s="138">
        <f>S401*H401</f>
        <v>0</v>
      </c>
      <c r="AR401" s="139" t="s">
        <v>236</v>
      </c>
      <c r="AT401" s="139" t="s">
        <v>260</v>
      </c>
      <c r="AU401" s="139" t="s">
        <v>85</v>
      </c>
      <c r="AY401" s="17" t="s">
        <v>180</v>
      </c>
      <c r="BE401" s="140">
        <f>IF(N401="základní",J401,0)</f>
        <v>0</v>
      </c>
      <c r="BF401" s="140">
        <f>IF(N401="snížená",J401,0)</f>
        <v>0</v>
      </c>
      <c r="BG401" s="140">
        <f>IF(N401="zákl. přenesená",J401,0)</f>
        <v>0</v>
      </c>
      <c r="BH401" s="140">
        <f>IF(N401="sníž. přenesená",J401,0)</f>
        <v>0</v>
      </c>
      <c r="BI401" s="140">
        <f>IF(N401="nulová",J401,0)</f>
        <v>0</v>
      </c>
      <c r="BJ401" s="17" t="s">
        <v>83</v>
      </c>
      <c r="BK401" s="140">
        <f>ROUND(I401*H401,2)</f>
        <v>0</v>
      </c>
      <c r="BL401" s="17" t="s">
        <v>187</v>
      </c>
      <c r="BM401" s="139" t="s">
        <v>625</v>
      </c>
    </row>
    <row r="402" spans="2:65" s="1" customFormat="1" ht="105.6">
      <c r="B402" s="32"/>
      <c r="D402" s="146" t="s">
        <v>301</v>
      </c>
      <c r="F402" s="176" t="s">
        <v>626</v>
      </c>
      <c r="I402" s="143"/>
      <c r="L402" s="32"/>
      <c r="M402" s="144"/>
      <c r="T402" s="53"/>
      <c r="AT402" s="17" t="s">
        <v>301</v>
      </c>
      <c r="AU402" s="17" t="s">
        <v>85</v>
      </c>
    </row>
    <row r="403" spans="2:65" s="1" customFormat="1" ht="49.2" customHeight="1">
      <c r="B403" s="32"/>
      <c r="C403" s="128" t="s">
        <v>627</v>
      </c>
      <c r="D403" s="128" t="s">
        <v>182</v>
      </c>
      <c r="E403" s="129" t="s">
        <v>628</v>
      </c>
      <c r="F403" s="130" t="s">
        <v>629</v>
      </c>
      <c r="G403" s="131" t="s">
        <v>283</v>
      </c>
      <c r="H403" s="132">
        <v>4</v>
      </c>
      <c r="I403" s="133"/>
      <c r="J403" s="134">
        <f>ROUND(I403*H403,2)</f>
        <v>0</v>
      </c>
      <c r="K403" s="130" t="s">
        <v>186</v>
      </c>
      <c r="L403" s="32"/>
      <c r="M403" s="135" t="s">
        <v>19</v>
      </c>
      <c r="N403" s="136" t="s">
        <v>46</v>
      </c>
      <c r="P403" s="137">
        <f>O403*H403</f>
        <v>0</v>
      </c>
      <c r="Q403" s="137">
        <v>4.4000000000000002E-4</v>
      </c>
      <c r="R403" s="137">
        <f>Q403*H403</f>
        <v>1.7600000000000001E-3</v>
      </c>
      <c r="S403" s="137">
        <v>0</v>
      </c>
      <c r="T403" s="138">
        <f>S403*H403</f>
        <v>0</v>
      </c>
      <c r="AR403" s="139" t="s">
        <v>187</v>
      </c>
      <c r="AT403" s="139" t="s">
        <v>182</v>
      </c>
      <c r="AU403" s="139" t="s">
        <v>85</v>
      </c>
      <c r="AY403" s="17" t="s">
        <v>180</v>
      </c>
      <c r="BE403" s="140">
        <f>IF(N403="základní",J403,0)</f>
        <v>0</v>
      </c>
      <c r="BF403" s="140">
        <f>IF(N403="snížená",J403,0)</f>
        <v>0</v>
      </c>
      <c r="BG403" s="140">
        <f>IF(N403="zákl. přenesená",J403,0)</f>
        <v>0</v>
      </c>
      <c r="BH403" s="140">
        <f>IF(N403="sníž. přenesená",J403,0)</f>
        <v>0</v>
      </c>
      <c r="BI403" s="140">
        <f>IF(N403="nulová",J403,0)</f>
        <v>0</v>
      </c>
      <c r="BJ403" s="17" t="s">
        <v>83</v>
      </c>
      <c r="BK403" s="140">
        <f>ROUND(I403*H403,2)</f>
        <v>0</v>
      </c>
      <c r="BL403" s="17" t="s">
        <v>187</v>
      </c>
      <c r="BM403" s="139" t="s">
        <v>630</v>
      </c>
    </row>
    <row r="404" spans="2:65" s="1" customFormat="1">
      <c r="B404" s="32"/>
      <c r="D404" s="141" t="s">
        <v>189</v>
      </c>
      <c r="F404" s="142" t="s">
        <v>631</v>
      </c>
      <c r="I404" s="143"/>
      <c r="L404" s="32"/>
      <c r="M404" s="144"/>
      <c r="T404" s="53"/>
      <c r="AT404" s="17" t="s">
        <v>189</v>
      </c>
      <c r="AU404" s="17" t="s">
        <v>85</v>
      </c>
    </row>
    <row r="405" spans="2:65" s="14" customFormat="1">
      <c r="B405" s="160"/>
      <c r="D405" s="146" t="s">
        <v>191</v>
      </c>
      <c r="E405" s="161" t="s">
        <v>19</v>
      </c>
      <c r="F405" s="162" t="s">
        <v>632</v>
      </c>
      <c r="H405" s="161" t="s">
        <v>19</v>
      </c>
      <c r="I405" s="163"/>
      <c r="L405" s="160"/>
      <c r="M405" s="164"/>
      <c r="T405" s="165"/>
      <c r="AT405" s="161" t="s">
        <v>191</v>
      </c>
      <c r="AU405" s="161" t="s">
        <v>85</v>
      </c>
      <c r="AV405" s="14" t="s">
        <v>83</v>
      </c>
      <c r="AW405" s="14" t="s">
        <v>36</v>
      </c>
      <c r="AX405" s="14" t="s">
        <v>75</v>
      </c>
      <c r="AY405" s="161" t="s">
        <v>180</v>
      </c>
    </row>
    <row r="406" spans="2:65" s="12" customFormat="1">
      <c r="B406" s="145"/>
      <c r="D406" s="146" t="s">
        <v>191</v>
      </c>
      <c r="E406" s="147" t="s">
        <v>19</v>
      </c>
      <c r="F406" s="148" t="s">
        <v>187</v>
      </c>
      <c r="H406" s="149">
        <v>4</v>
      </c>
      <c r="I406" s="150"/>
      <c r="L406" s="145"/>
      <c r="M406" s="151"/>
      <c r="T406" s="152"/>
      <c r="AT406" s="147" t="s">
        <v>191</v>
      </c>
      <c r="AU406" s="147" t="s">
        <v>85</v>
      </c>
      <c r="AV406" s="12" t="s">
        <v>85</v>
      </c>
      <c r="AW406" s="12" t="s">
        <v>36</v>
      </c>
      <c r="AX406" s="12" t="s">
        <v>75</v>
      </c>
      <c r="AY406" s="147" t="s">
        <v>180</v>
      </c>
    </row>
    <row r="407" spans="2:65" s="13" customFormat="1">
      <c r="B407" s="153"/>
      <c r="D407" s="146" t="s">
        <v>191</v>
      </c>
      <c r="E407" s="154" t="s">
        <v>19</v>
      </c>
      <c r="F407" s="155" t="s">
        <v>195</v>
      </c>
      <c r="H407" s="156">
        <v>4</v>
      </c>
      <c r="I407" s="157"/>
      <c r="L407" s="153"/>
      <c r="M407" s="158"/>
      <c r="T407" s="159"/>
      <c r="AT407" s="154" t="s">
        <v>191</v>
      </c>
      <c r="AU407" s="154" t="s">
        <v>85</v>
      </c>
      <c r="AV407" s="13" t="s">
        <v>187</v>
      </c>
      <c r="AW407" s="13" t="s">
        <v>36</v>
      </c>
      <c r="AX407" s="13" t="s">
        <v>83</v>
      </c>
      <c r="AY407" s="154" t="s">
        <v>180</v>
      </c>
    </row>
    <row r="408" spans="2:65" s="1" customFormat="1" ht="24.15" customHeight="1">
      <c r="B408" s="32"/>
      <c r="C408" s="166" t="s">
        <v>633</v>
      </c>
      <c r="D408" s="166" t="s">
        <v>260</v>
      </c>
      <c r="E408" s="167" t="s">
        <v>634</v>
      </c>
      <c r="F408" s="168" t="s">
        <v>635</v>
      </c>
      <c r="G408" s="169" t="s">
        <v>100</v>
      </c>
      <c r="H408" s="170">
        <v>16.87</v>
      </c>
      <c r="I408" s="171"/>
      <c r="J408" s="172">
        <f>ROUND(I408*H408,2)</f>
        <v>0</v>
      </c>
      <c r="K408" s="168" t="s">
        <v>19</v>
      </c>
      <c r="L408" s="173"/>
      <c r="M408" s="174" t="s">
        <v>19</v>
      </c>
      <c r="N408" s="175" t="s">
        <v>46</v>
      </c>
      <c r="P408" s="137">
        <f>O408*H408</f>
        <v>0</v>
      </c>
      <c r="Q408" s="137">
        <v>7.0000000000000001E-3</v>
      </c>
      <c r="R408" s="137">
        <f>Q408*H408</f>
        <v>0.11809000000000001</v>
      </c>
      <c r="S408" s="137">
        <v>0</v>
      </c>
      <c r="T408" s="138">
        <f>S408*H408</f>
        <v>0</v>
      </c>
      <c r="AR408" s="139" t="s">
        <v>236</v>
      </c>
      <c r="AT408" s="139" t="s">
        <v>260</v>
      </c>
      <c r="AU408" s="139" t="s">
        <v>85</v>
      </c>
      <c r="AY408" s="17" t="s">
        <v>180</v>
      </c>
      <c r="BE408" s="140">
        <f>IF(N408="základní",J408,0)</f>
        <v>0</v>
      </c>
      <c r="BF408" s="140">
        <f>IF(N408="snížená",J408,0)</f>
        <v>0</v>
      </c>
      <c r="BG408" s="140">
        <f>IF(N408="zákl. přenesená",J408,0)</f>
        <v>0</v>
      </c>
      <c r="BH408" s="140">
        <f>IF(N408="sníž. přenesená",J408,0)</f>
        <v>0</v>
      </c>
      <c r="BI408" s="140">
        <f>IF(N408="nulová",J408,0)</f>
        <v>0</v>
      </c>
      <c r="BJ408" s="17" t="s">
        <v>83</v>
      </c>
      <c r="BK408" s="140">
        <f>ROUND(I408*H408,2)</f>
        <v>0</v>
      </c>
      <c r="BL408" s="17" t="s">
        <v>187</v>
      </c>
      <c r="BM408" s="139" t="s">
        <v>636</v>
      </c>
    </row>
    <row r="409" spans="2:65" s="1" customFormat="1" ht="76.8">
      <c r="B409" s="32"/>
      <c r="D409" s="146" t="s">
        <v>301</v>
      </c>
      <c r="F409" s="176" t="s">
        <v>637</v>
      </c>
      <c r="I409" s="143"/>
      <c r="L409" s="32"/>
      <c r="M409" s="144"/>
      <c r="T409" s="53"/>
      <c r="AT409" s="17" t="s">
        <v>301</v>
      </c>
      <c r="AU409" s="17" t="s">
        <v>85</v>
      </c>
    </row>
    <row r="410" spans="2:65" s="12" customFormat="1">
      <c r="B410" s="145"/>
      <c r="D410" s="146" t="s">
        <v>191</v>
      </c>
      <c r="E410" s="147" t="s">
        <v>19</v>
      </c>
      <c r="F410" s="148" t="s">
        <v>638</v>
      </c>
      <c r="H410" s="149">
        <v>16.87</v>
      </c>
      <c r="I410" s="150"/>
      <c r="L410" s="145"/>
      <c r="M410" s="151"/>
      <c r="T410" s="152"/>
      <c r="AT410" s="147" t="s">
        <v>191</v>
      </c>
      <c r="AU410" s="147" t="s">
        <v>85</v>
      </c>
      <c r="AV410" s="12" t="s">
        <v>85</v>
      </c>
      <c r="AW410" s="12" t="s">
        <v>36</v>
      </c>
      <c r="AX410" s="12" t="s">
        <v>75</v>
      </c>
      <c r="AY410" s="147" t="s">
        <v>180</v>
      </c>
    </row>
    <row r="411" spans="2:65" s="13" customFormat="1">
      <c r="B411" s="153"/>
      <c r="D411" s="146" t="s">
        <v>191</v>
      </c>
      <c r="E411" s="154" t="s">
        <v>19</v>
      </c>
      <c r="F411" s="155" t="s">
        <v>195</v>
      </c>
      <c r="H411" s="156">
        <v>16.87</v>
      </c>
      <c r="I411" s="157"/>
      <c r="L411" s="153"/>
      <c r="M411" s="158"/>
      <c r="T411" s="159"/>
      <c r="AT411" s="154" t="s">
        <v>191</v>
      </c>
      <c r="AU411" s="154" t="s">
        <v>85</v>
      </c>
      <c r="AV411" s="13" t="s">
        <v>187</v>
      </c>
      <c r="AW411" s="13" t="s">
        <v>36</v>
      </c>
      <c r="AX411" s="13" t="s">
        <v>83</v>
      </c>
      <c r="AY411" s="154" t="s">
        <v>180</v>
      </c>
    </row>
    <row r="412" spans="2:65" s="1" customFormat="1" ht="16.5" customHeight="1">
      <c r="B412" s="32"/>
      <c r="C412" s="128" t="s">
        <v>639</v>
      </c>
      <c r="D412" s="128" t="s">
        <v>182</v>
      </c>
      <c r="E412" s="129" t="s">
        <v>640</v>
      </c>
      <c r="F412" s="130" t="s">
        <v>641</v>
      </c>
      <c r="G412" s="131" t="s">
        <v>185</v>
      </c>
      <c r="H412" s="132">
        <v>1061.7249999999999</v>
      </c>
      <c r="I412" s="133"/>
      <c r="J412" s="134">
        <f>ROUND(I412*H412,2)</f>
        <v>0</v>
      </c>
      <c r="K412" s="130" t="s">
        <v>186</v>
      </c>
      <c r="L412" s="32"/>
      <c r="M412" s="135" t="s">
        <v>19</v>
      </c>
      <c r="N412" s="136" t="s">
        <v>46</v>
      </c>
      <c r="P412" s="137">
        <f>O412*H412</f>
        <v>0</v>
      </c>
      <c r="Q412" s="137">
        <v>0</v>
      </c>
      <c r="R412" s="137">
        <f>Q412*H412</f>
        <v>0</v>
      </c>
      <c r="S412" s="137">
        <v>2.4</v>
      </c>
      <c r="T412" s="138">
        <f>S412*H412</f>
        <v>2548.14</v>
      </c>
      <c r="AR412" s="139" t="s">
        <v>187</v>
      </c>
      <c r="AT412" s="139" t="s">
        <v>182</v>
      </c>
      <c r="AU412" s="139" t="s">
        <v>85</v>
      </c>
      <c r="AY412" s="17" t="s">
        <v>180</v>
      </c>
      <c r="BE412" s="140">
        <f>IF(N412="základní",J412,0)</f>
        <v>0</v>
      </c>
      <c r="BF412" s="140">
        <f>IF(N412="snížená",J412,0)</f>
        <v>0</v>
      </c>
      <c r="BG412" s="140">
        <f>IF(N412="zákl. přenesená",J412,0)</f>
        <v>0</v>
      </c>
      <c r="BH412" s="140">
        <f>IF(N412="sníž. přenesená",J412,0)</f>
        <v>0</v>
      </c>
      <c r="BI412" s="140">
        <f>IF(N412="nulová",J412,0)</f>
        <v>0</v>
      </c>
      <c r="BJ412" s="17" t="s">
        <v>83</v>
      </c>
      <c r="BK412" s="140">
        <f>ROUND(I412*H412,2)</f>
        <v>0</v>
      </c>
      <c r="BL412" s="17" t="s">
        <v>187</v>
      </c>
      <c r="BM412" s="139" t="s">
        <v>642</v>
      </c>
    </row>
    <row r="413" spans="2:65" s="1" customFormat="1">
      <c r="B413" s="32"/>
      <c r="D413" s="141" t="s">
        <v>189</v>
      </c>
      <c r="F413" s="142" t="s">
        <v>643</v>
      </c>
      <c r="I413" s="143"/>
      <c r="L413" s="32"/>
      <c r="M413" s="144"/>
      <c r="T413" s="53"/>
      <c r="AT413" s="17" t="s">
        <v>189</v>
      </c>
      <c r="AU413" s="17" t="s">
        <v>85</v>
      </c>
    </row>
    <row r="414" spans="2:65" s="14" customFormat="1" ht="20.399999999999999">
      <c r="B414" s="160"/>
      <c r="D414" s="146" t="s">
        <v>191</v>
      </c>
      <c r="E414" s="161" t="s">
        <v>19</v>
      </c>
      <c r="F414" s="162" t="s">
        <v>644</v>
      </c>
      <c r="H414" s="161" t="s">
        <v>19</v>
      </c>
      <c r="I414" s="163"/>
      <c r="L414" s="160"/>
      <c r="M414" s="164"/>
      <c r="T414" s="165"/>
      <c r="AT414" s="161" t="s">
        <v>191</v>
      </c>
      <c r="AU414" s="161" t="s">
        <v>85</v>
      </c>
      <c r="AV414" s="14" t="s">
        <v>83</v>
      </c>
      <c r="AW414" s="14" t="s">
        <v>36</v>
      </c>
      <c r="AX414" s="14" t="s">
        <v>75</v>
      </c>
      <c r="AY414" s="161" t="s">
        <v>180</v>
      </c>
    </row>
    <row r="415" spans="2:65" s="12" customFormat="1">
      <c r="B415" s="145"/>
      <c r="D415" s="146" t="s">
        <v>191</v>
      </c>
      <c r="E415" s="147" t="s">
        <v>19</v>
      </c>
      <c r="F415" s="148" t="s">
        <v>645</v>
      </c>
      <c r="H415" s="149">
        <v>1043.5</v>
      </c>
      <c r="I415" s="150"/>
      <c r="L415" s="145"/>
      <c r="M415" s="151"/>
      <c r="T415" s="152"/>
      <c r="AT415" s="147" t="s">
        <v>191</v>
      </c>
      <c r="AU415" s="147" t="s">
        <v>85</v>
      </c>
      <c r="AV415" s="12" t="s">
        <v>85</v>
      </c>
      <c r="AW415" s="12" t="s">
        <v>36</v>
      </c>
      <c r="AX415" s="12" t="s">
        <v>75</v>
      </c>
      <c r="AY415" s="147" t="s">
        <v>180</v>
      </c>
    </row>
    <row r="416" spans="2:65" s="14" customFormat="1">
      <c r="B416" s="160"/>
      <c r="D416" s="146" t="s">
        <v>191</v>
      </c>
      <c r="E416" s="161" t="s">
        <v>19</v>
      </c>
      <c r="F416" s="162" t="s">
        <v>646</v>
      </c>
      <c r="H416" s="161" t="s">
        <v>19</v>
      </c>
      <c r="I416" s="163"/>
      <c r="L416" s="160"/>
      <c r="M416" s="164"/>
      <c r="T416" s="165"/>
      <c r="AT416" s="161" t="s">
        <v>191</v>
      </c>
      <c r="AU416" s="161" t="s">
        <v>85</v>
      </c>
      <c r="AV416" s="14" t="s">
        <v>83</v>
      </c>
      <c r="AW416" s="14" t="s">
        <v>36</v>
      </c>
      <c r="AX416" s="14" t="s">
        <v>75</v>
      </c>
      <c r="AY416" s="161" t="s">
        <v>180</v>
      </c>
    </row>
    <row r="417" spans="2:65" s="12" customFormat="1">
      <c r="B417" s="145"/>
      <c r="D417" s="146" t="s">
        <v>191</v>
      </c>
      <c r="E417" s="147" t="s">
        <v>19</v>
      </c>
      <c r="F417" s="148" t="s">
        <v>647</v>
      </c>
      <c r="H417" s="149">
        <v>18.225000000000001</v>
      </c>
      <c r="I417" s="150"/>
      <c r="L417" s="145"/>
      <c r="M417" s="151"/>
      <c r="T417" s="152"/>
      <c r="AT417" s="147" t="s">
        <v>191</v>
      </c>
      <c r="AU417" s="147" t="s">
        <v>85</v>
      </c>
      <c r="AV417" s="12" t="s">
        <v>85</v>
      </c>
      <c r="AW417" s="12" t="s">
        <v>36</v>
      </c>
      <c r="AX417" s="12" t="s">
        <v>75</v>
      </c>
      <c r="AY417" s="147" t="s">
        <v>180</v>
      </c>
    </row>
    <row r="418" spans="2:65" s="13" customFormat="1">
      <c r="B418" s="153"/>
      <c r="D418" s="146" t="s">
        <v>191</v>
      </c>
      <c r="E418" s="154" t="s">
        <v>19</v>
      </c>
      <c r="F418" s="155" t="s">
        <v>195</v>
      </c>
      <c r="H418" s="156">
        <v>1061.7249999999999</v>
      </c>
      <c r="I418" s="157"/>
      <c r="L418" s="153"/>
      <c r="M418" s="158"/>
      <c r="T418" s="159"/>
      <c r="AT418" s="154" t="s">
        <v>191</v>
      </c>
      <c r="AU418" s="154" t="s">
        <v>85</v>
      </c>
      <c r="AV418" s="13" t="s">
        <v>187</v>
      </c>
      <c r="AW418" s="13" t="s">
        <v>36</v>
      </c>
      <c r="AX418" s="13" t="s">
        <v>83</v>
      </c>
      <c r="AY418" s="154" t="s">
        <v>180</v>
      </c>
    </row>
    <row r="419" spans="2:65" s="1" customFormat="1" ht="24.15" customHeight="1">
      <c r="B419" s="32"/>
      <c r="C419" s="128" t="s">
        <v>648</v>
      </c>
      <c r="D419" s="128" t="s">
        <v>182</v>
      </c>
      <c r="E419" s="129" t="s">
        <v>649</v>
      </c>
      <c r="F419" s="130" t="s">
        <v>650</v>
      </c>
      <c r="G419" s="131" t="s">
        <v>105</v>
      </c>
      <c r="H419" s="132">
        <v>9.1679999999999993</v>
      </c>
      <c r="I419" s="133"/>
      <c r="J419" s="134">
        <f>ROUND(I419*H419,2)</f>
        <v>0</v>
      </c>
      <c r="K419" s="130" t="s">
        <v>186</v>
      </c>
      <c r="L419" s="32"/>
      <c r="M419" s="135" t="s">
        <v>19</v>
      </c>
      <c r="N419" s="136" t="s">
        <v>46</v>
      </c>
      <c r="P419" s="137">
        <f>O419*H419</f>
        <v>0</v>
      </c>
      <c r="Q419" s="137">
        <v>0</v>
      </c>
      <c r="R419" s="137">
        <f>Q419*H419</f>
        <v>0</v>
      </c>
      <c r="S419" s="137">
        <v>0.128</v>
      </c>
      <c r="T419" s="138">
        <f>S419*H419</f>
        <v>1.1735039999999999</v>
      </c>
      <c r="AR419" s="139" t="s">
        <v>187</v>
      </c>
      <c r="AT419" s="139" t="s">
        <v>182</v>
      </c>
      <c r="AU419" s="139" t="s">
        <v>85</v>
      </c>
      <c r="AY419" s="17" t="s">
        <v>180</v>
      </c>
      <c r="BE419" s="140">
        <f>IF(N419="základní",J419,0)</f>
        <v>0</v>
      </c>
      <c r="BF419" s="140">
        <f>IF(N419="snížená",J419,0)</f>
        <v>0</v>
      </c>
      <c r="BG419" s="140">
        <f>IF(N419="zákl. přenesená",J419,0)</f>
        <v>0</v>
      </c>
      <c r="BH419" s="140">
        <f>IF(N419="sníž. přenesená",J419,0)</f>
        <v>0</v>
      </c>
      <c r="BI419" s="140">
        <f>IF(N419="nulová",J419,0)</f>
        <v>0</v>
      </c>
      <c r="BJ419" s="17" t="s">
        <v>83</v>
      </c>
      <c r="BK419" s="140">
        <f>ROUND(I419*H419,2)</f>
        <v>0</v>
      </c>
      <c r="BL419" s="17" t="s">
        <v>187</v>
      </c>
      <c r="BM419" s="139" t="s">
        <v>651</v>
      </c>
    </row>
    <row r="420" spans="2:65" s="1" customFormat="1">
      <c r="B420" s="32"/>
      <c r="D420" s="141" t="s">
        <v>189</v>
      </c>
      <c r="F420" s="142" t="s">
        <v>652</v>
      </c>
      <c r="I420" s="143"/>
      <c r="L420" s="32"/>
      <c r="M420" s="144"/>
      <c r="T420" s="53"/>
      <c r="AT420" s="17" t="s">
        <v>189</v>
      </c>
      <c r="AU420" s="17" t="s">
        <v>85</v>
      </c>
    </row>
    <row r="421" spans="2:65" s="12" customFormat="1">
      <c r="B421" s="145"/>
      <c r="D421" s="146" t="s">
        <v>191</v>
      </c>
      <c r="E421" s="147" t="s">
        <v>19</v>
      </c>
      <c r="F421" s="148" t="s">
        <v>653</v>
      </c>
      <c r="H421" s="149">
        <v>9.1679999999999993</v>
      </c>
      <c r="I421" s="150"/>
      <c r="L421" s="145"/>
      <c r="M421" s="151"/>
      <c r="T421" s="152"/>
      <c r="AT421" s="147" t="s">
        <v>191</v>
      </c>
      <c r="AU421" s="147" t="s">
        <v>85</v>
      </c>
      <c r="AV421" s="12" t="s">
        <v>85</v>
      </c>
      <c r="AW421" s="12" t="s">
        <v>36</v>
      </c>
      <c r="AX421" s="12" t="s">
        <v>75</v>
      </c>
      <c r="AY421" s="147" t="s">
        <v>180</v>
      </c>
    </row>
    <row r="422" spans="2:65" s="13" customFormat="1">
      <c r="B422" s="153"/>
      <c r="D422" s="146" t="s">
        <v>191</v>
      </c>
      <c r="E422" s="154" t="s">
        <v>19</v>
      </c>
      <c r="F422" s="155" t="s">
        <v>195</v>
      </c>
      <c r="H422" s="156">
        <v>9.1679999999999993</v>
      </c>
      <c r="I422" s="157"/>
      <c r="L422" s="153"/>
      <c r="M422" s="158"/>
      <c r="T422" s="159"/>
      <c r="AT422" s="154" t="s">
        <v>191</v>
      </c>
      <c r="AU422" s="154" t="s">
        <v>85</v>
      </c>
      <c r="AV422" s="13" t="s">
        <v>187</v>
      </c>
      <c r="AW422" s="13" t="s">
        <v>36</v>
      </c>
      <c r="AX422" s="13" t="s">
        <v>83</v>
      </c>
      <c r="AY422" s="154" t="s">
        <v>180</v>
      </c>
    </row>
    <row r="423" spans="2:65" s="1" customFormat="1" ht="24.15" customHeight="1">
      <c r="B423" s="32"/>
      <c r="C423" s="128" t="s">
        <v>654</v>
      </c>
      <c r="D423" s="128" t="s">
        <v>182</v>
      </c>
      <c r="E423" s="129" t="s">
        <v>655</v>
      </c>
      <c r="F423" s="130" t="s">
        <v>656</v>
      </c>
      <c r="G423" s="131" t="s">
        <v>283</v>
      </c>
      <c r="H423" s="132">
        <v>183</v>
      </c>
      <c r="I423" s="133"/>
      <c r="J423" s="134">
        <f>ROUND(I423*H423,2)</f>
        <v>0</v>
      </c>
      <c r="K423" s="130" t="s">
        <v>186</v>
      </c>
      <c r="L423" s="32"/>
      <c r="M423" s="135" t="s">
        <v>19</v>
      </c>
      <c r="N423" s="136" t="s">
        <v>46</v>
      </c>
      <c r="P423" s="137">
        <f>O423*H423</f>
        <v>0</v>
      </c>
      <c r="Q423" s="137">
        <v>0</v>
      </c>
      <c r="R423" s="137">
        <f>Q423*H423</f>
        <v>0</v>
      </c>
      <c r="S423" s="137">
        <v>8.5999999999999993E-2</v>
      </c>
      <c r="T423" s="138">
        <f>S423*H423</f>
        <v>15.738</v>
      </c>
      <c r="AR423" s="139" t="s">
        <v>187</v>
      </c>
      <c r="AT423" s="139" t="s">
        <v>182</v>
      </c>
      <c r="AU423" s="139" t="s">
        <v>85</v>
      </c>
      <c r="AY423" s="17" t="s">
        <v>180</v>
      </c>
      <c r="BE423" s="140">
        <f>IF(N423="základní",J423,0)</f>
        <v>0</v>
      </c>
      <c r="BF423" s="140">
        <f>IF(N423="snížená",J423,0)</f>
        <v>0</v>
      </c>
      <c r="BG423" s="140">
        <f>IF(N423="zákl. přenesená",J423,0)</f>
        <v>0</v>
      </c>
      <c r="BH423" s="140">
        <f>IF(N423="sníž. přenesená",J423,0)</f>
        <v>0</v>
      </c>
      <c r="BI423" s="140">
        <f>IF(N423="nulová",J423,0)</f>
        <v>0</v>
      </c>
      <c r="BJ423" s="17" t="s">
        <v>83</v>
      </c>
      <c r="BK423" s="140">
        <f>ROUND(I423*H423,2)</f>
        <v>0</v>
      </c>
      <c r="BL423" s="17" t="s">
        <v>187</v>
      </c>
      <c r="BM423" s="139" t="s">
        <v>657</v>
      </c>
    </row>
    <row r="424" spans="2:65" s="1" customFormat="1">
      <c r="B424" s="32"/>
      <c r="D424" s="141" t="s">
        <v>189</v>
      </c>
      <c r="F424" s="142" t="s">
        <v>658</v>
      </c>
      <c r="I424" s="143"/>
      <c r="L424" s="32"/>
      <c r="M424" s="144"/>
      <c r="T424" s="53"/>
      <c r="AT424" s="17" t="s">
        <v>189</v>
      </c>
      <c r="AU424" s="17" t="s">
        <v>85</v>
      </c>
    </row>
    <row r="425" spans="2:65" s="14" customFormat="1">
      <c r="B425" s="160"/>
      <c r="D425" s="146" t="s">
        <v>191</v>
      </c>
      <c r="E425" s="161" t="s">
        <v>19</v>
      </c>
      <c r="F425" s="162" t="s">
        <v>659</v>
      </c>
      <c r="H425" s="161" t="s">
        <v>19</v>
      </c>
      <c r="I425" s="163"/>
      <c r="L425" s="160"/>
      <c r="M425" s="164"/>
      <c r="T425" s="165"/>
      <c r="AT425" s="161" t="s">
        <v>191</v>
      </c>
      <c r="AU425" s="161" t="s">
        <v>85</v>
      </c>
      <c r="AV425" s="14" t="s">
        <v>83</v>
      </c>
      <c r="AW425" s="14" t="s">
        <v>36</v>
      </c>
      <c r="AX425" s="14" t="s">
        <v>75</v>
      </c>
      <c r="AY425" s="161" t="s">
        <v>180</v>
      </c>
    </row>
    <row r="426" spans="2:65" s="12" customFormat="1">
      <c r="B426" s="145"/>
      <c r="D426" s="146" t="s">
        <v>191</v>
      </c>
      <c r="E426" s="147" t="s">
        <v>19</v>
      </c>
      <c r="F426" s="148" t="s">
        <v>660</v>
      </c>
      <c r="H426" s="149">
        <v>183</v>
      </c>
      <c r="I426" s="150"/>
      <c r="L426" s="145"/>
      <c r="M426" s="151"/>
      <c r="T426" s="152"/>
      <c r="AT426" s="147" t="s">
        <v>191</v>
      </c>
      <c r="AU426" s="147" t="s">
        <v>85</v>
      </c>
      <c r="AV426" s="12" t="s">
        <v>85</v>
      </c>
      <c r="AW426" s="12" t="s">
        <v>36</v>
      </c>
      <c r="AX426" s="12" t="s">
        <v>75</v>
      </c>
      <c r="AY426" s="147" t="s">
        <v>180</v>
      </c>
    </row>
    <row r="427" spans="2:65" s="13" customFormat="1">
      <c r="B427" s="153"/>
      <c r="D427" s="146" t="s">
        <v>191</v>
      </c>
      <c r="E427" s="154" t="s">
        <v>19</v>
      </c>
      <c r="F427" s="155" t="s">
        <v>195</v>
      </c>
      <c r="H427" s="156">
        <v>183</v>
      </c>
      <c r="I427" s="157"/>
      <c r="L427" s="153"/>
      <c r="M427" s="158"/>
      <c r="T427" s="159"/>
      <c r="AT427" s="154" t="s">
        <v>191</v>
      </c>
      <c r="AU427" s="154" t="s">
        <v>85</v>
      </c>
      <c r="AV427" s="13" t="s">
        <v>187</v>
      </c>
      <c r="AW427" s="13" t="s">
        <v>36</v>
      </c>
      <c r="AX427" s="13" t="s">
        <v>83</v>
      </c>
      <c r="AY427" s="154" t="s">
        <v>180</v>
      </c>
    </row>
    <row r="428" spans="2:65" s="1" customFormat="1" ht="24.15" customHeight="1">
      <c r="B428" s="32"/>
      <c r="C428" s="128" t="s">
        <v>661</v>
      </c>
      <c r="D428" s="128" t="s">
        <v>182</v>
      </c>
      <c r="E428" s="129" t="s">
        <v>662</v>
      </c>
      <c r="F428" s="130" t="s">
        <v>663</v>
      </c>
      <c r="G428" s="131" t="s">
        <v>100</v>
      </c>
      <c r="H428" s="132">
        <v>3</v>
      </c>
      <c r="I428" s="133"/>
      <c r="J428" s="134">
        <f>ROUND(I428*H428,2)</f>
        <v>0</v>
      </c>
      <c r="K428" s="130" t="s">
        <v>186</v>
      </c>
      <c r="L428" s="32"/>
      <c r="M428" s="135" t="s">
        <v>19</v>
      </c>
      <c r="N428" s="136" t="s">
        <v>46</v>
      </c>
      <c r="P428" s="137">
        <f>O428*H428</f>
        <v>0</v>
      </c>
      <c r="Q428" s="137">
        <v>0</v>
      </c>
      <c r="R428" s="137">
        <f>Q428*H428</f>
        <v>0</v>
      </c>
      <c r="S428" s="137">
        <v>7.0000000000000007E-2</v>
      </c>
      <c r="T428" s="138">
        <f>S428*H428</f>
        <v>0.21000000000000002</v>
      </c>
      <c r="AR428" s="139" t="s">
        <v>187</v>
      </c>
      <c r="AT428" s="139" t="s">
        <v>182</v>
      </c>
      <c r="AU428" s="139" t="s">
        <v>85</v>
      </c>
      <c r="AY428" s="17" t="s">
        <v>180</v>
      </c>
      <c r="BE428" s="140">
        <f>IF(N428="základní",J428,0)</f>
        <v>0</v>
      </c>
      <c r="BF428" s="140">
        <f>IF(N428="snížená",J428,0)</f>
        <v>0</v>
      </c>
      <c r="BG428" s="140">
        <f>IF(N428="zákl. přenesená",J428,0)</f>
        <v>0</v>
      </c>
      <c r="BH428" s="140">
        <f>IF(N428="sníž. přenesená",J428,0)</f>
        <v>0</v>
      </c>
      <c r="BI428" s="140">
        <f>IF(N428="nulová",J428,0)</f>
        <v>0</v>
      </c>
      <c r="BJ428" s="17" t="s">
        <v>83</v>
      </c>
      <c r="BK428" s="140">
        <f>ROUND(I428*H428,2)</f>
        <v>0</v>
      </c>
      <c r="BL428" s="17" t="s">
        <v>187</v>
      </c>
      <c r="BM428" s="139" t="s">
        <v>664</v>
      </c>
    </row>
    <row r="429" spans="2:65" s="1" customFormat="1">
      <c r="B429" s="32"/>
      <c r="D429" s="141" t="s">
        <v>189</v>
      </c>
      <c r="F429" s="142" t="s">
        <v>665</v>
      </c>
      <c r="I429" s="143"/>
      <c r="L429" s="32"/>
      <c r="M429" s="144"/>
      <c r="T429" s="53"/>
      <c r="AT429" s="17" t="s">
        <v>189</v>
      </c>
      <c r="AU429" s="17" t="s">
        <v>85</v>
      </c>
    </row>
    <row r="430" spans="2:65" s="12" customFormat="1">
      <c r="B430" s="145"/>
      <c r="D430" s="146" t="s">
        <v>191</v>
      </c>
      <c r="E430" s="147" t="s">
        <v>19</v>
      </c>
      <c r="F430" s="148" t="s">
        <v>666</v>
      </c>
      <c r="H430" s="149">
        <v>3</v>
      </c>
      <c r="I430" s="150"/>
      <c r="L430" s="145"/>
      <c r="M430" s="151"/>
      <c r="T430" s="152"/>
      <c r="AT430" s="147" t="s">
        <v>191</v>
      </c>
      <c r="AU430" s="147" t="s">
        <v>85</v>
      </c>
      <c r="AV430" s="12" t="s">
        <v>85</v>
      </c>
      <c r="AW430" s="12" t="s">
        <v>36</v>
      </c>
      <c r="AX430" s="12" t="s">
        <v>75</v>
      </c>
      <c r="AY430" s="147" t="s">
        <v>180</v>
      </c>
    </row>
    <row r="431" spans="2:65" s="13" customFormat="1">
      <c r="B431" s="153"/>
      <c r="D431" s="146" t="s">
        <v>191</v>
      </c>
      <c r="E431" s="154" t="s">
        <v>19</v>
      </c>
      <c r="F431" s="155" t="s">
        <v>195</v>
      </c>
      <c r="H431" s="156">
        <v>3</v>
      </c>
      <c r="I431" s="157"/>
      <c r="L431" s="153"/>
      <c r="M431" s="158"/>
      <c r="T431" s="159"/>
      <c r="AT431" s="154" t="s">
        <v>191</v>
      </c>
      <c r="AU431" s="154" t="s">
        <v>85</v>
      </c>
      <c r="AV431" s="13" t="s">
        <v>187</v>
      </c>
      <c r="AW431" s="13" t="s">
        <v>36</v>
      </c>
      <c r="AX431" s="13" t="s">
        <v>83</v>
      </c>
      <c r="AY431" s="154" t="s">
        <v>180</v>
      </c>
    </row>
    <row r="432" spans="2:65" s="1" customFormat="1" ht="24.15" customHeight="1">
      <c r="B432" s="32"/>
      <c r="C432" s="128" t="s">
        <v>667</v>
      </c>
      <c r="D432" s="128" t="s">
        <v>182</v>
      </c>
      <c r="E432" s="129" t="s">
        <v>668</v>
      </c>
      <c r="F432" s="130" t="s">
        <v>669</v>
      </c>
      <c r="G432" s="131" t="s">
        <v>185</v>
      </c>
      <c r="H432" s="132">
        <v>47.1</v>
      </c>
      <c r="I432" s="133"/>
      <c r="J432" s="134">
        <f>ROUND(I432*H432,2)</f>
        <v>0</v>
      </c>
      <c r="K432" s="130" t="s">
        <v>186</v>
      </c>
      <c r="L432" s="32"/>
      <c r="M432" s="135" t="s">
        <v>19</v>
      </c>
      <c r="N432" s="136" t="s">
        <v>46</v>
      </c>
      <c r="P432" s="137">
        <f>O432*H432</f>
        <v>0</v>
      </c>
      <c r="Q432" s="137">
        <v>0</v>
      </c>
      <c r="R432" s="137">
        <f>Q432*H432</f>
        <v>0</v>
      </c>
      <c r="S432" s="137">
        <v>2.2000000000000002</v>
      </c>
      <c r="T432" s="138">
        <f>S432*H432</f>
        <v>103.62</v>
      </c>
      <c r="AR432" s="139" t="s">
        <v>187</v>
      </c>
      <c r="AT432" s="139" t="s">
        <v>182</v>
      </c>
      <c r="AU432" s="139" t="s">
        <v>85</v>
      </c>
      <c r="AY432" s="17" t="s">
        <v>180</v>
      </c>
      <c r="BE432" s="140">
        <f>IF(N432="základní",J432,0)</f>
        <v>0</v>
      </c>
      <c r="BF432" s="140">
        <f>IF(N432="snížená",J432,0)</f>
        <v>0</v>
      </c>
      <c r="BG432" s="140">
        <f>IF(N432="zákl. přenesená",J432,0)</f>
        <v>0</v>
      </c>
      <c r="BH432" s="140">
        <f>IF(N432="sníž. přenesená",J432,0)</f>
        <v>0</v>
      </c>
      <c r="BI432" s="140">
        <f>IF(N432="nulová",J432,0)</f>
        <v>0</v>
      </c>
      <c r="BJ432" s="17" t="s">
        <v>83</v>
      </c>
      <c r="BK432" s="140">
        <f>ROUND(I432*H432,2)</f>
        <v>0</v>
      </c>
      <c r="BL432" s="17" t="s">
        <v>187</v>
      </c>
      <c r="BM432" s="139" t="s">
        <v>670</v>
      </c>
    </row>
    <row r="433" spans="2:65" s="1" customFormat="1">
      <c r="B433" s="32"/>
      <c r="D433" s="141" t="s">
        <v>189</v>
      </c>
      <c r="F433" s="142" t="s">
        <v>671</v>
      </c>
      <c r="I433" s="143"/>
      <c r="L433" s="32"/>
      <c r="M433" s="144"/>
      <c r="T433" s="53"/>
      <c r="AT433" s="17" t="s">
        <v>189</v>
      </c>
      <c r="AU433" s="17" t="s">
        <v>85</v>
      </c>
    </row>
    <row r="434" spans="2:65" s="12" customFormat="1">
      <c r="B434" s="145"/>
      <c r="D434" s="146" t="s">
        <v>191</v>
      </c>
      <c r="E434" s="147" t="s">
        <v>19</v>
      </c>
      <c r="F434" s="148" t="s">
        <v>672</v>
      </c>
      <c r="H434" s="149">
        <v>8.1</v>
      </c>
      <c r="I434" s="150"/>
      <c r="L434" s="145"/>
      <c r="M434" s="151"/>
      <c r="T434" s="152"/>
      <c r="AT434" s="147" t="s">
        <v>191</v>
      </c>
      <c r="AU434" s="147" t="s">
        <v>85</v>
      </c>
      <c r="AV434" s="12" t="s">
        <v>85</v>
      </c>
      <c r="AW434" s="12" t="s">
        <v>36</v>
      </c>
      <c r="AX434" s="12" t="s">
        <v>75</v>
      </c>
      <c r="AY434" s="147" t="s">
        <v>180</v>
      </c>
    </row>
    <row r="435" spans="2:65" s="12" customFormat="1">
      <c r="B435" s="145"/>
      <c r="D435" s="146" t="s">
        <v>191</v>
      </c>
      <c r="E435" s="147" t="s">
        <v>19</v>
      </c>
      <c r="F435" s="148" t="s">
        <v>673</v>
      </c>
      <c r="H435" s="149">
        <v>11.75</v>
      </c>
      <c r="I435" s="150"/>
      <c r="L435" s="145"/>
      <c r="M435" s="151"/>
      <c r="T435" s="152"/>
      <c r="AT435" s="147" t="s">
        <v>191</v>
      </c>
      <c r="AU435" s="147" t="s">
        <v>85</v>
      </c>
      <c r="AV435" s="12" t="s">
        <v>85</v>
      </c>
      <c r="AW435" s="12" t="s">
        <v>36</v>
      </c>
      <c r="AX435" s="12" t="s">
        <v>75</v>
      </c>
      <c r="AY435" s="147" t="s">
        <v>180</v>
      </c>
    </row>
    <row r="436" spans="2:65" s="12" customFormat="1">
      <c r="B436" s="145"/>
      <c r="D436" s="146" t="s">
        <v>191</v>
      </c>
      <c r="E436" s="147" t="s">
        <v>19</v>
      </c>
      <c r="F436" s="148" t="s">
        <v>674</v>
      </c>
      <c r="H436" s="149">
        <v>16.45</v>
      </c>
      <c r="I436" s="150"/>
      <c r="L436" s="145"/>
      <c r="M436" s="151"/>
      <c r="T436" s="152"/>
      <c r="AT436" s="147" t="s">
        <v>191</v>
      </c>
      <c r="AU436" s="147" t="s">
        <v>85</v>
      </c>
      <c r="AV436" s="12" t="s">
        <v>85</v>
      </c>
      <c r="AW436" s="12" t="s">
        <v>36</v>
      </c>
      <c r="AX436" s="12" t="s">
        <v>75</v>
      </c>
      <c r="AY436" s="147" t="s">
        <v>180</v>
      </c>
    </row>
    <row r="437" spans="2:65" s="12" customFormat="1">
      <c r="B437" s="145"/>
      <c r="D437" s="146" t="s">
        <v>191</v>
      </c>
      <c r="E437" s="147" t="s">
        <v>19</v>
      </c>
      <c r="F437" s="148" t="s">
        <v>675</v>
      </c>
      <c r="H437" s="149">
        <v>10.8</v>
      </c>
      <c r="I437" s="150"/>
      <c r="L437" s="145"/>
      <c r="M437" s="151"/>
      <c r="T437" s="152"/>
      <c r="AT437" s="147" t="s">
        <v>191</v>
      </c>
      <c r="AU437" s="147" t="s">
        <v>85</v>
      </c>
      <c r="AV437" s="12" t="s">
        <v>85</v>
      </c>
      <c r="AW437" s="12" t="s">
        <v>36</v>
      </c>
      <c r="AX437" s="12" t="s">
        <v>75</v>
      </c>
      <c r="AY437" s="147" t="s">
        <v>180</v>
      </c>
    </row>
    <row r="438" spans="2:65" s="13" customFormat="1">
      <c r="B438" s="153"/>
      <c r="D438" s="146" t="s">
        <v>191</v>
      </c>
      <c r="E438" s="154" t="s">
        <v>19</v>
      </c>
      <c r="F438" s="155" t="s">
        <v>195</v>
      </c>
      <c r="H438" s="156">
        <v>47.1</v>
      </c>
      <c r="I438" s="157"/>
      <c r="L438" s="153"/>
      <c r="M438" s="158"/>
      <c r="T438" s="159"/>
      <c r="AT438" s="154" t="s">
        <v>191</v>
      </c>
      <c r="AU438" s="154" t="s">
        <v>85</v>
      </c>
      <c r="AV438" s="13" t="s">
        <v>187</v>
      </c>
      <c r="AW438" s="13" t="s">
        <v>36</v>
      </c>
      <c r="AX438" s="13" t="s">
        <v>83</v>
      </c>
      <c r="AY438" s="154" t="s">
        <v>180</v>
      </c>
    </row>
    <row r="439" spans="2:65" s="1" customFormat="1" ht="24.15" customHeight="1">
      <c r="B439" s="32"/>
      <c r="C439" s="128" t="s">
        <v>676</v>
      </c>
      <c r="D439" s="128" t="s">
        <v>182</v>
      </c>
      <c r="E439" s="129" t="s">
        <v>668</v>
      </c>
      <c r="F439" s="130" t="s">
        <v>669</v>
      </c>
      <c r="G439" s="131" t="s">
        <v>185</v>
      </c>
      <c r="H439" s="132">
        <v>36.9</v>
      </c>
      <c r="I439" s="133"/>
      <c r="J439" s="134">
        <f>ROUND(I439*H439,2)</f>
        <v>0</v>
      </c>
      <c r="K439" s="130" t="s">
        <v>186</v>
      </c>
      <c r="L439" s="32"/>
      <c r="M439" s="135" t="s">
        <v>19</v>
      </c>
      <c r="N439" s="136" t="s">
        <v>46</v>
      </c>
      <c r="P439" s="137">
        <f>O439*H439</f>
        <v>0</v>
      </c>
      <c r="Q439" s="137">
        <v>0</v>
      </c>
      <c r="R439" s="137">
        <f>Q439*H439</f>
        <v>0</v>
      </c>
      <c r="S439" s="137">
        <v>2.2000000000000002</v>
      </c>
      <c r="T439" s="138">
        <f>S439*H439</f>
        <v>81.180000000000007</v>
      </c>
      <c r="AR439" s="139" t="s">
        <v>187</v>
      </c>
      <c r="AT439" s="139" t="s">
        <v>182</v>
      </c>
      <c r="AU439" s="139" t="s">
        <v>85</v>
      </c>
      <c r="AY439" s="17" t="s">
        <v>180</v>
      </c>
      <c r="BE439" s="140">
        <f>IF(N439="základní",J439,0)</f>
        <v>0</v>
      </c>
      <c r="BF439" s="140">
        <f>IF(N439="snížená",J439,0)</f>
        <v>0</v>
      </c>
      <c r="BG439" s="140">
        <f>IF(N439="zákl. přenesená",J439,0)</f>
        <v>0</v>
      </c>
      <c r="BH439" s="140">
        <f>IF(N439="sníž. přenesená",J439,0)</f>
        <v>0</v>
      </c>
      <c r="BI439" s="140">
        <f>IF(N439="nulová",J439,0)</f>
        <v>0</v>
      </c>
      <c r="BJ439" s="17" t="s">
        <v>83</v>
      </c>
      <c r="BK439" s="140">
        <f>ROUND(I439*H439,2)</f>
        <v>0</v>
      </c>
      <c r="BL439" s="17" t="s">
        <v>187</v>
      </c>
      <c r="BM439" s="139" t="s">
        <v>677</v>
      </c>
    </row>
    <row r="440" spans="2:65" s="1" customFormat="1">
      <c r="B440" s="32"/>
      <c r="D440" s="141" t="s">
        <v>189</v>
      </c>
      <c r="F440" s="142" t="s">
        <v>671</v>
      </c>
      <c r="I440" s="143"/>
      <c r="L440" s="32"/>
      <c r="M440" s="144"/>
      <c r="T440" s="53"/>
      <c r="AT440" s="17" t="s">
        <v>189</v>
      </c>
      <c r="AU440" s="17" t="s">
        <v>85</v>
      </c>
    </row>
    <row r="441" spans="2:65" s="12" customFormat="1">
      <c r="B441" s="145"/>
      <c r="D441" s="146" t="s">
        <v>191</v>
      </c>
      <c r="E441" s="147" t="s">
        <v>19</v>
      </c>
      <c r="F441" s="148" t="s">
        <v>678</v>
      </c>
      <c r="H441" s="149">
        <v>15.3</v>
      </c>
      <c r="I441" s="150"/>
      <c r="L441" s="145"/>
      <c r="M441" s="151"/>
      <c r="T441" s="152"/>
      <c r="AT441" s="147" t="s">
        <v>191</v>
      </c>
      <c r="AU441" s="147" t="s">
        <v>85</v>
      </c>
      <c r="AV441" s="12" t="s">
        <v>85</v>
      </c>
      <c r="AW441" s="12" t="s">
        <v>36</v>
      </c>
      <c r="AX441" s="12" t="s">
        <v>75</v>
      </c>
      <c r="AY441" s="147" t="s">
        <v>180</v>
      </c>
    </row>
    <row r="442" spans="2:65" s="12" customFormat="1" ht="20.399999999999999">
      <c r="B442" s="145"/>
      <c r="D442" s="146" t="s">
        <v>191</v>
      </c>
      <c r="E442" s="147" t="s">
        <v>19</v>
      </c>
      <c r="F442" s="148" t="s">
        <v>679</v>
      </c>
      <c r="H442" s="149">
        <v>21.6</v>
      </c>
      <c r="I442" s="150"/>
      <c r="L442" s="145"/>
      <c r="M442" s="151"/>
      <c r="T442" s="152"/>
      <c r="AT442" s="147" t="s">
        <v>191</v>
      </c>
      <c r="AU442" s="147" t="s">
        <v>85</v>
      </c>
      <c r="AV442" s="12" t="s">
        <v>85</v>
      </c>
      <c r="AW442" s="12" t="s">
        <v>36</v>
      </c>
      <c r="AX442" s="12" t="s">
        <v>75</v>
      </c>
      <c r="AY442" s="147" t="s">
        <v>180</v>
      </c>
    </row>
    <row r="443" spans="2:65" s="13" customFormat="1">
      <c r="B443" s="153"/>
      <c r="D443" s="146" t="s">
        <v>191</v>
      </c>
      <c r="E443" s="154" t="s">
        <v>19</v>
      </c>
      <c r="F443" s="155" t="s">
        <v>195</v>
      </c>
      <c r="H443" s="156">
        <v>36.9</v>
      </c>
      <c r="I443" s="157"/>
      <c r="L443" s="153"/>
      <c r="M443" s="158"/>
      <c r="T443" s="159"/>
      <c r="AT443" s="154" t="s">
        <v>191</v>
      </c>
      <c r="AU443" s="154" t="s">
        <v>85</v>
      </c>
      <c r="AV443" s="13" t="s">
        <v>187</v>
      </c>
      <c r="AW443" s="13" t="s">
        <v>36</v>
      </c>
      <c r="AX443" s="13" t="s">
        <v>83</v>
      </c>
      <c r="AY443" s="154" t="s">
        <v>180</v>
      </c>
    </row>
    <row r="444" spans="2:65" s="1" customFormat="1" ht="24.15" customHeight="1">
      <c r="B444" s="32"/>
      <c r="C444" s="128" t="s">
        <v>680</v>
      </c>
      <c r="D444" s="128" t="s">
        <v>182</v>
      </c>
      <c r="E444" s="129" t="s">
        <v>681</v>
      </c>
      <c r="F444" s="130" t="s">
        <v>682</v>
      </c>
      <c r="G444" s="131" t="s">
        <v>185</v>
      </c>
      <c r="H444" s="132">
        <v>178.1</v>
      </c>
      <c r="I444" s="133"/>
      <c r="J444" s="134">
        <f>ROUND(I444*H444,2)</f>
        <v>0</v>
      </c>
      <c r="K444" s="130" t="s">
        <v>186</v>
      </c>
      <c r="L444" s="32"/>
      <c r="M444" s="135" t="s">
        <v>19</v>
      </c>
      <c r="N444" s="136" t="s">
        <v>46</v>
      </c>
      <c r="P444" s="137">
        <f>O444*H444</f>
        <v>0</v>
      </c>
      <c r="Q444" s="137">
        <v>0</v>
      </c>
      <c r="R444" s="137">
        <f>Q444*H444</f>
        <v>0</v>
      </c>
      <c r="S444" s="137">
        <v>2.2000000000000002</v>
      </c>
      <c r="T444" s="138">
        <f>S444*H444</f>
        <v>391.82</v>
      </c>
      <c r="AR444" s="139" t="s">
        <v>187</v>
      </c>
      <c r="AT444" s="139" t="s">
        <v>182</v>
      </c>
      <c r="AU444" s="139" t="s">
        <v>85</v>
      </c>
      <c r="AY444" s="17" t="s">
        <v>180</v>
      </c>
      <c r="BE444" s="140">
        <f>IF(N444="základní",J444,0)</f>
        <v>0</v>
      </c>
      <c r="BF444" s="140">
        <f>IF(N444="snížená",J444,0)</f>
        <v>0</v>
      </c>
      <c r="BG444" s="140">
        <f>IF(N444="zákl. přenesená",J444,0)</f>
        <v>0</v>
      </c>
      <c r="BH444" s="140">
        <f>IF(N444="sníž. přenesená",J444,0)</f>
        <v>0</v>
      </c>
      <c r="BI444" s="140">
        <f>IF(N444="nulová",J444,0)</f>
        <v>0</v>
      </c>
      <c r="BJ444" s="17" t="s">
        <v>83</v>
      </c>
      <c r="BK444" s="140">
        <f>ROUND(I444*H444,2)</f>
        <v>0</v>
      </c>
      <c r="BL444" s="17" t="s">
        <v>187</v>
      </c>
      <c r="BM444" s="139" t="s">
        <v>683</v>
      </c>
    </row>
    <row r="445" spans="2:65" s="1" customFormat="1">
      <c r="B445" s="32"/>
      <c r="D445" s="141" t="s">
        <v>189</v>
      </c>
      <c r="F445" s="142" t="s">
        <v>684</v>
      </c>
      <c r="I445" s="143"/>
      <c r="L445" s="32"/>
      <c r="M445" s="144"/>
      <c r="T445" s="53"/>
      <c r="AT445" s="17" t="s">
        <v>189</v>
      </c>
      <c r="AU445" s="17" t="s">
        <v>85</v>
      </c>
    </row>
    <row r="446" spans="2:65" s="12" customFormat="1" ht="20.399999999999999">
      <c r="B446" s="145"/>
      <c r="D446" s="146" t="s">
        <v>191</v>
      </c>
      <c r="E446" s="147" t="s">
        <v>19</v>
      </c>
      <c r="F446" s="148" t="s">
        <v>685</v>
      </c>
      <c r="H446" s="149">
        <v>178.1</v>
      </c>
      <c r="I446" s="150"/>
      <c r="L446" s="145"/>
      <c r="M446" s="151"/>
      <c r="T446" s="152"/>
      <c r="AT446" s="147" t="s">
        <v>191</v>
      </c>
      <c r="AU446" s="147" t="s">
        <v>85</v>
      </c>
      <c r="AV446" s="12" t="s">
        <v>85</v>
      </c>
      <c r="AW446" s="12" t="s">
        <v>36</v>
      </c>
      <c r="AX446" s="12" t="s">
        <v>75</v>
      </c>
      <c r="AY446" s="147" t="s">
        <v>180</v>
      </c>
    </row>
    <row r="447" spans="2:65" s="13" customFormat="1">
      <c r="B447" s="153"/>
      <c r="D447" s="146" t="s">
        <v>191</v>
      </c>
      <c r="E447" s="154" t="s">
        <v>19</v>
      </c>
      <c r="F447" s="155" t="s">
        <v>195</v>
      </c>
      <c r="H447" s="156">
        <v>178.1</v>
      </c>
      <c r="I447" s="157"/>
      <c r="L447" s="153"/>
      <c r="M447" s="158"/>
      <c r="T447" s="159"/>
      <c r="AT447" s="154" t="s">
        <v>191</v>
      </c>
      <c r="AU447" s="154" t="s">
        <v>85</v>
      </c>
      <c r="AV447" s="13" t="s">
        <v>187</v>
      </c>
      <c r="AW447" s="13" t="s">
        <v>36</v>
      </c>
      <c r="AX447" s="13" t="s">
        <v>83</v>
      </c>
      <c r="AY447" s="154" t="s">
        <v>180</v>
      </c>
    </row>
    <row r="448" spans="2:65" s="1" customFormat="1" ht="24.15" customHeight="1">
      <c r="B448" s="32"/>
      <c r="C448" s="128" t="s">
        <v>686</v>
      </c>
      <c r="D448" s="128" t="s">
        <v>182</v>
      </c>
      <c r="E448" s="129" t="s">
        <v>681</v>
      </c>
      <c r="F448" s="130" t="s">
        <v>682</v>
      </c>
      <c r="G448" s="131" t="s">
        <v>185</v>
      </c>
      <c r="H448" s="132">
        <v>9.9480000000000004</v>
      </c>
      <c r="I448" s="133"/>
      <c r="J448" s="134">
        <f>ROUND(I448*H448,2)</f>
        <v>0</v>
      </c>
      <c r="K448" s="130" t="s">
        <v>186</v>
      </c>
      <c r="L448" s="32"/>
      <c r="M448" s="135" t="s">
        <v>19</v>
      </c>
      <c r="N448" s="136" t="s">
        <v>46</v>
      </c>
      <c r="P448" s="137">
        <f>O448*H448</f>
        <v>0</v>
      </c>
      <c r="Q448" s="137">
        <v>0</v>
      </c>
      <c r="R448" s="137">
        <f>Q448*H448</f>
        <v>0</v>
      </c>
      <c r="S448" s="137">
        <v>2.2000000000000002</v>
      </c>
      <c r="T448" s="138">
        <f>S448*H448</f>
        <v>21.885600000000004</v>
      </c>
      <c r="AR448" s="139" t="s">
        <v>187</v>
      </c>
      <c r="AT448" s="139" t="s">
        <v>182</v>
      </c>
      <c r="AU448" s="139" t="s">
        <v>85</v>
      </c>
      <c r="AY448" s="17" t="s">
        <v>180</v>
      </c>
      <c r="BE448" s="140">
        <f>IF(N448="základní",J448,0)</f>
        <v>0</v>
      </c>
      <c r="BF448" s="140">
        <f>IF(N448="snížená",J448,0)</f>
        <v>0</v>
      </c>
      <c r="BG448" s="140">
        <f>IF(N448="zákl. přenesená",J448,0)</f>
        <v>0</v>
      </c>
      <c r="BH448" s="140">
        <f>IF(N448="sníž. přenesená",J448,0)</f>
        <v>0</v>
      </c>
      <c r="BI448" s="140">
        <f>IF(N448="nulová",J448,0)</f>
        <v>0</v>
      </c>
      <c r="BJ448" s="17" t="s">
        <v>83</v>
      </c>
      <c r="BK448" s="140">
        <f>ROUND(I448*H448,2)</f>
        <v>0</v>
      </c>
      <c r="BL448" s="17" t="s">
        <v>187</v>
      </c>
      <c r="BM448" s="139" t="s">
        <v>687</v>
      </c>
    </row>
    <row r="449" spans="2:65" s="1" customFormat="1">
      <c r="B449" s="32"/>
      <c r="D449" s="141" t="s">
        <v>189</v>
      </c>
      <c r="F449" s="142" t="s">
        <v>684</v>
      </c>
      <c r="I449" s="143"/>
      <c r="L449" s="32"/>
      <c r="M449" s="144"/>
      <c r="T449" s="53"/>
      <c r="AT449" s="17" t="s">
        <v>189</v>
      </c>
      <c r="AU449" s="17" t="s">
        <v>85</v>
      </c>
    </row>
    <row r="450" spans="2:65" s="12" customFormat="1" ht="20.399999999999999">
      <c r="B450" s="145"/>
      <c r="D450" s="146" t="s">
        <v>191</v>
      </c>
      <c r="E450" s="147" t="s">
        <v>19</v>
      </c>
      <c r="F450" s="148" t="s">
        <v>688</v>
      </c>
      <c r="H450" s="149">
        <v>9.9480000000000004</v>
      </c>
      <c r="I450" s="150"/>
      <c r="L450" s="145"/>
      <c r="M450" s="151"/>
      <c r="T450" s="152"/>
      <c r="AT450" s="147" t="s">
        <v>191</v>
      </c>
      <c r="AU450" s="147" t="s">
        <v>85</v>
      </c>
      <c r="AV450" s="12" t="s">
        <v>85</v>
      </c>
      <c r="AW450" s="12" t="s">
        <v>36</v>
      </c>
      <c r="AX450" s="12" t="s">
        <v>75</v>
      </c>
      <c r="AY450" s="147" t="s">
        <v>180</v>
      </c>
    </row>
    <row r="451" spans="2:65" s="13" customFormat="1">
      <c r="B451" s="153"/>
      <c r="D451" s="146" t="s">
        <v>191</v>
      </c>
      <c r="E451" s="154" t="s">
        <v>19</v>
      </c>
      <c r="F451" s="155" t="s">
        <v>195</v>
      </c>
      <c r="H451" s="156">
        <v>9.9480000000000004</v>
      </c>
      <c r="I451" s="157"/>
      <c r="L451" s="153"/>
      <c r="M451" s="158"/>
      <c r="T451" s="159"/>
      <c r="AT451" s="154" t="s">
        <v>191</v>
      </c>
      <c r="AU451" s="154" t="s">
        <v>85</v>
      </c>
      <c r="AV451" s="13" t="s">
        <v>187</v>
      </c>
      <c r="AW451" s="13" t="s">
        <v>36</v>
      </c>
      <c r="AX451" s="13" t="s">
        <v>83</v>
      </c>
      <c r="AY451" s="154" t="s">
        <v>180</v>
      </c>
    </row>
    <row r="452" spans="2:65" s="1" customFormat="1" ht="24.15" customHeight="1">
      <c r="B452" s="32"/>
      <c r="C452" s="128" t="s">
        <v>689</v>
      </c>
      <c r="D452" s="128" t="s">
        <v>182</v>
      </c>
      <c r="E452" s="129" t="s">
        <v>681</v>
      </c>
      <c r="F452" s="130" t="s">
        <v>682</v>
      </c>
      <c r="G452" s="131" t="s">
        <v>185</v>
      </c>
      <c r="H452" s="132">
        <v>32.9</v>
      </c>
      <c r="I452" s="133"/>
      <c r="J452" s="134">
        <f>ROUND(I452*H452,2)</f>
        <v>0</v>
      </c>
      <c r="K452" s="130" t="s">
        <v>186</v>
      </c>
      <c r="L452" s="32"/>
      <c r="M452" s="135" t="s">
        <v>19</v>
      </c>
      <c r="N452" s="136" t="s">
        <v>46</v>
      </c>
      <c r="P452" s="137">
        <f>O452*H452</f>
        <v>0</v>
      </c>
      <c r="Q452" s="137">
        <v>0</v>
      </c>
      <c r="R452" s="137">
        <f>Q452*H452</f>
        <v>0</v>
      </c>
      <c r="S452" s="137">
        <v>2.2000000000000002</v>
      </c>
      <c r="T452" s="138">
        <f>S452*H452</f>
        <v>72.38000000000001</v>
      </c>
      <c r="AR452" s="139" t="s">
        <v>187</v>
      </c>
      <c r="AT452" s="139" t="s">
        <v>182</v>
      </c>
      <c r="AU452" s="139" t="s">
        <v>85</v>
      </c>
      <c r="AY452" s="17" t="s">
        <v>180</v>
      </c>
      <c r="BE452" s="140">
        <f>IF(N452="základní",J452,0)</f>
        <v>0</v>
      </c>
      <c r="BF452" s="140">
        <f>IF(N452="snížená",J452,0)</f>
        <v>0</v>
      </c>
      <c r="BG452" s="140">
        <f>IF(N452="zákl. přenesená",J452,0)</f>
        <v>0</v>
      </c>
      <c r="BH452" s="140">
        <f>IF(N452="sníž. přenesená",J452,0)</f>
        <v>0</v>
      </c>
      <c r="BI452" s="140">
        <f>IF(N452="nulová",J452,0)</f>
        <v>0</v>
      </c>
      <c r="BJ452" s="17" t="s">
        <v>83</v>
      </c>
      <c r="BK452" s="140">
        <f>ROUND(I452*H452,2)</f>
        <v>0</v>
      </c>
      <c r="BL452" s="17" t="s">
        <v>187</v>
      </c>
      <c r="BM452" s="139" t="s">
        <v>690</v>
      </c>
    </row>
    <row r="453" spans="2:65" s="1" customFormat="1">
      <c r="B453" s="32"/>
      <c r="D453" s="141" t="s">
        <v>189</v>
      </c>
      <c r="F453" s="142" t="s">
        <v>684</v>
      </c>
      <c r="I453" s="143"/>
      <c r="L453" s="32"/>
      <c r="M453" s="144"/>
      <c r="T453" s="53"/>
      <c r="AT453" s="17" t="s">
        <v>189</v>
      </c>
      <c r="AU453" s="17" t="s">
        <v>85</v>
      </c>
    </row>
    <row r="454" spans="2:65" s="12" customFormat="1">
      <c r="B454" s="145"/>
      <c r="D454" s="146" t="s">
        <v>191</v>
      </c>
      <c r="E454" s="147" t="s">
        <v>19</v>
      </c>
      <c r="F454" s="148" t="s">
        <v>691</v>
      </c>
      <c r="H454" s="149">
        <v>32.9</v>
      </c>
      <c r="I454" s="150"/>
      <c r="L454" s="145"/>
      <c r="M454" s="151"/>
      <c r="T454" s="152"/>
      <c r="AT454" s="147" t="s">
        <v>191</v>
      </c>
      <c r="AU454" s="147" t="s">
        <v>85</v>
      </c>
      <c r="AV454" s="12" t="s">
        <v>85</v>
      </c>
      <c r="AW454" s="12" t="s">
        <v>36</v>
      </c>
      <c r="AX454" s="12" t="s">
        <v>75</v>
      </c>
      <c r="AY454" s="147" t="s">
        <v>180</v>
      </c>
    </row>
    <row r="455" spans="2:65" s="13" customFormat="1">
      <c r="B455" s="153"/>
      <c r="D455" s="146" t="s">
        <v>191</v>
      </c>
      <c r="E455" s="154" t="s">
        <v>19</v>
      </c>
      <c r="F455" s="155" t="s">
        <v>195</v>
      </c>
      <c r="H455" s="156">
        <v>32.9</v>
      </c>
      <c r="I455" s="157"/>
      <c r="L455" s="153"/>
      <c r="M455" s="158"/>
      <c r="T455" s="159"/>
      <c r="AT455" s="154" t="s">
        <v>191</v>
      </c>
      <c r="AU455" s="154" t="s">
        <v>85</v>
      </c>
      <c r="AV455" s="13" t="s">
        <v>187</v>
      </c>
      <c r="AW455" s="13" t="s">
        <v>36</v>
      </c>
      <c r="AX455" s="13" t="s">
        <v>83</v>
      </c>
      <c r="AY455" s="154" t="s">
        <v>180</v>
      </c>
    </row>
    <row r="456" spans="2:65" s="1" customFormat="1" ht="24.15" customHeight="1">
      <c r="B456" s="32"/>
      <c r="C456" s="128" t="s">
        <v>692</v>
      </c>
      <c r="D456" s="128" t="s">
        <v>182</v>
      </c>
      <c r="E456" s="129" t="s">
        <v>693</v>
      </c>
      <c r="F456" s="130" t="s">
        <v>694</v>
      </c>
      <c r="G456" s="131" t="s">
        <v>185</v>
      </c>
      <c r="H456" s="132">
        <v>4.32</v>
      </c>
      <c r="I456" s="133"/>
      <c r="J456" s="134">
        <f>ROUND(I456*H456,2)</f>
        <v>0</v>
      </c>
      <c r="K456" s="130" t="s">
        <v>186</v>
      </c>
      <c r="L456" s="32"/>
      <c r="M456" s="135" t="s">
        <v>19</v>
      </c>
      <c r="N456" s="136" t="s">
        <v>46</v>
      </c>
      <c r="P456" s="137">
        <f>O456*H456</f>
        <v>0</v>
      </c>
      <c r="Q456" s="137">
        <v>0</v>
      </c>
      <c r="R456" s="137">
        <f>Q456*H456</f>
        <v>0</v>
      </c>
      <c r="S456" s="137">
        <v>2.2000000000000002</v>
      </c>
      <c r="T456" s="138">
        <f>S456*H456</f>
        <v>9.5040000000000013</v>
      </c>
      <c r="AR456" s="139" t="s">
        <v>187</v>
      </c>
      <c r="AT456" s="139" t="s">
        <v>182</v>
      </c>
      <c r="AU456" s="139" t="s">
        <v>85</v>
      </c>
      <c r="AY456" s="17" t="s">
        <v>180</v>
      </c>
      <c r="BE456" s="140">
        <f>IF(N456="základní",J456,0)</f>
        <v>0</v>
      </c>
      <c r="BF456" s="140">
        <f>IF(N456="snížená",J456,0)</f>
        <v>0</v>
      </c>
      <c r="BG456" s="140">
        <f>IF(N456="zákl. přenesená",J456,0)</f>
        <v>0</v>
      </c>
      <c r="BH456" s="140">
        <f>IF(N456="sníž. přenesená",J456,0)</f>
        <v>0</v>
      </c>
      <c r="BI456" s="140">
        <f>IF(N456="nulová",J456,0)</f>
        <v>0</v>
      </c>
      <c r="BJ456" s="17" t="s">
        <v>83</v>
      </c>
      <c r="BK456" s="140">
        <f>ROUND(I456*H456,2)</f>
        <v>0</v>
      </c>
      <c r="BL456" s="17" t="s">
        <v>187</v>
      </c>
      <c r="BM456" s="139" t="s">
        <v>695</v>
      </c>
    </row>
    <row r="457" spans="2:65" s="1" customFormat="1">
      <c r="B457" s="32"/>
      <c r="D457" s="141" t="s">
        <v>189</v>
      </c>
      <c r="F457" s="142" t="s">
        <v>696</v>
      </c>
      <c r="I457" s="143"/>
      <c r="L457" s="32"/>
      <c r="M457" s="144"/>
      <c r="T457" s="53"/>
      <c r="AT457" s="17" t="s">
        <v>189</v>
      </c>
      <c r="AU457" s="17" t="s">
        <v>85</v>
      </c>
    </row>
    <row r="458" spans="2:65" s="14" customFormat="1">
      <c r="B458" s="160"/>
      <c r="D458" s="146" t="s">
        <v>191</v>
      </c>
      <c r="E458" s="161" t="s">
        <v>19</v>
      </c>
      <c r="F458" s="162" t="s">
        <v>697</v>
      </c>
      <c r="H458" s="161" t="s">
        <v>19</v>
      </c>
      <c r="I458" s="163"/>
      <c r="L458" s="160"/>
      <c r="M458" s="164"/>
      <c r="T458" s="165"/>
      <c r="AT458" s="161" t="s">
        <v>191</v>
      </c>
      <c r="AU458" s="161" t="s">
        <v>85</v>
      </c>
      <c r="AV458" s="14" t="s">
        <v>83</v>
      </c>
      <c r="AW458" s="14" t="s">
        <v>36</v>
      </c>
      <c r="AX458" s="14" t="s">
        <v>75</v>
      </c>
      <c r="AY458" s="161" t="s">
        <v>180</v>
      </c>
    </row>
    <row r="459" spans="2:65" s="12" customFormat="1">
      <c r="B459" s="145"/>
      <c r="D459" s="146" t="s">
        <v>191</v>
      </c>
      <c r="E459" s="147" t="s">
        <v>19</v>
      </c>
      <c r="F459" s="148" t="s">
        <v>698</v>
      </c>
      <c r="H459" s="149">
        <v>4.32</v>
      </c>
      <c r="I459" s="150"/>
      <c r="L459" s="145"/>
      <c r="M459" s="151"/>
      <c r="T459" s="152"/>
      <c r="AT459" s="147" t="s">
        <v>191</v>
      </c>
      <c r="AU459" s="147" t="s">
        <v>85</v>
      </c>
      <c r="AV459" s="12" t="s">
        <v>85</v>
      </c>
      <c r="AW459" s="12" t="s">
        <v>36</v>
      </c>
      <c r="AX459" s="12" t="s">
        <v>75</v>
      </c>
      <c r="AY459" s="147" t="s">
        <v>180</v>
      </c>
    </row>
    <row r="460" spans="2:65" s="13" customFormat="1">
      <c r="B460" s="153"/>
      <c r="D460" s="146" t="s">
        <v>191</v>
      </c>
      <c r="E460" s="154" t="s">
        <v>19</v>
      </c>
      <c r="F460" s="155" t="s">
        <v>195</v>
      </c>
      <c r="H460" s="156">
        <v>4.32</v>
      </c>
      <c r="I460" s="157"/>
      <c r="L460" s="153"/>
      <c r="M460" s="158"/>
      <c r="T460" s="159"/>
      <c r="AT460" s="154" t="s">
        <v>191</v>
      </c>
      <c r="AU460" s="154" t="s">
        <v>85</v>
      </c>
      <c r="AV460" s="13" t="s">
        <v>187</v>
      </c>
      <c r="AW460" s="13" t="s">
        <v>36</v>
      </c>
      <c r="AX460" s="13" t="s">
        <v>83</v>
      </c>
      <c r="AY460" s="154" t="s">
        <v>180</v>
      </c>
    </row>
    <row r="461" spans="2:65" s="1" customFormat="1" ht="37.950000000000003" customHeight="1">
      <c r="B461" s="32"/>
      <c r="C461" s="128" t="s">
        <v>699</v>
      </c>
      <c r="D461" s="128" t="s">
        <v>182</v>
      </c>
      <c r="E461" s="129" t="s">
        <v>700</v>
      </c>
      <c r="F461" s="130" t="s">
        <v>701</v>
      </c>
      <c r="G461" s="131" t="s">
        <v>185</v>
      </c>
      <c r="H461" s="132">
        <v>4.32</v>
      </c>
      <c r="I461" s="133"/>
      <c r="J461" s="134">
        <f>ROUND(I461*H461,2)</f>
        <v>0</v>
      </c>
      <c r="K461" s="130" t="s">
        <v>186</v>
      </c>
      <c r="L461" s="32"/>
      <c r="M461" s="135" t="s">
        <v>19</v>
      </c>
      <c r="N461" s="136" t="s">
        <v>46</v>
      </c>
      <c r="P461" s="137">
        <f>O461*H461</f>
        <v>0</v>
      </c>
      <c r="Q461" s="137">
        <v>0</v>
      </c>
      <c r="R461" s="137">
        <f>Q461*H461</f>
        <v>0</v>
      </c>
      <c r="S461" s="137">
        <v>2.9000000000000001E-2</v>
      </c>
      <c r="T461" s="138">
        <f>S461*H461</f>
        <v>0.12528</v>
      </c>
      <c r="AR461" s="139" t="s">
        <v>187</v>
      </c>
      <c r="AT461" s="139" t="s">
        <v>182</v>
      </c>
      <c r="AU461" s="139" t="s">
        <v>85</v>
      </c>
      <c r="AY461" s="17" t="s">
        <v>180</v>
      </c>
      <c r="BE461" s="140">
        <f>IF(N461="základní",J461,0)</f>
        <v>0</v>
      </c>
      <c r="BF461" s="140">
        <f>IF(N461="snížená",J461,0)</f>
        <v>0</v>
      </c>
      <c r="BG461" s="140">
        <f>IF(N461="zákl. přenesená",J461,0)</f>
        <v>0</v>
      </c>
      <c r="BH461" s="140">
        <f>IF(N461="sníž. přenesená",J461,0)</f>
        <v>0</v>
      </c>
      <c r="BI461" s="140">
        <f>IF(N461="nulová",J461,0)</f>
        <v>0</v>
      </c>
      <c r="BJ461" s="17" t="s">
        <v>83</v>
      </c>
      <c r="BK461" s="140">
        <f>ROUND(I461*H461,2)</f>
        <v>0</v>
      </c>
      <c r="BL461" s="17" t="s">
        <v>187</v>
      </c>
      <c r="BM461" s="139" t="s">
        <v>702</v>
      </c>
    </row>
    <row r="462" spans="2:65" s="1" customFormat="1">
      <c r="B462" s="32"/>
      <c r="D462" s="141" t="s">
        <v>189</v>
      </c>
      <c r="F462" s="142" t="s">
        <v>703</v>
      </c>
      <c r="I462" s="143"/>
      <c r="L462" s="32"/>
      <c r="M462" s="144"/>
      <c r="T462" s="53"/>
      <c r="AT462" s="17" t="s">
        <v>189</v>
      </c>
      <c r="AU462" s="17" t="s">
        <v>85</v>
      </c>
    </row>
    <row r="463" spans="2:65" s="1" customFormat="1" ht="37.950000000000003" customHeight="1">
      <c r="B463" s="32"/>
      <c r="C463" s="128" t="s">
        <v>704</v>
      </c>
      <c r="D463" s="128" t="s">
        <v>182</v>
      </c>
      <c r="E463" s="129" t="s">
        <v>705</v>
      </c>
      <c r="F463" s="130" t="s">
        <v>706</v>
      </c>
      <c r="G463" s="131" t="s">
        <v>185</v>
      </c>
      <c r="H463" s="132">
        <v>178.1</v>
      </c>
      <c r="I463" s="133"/>
      <c r="J463" s="134">
        <f>ROUND(I463*H463,2)</f>
        <v>0</v>
      </c>
      <c r="K463" s="130" t="s">
        <v>186</v>
      </c>
      <c r="L463" s="32"/>
      <c r="M463" s="135" t="s">
        <v>19</v>
      </c>
      <c r="N463" s="136" t="s">
        <v>46</v>
      </c>
      <c r="P463" s="137">
        <f>O463*H463</f>
        <v>0</v>
      </c>
      <c r="Q463" s="137">
        <v>0</v>
      </c>
      <c r="R463" s="137">
        <f>Q463*H463</f>
        <v>0</v>
      </c>
      <c r="S463" s="137">
        <v>0.02</v>
      </c>
      <c r="T463" s="138">
        <f>S463*H463</f>
        <v>3.5619999999999998</v>
      </c>
      <c r="AR463" s="139" t="s">
        <v>187</v>
      </c>
      <c r="AT463" s="139" t="s">
        <v>182</v>
      </c>
      <c r="AU463" s="139" t="s">
        <v>85</v>
      </c>
      <c r="AY463" s="17" t="s">
        <v>180</v>
      </c>
      <c r="BE463" s="140">
        <f>IF(N463="základní",J463,0)</f>
        <v>0</v>
      </c>
      <c r="BF463" s="140">
        <f>IF(N463="snížená",J463,0)</f>
        <v>0</v>
      </c>
      <c r="BG463" s="140">
        <f>IF(N463="zákl. přenesená",J463,0)</f>
        <v>0</v>
      </c>
      <c r="BH463" s="140">
        <f>IF(N463="sníž. přenesená",J463,0)</f>
        <v>0</v>
      </c>
      <c r="BI463" s="140">
        <f>IF(N463="nulová",J463,0)</f>
        <v>0</v>
      </c>
      <c r="BJ463" s="17" t="s">
        <v>83</v>
      </c>
      <c r="BK463" s="140">
        <f>ROUND(I463*H463,2)</f>
        <v>0</v>
      </c>
      <c r="BL463" s="17" t="s">
        <v>187</v>
      </c>
      <c r="BM463" s="139" t="s">
        <v>707</v>
      </c>
    </row>
    <row r="464" spans="2:65" s="1" customFormat="1">
      <c r="B464" s="32"/>
      <c r="D464" s="141" t="s">
        <v>189</v>
      </c>
      <c r="F464" s="142" t="s">
        <v>708</v>
      </c>
      <c r="I464" s="143"/>
      <c r="L464" s="32"/>
      <c r="M464" s="144"/>
      <c r="T464" s="53"/>
      <c r="AT464" s="17" t="s">
        <v>189</v>
      </c>
      <c r="AU464" s="17" t="s">
        <v>85</v>
      </c>
    </row>
    <row r="465" spans="2:65" s="1" customFormat="1" ht="37.950000000000003" customHeight="1">
      <c r="B465" s="32"/>
      <c r="C465" s="128" t="s">
        <v>709</v>
      </c>
      <c r="D465" s="128" t="s">
        <v>182</v>
      </c>
      <c r="E465" s="129" t="s">
        <v>710</v>
      </c>
      <c r="F465" s="130" t="s">
        <v>711</v>
      </c>
      <c r="G465" s="131" t="s">
        <v>712</v>
      </c>
      <c r="H465" s="132">
        <v>1</v>
      </c>
      <c r="I465" s="133"/>
      <c r="J465" s="134">
        <f>ROUND(I465*H465,2)</f>
        <v>0</v>
      </c>
      <c r="K465" s="130" t="s">
        <v>19</v>
      </c>
      <c r="L465" s="32"/>
      <c r="M465" s="135" t="s">
        <v>19</v>
      </c>
      <c r="N465" s="136" t="s">
        <v>46</v>
      </c>
      <c r="P465" s="137">
        <f>O465*H465</f>
        <v>0</v>
      </c>
      <c r="Q465" s="137">
        <v>0</v>
      </c>
      <c r="R465" s="137">
        <f>Q465*H465</f>
        <v>0</v>
      </c>
      <c r="S465" s="137">
        <v>0</v>
      </c>
      <c r="T465" s="138">
        <f>S465*H465</f>
        <v>0</v>
      </c>
      <c r="AR465" s="139" t="s">
        <v>187</v>
      </c>
      <c r="AT465" s="139" t="s">
        <v>182</v>
      </c>
      <c r="AU465" s="139" t="s">
        <v>85</v>
      </c>
      <c r="AY465" s="17" t="s">
        <v>180</v>
      </c>
      <c r="BE465" s="140">
        <f>IF(N465="základní",J465,0)</f>
        <v>0</v>
      </c>
      <c r="BF465" s="140">
        <f>IF(N465="snížená",J465,0)</f>
        <v>0</v>
      </c>
      <c r="BG465" s="140">
        <f>IF(N465="zákl. přenesená",J465,0)</f>
        <v>0</v>
      </c>
      <c r="BH465" s="140">
        <f>IF(N465="sníž. přenesená",J465,0)</f>
        <v>0</v>
      </c>
      <c r="BI465" s="140">
        <f>IF(N465="nulová",J465,0)</f>
        <v>0</v>
      </c>
      <c r="BJ465" s="17" t="s">
        <v>83</v>
      </c>
      <c r="BK465" s="140">
        <f>ROUND(I465*H465,2)</f>
        <v>0</v>
      </c>
      <c r="BL465" s="17" t="s">
        <v>187</v>
      </c>
      <c r="BM465" s="139" t="s">
        <v>713</v>
      </c>
    </row>
    <row r="466" spans="2:65" s="1" customFormat="1" ht="66.75" customHeight="1">
      <c r="B466" s="32"/>
      <c r="C466" s="128" t="s">
        <v>714</v>
      </c>
      <c r="D466" s="128" t="s">
        <v>182</v>
      </c>
      <c r="E466" s="129" t="s">
        <v>715</v>
      </c>
      <c r="F466" s="130" t="s">
        <v>716</v>
      </c>
      <c r="G466" s="131" t="s">
        <v>100</v>
      </c>
      <c r="H466" s="132">
        <v>2</v>
      </c>
      <c r="I466" s="133"/>
      <c r="J466" s="134">
        <f>ROUND(I466*H466,2)</f>
        <v>0</v>
      </c>
      <c r="K466" s="130" t="s">
        <v>186</v>
      </c>
      <c r="L466" s="32"/>
      <c r="M466" s="135" t="s">
        <v>19</v>
      </c>
      <c r="N466" s="136" t="s">
        <v>46</v>
      </c>
      <c r="P466" s="137">
        <f>O466*H466</f>
        <v>0</v>
      </c>
      <c r="Q466" s="137">
        <v>0</v>
      </c>
      <c r="R466" s="137">
        <f>Q466*H466</f>
        <v>0</v>
      </c>
      <c r="S466" s="137">
        <v>2.1</v>
      </c>
      <c r="T466" s="138">
        <f>S466*H466</f>
        <v>4.2</v>
      </c>
      <c r="AR466" s="139" t="s">
        <v>187</v>
      </c>
      <c r="AT466" s="139" t="s">
        <v>182</v>
      </c>
      <c r="AU466" s="139" t="s">
        <v>85</v>
      </c>
      <c r="AY466" s="17" t="s">
        <v>180</v>
      </c>
      <c r="BE466" s="140">
        <f>IF(N466="základní",J466,0)</f>
        <v>0</v>
      </c>
      <c r="BF466" s="140">
        <f>IF(N466="snížená",J466,0)</f>
        <v>0</v>
      </c>
      <c r="BG466" s="140">
        <f>IF(N466="zákl. přenesená",J466,0)</f>
        <v>0</v>
      </c>
      <c r="BH466" s="140">
        <f>IF(N466="sníž. přenesená",J466,0)</f>
        <v>0</v>
      </c>
      <c r="BI466" s="140">
        <f>IF(N466="nulová",J466,0)</f>
        <v>0</v>
      </c>
      <c r="BJ466" s="17" t="s">
        <v>83</v>
      </c>
      <c r="BK466" s="140">
        <f>ROUND(I466*H466,2)</f>
        <v>0</v>
      </c>
      <c r="BL466" s="17" t="s">
        <v>187</v>
      </c>
      <c r="BM466" s="139" t="s">
        <v>717</v>
      </c>
    </row>
    <row r="467" spans="2:65" s="1" customFormat="1">
      <c r="B467" s="32"/>
      <c r="D467" s="141" t="s">
        <v>189</v>
      </c>
      <c r="F467" s="142" t="s">
        <v>718</v>
      </c>
      <c r="I467" s="143"/>
      <c r="L467" s="32"/>
      <c r="M467" s="144"/>
      <c r="T467" s="53"/>
      <c r="AT467" s="17" t="s">
        <v>189</v>
      </c>
      <c r="AU467" s="17" t="s">
        <v>85</v>
      </c>
    </row>
    <row r="468" spans="2:65" s="1" customFormat="1" ht="37.950000000000003" customHeight="1">
      <c r="B468" s="32"/>
      <c r="C468" s="128" t="s">
        <v>719</v>
      </c>
      <c r="D468" s="128" t="s">
        <v>182</v>
      </c>
      <c r="E468" s="129" t="s">
        <v>720</v>
      </c>
      <c r="F468" s="130" t="s">
        <v>721</v>
      </c>
      <c r="G468" s="131" t="s">
        <v>105</v>
      </c>
      <c r="H468" s="132">
        <v>1</v>
      </c>
      <c r="I468" s="133"/>
      <c r="J468" s="134">
        <f>ROUND(I468*H468,2)</f>
        <v>0</v>
      </c>
      <c r="K468" s="130" t="s">
        <v>186</v>
      </c>
      <c r="L468" s="32"/>
      <c r="M468" s="135" t="s">
        <v>19</v>
      </c>
      <c r="N468" s="136" t="s">
        <v>46</v>
      </c>
      <c r="P468" s="137">
        <f>O468*H468</f>
        <v>0</v>
      </c>
      <c r="Q468" s="137">
        <v>0</v>
      </c>
      <c r="R468" s="137">
        <f>Q468*H468</f>
        <v>0</v>
      </c>
      <c r="S468" s="137">
        <v>7.5999999999999998E-2</v>
      </c>
      <c r="T468" s="138">
        <f>S468*H468</f>
        <v>7.5999999999999998E-2</v>
      </c>
      <c r="AR468" s="139" t="s">
        <v>187</v>
      </c>
      <c r="AT468" s="139" t="s">
        <v>182</v>
      </c>
      <c r="AU468" s="139" t="s">
        <v>85</v>
      </c>
      <c r="AY468" s="17" t="s">
        <v>180</v>
      </c>
      <c r="BE468" s="140">
        <f>IF(N468="základní",J468,0)</f>
        <v>0</v>
      </c>
      <c r="BF468" s="140">
        <f>IF(N468="snížená",J468,0)</f>
        <v>0</v>
      </c>
      <c r="BG468" s="140">
        <f>IF(N468="zákl. přenesená",J468,0)</f>
        <v>0</v>
      </c>
      <c r="BH468" s="140">
        <f>IF(N468="sníž. přenesená",J468,0)</f>
        <v>0</v>
      </c>
      <c r="BI468" s="140">
        <f>IF(N468="nulová",J468,0)</f>
        <v>0</v>
      </c>
      <c r="BJ468" s="17" t="s">
        <v>83</v>
      </c>
      <c r="BK468" s="140">
        <f>ROUND(I468*H468,2)</f>
        <v>0</v>
      </c>
      <c r="BL468" s="17" t="s">
        <v>187</v>
      </c>
      <c r="BM468" s="139" t="s">
        <v>722</v>
      </c>
    </row>
    <row r="469" spans="2:65" s="1" customFormat="1">
      <c r="B469" s="32"/>
      <c r="D469" s="141" t="s">
        <v>189</v>
      </c>
      <c r="F469" s="142" t="s">
        <v>723</v>
      </c>
      <c r="I469" s="143"/>
      <c r="L469" s="32"/>
      <c r="M469" s="144"/>
      <c r="T469" s="53"/>
      <c r="AT469" s="17" t="s">
        <v>189</v>
      </c>
      <c r="AU469" s="17" t="s">
        <v>85</v>
      </c>
    </row>
    <row r="470" spans="2:65" s="1" customFormat="1" ht="55.5" customHeight="1">
      <c r="B470" s="32"/>
      <c r="C470" s="128" t="s">
        <v>724</v>
      </c>
      <c r="D470" s="128" t="s">
        <v>182</v>
      </c>
      <c r="E470" s="129" t="s">
        <v>725</v>
      </c>
      <c r="F470" s="130" t="s">
        <v>726</v>
      </c>
      <c r="G470" s="131" t="s">
        <v>283</v>
      </c>
      <c r="H470" s="132">
        <v>2</v>
      </c>
      <c r="I470" s="133"/>
      <c r="J470" s="134">
        <f>ROUND(I470*H470,2)</f>
        <v>0</v>
      </c>
      <c r="K470" s="130" t="s">
        <v>186</v>
      </c>
      <c r="L470" s="32"/>
      <c r="M470" s="135" t="s">
        <v>19</v>
      </c>
      <c r="N470" s="136" t="s">
        <v>46</v>
      </c>
      <c r="P470" s="137">
        <f>O470*H470</f>
        <v>0</v>
      </c>
      <c r="Q470" s="137">
        <v>0</v>
      </c>
      <c r="R470" s="137">
        <f>Q470*H470</f>
        <v>0</v>
      </c>
      <c r="S470" s="137">
        <v>0.20699999999999999</v>
      </c>
      <c r="T470" s="138">
        <f>S470*H470</f>
        <v>0.41399999999999998</v>
      </c>
      <c r="AR470" s="139" t="s">
        <v>187</v>
      </c>
      <c r="AT470" s="139" t="s">
        <v>182</v>
      </c>
      <c r="AU470" s="139" t="s">
        <v>85</v>
      </c>
      <c r="AY470" s="17" t="s">
        <v>180</v>
      </c>
      <c r="BE470" s="140">
        <f>IF(N470="základní",J470,0)</f>
        <v>0</v>
      </c>
      <c r="BF470" s="140">
        <f>IF(N470="snížená",J470,0)</f>
        <v>0</v>
      </c>
      <c r="BG470" s="140">
        <f>IF(N470="zákl. přenesená",J470,0)</f>
        <v>0</v>
      </c>
      <c r="BH470" s="140">
        <f>IF(N470="sníž. přenesená",J470,0)</f>
        <v>0</v>
      </c>
      <c r="BI470" s="140">
        <f>IF(N470="nulová",J470,0)</f>
        <v>0</v>
      </c>
      <c r="BJ470" s="17" t="s">
        <v>83</v>
      </c>
      <c r="BK470" s="140">
        <f>ROUND(I470*H470,2)</f>
        <v>0</v>
      </c>
      <c r="BL470" s="17" t="s">
        <v>187</v>
      </c>
      <c r="BM470" s="139" t="s">
        <v>727</v>
      </c>
    </row>
    <row r="471" spans="2:65" s="1" customFormat="1">
      <c r="B471" s="32"/>
      <c r="D471" s="141" t="s">
        <v>189</v>
      </c>
      <c r="F471" s="142" t="s">
        <v>728</v>
      </c>
      <c r="I471" s="143"/>
      <c r="L471" s="32"/>
      <c r="M471" s="144"/>
      <c r="T471" s="53"/>
      <c r="AT471" s="17" t="s">
        <v>189</v>
      </c>
      <c r="AU471" s="17" t="s">
        <v>85</v>
      </c>
    </row>
    <row r="472" spans="2:65" s="14" customFormat="1">
      <c r="B472" s="160"/>
      <c r="D472" s="146" t="s">
        <v>191</v>
      </c>
      <c r="E472" s="161" t="s">
        <v>19</v>
      </c>
      <c r="F472" s="162" t="s">
        <v>729</v>
      </c>
      <c r="H472" s="161" t="s">
        <v>19</v>
      </c>
      <c r="I472" s="163"/>
      <c r="L472" s="160"/>
      <c r="M472" s="164"/>
      <c r="T472" s="165"/>
      <c r="AT472" s="161" t="s">
        <v>191</v>
      </c>
      <c r="AU472" s="161" t="s">
        <v>85</v>
      </c>
      <c r="AV472" s="14" t="s">
        <v>83</v>
      </c>
      <c r="AW472" s="14" t="s">
        <v>36</v>
      </c>
      <c r="AX472" s="14" t="s">
        <v>75</v>
      </c>
      <c r="AY472" s="161" t="s">
        <v>180</v>
      </c>
    </row>
    <row r="473" spans="2:65" s="12" customFormat="1">
      <c r="B473" s="145"/>
      <c r="D473" s="146" t="s">
        <v>191</v>
      </c>
      <c r="E473" s="147" t="s">
        <v>19</v>
      </c>
      <c r="F473" s="148" t="s">
        <v>85</v>
      </c>
      <c r="H473" s="149">
        <v>2</v>
      </c>
      <c r="I473" s="150"/>
      <c r="L473" s="145"/>
      <c r="M473" s="151"/>
      <c r="T473" s="152"/>
      <c r="AT473" s="147" t="s">
        <v>191</v>
      </c>
      <c r="AU473" s="147" t="s">
        <v>85</v>
      </c>
      <c r="AV473" s="12" t="s">
        <v>85</v>
      </c>
      <c r="AW473" s="12" t="s">
        <v>36</v>
      </c>
      <c r="AX473" s="12" t="s">
        <v>75</v>
      </c>
      <c r="AY473" s="147" t="s">
        <v>180</v>
      </c>
    </row>
    <row r="474" spans="2:65" s="13" customFormat="1">
      <c r="B474" s="153"/>
      <c r="D474" s="146" t="s">
        <v>191</v>
      </c>
      <c r="E474" s="154" t="s">
        <v>19</v>
      </c>
      <c r="F474" s="155" t="s">
        <v>195</v>
      </c>
      <c r="H474" s="156">
        <v>2</v>
      </c>
      <c r="I474" s="157"/>
      <c r="L474" s="153"/>
      <c r="M474" s="158"/>
      <c r="T474" s="159"/>
      <c r="AT474" s="154" t="s">
        <v>191</v>
      </c>
      <c r="AU474" s="154" t="s">
        <v>85</v>
      </c>
      <c r="AV474" s="13" t="s">
        <v>187</v>
      </c>
      <c r="AW474" s="13" t="s">
        <v>36</v>
      </c>
      <c r="AX474" s="13" t="s">
        <v>83</v>
      </c>
      <c r="AY474" s="154" t="s">
        <v>180</v>
      </c>
    </row>
    <row r="475" spans="2:65" s="1" customFormat="1" ht="44.25" customHeight="1">
      <c r="B475" s="32"/>
      <c r="C475" s="128" t="s">
        <v>730</v>
      </c>
      <c r="D475" s="128" t="s">
        <v>182</v>
      </c>
      <c r="E475" s="129" t="s">
        <v>731</v>
      </c>
      <c r="F475" s="130" t="s">
        <v>732</v>
      </c>
      <c r="G475" s="131" t="s">
        <v>283</v>
      </c>
      <c r="H475" s="132">
        <v>1</v>
      </c>
      <c r="I475" s="133"/>
      <c r="J475" s="134">
        <f>ROUND(I475*H475,2)</f>
        <v>0</v>
      </c>
      <c r="K475" s="130" t="s">
        <v>186</v>
      </c>
      <c r="L475" s="32"/>
      <c r="M475" s="135" t="s">
        <v>19</v>
      </c>
      <c r="N475" s="136" t="s">
        <v>46</v>
      </c>
      <c r="P475" s="137">
        <f>O475*H475</f>
        <v>0</v>
      </c>
      <c r="Q475" s="137">
        <v>0</v>
      </c>
      <c r="R475" s="137">
        <f>Q475*H475</f>
        <v>0</v>
      </c>
      <c r="S475" s="137">
        <v>0.104</v>
      </c>
      <c r="T475" s="138">
        <f>S475*H475</f>
        <v>0.104</v>
      </c>
      <c r="AR475" s="139" t="s">
        <v>187</v>
      </c>
      <c r="AT475" s="139" t="s">
        <v>182</v>
      </c>
      <c r="AU475" s="139" t="s">
        <v>85</v>
      </c>
      <c r="AY475" s="17" t="s">
        <v>180</v>
      </c>
      <c r="BE475" s="140">
        <f>IF(N475="základní",J475,0)</f>
        <v>0</v>
      </c>
      <c r="BF475" s="140">
        <f>IF(N475="snížená",J475,0)</f>
        <v>0</v>
      </c>
      <c r="BG475" s="140">
        <f>IF(N475="zákl. přenesená",J475,0)</f>
        <v>0</v>
      </c>
      <c r="BH475" s="140">
        <f>IF(N475="sníž. přenesená",J475,0)</f>
        <v>0</v>
      </c>
      <c r="BI475" s="140">
        <f>IF(N475="nulová",J475,0)</f>
        <v>0</v>
      </c>
      <c r="BJ475" s="17" t="s">
        <v>83</v>
      </c>
      <c r="BK475" s="140">
        <f>ROUND(I475*H475,2)</f>
        <v>0</v>
      </c>
      <c r="BL475" s="17" t="s">
        <v>187</v>
      </c>
      <c r="BM475" s="139" t="s">
        <v>733</v>
      </c>
    </row>
    <row r="476" spans="2:65" s="1" customFormat="1">
      <c r="B476" s="32"/>
      <c r="D476" s="141" t="s">
        <v>189</v>
      </c>
      <c r="F476" s="142" t="s">
        <v>734</v>
      </c>
      <c r="I476" s="143"/>
      <c r="L476" s="32"/>
      <c r="M476" s="144"/>
      <c r="T476" s="53"/>
      <c r="AT476" s="17" t="s">
        <v>189</v>
      </c>
      <c r="AU476" s="17" t="s">
        <v>85</v>
      </c>
    </row>
    <row r="477" spans="2:65" s="1" customFormat="1" ht="44.25" customHeight="1">
      <c r="B477" s="32"/>
      <c r="C477" s="128" t="s">
        <v>735</v>
      </c>
      <c r="D477" s="128" t="s">
        <v>182</v>
      </c>
      <c r="E477" s="129" t="s">
        <v>736</v>
      </c>
      <c r="F477" s="130" t="s">
        <v>737</v>
      </c>
      <c r="G477" s="131" t="s">
        <v>100</v>
      </c>
      <c r="H477" s="132">
        <v>0.4</v>
      </c>
      <c r="I477" s="133"/>
      <c r="J477" s="134">
        <f>ROUND(I477*H477,2)</f>
        <v>0</v>
      </c>
      <c r="K477" s="130" t="s">
        <v>186</v>
      </c>
      <c r="L477" s="32"/>
      <c r="M477" s="135" t="s">
        <v>19</v>
      </c>
      <c r="N477" s="136" t="s">
        <v>46</v>
      </c>
      <c r="P477" s="137">
        <f>O477*H477</f>
        <v>0</v>
      </c>
      <c r="Q477" s="137">
        <v>2.4399999999999999E-3</v>
      </c>
      <c r="R477" s="137">
        <f>Q477*H477</f>
        <v>9.7599999999999998E-4</v>
      </c>
      <c r="S477" s="137">
        <v>5.6000000000000001E-2</v>
      </c>
      <c r="T477" s="138">
        <f>S477*H477</f>
        <v>2.2400000000000003E-2</v>
      </c>
      <c r="AR477" s="139" t="s">
        <v>187</v>
      </c>
      <c r="AT477" s="139" t="s">
        <v>182</v>
      </c>
      <c r="AU477" s="139" t="s">
        <v>85</v>
      </c>
      <c r="AY477" s="17" t="s">
        <v>180</v>
      </c>
      <c r="BE477" s="140">
        <f>IF(N477="základní",J477,0)</f>
        <v>0</v>
      </c>
      <c r="BF477" s="140">
        <f>IF(N477="snížená",J477,0)</f>
        <v>0</v>
      </c>
      <c r="BG477" s="140">
        <f>IF(N477="zákl. přenesená",J477,0)</f>
        <v>0</v>
      </c>
      <c r="BH477" s="140">
        <f>IF(N477="sníž. přenesená",J477,0)</f>
        <v>0</v>
      </c>
      <c r="BI477" s="140">
        <f>IF(N477="nulová",J477,0)</f>
        <v>0</v>
      </c>
      <c r="BJ477" s="17" t="s">
        <v>83</v>
      </c>
      <c r="BK477" s="140">
        <f>ROUND(I477*H477,2)</f>
        <v>0</v>
      </c>
      <c r="BL477" s="17" t="s">
        <v>187</v>
      </c>
      <c r="BM477" s="139" t="s">
        <v>738</v>
      </c>
    </row>
    <row r="478" spans="2:65" s="1" customFormat="1">
      <c r="B478" s="32"/>
      <c r="D478" s="141" t="s">
        <v>189</v>
      </c>
      <c r="F478" s="142" t="s">
        <v>739</v>
      </c>
      <c r="I478" s="143"/>
      <c r="L478" s="32"/>
      <c r="M478" s="144"/>
      <c r="T478" s="53"/>
      <c r="AT478" s="17" t="s">
        <v>189</v>
      </c>
      <c r="AU478" s="17" t="s">
        <v>85</v>
      </c>
    </row>
    <row r="479" spans="2:65" s="14" customFormat="1" ht="20.399999999999999">
      <c r="B479" s="160"/>
      <c r="D479" s="146" t="s">
        <v>191</v>
      </c>
      <c r="E479" s="161" t="s">
        <v>19</v>
      </c>
      <c r="F479" s="162" t="s">
        <v>740</v>
      </c>
      <c r="H479" s="161" t="s">
        <v>19</v>
      </c>
      <c r="I479" s="163"/>
      <c r="L479" s="160"/>
      <c r="M479" s="164"/>
      <c r="T479" s="165"/>
      <c r="AT479" s="161" t="s">
        <v>191</v>
      </c>
      <c r="AU479" s="161" t="s">
        <v>85</v>
      </c>
      <c r="AV479" s="14" t="s">
        <v>83</v>
      </c>
      <c r="AW479" s="14" t="s">
        <v>36</v>
      </c>
      <c r="AX479" s="14" t="s">
        <v>75</v>
      </c>
      <c r="AY479" s="161" t="s">
        <v>180</v>
      </c>
    </row>
    <row r="480" spans="2:65" s="12" customFormat="1">
      <c r="B480" s="145"/>
      <c r="D480" s="146" t="s">
        <v>191</v>
      </c>
      <c r="E480" s="147" t="s">
        <v>19</v>
      </c>
      <c r="F480" s="148" t="s">
        <v>741</v>
      </c>
      <c r="H480" s="149">
        <v>0.4</v>
      </c>
      <c r="I480" s="150"/>
      <c r="L480" s="145"/>
      <c r="M480" s="151"/>
      <c r="T480" s="152"/>
      <c r="AT480" s="147" t="s">
        <v>191</v>
      </c>
      <c r="AU480" s="147" t="s">
        <v>85</v>
      </c>
      <c r="AV480" s="12" t="s">
        <v>85</v>
      </c>
      <c r="AW480" s="12" t="s">
        <v>36</v>
      </c>
      <c r="AX480" s="12" t="s">
        <v>75</v>
      </c>
      <c r="AY480" s="147" t="s">
        <v>180</v>
      </c>
    </row>
    <row r="481" spans="2:65" s="13" customFormat="1">
      <c r="B481" s="153"/>
      <c r="D481" s="146" t="s">
        <v>191</v>
      </c>
      <c r="E481" s="154" t="s">
        <v>19</v>
      </c>
      <c r="F481" s="155" t="s">
        <v>195</v>
      </c>
      <c r="H481" s="156">
        <v>0.4</v>
      </c>
      <c r="I481" s="157"/>
      <c r="L481" s="153"/>
      <c r="M481" s="158"/>
      <c r="T481" s="159"/>
      <c r="AT481" s="154" t="s">
        <v>191</v>
      </c>
      <c r="AU481" s="154" t="s">
        <v>85</v>
      </c>
      <c r="AV481" s="13" t="s">
        <v>187</v>
      </c>
      <c r="AW481" s="13" t="s">
        <v>36</v>
      </c>
      <c r="AX481" s="13" t="s">
        <v>83</v>
      </c>
      <c r="AY481" s="154" t="s">
        <v>180</v>
      </c>
    </row>
    <row r="482" spans="2:65" s="1" customFormat="1" ht="24.15" customHeight="1">
      <c r="B482" s="32"/>
      <c r="C482" s="128" t="s">
        <v>742</v>
      </c>
      <c r="D482" s="128" t="s">
        <v>182</v>
      </c>
      <c r="E482" s="129" t="s">
        <v>743</v>
      </c>
      <c r="F482" s="130" t="s">
        <v>744</v>
      </c>
      <c r="G482" s="131" t="s">
        <v>100</v>
      </c>
      <c r="H482" s="132">
        <v>316.93</v>
      </c>
      <c r="I482" s="133"/>
      <c r="J482" s="134">
        <f>ROUND(I482*H482,2)</f>
        <v>0</v>
      </c>
      <c r="K482" s="130" t="s">
        <v>186</v>
      </c>
      <c r="L482" s="32"/>
      <c r="M482" s="135" t="s">
        <v>19</v>
      </c>
      <c r="N482" s="136" t="s">
        <v>46</v>
      </c>
      <c r="P482" s="137">
        <f>O482*H482</f>
        <v>0</v>
      </c>
      <c r="Q482" s="137">
        <v>0</v>
      </c>
      <c r="R482" s="137">
        <f>Q482*H482</f>
        <v>0</v>
      </c>
      <c r="S482" s="137">
        <v>0</v>
      </c>
      <c r="T482" s="138">
        <f>S482*H482</f>
        <v>0</v>
      </c>
      <c r="AR482" s="139" t="s">
        <v>187</v>
      </c>
      <c r="AT482" s="139" t="s">
        <v>182</v>
      </c>
      <c r="AU482" s="139" t="s">
        <v>85</v>
      </c>
      <c r="AY482" s="17" t="s">
        <v>180</v>
      </c>
      <c r="BE482" s="140">
        <f>IF(N482="základní",J482,0)</f>
        <v>0</v>
      </c>
      <c r="BF482" s="140">
        <f>IF(N482="snížená",J482,0)</f>
        <v>0</v>
      </c>
      <c r="BG482" s="140">
        <f>IF(N482="zákl. přenesená",J482,0)</f>
        <v>0</v>
      </c>
      <c r="BH482" s="140">
        <f>IF(N482="sníž. přenesená",J482,0)</f>
        <v>0</v>
      </c>
      <c r="BI482" s="140">
        <f>IF(N482="nulová",J482,0)</f>
        <v>0</v>
      </c>
      <c r="BJ482" s="17" t="s">
        <v>83</v>
      </c>
      <c r="BK482" s="140">
        <f>ROUND(I482*H482,2)</f>
        <v>0</v>
      </c>
      <c r="BL482" s="17" t="s">
        <v>187</v>
      </c>
      <c r="BM482" s="139" t="s">
        <v>745</v>
      </c>
    </row>
    <row r="483" spans="2:65" s="1" customFormat="1">
      <c r="B483" s="32"/>
      <c r="D483" s="141" t="s">
        <v>189</v>
      </c>
      <c r="F483" s="142" t="s">
        <v>746</v>
      </c>
      <c r="I483" s="143"/>
      <c r="L483" s="32"/>
      <c r="M483" s="144"/>
      <c r="T483" s="53"/>
      <c r="AT483" s="17" t="s">
        <v>189</v>
      </c>
      <c r="AU483" s="17" t="s">
        <v>85</v>
      </c>
    </row>
    <row r="484" spans="2:65" s="12" customFormat="1">
      <c r="B484" s="145"/>
      <c r="D484" s="146" t="s">
        <v>191</v>
      </c>
      <c r="E484" s="147" t="s">
        <v>19</v>
      </c>
      <c r="F484" s="148" t="s">
        <v>747</v>
      </c>
      <c r="H484" s="149">
        <v>316.93</v>
      </c>
      <c r="I484" s="150"/>
      <c r="L484" s="145"/>
      <c r="M484" s="151"/>
      <c r="T484" s="152"/>
      <c r="AT484" s="147" t="s">
        <v>191</v>
      </c>
      <c r="AU484" s="147" t="s">
        <v>85</v>
      </c>
      <c r="AV484" s="12" t="s">
        <v>85</v>
      </c>
      <c r="AW484" s="12" t="s">
        <v>36</v>
      </c>
      <c r="AX484" s="12" t="s">
        <v>75</v>
      </c>
      <c r="AY484" s="147" t="s">
        <v>180</v>
      </c>
    </row>
    <row r="485" spans="2:65" s="13" customFormat="1">
      <c r="B485" s="153"/>
      <c r="D485" s="146" t="s">
        <v>191</v>
      </c>
      <c r="E485" s="154" t="s">
        <v>19</v>
      </c>
      <c r="F485" s="155" t="s">
        <v>195</v>
      </c>
      <c r="H485" s="156">
        <v>316.93</v>
      </c>
      <c r="I485" s="157"/>
      <c r="L485" s="153"/>
      <c r="M485" s="158"/>
      <c r="T485" s="159"/>
      <c r="AT485" s="154" t="s">
        <v>191</v>
      </c>
      <c r="AU485" s="154" t="s">
        <v>85</v>
      </c>
      <c r="AV485" s="13" t="s">
        <v>187</v>
      </c>
      <c r="AW485" s="13" t="s">
        <v>36</v>
      </c>
      <c r="AX485" s="13" t="s">
        <v>83</v>
      </c>
      <c r="AY485" s="154" t="s">
        <v>180</v>
      </c>
    </row>
    <row r="486" spans="2:65" s="1" customFormat="1" ht="24.15" customHeight="1">
      <c r="B486" s="32"/>
      <c r="C486" s="128" t="s">
        <v>748</v>
      </c>
      <c r="D486" s="128" t="s">
        <v>182</v>
      </c>
      <c r="E486" s="129" t="s">
        <v>749</v>
      </c>
      <c r="F486" s="130" t="s">
        <v>750</v>
      </c>
      <c r="G486" s="131" t="s">
        <v>100</v>
      </c>
      <c r="H486" s="132">
        <v>128</v>
      </c>
      <c r="I486" s="133"/>
      <c r="J486" s="134">
        <f>ROUND(I486*H486,2)</f>
        <v>0</v>
      </c>
      <c r="K486" s="130" t="s">
        <v>186</v>
      </c>
      <c r="L486" s="32"/>
      <c r="M486" s="135" t="s">
        <v>19</v>
      </c>
      <c r="N486" s="136" t="s">
        <v>46</v>
      </c>
      <c r="P486" s="137">
        <f>O486*H486</f>
        <v>0</v>
      </c>
      <c r="Q486" s="137">
        <v>0</v>
      </c>
      <c r="R486" s="137">
        <f>Q486*H486</f>
        <v>0</v>
      </c>
      <c r="S486" s="137">
        <v>0</v>
      </c>
      <c r="T486" s="138">
        <f>S486*H486</f>
        <v>0</v>
      </c>
      <c r="AR486" s="139" t="s">
        <v>187</v>
      </c>
      <c r="AT486" s="139" t="s">
        <v>182</v>
      </c>
      <c r="AU486" s="139" t="s">
        <v>85</v>
      </c>
      <c r="AY486" s="17" t="s">
        <v>180</v>
      </c>
      <c r="BE486" s="140">
        <f>IF(N486="základní",J486,0)</f>
        <v>0</v>
      </c>
      <c r="BF486" s="140">
        <f>IF(N486="snížená",J486,0)</f>
        <v>0</v>
      </c>
      <c r="BG486" s="140">
        <f>IF(N486="zákl. přenesená",J486,0)</f>
        <v>0</v>
      </c>
      <c r="BH486" s="140">
        <f>IF(N486="sníž. přenesená",J486,0)</f>
        <v>0</v>
      </c>
      <c r="BI486" s="140">
        <f>IF(N486="nulová",J486,0)</f>
        <v>0</v>
      </c>
      <c r="BJ486" s="17" t="s">
        <v>83</v>
      </c>
      <c r="BK486" s="140">
        <f>ROUND(I486*H486,2)</f>
        <v>0</v>
      </c>
      <c r="BL486" s="17" t="s">
        <v>187</v>
      </c>
      <c r="BM486" s="139" t="s">
        <v>751</v>
      </c>
    </row>
    <row r="487" spans="2:65" s="1" customFormat="1">
      <c r="B487" s="32"/>
      <c r="D487" s="141" t="s">
        <v>189</v>
      </c>
      <c r="F487" s="142" t="s">
        <v>752</v>
      </c>
      <c r="I487" s="143"/>
      <c r="L487" s="32"/>
      <c r="M487" s="144"/>
      <c r="T487" s="53"/>
      <c r="AT487" s="17" t="s">
        <v>189</v>
      </c>
      <c r="AU487" s="17" t="s">
        <v>85</v>
      </c>
    </row>
    <row r="488" spans="2:65" s="14" customFormat="1">
      <c r="B488" s="160"/>
      <c r="D488" s="146" t="s">
        <v>191</v>
      </c>
      <c r="E488" s="161" t="s">
        <v>19</v>
      </c>
      <c r="F488" s="162" t="s">
        <v>697</v>
      </c>
      <c r="H488" s="161" t="s">
        <v>19</v>
      </c>
      <c r="I488" s="163"/>
      <c r="L488" s="160"/>
      <c r="M488" s="164"/>
      <c r="T488" s="165"/>
      <c r="AT488" s="161" t="s">
        <v>191</v>
      </c>
      <c r="AU488" s="161" t="s">
        <v>85</v>
      </c>
      <c r="AV488" s="14" t="s">
        <v>83</v>
      </c>
      <c r="AW488" s="14" t="s">
        <v>36</v>
      </c>
      <c r="AX488" s="14" t="s">
        <v>75</v>
      </c>
      <c r="AY488" s="161" t="s">
        <v>180</v>
      </c>
    </row>
    <row r="489" spans="2:65" s="12" customFormat="1">
      <c r="B489" s="145"/>
      <c r="D489" s="146" t="s">
        <v>191</v>
      </c>
      <c r="E489" s="147" t="s">
        <v>19</v>
      </c>
      <c r="F489" s="148" t="s">
        <v>753</v>
      </c>
      <c r="H489" s="149">
        <v>128</v>
      </c>
      <c r="I489" s="150"/>
      <c r="L489" s="145"/>
      <c r="M489" s="151"/>
      <c r="T489" s="152"/>
      <c r="AT489" s="147" t="s">
        <v>191</v>
      </c>
      <c r="AU489" s="147" t="s">
        <v>85</v>
      </c>
      <c r="AV489" s="12" t="s">
        <v>85</v>
      </c>
      <c r="AW489" s="12" t="s">
        <v>36</v>
      </c>
      <c r="AX489" s="12" t="s">
        <v>75</v>
      </c>
      <c r="AY489" s="147" t="s">
        <v>180</v>
      </c>
    </row>
    <row r="490" spans="2:65" s="13" customFormat="1">
      <c r="B490" s="153"/>
      <c r="D490" s="146" t="s">
        <v>191</v>
      </c>
      <c r="E490" s="154" t="s">
        <v>19</v>
      </c>
      <c r="F490" s="155" t="s">
        <v>195</v>
      </c>
      <c r="H490" s="156">
        <v>128</v>
      </c>
      <c r="I490" s="157"/>
      <c r="L490" s="153"/>
      <c r="M490" s="158"/>
      <c r="T490" s="159"/>
      <c r="AT490" s="154" t="s">
        <v>191</v>
      </c>
      <c r="AU490" s="154" t="s">
        <v>85</v>
      </c>
      <c r="AV490" s="13" t="s">
        <v>187</v>
      </c>
      <c r="AW490" s="13" t="s">
        <v>36</v>
      </c>
      <c r="AX490" s="13" t="s">
        <v>83</v>
      </c>
      <c r="AY490" s="154" t="s">
        <v>180</v>
      </c>
    </row>
    <row r="491" spans="2:65" s="11" customFormat="1" ht="22.95" customHeight="1">
      <c r="B491" s="116"/>
      <c r="D491" s="117" t="s">
        <v>74</v>
      </c>
      <c r="E491" s="126" t="s">
        <v>754</v>
      </c>
      <c r="F491" s="126" t="s">
        <v>755</v>
      </c>
      <c r="I491" s="119"/>
      <c r="J491" s="127">
        <f>BK491</f>
        <v>0</v>
      </c>
      <c r="L491" s="116"/>
      <c r="M491" s="121"/>
      <c r="P491" s="122">
        <f>SUM(P492:P517)</f>
        <v>0</v>
      </c>
      <c r="R491" s="122">
        <f>SUM(R492:R517)</f>
        <v>0</v>
      </c>
      <c r="T491" s="123">
        <f>SUM(T492:T517)</f>
        <v>0</v>
      </c>
      <c r="AR491" s="117" t="s">
        <v>83</v>
      </c>
      <c r="AT491" s="124" t="s">
        <v>74</v>
      </c>
      <c r="AU491" s="124" t="s">
        <v>83</v>
      </c>
      <c r="AY491" s="117" t="s">
        <v>180</v>
      </c>
      <c r="BK491" s="125">
        <f>SUM(BK492:BK517)</f>
        <v>0</v>
      </c>
    </row>
    <row r="492" spans="2:65" s="1" customFormat="1" ht="37.950000000000003" customHeight="1">
      <c r="B492" s="32"/>
      <c r="C492" s="128" t="s">
        <v>756</v>
      </c>
      <c r="D492" s="128" t="s">
        <v>182</v>
      </c>
      <c r="E492" s="129" t="s">
        <v>757</v>
      </c>
      <c r="F492" s="130" t="s">
        <v>758</v>
      </c>
      <c r="G492" s="131" t="s">
        <v>244</v>
      </c>
      <c r="H492" s="132">
        <v>750.44399999999996</v>
      </c>
      <c r="I492" s="133"/>
      <c r="J492" s="134">
        <f>ROUND(I492*H492,2)</f>
        <v>0</v>
      </c>
      <c r="K492" s="130" t="s">
        <v>186</v>
      </c>
      <c r="L492" s="32"/>
      <c r="M492" s="135" t="s">
        <v>19</v>
      </c>
      <c r="N492" s="136" t="s">
        <v>46</v>
      </c>
      <c r="P492" s="137">
        <f>O492*H492</f>
        <v>0</v>
      </c>
      <c r="Q492" s="137">
        <v>0</v>
      </c>
      <c r="R492" s="137">
        <f>Q492*H492</f>
        <v>0</v>
      </c>
      <c r="S492" s="137">
        <v>0</v>
      </c>
      <c r="T492" s="138">
        <f>S492*H492</f>
        <v>0</v>
      </c>
      <c r="AR492" s="139" t="s">
        <v>187</v>
      </c>
      <c r="AT492" s="139" t="s">
        <v>182</v>
      </c>
      <c r="AU492" s="139" t="s">
        <v>85</v>
      </c>
      <c r="AY492" s="17" t="s">
        <v>180</v>
      </c>
      <c r="BE492" s="140">
        <f>IF(N492="základní",J492,0)</f>
        <v>0</v>
      </c>
      <c r="BF492" s="140">
        <f>IF(N492="snížená",J492,0)</f>
        <v>0</v>
      </c>
      <c r="BG492" s="140">
        <f>IF(N492="zákl. přenesená",J492,0)</f>
        <v>0</v>
      </c>
      <c r="BH492" s="140">
        <f>IF(N492="sníž. přenesená",J492,0)</f>
        <v>0</v>
      </c>
      <c r="BI492" s="140">
        <f>IF(N492="nulová",J492,0)</f>
        <v>0</v>
      </c>
      <c r="BJ492" s="17" t="s">
        <v>83</v>
      </c>
      <c r="BK492" s="140">
        <f>ROUND(I492*H492,2)</f>
        <v>0</v>
      </c>
      <c r="BL492" s="17" t="s">
        <v>187</v>
      </c>
      <c r="BM492" s="139" t="s">
        <v>759</v>
      </c>
    </row>
    <row r="493" spans="2:65" s="1" customFormat="1">
      <c r="B493" s="32"/>
      <c r="D493" s="141" t="s">
        <v>189</v>
      </c>
      <c r="F493" s="142" t="s">
        <v>760</v>
      </c>
      <c r="I493" s="143"/>
      <c r="L493" s="32"/>
      <c r="M493" s="144"/>
      <c r="T493" s="53"/>
      <c r="AT493" s="17" t="s">
        <v>189</v>
      </c>
      <c r="AU493" s="17" t="s">
        <v>85</v>
      </c>
    </row>
    <row r="494" spans="2:65" s="1" customFormat="1" ht="28.8">
      <c r="B494" s="32"/>
      <c r="D494" s="146" t="s">
        <v>301</v>
      </c>
      <c r="F494" s="176" t="s">
        <v>761</v>
      </c>
      <c r="I494" s="143"/>
      <c r="L494" s="32"/>
      <c r="M494" s="144"/>
      <c r="T494" s="53"/>
      <c r="AT494" s="17" t="s">
        <v>301</v>
      </c>
      <c r="AU494" s="17" t="s">
        <v>85</v>
      </c>
    </row>
    <row r="495" spans="2:65" s="1" customFormat="1" ht="16.5" customHeight="1">
      <c r="B495" s="32"/>
      <c r="C495" s="128" t="s">
        <v>762</v>
      </c>
      <c r="D495" s="128" t="s">
        <v>182</v>
      </c>
      <c r="E495" s="129" t="s">
        <v>763</v>
      </c>
      <c r="F495" s="130" t="s">
        <v>764</v>
      </c>
      <c r="G495" s="131" t="s">
        <v>244</v>
      </c>
      <c r="H495" s="132">
        <v>1064.2159999999999</v>
      </c>
      <c r="I495" s="133"/>
      <c r="J495" s="134">
        <f>ROUND(I495*H495,2)</f>
        <v>0</v>
      </c>
      <c r="K495" s="130" t="s">
        <v>186</v>
      </c>
      <c r="L495" s="32"/>
      <c r="M495" s="135" t="s">
        <v>19</v>
      </c>
      <c r="N495" s="136" t="s">
        <v>46</v>
      </c>
      <c r="P495" s="137">
        <f>O495*H495</f>
        <v>0</v>
      </c>
      <c r="Q495" s="137">
        <v>0</v>
      </c>
      <c r="R495" s="137">
        <f>Q495*H495</f>
        <v>0</v>
      </c>
      <c r="S495" s="137">
        <v>0</v>
      </c>
      <c r="T495" s="138">
        <f>S495*H495</f>
        <v>0</v>
      </c>
      <c r="AR495" s="139" t="s">
        <v>187</v>
      </c>
      <c r="AT495" s="139" t="s">
        <v>182</v>
      </c>
      <c r="AU495" s="139" t="s">
        <v>85</v>
      </c>
      <c r="AY495" s="17" t="s">
        <v>180</v>
      </c>
      <c r="BE495" s="140">
        <f>IF(N495="základní",J495,0)</f>
        <v>0</v>
      </c>
      <c r="BF495" s="140">
        <f>IF(N495="snížená",J495,0)</f>
        <v>0</v>
      </c>
      <c r="BG495" s="140">
        <f>IF(N495="zákl. přenesená",J495,0)</f>
        <v>0</v>
      </c>
      <c r="BH495" s="140">
        <f>IF(N495="sníž. přenesená",J495,0)</f>
        <v>0</v>
      </c>
      <c r="BI495" s="140">
        <f>IF(N495="nulová",J495,0)</f>
        <v>0</v>
      </c>
      <c r="BJ495" s="17" t="s">
        <v>83</v>
      </c>
      <c r="BK495" s="140">
        <f>ROUND(I495*H495,2)</f>
        <v>0</v>
      </c>
      <c r="BL495" s="17" t="s">
        <v>187</v>
      </c>
      <c r="BM495" s="139" t="s">
        <v>765</v>
      </c>
    </row>
    <row r="496" spans="2:65" s="1" customFormat="1">
      <c r="B496" s="32"/>
      <c r="D496" s="141" t="s">
        <v>189</v>
      </c>
      <c r="F496" s="142" t="s">
        <v>766</v>
      </c>
      <c r="I496" s="143"/>
      <c r="L496" s="32"/>
      <c r="M496" s="144"/>
      <c r="T496" s="53"/>
      <c r="AT496" s="17" t="s">
        <v>189</v>
      </c>
      <c r="AU496" s="17" t="s">
        <v>85</v>
      </c>
    </row>
    <row r="497" spans="2:65" s="12" customFormat="1">
      <c r="B497" s="145"/>
      <c r="D497" s="146" t="s">
        <v>191</v>
      </c>
      <c r="F497" s="148" t="s">
        <v>767</v>
      </c>
      <c r="H497" s="149">
        <v>1064.2159999999999</v>
      </c>
      <c r="I497" s="150"/>
      <c r="L497" s="145"/>
      <c r="M497" s="151"/>
      <c r="T497" s="152"/>
      <c r="AT497" s="147" t="s">
        <v>191</v>
      </c>
      <c r="AU497" s="147" t="s">
        <v>85</v>
      </c>
      <c r="AV497" s="12" t="s">
        <v>85</v>
      </c>
      <c r="AW497" s="12" t="s">
        <v>4</v>
      </c>
      <c r="AX497" s="12" t="s">
        <v>83</v>
      </c>
      <c r="AY497" s="147" t="s">
        <v>180</v>
      </c>
    </row>
    <row r="498" spans="2:65" s="1" customFormat="1" ht="37.950000000000003" customHeight="1">
      <c r="B498" s="32"/>
      <c r="C498" s="128" t="s">
        <v>768</v>
      </c>
      <c r="D498" s="128" t="s">
        <v>182</v>
      </c>
      <c r="E498" s="129" t="s">
        <v>769</v>
      </c>
      <c r="F498" s="130" t="s">
        <v>770</v>
      </c>
      <c r="G498" s="131" t="s">
        <v>244</v>
      </c>
      <c r="H498" s="132">
        <v>3547.3879999999999</v>
      </c>
      <c r="I498" s="133"/>
      <c r="J498" s="134">
        <f>ROUND(I498*H498,2)</f>
        <v>0</v>
      </c>
      <c r="K498" s="130" t="s">
        <v>186</v>
      </c>
      <c r="L498" s="32"/>
      <c r="M498" s="135" t="s">
        <v>19</v>
      </c>
      <c r="N498" s="136" t="s">
        <v>46</v>
      </c>
      <c r="P498" s="137">
        <f>O498*H498</f>
        <v>0</v>
      </c>
      <c r="Q498" s="137">
        <v>0</v>
      </c>
      <c r="R498" s="137">
        <f>Q498*H498</f>
        <v>0</v>
      </c>
      <c r="S498" s="137">
        <v>0</v>
      </c>
      <c r="T498" s="138">
        <f>S498*H498</f>
        <v>0</v>
      </c>
      <c r="AR498" s="139" t="s">
        <v>187</v>
      </c>
      <c r="AT498" s="139" t="s">
        <v>182</v>
      </c>
      <c r="AU498" s="139" t="s">
        <v>85</v>
      </c>
      <c r="AY498" s="17" t="s">
        <v>180</v>
      </c>
      <c r="BE498" s="140">
        <f>IF(N498="základní",J498,0)</f>
        <v>0</v>
      </c>
      <c r="BF498" s="140">
        <f>IF(N498="snížená",J498,0)</f>
        <v>0</v>
      </c>
      <c r="BG498" s="140">
        <f>IF(N498="zákl. přenesená",J498,0)</f>
        <v>0</v>
      </c>
      <c r="BH498" s="140">
        <f>IF(N498="sníž. přenesená",J498,0)</f>
        <v>0</v>
      </c>
      <c r="BI498" s="140">
        <f>IF(N498="nulová",J498,0)</f>
        <v>0</v>
      </c>
      <c r="BJ498" s="17" t="s">
        <v>83</v>
      </c>
      <c r="BK498" s="140">
        <f>ROUND(I498*H498,2)</f>
        <v>0</v>
      </c>
      <c r="BL498" s="17" t="s">
        <v>187</v>
      </c>
      <c r="BM498" s="139" t="s">
        <v>771</v>
      </c>
    </row>
    <row r="499" spans="2:65" s="1" customFormat="1">
      <c r="B499" s="32"/>
      <c r="D499" s="141" t="s">
        <v>189</v>
      </c>
      <c r="F499" s="142" t="s">
        <v>772</v>
      </c>
      <c r="I499" s="143"/>
      <c r="L499" s="32"/>
      <c r="M499" s="144"/>
      <c r="T499" s="53"/>
      <c r="AT499" s="17" t="s">
        <v>189</v>
      </c>
      <c r="AU499" s="17" t="s">
        <v>85</v>
      </c>
    </row>
    <row r="500" spans="2:65" s="1" customFormat="1" ht="62.7" customHeight="1">
      <c r="B500" s="32"/>
      <c r="C500" s="128" t="s">
        <v>773</v>
      </c>
      <c r="D500" s="128" t="s">
        <v>182</v>
      </c>
      <c r="E500" s="129" t="s">
        <v>774</v>
      </c>
      <c r="F500" s="130" t="s">
        <v>775</v>
      </c>
      <c r="G500" s="131" t="s">
        <v>244</v>
      </c>
      <c r="H500" s="132">
        <v>10642.164000000001</v>
      </c>
      <c r="I500" s="133"/>
      <c r="J500" s="134">
        <f>ROUND(I500*H500,2)</f>
        <v>0</v>
      </c>
      <c r="K500" s="130" t="s">
        <v>186</v>
      </c>
      <c r="L500" s="32"/>
      <c r="M500" s="135" t="s">
        <v>19</v>
      </c>
      <c r="N500" s="136" t="s">
        <v>46</v>
      </c>
      <c r="P500" s="137">
        <f>O500*H500</f>
        <v>0</v>
      </c>
      <c r="Q500" s="137">
        <v>0</v>
      </c>
      <c r="R500" s="137">
        <f>Q500*H500</f>
        <v>0</v>
      </c>
      <c r="S500" s="137">
        <v>0</v>
      </c>
      <c r="T500" s="138">
        <f>S500*H500</f>
        <v>0</v>
      </c>
      <c r="AR500" s="139" t="s">
        <v>187</v>
      </c>
      <c r="AT500" s="139" t="s">
        <v>182</v>
      </c>
      <c r="AU500" s="139" t="s">
        <v>85</v>
      </c>
      <c r="AY500" s="17" t="s">
        <v>180</v>
      </c>
      <c r="BE500" s="140">
        <f>IF(N500="základní",J500,0)</f>
        <v>0</v>
      </c>
      <c r="BF500" s="140">
        <f>IF(N500="snížená",J500,0)</f>
        <v>0</v>
      </c>
      <c r="BG500" s="140">
        <f>IF(N500="zákl. přenesená",J500,0)</f>
        <v>0</v>
      </c>
      <c r="BH500" s="140">
        <f>IF(N500="sníž. přenesená",J500,0)</f>
        <v>0</v>
      </c>
      <c r="BI500" s="140">
        <f>IF(N500="nulová",J500,0)</f>
        <v>0</v>
      </c>
      <c r="BJ500" s="17" t="s">
        <v>83</v>
      </c>
      <c r="BK500" s="140">
        <f>ROUND(I500*H500,2)</f>
        <v>0</v>
      </c>
      <c r="BL500" s="17" t="s">
        <v>187</v>
      </c>
      <c r="BM500" s="139" t="s">
        <v>776</v>
      </c>
    </row>
    <row r="501" spans="2:65" s="1" customFormat="1">
      <c r="B501" s="32"/>
      <c r="D501" s="141" t="s">
        <v>189</v>
      </c>
      <c r="F501" s="142" t="s">
        <v>777</v>
      </c>
      <c r="I501" s="143"/>
      <c r="L501" s="32"/>
      <c r="M501" s="144"/>
      <c r="T501" s="53"/>
      <c r="AT501" s="17" t="s">
        <v>189</v>
      </c>
      <c r="AU501" s="17" t="s">
        <v>85</v>
      </c>
    </row>
    <row r="502" spans="2:65" s="12" customFormat="1">
      <c r="B502" s="145"/>
      <c r="D502" s="146" t="s">
        <v>191</v>
      </c>
      <c r="F502" s="148" t="s">
        <v>778</v>
      </c>
      <c r="H502" s="149">
        <v>10642.164000000001</v>
      </c>
      <c r="I502" s="150"/>
      <c r="L502" s="145"/>
      <c r="M502" s="151"/>
      <c r="T502" s="152"/>
      <c r="AT502" s="147" t="s">
        <v>191</v>
      </c>
      <c r="AU502" s="147" t="s">
        <v>85</v>
      </c>
      <c r="AV502" s="12" t="s">
        <v>85</v>
      </c>
      <c r="AW502" s="12" t="s">
        <v>4</v>
      </c>
      <c r="AX502" s="12" t="s">
        <v>83</v>
      </c>
      <c r="AY502" s="147" t="s">
        <v>180</v>
      </c>
    </row>
    <row r="503" spans="2:65" s="1" customFormat="1" ht="33" customHeight="1">
      <c r="B503" s="32"/>
      <c r="C503" s="128" t="s">
        <v>779</v>
      </c>
      <c r="D503" s="128" t="s">
        <v>182</v>
      </c>
      <c r="E503" s="129" t="s">
        <v>780</v>
      </c>
      <c r="F503" s="130" t="s">
        <v>781</v>
      </c>
      <c r="G503" s="131" t="s">
        <v>244</v>
      </c>
      <c r="H503" s="132">
        <v>3547.3879999999999</v>
      </c>
      <c r="I503" s="133"/>
      <c r="J503" s="134">
        <f>ROUND(I503*H503,2)</f>
        <v>0</v>
      </c>
      <c r="K503" s="130" t="s">
        <v>186</v>
      </c>
      <c r="L503" s="32"/>
      <c r="M503" s="135" t="s">
        <v>19</v>
      </c>
      <c r="N503" s="136" t="s">
        <v>46</v>
      </c>
      <c r="P503" s="137">
        <f>O503*H503</f>
        <v>0</v>
      </c>
      <c r="Q503" s="137">
        <v>0</v>
      </c>
      <c r="R503" s="137">
        <f>Q503*H503</f>
        <v>0</v>
      </c>
      <c r="S503" s="137">
        <v>0</v>
      </c>
      <c r="T503" s="138">
        <f>S503*H503</f>
        <v>0</v>
      </c>
      <c r="AR503" s="139" t="s">
        <v>187</v>
      </c>
      <c r="AT503" s="139" t="s">
        <v>182</v>
      </c>
      <c r="AU503" s="139" t="s">
        <v>85</v>
      </c>
      <c r="AY503" s="17" t="s">
        <v>180</v>
      </c>
      <c r="BE503" s="140">
        <f>IF(N503="základní",J503,0)</f>
        <v>0</v>
      </c>
      <c r="BF503" s="140">
        <f>IF(N503="snížená",J503,0)</f>
        <v>0</v>
      </c>
      <c r="BG503" s="140">
        <f>IF(N503="zákl. přenesená",J503,0)</f>
        <v>0</v>
      </c>
      <c r="BH503" s="140">
        <f>IF(N503="sníž. přenesená",J503,0)</f>
        <v>0</v>
      </c>
      <c r="BI503" s="140">
        <f>IF(N503="nulová",J503,0)</f>
        <v>0</v>
      </c>
      <c r="BJ503" s="17" t="s">
        <v>83</v>
      </c>
      <c r="BK503" s="140">
        <f>ROUND(I503*H503,2)</f>
        <v>0</v>
      </c>
      <c r="BL503" s="17" t="s">
        <v>187</v>
      </c>
      <c r="BM503" s="139" t="s">
        <v>782</v>
      </c>
    </row>
    <row r="504" spans="2:65" s="1" customFormat="1">
      <c r="B504" s="32"/>
      <c r="D504" s="141" t="s">
        <v>189</v>
      </c>
      <c r="F504" s="142" t="s">
        <v>783</v>
      </c>
      <c r="I504" s="143"/>
      <c r="L504" s="32"/>
      <c r="M504" s="144"/>
      <c r="T504" s="53"/>
      <c r="AT504" s="17" t="s">
        <v>189</v>
      </c>
      <c r="AU504" s="17" t="s">
        <v>85</v>
      </c>
    </row>
    <row r="505" spans="2:65" s="1" customFormat="1" ht="44.25" customHeight="1">
      <c r="B505" s="32"/>
      <c r="C505" s="128" t="s">
        <v>784</v>
      </c>
      <c r="D505" s="128" t="s">
        <v>182</v>
      </c>
      <c r="E505" s="129" t="s">
        <v>785</v>
      </c>
      <c r="F505" s="130" t="s">
        <v>786</v>
      </c>
      <c r="G505" s="131" t="s">
        <v>244</v>
      </c>
      <c r="H505" s="132">
        <v>49663.432000000001</v>
      </c>
      <c r="I505" s="133"/>
      <c r="J505" s="134">
        <f>ROUND(I505*H505,2)</f>
        <v>0</v>
      </c>
      <c r="K505" s="130" t="s">
        <v>186</v>
      </c>
      <c r="L505" s="32"/>
      <c r="M505" s="135" t="s">
        <v>19</v>
      </c>
      <c r="N505" s="136" t="s">
        <v>46</v>
      </c>
      <c r="P505" s="137">
        <f>O505*H505</f>
        <v>0</v>
      </c>
      <c r="Q505" s="137">
        <v>0</v>
      </c>
      <c r="R505" s="137">
        <f>Q505*H505</f>
        <v>0</v>
      </c>
      <c r="S505" s="137">
        <v>0</v>
      </c>
      <c r="T505" s="138">
        <f>S505*H505</f>
        <v>0</v>
      </c>
      <c r="AR505" s="139" t="s">
        <v>187</v>
      </c>
      <c r="AT505" s="139" t="s">
        <v>182</v>
      </c>
      <c r="AU505" s="139" t="s">
        <v>85</v>
      </c>
      <c r="AY505" s="17" t="s">
        <v>180</v>
      </c>
      <c r="BE505" s="140">
        <f>IF(N505="základní",J505,0)</f>
        <v>0</v>
      </c>
      <c r="BF505" s="140">
        <f>IF(N505="snížená",J505,0)</f>
        <v>0</v>
      </c>
      <c r="BG505" s="140">
        <f>IF(N505="zákl. přenesená",J505,0)</f>
        <v>0</v>
      </c>
      <c r="BH505" s="140">
        <f>IF(N505="sníž. přenesená",J505,0)</f>
        <v>0</v>
      </c>
      <c r="BI505" s="140">
        <f>IF(N505="nulová",J505,0)</f>
        <v>0</v>
      </c>
      <c r="BJ505" s="17" t="s">
        <v>83</v>
      </c>
      <c r="BK505" s="140">
        <f>ROUND(I505*H505,2)</f>
        <v>0</v>
      </c>
      <c r="BL505" s="17" t="s">
        <v>187</v>
      </c>
      <c r="BM505" s="139" t="s">
        <v>787</v>
      </c>
    </row>
    <row r="506" spans="2:65" s="1" customFormat="1">
      <c r="B506" s="32"/>
      <c r="D506" s="141" t="s">
        <v>189</v>
      </c>
      <c r="F506" s="142" t="s">
        <v>788</v>
      </c>
      <c r="I506" s="143"/>
      <c r="L506" s="32"/>
      <c r="M506" s="144"/>
      <c r="T506" s="53"/>
      <c r="AT506" s="17" t="s">
        <v>189</v>
      </c>
      <c r="AU506" s="17" t="s">
        <v>85</v>
      </c>
    </row>
    <row r="507" spans="2:65" s="12" customFormat="1">
      <c r="B507" s="145"/>
      <c r="D507" s="146" t="s">
        <v>191</v>
      </c>
      <c r="F507" s="148" t="s">
        <v>789</v>
      </c>
      <c r="H507" s="149">
        <v>49663.432000000001</v>
      </c>
      <c r="I507" s="150"/>
      <c r="L507" s="145"/>
      <c r="M507" s="151"/>
      <c r="T507" s="152"/>
      <c r="AT507" s="147" t="s">
        <v>191</v>
      </c>
      <c r="AU507" s="147" t="s">
        <v>85</v>
      </c>
      <c r="AV507" s="12" t="s">
        <v>85</v>
      </c>
      <c r="AW507" s="12" t="s">
        <v>4</v>
      </c>
      <c r="AX507" s="12" t="s">
        <v>83</v>
      </c>
      <c r="AY507" s="147" t="s">
        <v>180</v>
      </c>
    </row>
    <row r="508" spans="2:65" s="1" customFormat="1" ht="44.25" customHeight="1">
      <c r="B508" s="32"/>
      <c r="C508" s="128" t="s">
        <v>445</v>
      </c>
      <c r="D508" s="128" t="s">
        <v>182</v>
      </c>
      <c r="E508" s="129" t="s">
        <v>790</v>
      </c>
      <c r="F508" s="130" t="s">
        <v>791</v>
      </c>
      <c r="G508" s="131" t="s">
        <v>244</v>
      </c>
      <c r="H508" s="132">
        <v>9.9000000000000005E-2</v>
      </c>
      <c r="I508" s="133"/>
      <c r="J508" s="134">
        <f>ROUND(I508*H508,2)</f>
        <v>0</v>
      </c>
      <c r="K508" s="130" t="s">
        <v>186</v>
      </c>
      <c r="L508" s="32"/>
      <c r="M508" s="135" t="s">
        <v>19</v>
      </c>
      <c r="N508" s="136" t="s">
        <v>46</v>
      </c>
      <c r="P508" s="137">
        <f>O508*H508</f>
        <v>0</v>
      </c>
      <c r="Q508" s="137">
        <v>0</v>
      </c>
      <c r="R508" s="137">
        <f>Q508*H508</f>
        <v>0</v>
      </c>
      <c r="S508" s="137">
        <v>0</v>
      </c>
      <c r="T508" s="138">
        <f>S508*H508</f>
        <v>0</v>
      </c>
      <c r="AR508" s="139" t="s">
        <v>187</v>
      </c>
      <c r="AT508" s="139" t="s">
        <v>182</v>
      </c>
      <c r="AU508" s="139" t="s">
        <v>85</v>
      </c>
      <c r="AY508" s="17" t="s">
        <v>180</v>
      </c>
      <c r="BE508" s="140">
        <f>IF(N508="základní",J508,0)</f>
        <v>0</v>
      </c>
      <c r="BF508" s="140">
        <f>IF(N508="snížená",J508,0)</f>
        <v>0</v>
      </c>
      <c r="BG508" s="140">
        <f>IF(N508="zákl. přenesená",J508,0)</f>
        <v>0</v>
      </c>
      <c r="BH508" s="140">
        <f>IF(N508="sníž. přenesená",J508,0)</f>
        <v>0</v>
      </c>
      <c r="BI508" s="140">
        <f>IF(N508="nulová",J508,0)</f>
        <v>0</v>
      </c>
      <c r="BJ508" s="17" t="s">
        <v>83</v>
      </c>
      <c r="BK508" s="140">
        <f>ROUND(I508*H508,2)</f>
        <v>0</v>
      </c>
      <c r="BL508" s="17" t="s">
        <v>187</v>
      </c>
      <c r="BM508" s="139" t="s">
        <v>792</v>
      </c>
    </row>
    <row r="509" spans="2:65" s="1" customFormat="1">
      <c r="B509" s="32"/>
      <c r="D509" s="141" t="s">
        <v>189</v>
      </c>
      <c r="F509" s="142" t="s">
        <v>793</v>
      </c>
      <c r="I509" s="143"/>
      <c r="L509" s="32"/>
      <c r="M509" s="144"/>
      <c r="T509" s="53"/>
      <c r="AT509" s="17" t="s">
        <v>189</v>
      </c>
      <c r="AU509" s="17" t="s">
        <v>85</v>
      </c>
    </row>
    <row r="510" spans="2:65" s="1" customFormat="1" ht="44.25" customHeight="1">
      <c r="B510" s="32"/>
      <c r="C510" s="128" t="s">
        <v>794</v>
      </c>
      <c r="D510" s="128" t="s">
        <v>182</v>
      </c>
      <c r="E510" s="129" t="s">
        <v>795</v>
      </c>
      <c r="F510" s="130" t="s">
        <v>796</v>
      </c>
      <c r="G510" s="131" t="s">
        <v>244</v>
      </c>
      <c r="H510" s="132">
        <v>32.646000000000001</v>
      </c>
      <c r="I510" s="133"/>
      <c r="J510" s="134">
        <f>ROUND(I510*H510,2)</f>
        <v>0</v>
      </c>
      <c r="K510" s="130" t="s">
        <v>186</v>
      </c>
      <c r="L510" s="32"/>
      <c r="M510" s="135" t="s">
        <v>19</v>
      </c>
      <c r="N510" s="136" t="s">
        <v>46</v>
      </c>
      <c r="P510" s="137">
        <f>O510*H510</f>
        <v>0</v>
      </c>
      <c r="Q510" s="137">
        <v>0</v>
      </c>
      <c r="R510" s="137">
        <f>Q510*H510</f>
        <v>0</v>
      </c>
      <c r="S510" s="137">
        <v>0</v>
      </c>
      <c r="T510" s="138">
        <f>S510*H510</f>
        <v>0</v>
      </c>
      <c r="AR510" s="139" t="s">
        <v>187</v>
      </c>
      <c r="AT510" s="139" t="s">
        <v>182</v>
      </c>
      <c r="AU510" s="139" t="s">
        <v>85</v>
      </c>
      <c r="AY510" s="17" t="s">
        <v>180</v>
      </c>
      <c r="BE510" s="140">
        <f>IF(N510="základní",J510,0)</f>
        <v>0</v>
      </c>
      <c r="BF510" s="140">
        <f>IF(N510="snížená",J510,0)</f>
        <v>0</v>
      </c>
      <c r="BG510" s="140">
        <f>IF(N510="zákl. přenesená",J510,0)</f>
        <v>0</v>
      </c>
      <c r="BH510" s="140">
        <f>IF(N510="sníž. přenesená",J510,0)</f>
        <v>0</v>
      </c>
      <c r="BI510" s="140">
        <f>IF(N510="nulová",J510,0)</f>
        <v>0</v>
      </c>
      <c r="BJ510" s="17" t="s">
        <v>83</v>
      </c>
      <c r="BK510" s="140">
        <f>ROUND(I510*H510,2)</f>
        <v>0</v>
      </c>
      <c r="BL510" s="17" t="s">
        <v>187</v>
      </c>
      <c r="BM510" s="139" t="s">
        <v>797</v>
      </c>
    </row>
    <row r="511" spans="2:65" s="1" customFormat="1">
      <c r="B511" s="32"/>
      <c r="D511" s="141" t="s">
        <v>189</v>
      </c>
      <c r="F511" s="142" t="s">
        <v>798</v>
      </c>
      <c r="I511" s="143"/>
      <c r="L511" s="32"/>
      <c r="M511" s="144"/>
      <c r="T511" s="53"/>
      <c r="AT511" s="17" t="s">
        <v>189</v>
      </c>
      <c r="AU511" s="17" t="s">
        <v>85</v>
      </c>
    </row>
    <row r="512" spans="2:65" s="1" customFormat="1" ht="44.25" customHeight="1">
      <c r="B512" s="32"/>
      <c r="C512" s="128" t="s">
        <v>799</v>
      </c>
      <c r="D512" s="128" t="s">
        <v>182</v>
      </c>
      <c r="E512" s="129" t="s">
        <v>800</v>
      </c>
      <c r="F512" s="130" t="s">
        <v>801</v>
      </c>
      <c r="G512" s="131" t="s">
        <v>244</v>
      </c>
      <c r="H512" s="132">
        <v>2342.511</v>
      </c>
      <c r="I512" s="133"/>
      <c r="J512" s="134">
        <f>ROUND(I512*H512,2)</f>
        <v>0</v>
      </c>
      <c r="K512" s="130" t="s">
        <v>186</v>
      </c>
      <c r="L512" s="32"/>
      <c r="M512" s="135" t="s">
        <v>19</v>
      </c>
      <c r="N512" s="136" t="s">
        <v>46</v>
      </c>
      <c r="P512" s="137">
        <f>O512*H512</f>
        <v>0</v>
      </c>
      <c r="Q512" s="137">
        <v>0</v>
      </c>
      <c r="R512" s="137">
        <f>Q512*H512</f>
        <v>0</v>
      </c>
      <c r="S512" s="137">
        <v>0</v>
      </c>
      <c r="T512" s="138">
        <f>S512*H512</f>
        <v>0</v>
      </c>
      <c r="AR512" s="139" t="s">
        <v>187</v>
      </c>
      <c r="AT512" s="139" t="s">
        <v>182</v>
      </c>
      <c r="AU512" s="139" t="s">
        <v>85</v>
      </c>
      <c r="AY512" s="17" t="s">
        <v>180</v>
      </c>
      <c r="BE512" s="140">
        <f>IF(N512="základní",J512,0)</f>
        <v>0</v>
      </c>
      <c r="BF512" s="140">
        <f>IF(N512="snížená",J512,0)</f>
        <v>0</v>
      </c>
      <c r="BG512" s="140">
        <f>IF(N512="zákl. přenesená",J512,0)</f>
        <v>0</v>
      </c>
      <c r="BH512" s="140">
        <f>IF(N512="sníž. přenesená",J512,0)</f>
        <v>0</v>
      </c>
      <c r="BI512" s="140">
        <f>IF(N512="nulová",J512,0)</f>
        <v>0</v>
      </c>
      <c r="BJ512" s="17" t="s">
        <v>83</v>
      </c>
      <c r="BK512" s="140">
        <f>ROUND(I512*H512,2)</f>
        <v>0</v>
      </c>
      <c r="BL512" s="17" t="s">
        <v>187</v>
      </c>
      <c r="BM512" s="139" t="s">
        <v>802</v>
      </c>
    </row>
    <row r="513" spans="2:65" s="1" customFormat="1">
      <c r="B513" s="32"/>
      <c r="D513" s="141" t="s">
        <v>189</v>
      </c>
      <c r="F513" s="142" t="s">
        <v>803</v>
      </c>
      <c r="I513" s="143"/>
      <c r="L513" s="32"/>
      <c r="M513" s="144"/>
      <c r="T513" s="53"/>
      <c r="AT513" s="17" t="s">
        <v>189</v>
      </c>
      <c r="AU513" s="17" t="s">
        <v>85</v>
      </c>
    </row>
    <row r="514" spans="2:65" s="1" customFormat="1" ht="44.25" customHeight="1">
      <c r="B514" s="32"/>
      <c r="C514" s="128" t="s">
        <v>804</v>
      </c>
      <c r="D514" s="128" t="s">
        <v>182</v>
      </c>
      <c r="E514" s="129" t="s">
        <v>805</v>
      </c>
      <c r="F514" s="130" t="s">
        <v>243</v>
      </c>
      <c r="G514" s="131" t="s">
        <v>244</v>
      </c>
      <c r="H514" s="132">
        <v>253.422</v>
      </c>
      <c r="I514" s="133"/>
      <c r="J514" s="134">
        <f>ROUND(I514*H514,2)</f>
        <v>0</v>
      </c>
      <c r="K514" s="130" t="s">
        <v>186</v>
      </c>
      <c r="L514" s="32"/>
      <c r="M514" s="135" t="s">
        <v>19</v>
      </c>
      <c r="N514" s="136" t="s">
        <v>46</v>
      </c>
      <c r="P514" s="137">
        <f>O514*H514</f>
        <v>0</v>
      </c>
      <c r="Q514" s="137">
        <v>0</v>
      </c>
      <c r="R514" s="137">
        <f>Q514*H514</f>
        <v>0</v>
      </c>
      <c r="S514" s="137">
        <v>0</v>
      </c>
      <c r="T514" s="138">
        <f>S514*H514</f>
        <v>0</v>
      </c>
      <c r="AR514" s="139" t="s">
        <v>187</v>
      </c>
      <c r="AT514" s="139" t="s">
        <v>182</v>
      </c>
      <c r="AU514" s="139" t="s">
        <v>85</v>
      </c>
      <c r="AY514" s="17" t="s">
        <v>180</v>
      </c>
      <c r="BE514" s="140">
        <f>IF(N514="základní",J514,0)</f>
        <v>0</v>
      </c>
      <c r="BF514" s="140">
        <f>IF(N514="snížená",J514,0)</f>
        <v>0</v>
      </c>
      <c r="BG514" s="140">
        <f>IF(N514="zákl. přenesená",J514,0)</f>
        <v>0</v>
      </c>
      <c r="BH514" s="140">
        <f>IF(N514="sníž. přenesená",J514,0)</f>
        <v>0</v>
      </c>
      <c r="BI514" s="140">
        <f>IF(N514="nulová",J514,0)</f>
        <v>0</v>
      </c>
      <c r="BJ514" s="17" t="s">
        <v>83</v>
      </c>
      <c r="BK514" s="140">
        <f>ROUND(I514*H514,2)</f>
        <v>0</v>
      </c>
      <c r="BL514" s="17" t="s">
        <v>187</v>
      </c>
      <c r="BM514" s="139" t="s">
        <v>806</v>
      </c>
    </row>
    <row r="515" spans="2:65" s="1" customFormat="1">
      <c r="B515" s="32"/>
      <c r="D515" s="141" t="s">
        <v>189</v>
      </c>
      <c r="F515" s="142" t="s">
        <v>807</v>
      </c>
      <c r="I515" s="143"/>
      <c r="L515" s="32"/>
      <c r="M515" s="144"/>
      <c r="T515" s="53"/>
      <c r="AT515" s="17" t="s">
        <v>189</v>
      </c>
      <c r="AU515" s="17" t="s">
        <v>85</v>
      </c>
    </row>
    <row r="516" spans="2:65" s="1" customFormat="1" ht="44.25" customHeight="1">
      <c r="B516" s="32"/>
      <c r="C516" s="128" t="s">
        <v>808</v>
      </c>
      <c r="D516" s="128" t="s">
        <v>182</v>
      </c>
      <c r="E516" s="129" t="s">
        <v>809</v>
      </c>
      <c r="F516" s="130" t="s">
        <v>810</v>
      </c>
      <c r="G516" s="131" t="s">
        <v>244</v>
      </c>
      <c r="H516" s="132">
        <v>150.21600000000001</v>
      </c>
      <c r="I516" s="133"/>
      <c r="J516" s="134">
        <f>ROUND(I516*H516,2)</f>
        <v>0</v>
      </c>
      <c r="K516" s="130" t="s">
        <v>186</v>
      </c>
      <c r="L516" s="32"/>
      <c r="M516" s="135" t="s">
        <v>19</v>
      </c>
      <c r="N516" s="136" t="s">
        <v>46</v>
      </c>
      <c r="P516" s="137">
        <f>O516*H516</f>
        <v>0</v>
      </c>
      <c r="Q516" s="137">
        <v>0</v>
      </c>
      <c r="R516" s="137">
        <f>Q516*H516</f>
        <v>0</v>
      </c>
      <c r="S516" s="137">
        <v>0</v>
      </c>
      <c r="T516" s="138">
        <f>S516*H516</f>
        <v>0</v>
      </c>
      <c r="AR516" s="139" t="s">
        <v>187</v>
      </c>
      <c r="AT516" s="139" t="s">
        <v>182</v>
      </c>
      <c r="AU516" s="139" t="s">
        <v>85</v>
      </c>
      <c r="AY516" s="17" t="s">
        <v>180</v>
      </c>
      <c r="BE516" s="140">
        <f>IF(N516="základní",J516,0)</f>
        <v>0</v>
      </c>
      <c r="BF516" s="140">
        <f>IF(N516="snížená",J516,0)</f>
        <v>0</v>
      </c>
      <c r="BG516" s="140">
        <f>IF(N516="zákl. přenesená",J516,0)</f>
        <v>0</v>
      </c>
      <c r="BH516" s="140">
        <f>IF(N516="sníž. přenesená",J516,0)</f>
        <v>0</v>
      </c>
      <c r="BI516" s="140">
        <f>IF(N516="nulová",J516,0)</f>
        <v>0</v>
      </c>
      <c r="BJ516" s="17" t="s">
        <v>83</v>
      </c>
      <c r="BK516" s="140">
        <f>ROUND(I516*H516,2)</f>
        <v>0</v>
      </c>
      <c r="BL516" s="17" t="s">
        <v>187</v>
      </c>
      <c r="BM516" s="139" t="s">
        <v>811</v>
      </c>
    </row>
    <row r="517" spans="2:65" s="1" customFormat="1">
      <c r="B517" s="32"/>
      <c r="D517" s="141" t="s">
        <v>189</v>
      </c>
      <c r="F517" s="142" t="s">
        <v>812</v>
      </c>
      <c r="I517" s="143"/>
      <c r="L517" s="32"/>
      <c r="M517" s="144"/>
      <c r="T517" s="53"/>
      <c r="AT517" s="17" t="s">
        <v>189</v>
      </c>
      <c r="AU517" s="17" t="s">
        <v>85</v>
      </c>
    </row>
    <row r="518" spans="2:65" s="11" customFormat="1" ht="22.95" customHeight="1">
      <c r="B518" s="116"/>
      <c r="D518" s="117" t="s">
        <v>74</v>
      </c>
      <c r="E518" s="126" t="s">
        <v>813</v>
      </c>
      <c r="F518" s="126" t="s">
        <v>814</v>
      </c>
      <c r="I518" s="119"/>
      <c r="J518" s="127">
        <f>BK518</f>
        <v>0</v>
      </c>
      <c r="L518" s="116"/>
      <c r="M518" s="121"/>
      <c r="P518" s="122">
        <f>SUM(P519:P522)</f>
        <v>0</v>
      </c>
      <c r="R518" s="122">
        <f>SUM(R519:R522)</f>
        <v>0</v>
      </c>
      <c r="T518" s="123">
        <f>SUM(T519:T522)</f>
        <v>0</v>
      </c>
      <c r="AR518" s="117" t="s">
        <v>83</v>
      </c>
      <c r="AT518" s="124" t="s">
        <v>74</v>
      </c>
      <c r="AU518" s="124" t="s">
        <v>83</v>
      </c>
      <c r="AY518" s="117" t="s">
        <v>180</v>
      </c>
      <c r="BK518" s="125">
        <f>SUM(BK519:BK522)</f>
        <v>0</v>
      </c>
    </row>
    <row r="519" spans="2:65" s="1" customFormat="1" ht="62.7" customHeight="1">
      <c r="B519" s="32"/>
      <c r="C519" s="128" t="s">
        <v>815</v>
      </c>
      <c r="D519" s="128" t="s">
        <v>182</v>
      </c>
      <c r="E519" s="129" t="s">
        <v>816</v>
      </c>
      <c r="F519" s="130" t="s">
        <v>817</v>
      </c>
      <c r="G519" s="131" t="s">
        <v>244</v>
      </c>
      <c r="H519" s="132">
        <v>1770.32</v>
      </c>
      <c r="I519" s="133"/>
      <c r="J519" s="134">
        <f>ROUND(I519*H519,2)</f>
        <v>0</v>
      </c>
      <c r="K519" s="130" t="s">
        <v>186</v>
      </c>
      <c r="L519" s="32"/>
      <c r="M519" s="135" t="s">
        <v>19</v>
      </c>
      <c r="N519" s="136" t="s">
        <v>46</v>
      </c>
      <c r="P519" s="137">
        <f>O519*H519</f>
        <v>0</v>
      </c>
      <c r="Q519" s="137">
        <v>0</v>
      </c>
      <c r="R519" s="137">
        <f>Q519*H519</f>
        <v>0</v>
      </c>
      <c r="S519" s="137">
        <v>0</v>
      </c>
      <c r="T519" s="138">
        <f>S519*H519</f>
        <v>0</v>
      </c>
      <c r="AR519" s="139" t="s">
        <v>187</v>
      </c>
      <c r="AT519" s="139" t="s">
        <v>182</v>
      </c>
      <c r="AU519" s="139" t="s">
        <v>85</v>
      </c>
      <c r="AY519" s="17" t="s">
        <v>180</v>
      </c>
      <c r="BE519" s="140">
        <f>IF(N519="základní",J519,0)</f>
        <v>0</v>
      </c>
      <c r="BF519" s="140">
        <f>IF(N519="snížená",J519,0)</f>
        <v>0</v>
      </c>
      <c r="BG519" s="140">
        <f>IF(N519="zákl. přenesená",J519,0)</f>
        <v>0</v>
      </c>
      <c r="BH519" s="140">
        <f>IF(N519="sníž. přenesená",J519,0)</f>
        <v>0</v>
      </c>
      <c r="BI519" s="140">
        <f>IF(N519="nulová",J519,0)</f>
        <v>0</v>
      </c>
      <c r="BJ519" s="17" t="s">
        <v>83</v>
      </c>
      <c r="BK519" s="140">
        <f>ROUND(I519*H519,2)</f>
        <v>0</v>
      </c>
      <c r="BL519" s="17" t="s">
        <v>187</v>
      </c>
      <c r="BM519" s="139" t="s">
        <v>818</v>
      </c>
    </row>
    <row r="520" spans="2:65" s="1" customFormat="1">
      <c r="B520" s="32"/>
      <c r="D520" s="141" t="s">
        <v>189</v>
      </c>
      <c r="F520" s="142" t="s">
        <v>819</v>
      </c>
      <c r="I520" s="143"/>
      <c r="L520" s="32"/>
      <c r="M520" s="144"/>
      <c r="T520" s="53"/>
      <c r="AT520" s="17" t="s">
        <v>189</v>
      </c>
      <c r="AU520" s="17" t="s">
        <v>85</v>
      </c>
    </row>
    <row r="521" spans="2:65" s="1" customFormat="1" ht="62.7" customHeight="1">
      <c r="B521" s="32"/>
      <c r="C521" s="128" t="s">
        <v>820</v>
      </c>
      <c r="D521" s="128" t="s">
        <v>182</v>
      </c>
      <c r="E521" s="129" t="s">
        <v>821</v>
      </c>
      <c r="F521" s="130" t="s">
        <v>822</v>
      </c>
      <c r="G521" s="131" t="s">
        <v>244</v>
      </c>
      <c r="H521" s="132">
        <v>1770.32</v>
      </c>
      <c r="I521" s="133"/>
      <c r="J521" s="134">
        <f>ROUND(I521*H521,2)</f>
        <v>0</v>
      </c>
      <c r="K521" s="130" t="s">
        <v>186</v>
      </c>
      <c r="L521" s="32"/>
      <c r="M521" s="135" t="s">
        <v>19</v>
      </c>
      <c r="N521" s="136" t="s">
        <v>46</v>
      </c>
      <c r="P521" s="137">
        <f>O521*H521</f>
        <v>0</v>
      </c>
      <c r="Q521" s="137">
        <v>0</v>
      </c>
      <c r="R521" s="137">
        <f>Q521*H521</f>
        <v>0</v>
      </c>
      <c r="S521" s="137">
        <v>0</v>
      </c>
      <c r="T521" s="138">
        <f>S521*H521</f>
        <v>0</v>
      </c>
      <c r="AR521" s="139" t="s">
        <v>187</v>
      </c>
      <c r="AT521" s="139" t="s">
        <v>182</v>
      </c>
      <c r="AU521" s="139" t="s">
        <v>85</v>
      </c>
      <c r="AY521" s="17" t="s">
        <v>180</v>
      </c>
      <c r="BE521" s="140">
        <f>IF(N521="základní",J521,0)</f>
        <v>0</v>
      </c>
      <c r="BF521" s="140">
        <f>IF(N521="snížená",J521,0)</f>
        <v>0</v>
      </c>
      <c r="BG521" s="140">
        <f>IF(N521="zákl. přenesená",J521,0)</f>
        <v>0</v>
      </c>
      <c r="BH521" s="140">
        <f>IF(N521="sníž. přenesená",J521,0)</f>
        <v>0</v>
      </c>
      <c r="BI521" s="140">
        <f>IF(N521="nulová",J521,0)</f>
        <v>0</v>
      </c>
      <c r="BJ521" s="17" t="s">
        <v>83</v>
      </c>
      <c r="BK521" s="140">
        <f>ROUND(I521*H521,2)</f>
        <v>0</v>
      </c>
      <c r="BL521" s="17" t="s">
        <v>187</v>
      </c>
      <c r="BM521" s="139" t="s">
        <v>823</v>
      </c>
    </row>
    <row r="522" spans="2:65" s="1" customFormat="1">
      <c r="B522" s="32"/>
      <c r="D522" s="141" t="s">
        <v>189</v>
      </c>
      <c r="F522" s="142" t="s">
        <v>824</v>
      </c>
      <c r="I522" s="143"/>
      <c r="L522" s="32"/>
      <c r="M522" s="144"/>
      <c r="T522" s="53"/>
      <c r="AT522" s="17" t="s">
        <v>189</v>
      </c>
      <c r="AU522" s="17" t="s">
        <v>85</v>
      </c>
    </row>
    <row r="523" spans="2:65" s="11" customFormat="1" ht="25.95" customHeight="1">
      <c r="B523" s="116"/>
      <c r="D523" s="117" t="s">
        <v>74</v>
      </c>
      <c r="E523" s="118" t="s">
        <v>825</v>
      </c>
      <c r="F523" s="118" t="s">
        <v>826</v>
      </c>
      <c r="I523" s="119"/>
      <c r="J523" s="120">
        <f>BK523</f>
        <v>0</v>
      </c>
      <c r="L523" s="116"/>
      <c r="M523" s="121"/>
      <c r="P523" s="122">
        <f>P524+P606+P633+P636+P690+P707+P721+P737+P740+P758+P785+P808</f>
        <v>0</v>
      </c>
      <c r="R523" s="122">
        <f>R524+R606+R633+R636+R690+R707+R721+R737+R740+R758+R785+R808</f>
        <v>29.191579989999997</v>
      </c>
      <c r="T523" s="123">
        <f>T524+T606+T633+T636+T690+T707+T721+T737+T740+T758+T785+T808</f>
        <v>33.312910999999993</v>
      </c>
      <c r="AR523" s="117" t="s">
        <v>85</v>
      </c>
      <c r="AT523" s="124" t="s">
        <v>74</v>
      </c>
      <c r="AU523" s="124" t="s">
        <v>75</v>
      </c>
      <c r="AY523" s="117" t="s">
        <v>180</v>
      </c>
      <c r="BK523" s="125">
        <f>BK524+BK606+BK633+BK636+BK690+BK707+BK721+BK737+BK740+BK758+BK785+BK808</f>
        <v>0</v>
      </c>
    </row>
    <row r="524" spans="2:65" s="11" customFormat="1" ht="22.95" customHeight="1">
      <c r="B524" s="116"/>
      <c r="D524" s="117" t="s">
        <v>74</v>
      </c>
      <c r="E524" s="126" t="s">
        <v>827</v>
      </c>
      <c r="F524" s="126" t="s">
        <v>828</v>
      </c>
      <c r="I524" s="119"/>
      <c r="J524" s="127">
        <f>BK524</f>
        <v>0</v>
      </c>
      <c r="L524" s="116"/>
      <c r="M524" s="121"/>
      <c r="P524" s="122">
        <f>SUM(P525:P605)</f>
        <v>0</v>
      </c>
      <c r="R524" s="122">
        <f>SUM(R525:R605)</f>
        <v>4.8004677499999993</v>
      </c>
      <c r="T524" s="123">
        <f>SUM(T525:T605)</f>
        <v>28.193560999999995</v>
      </c>
      <c r="AR524" s="117" t="s">
        <v>85</v>
      </c>
      <c r="AT524" s="124" t="s">
        <v>74</v>
      </c>
      <c r="AU524" s="124" t="s">
        <v>83</v>
      </c>
      <c r="AY524" s="117" t="s">
        <v>180</v>
      </c>
      <c r="BK524" s="125">
        <f>SUM(BK525:BK605)</f>
        <v>0</v>
      </c>
    </row>
    <row r="525" spans="2:65" s="1" customFormat="1" ht="37.950000000000003" customHeight="1">
      <c r="B525" s="32"/>
      <c r="C525" s="128" t="s">
        <v>829</v>
      </c>
      <c r="D525" s="128" t="s">
        <v>182</v>
      </c>
      <c r="E525" s="129" t="s">
        <v>830</v>
      </c>
      <c r="F525" s="130" t="s">
        <v>831</v>
      </c>
      <c r="G525" s="131" t="s">
        <v>105</v>
      </c>
      <c r="H525" s="132">
        <v>19.2</v>
      </c>
      <c r="I525" s="133"/>
      <c r="J525" s="134">
        <f>ROUND(I525*H525,2)</f>
        <v>0</v>
      </c>
      <c r="K525" s="130" t="s">
        <v>186</v>
      </c>
      <c r="L525" s="32"/>
      <c r="M525" s="135" t="s">
        <v>19</v>
      </c>
      <c r="N525" s="136" t="s">
        <v>46</v>
      </c>
      <c r="P525" s="137">
        <f>O525*H525</f>
        <v>0</v>
      </c>
      <c r="Q525" s="137">
        <v>0</v>
      </c>
      <c r="R525" s="137">
        <f>Q525*H525</f>
        <v>0</v>
      </c>
      <c r="S525" s="137">
        <v>0</v>
      </c>
      <c r="T525" s="138">
        <f>S525*H525</f>
        <v>0</v>
      </c>
      <c r="AR525" s="139" t="s">
        <v>288</v>
      </c>
      <c r="AT525" s="139" t="s">
        <v>182</v>
      </c>
      <c r="AU525" s="139" t="s">
        <v>85</v>
      </c>
      <c r="AY525" s="17" t="s">
        <v>180</v>
      </c>
      <c r="BE525" s="140">
        <f>IF(N525="základní",J525,0)</f>
        <v>0</v>
      </c>
      <c r="BF525" s="140">
        <f>IF(N525="snížená",J525,0)</f>
        <v>0</v>
      </c>
      <c r="BG525" s="140">
        <f>IF(N525="zákl. přenesená",J525,0)</f>
        <v>0</v>
      </c>
      <c r="BH525" s="140">
        <f>IF(N525="sníž. přenesená",J525,0)</f>
        <v>0</v>
      </c>
      <c r="BI525" s="140">
        <f>IF(N525="nulová",J525,0)</f>
        <v>0</v>
      </c>
      <c r="BJ525" s="17" t="s">
        <v>83</v>
      </c>
      <c r="BK525" s="140">
        <f>ROUND(I525*H525,2)</f>
        <v>0</v>
      </c>
      <c r="BL525" s="17" t="s">
        <v>288</v>
      </c>
      <c r="BM525" s="139" t="s">
        <v>832</v>
      </c>
    </row>
    <row r="526" spans="2:65" s="1" customFormat="1">
      <c r="B526" s="32"/>
      <c r="D526" s="141" t="s">
        <v>189</v>
      </c>
      <c r="F526" s="142" t="s">
        <v>833</v>
      </c>
      <c r="I526" s="143"/>
      <c r="L526" s="32"/>
      <c r="M526" s="144"/>
      <c r="T526" s="53"/>
      <c r="AT526" s="17" t="s">
        <v>189</v>
      </c>
      <c r="AU526" s="17" t="s">
        <v>85</v>
      </c>
    </row>
    <row r="527" spans="2:65" s="14" customFormat="1">
      <c r="B527" s="160"/>
      <c r="D527" s="146" t="s">
        <v>191</v>
      </c>
      <c r="E527" s="161" t="s">
        <v>19</v>
      </c>
      <c r="F527" s="162" t="s">
        <v>834</v>
      </c>
      <c r="H527" s="161" t="s">
        <v>19</v>
      </c>
      <c r="I527" s="163"/>
      <c r="L527" s="160"/>
      <c r="M527" s="164"/>
      <c r="T527" s="165"/>
      <c r="AT527" s="161" t="s">
        <v>191</v>
      </c>
      <c r="AU527" s="161" t="s">
        <v>85</v>
      </c>
      <c r="AV527" s="14" t="s">
        <v>83</v>
      </c>
      <c r="AW527" s="14" t="s">
        <v>36</v>
      </c>
      <c r="AX527" s="14" t="s">
        <v>75</v>
      </c>
      <c r="AY527" s="161" t="s">
        <v>180</v>
      </c>
    </row>
    <row r="528" spans="2:65" s="12" customFormat="1">
      <c r="B528" s="145"/>
      <c r="D528" s="146" t="s">
        <v>191</v>
      </c>
      <c r="E528" s="147" t="s">
        <v>19</v>
      </c>
      <c r="F528" s="148" t="s">
        <v>835</v>
      </c>
      <c r="H528" s="149">
        <v>19.2</v>
      </c>
      <c r="I528" s="150"/>
      <c r="L528" s="145"/>
      <c r="M528" s="151"/>
      <c r="T528" s="152"/>
      <c r="AT528" s="147" t="s">
        <v>191</v>
      </c>
      <c r="AU528" s="147" t="s">
        <v>85</v>
      </c>
      <c r="AV528" s="12" t="s">
        <v>85</v>
      </c>
      <c r="AW528" s="12" t="s">
        <v>36</v>
      </c>
      <c r="AX528" s="12" t="s">
        <v>75</v>
      </c>
      <c r="AY528" s="147" t="s">
        <v>180</v>
      </c>
    </row>
    <row r="529" spans="2:65" s="13" customFormat="1">
      <c r="B529" s="153"/>
      <c r="D529" s="146" t="s">
        <v>191</v>
      </c>
      <c r="E529" s="154" t="s">
        <v>19</v>
      </c>
      <c r="F529" s="155" t="s">
        <v>195</v>
      </c>
      <c r="H529" s="156">
        <v>19.2</v>
      </c>
      <c r="I529" s="157"/>
      <c r="L529" s="153"/>
      <c r="M529" s="158"/>
      <c r="T529" s="159"/>
      <c r="AT529" s="154" t="s">
        <v>191</v>
      </c>
      <c r="AU529" s="154" t="s">
        <v>85</v>
      </c>
      <c r="AV529" s="13" t="s">
        <v>187</v>
      </c>
      <c r="AW529" s="13" t="s">
        <v>36</v>
      </c>
      <c r="AX529" s="13" t="s">
        <v>83</v>
      </c>
      <c r="AY529" s="154" t="s">
        <v>180</v>
      </c>
    </row>
    <row r="530" spans="2:65" s="1" customFormat="1" ht="16.5" customHeight="1">
      <c r="B530" s="32"/>
      <c r="C530" s="166" t="s">
        <v>836</v>
      </c>
      <c r="D530" s="166" t="s">
        <v>260</v>
      </c>
      <c r="E530" s="167" t="s">
        <v>837</v>
      </c>
      <c r="F530" s="168" t="s">
        <v>838</v>
      </c>
      <c r="G530" s="169" t="s">
        <v>244</v>
      </c>
      <c r="H530" s="170">
        <v>6.0000000000000001E-3</v>
      </c>
      <c r="I530" s="171"/>
      <c r="J530" s="172">
        <f>ROUND(I530*H530,2)</f>
        <v>0</v>
      </c>
      <c r="K530" s="168" t="s">
        <v>186</v>
      </c>
      <c r="L530" s="173"/>
      <c r="M530" s="174" t="s">
        <v>19</v>
      </c>
      <c r="N530" s="175" t="s">
        <v>46</v>
      </c>
      <c r="P530" s="137">
        <f>O530*H530</f>
        <v>0</v>
      </c>
      <c r="Q530" s="137">
        <v>1</v>
      </c>
      <c r="R530" s="137">
        <f>Q530*H530</f>
        <v>6.0000000000000001E-3</v>
      </c>
      <c r="S530" s="137">
        <v>0</v>
      </c>
      <c r="T530" s="138">
        <f>S530*H530</f>
        <v>0</v>
      </c>
      <c r="AR530" s="139" t="s">
        <v>391</v>
      </c>
      <c r="AT530" s="139" t="s">
        <v>260</v>
      </c>
      <c r="AU530" s="139" t="s">
        <v>85</v>
      </c>
      <c r="AY530" s="17" t="s">
        <v>180</v>
      </c>
      <c r="BE530" s="140">
        <f>IF(N530="základní",J530,0)</f>
        <v>0</v>
      </c>
      <c r="BF530" s="140">
        <f>IF(N530="snížená",J530,0)</f>
        <v>0</v>
      </c>
      <c r="BG530" s="140">
        <f>IF(N530="zákl. přenesená",J530,0)</f>
        <v>0</v>
      </c>
      <c r="BH530" s="140">
        <f>IF(N530="sníž. přenesená",J530,0)</f>
        <v>0</v>
      </c>
      <c r="BI530" s="140">
        <f>IF(N530="nulová",J530,0)</f>
        <v>0</v>
      </c>
      <c r="BJ530" s="17" t="s">
        <v>83</v>
      </c>
      <c r="BK530" s="140">
        <f>ROUND(I530*H530,2)</f>
        <v>0</v>
      </c>
      <c r="BL530" s="17" t="s">
        <v>288</v>
      </c>
      <c r="BM530" s="139" t="s">
        <v>839</v>
      </c>
    </row>
    <row r="531" spans="2:65" s="12" customFormat="1">
      <c r="B531" s="145"/>
      <c r="D531" s="146" t="s">
        <v>191</v>
      </c>
      <c r="F531" s="148" t="s">
        <v>840</v>
      </c>
      <c r="H531" s="149">
        <v>6.0000000000000001E-3</v>
      </c>
      <c r="I531" s="150"/>
      <c r="L531" s="145"/>
      <c r="M531" s="151"/>
      <c r="T531" s="152"/>
      <c r="AT531" s="147" t="s">
        <v>191</v>
      </c>
      <c r="AU531" s="147" t="s">
        <v>85</v>
      </c>
      <c r="AV531" s="12" t="s">
        <v>85</v>
      </c>
      <c r="AW531" s="12" t="s">
        <v>4</v>
      </c>
      <c r="AX531" s="12" t="s">
        <v>83</v>
      </c>
      <c r="AY531" s="147" t="s">
        <v>180</v>
      </c>
    </row>
    <row r="532" spans="2:65" s="1" customFormat="1" ht="24.15" customHeight="1">
      <c r="B532" s="32"/>
      <c r="C532" s="128" t="s">
        <v>841</v>
      </c>
      <c r="D532" s="128" t="s">
        <v>182</v>
      </c>
      <c r="E532" s="129" t="s">
        <v>842</v>
      </c>
      <c r="F532" s="130" t="s">
        <v>843</v>
      </c>
      <c r="G532" s="131" t="s">
        <v>105</v>
      </c>
      <c r="H532" s="132">
        <v>128</v>
      </c>
      <c r="I532" s="133"/>
      <c r="J532" s="134">
        <f>ROUND(I532*H532,2)</f>
        <v>0</v>
      </c>
      <c r="K532" s="130" t="s">
        <v>186</v>
      </c>
      <c r="L532" s="32"/>
      <c r="M532" s="135" t="s">
        <v>19</v>
      </c>
      <c r="N532" s="136" t="s">
        <v>46</v>
      </c>
      <c r="P532" s="137">
        <f>O532*H532</f>
        <v>0</v>
      </c>
      <c r="Q532" s="137">
        <v>4.0000000000000002E-4</v>
      </c>
      <c r="R532" s="137">
        <f>Q532*H532</f>
        <v>5.1200000000000002E-2</v>
      </c>
      <c r="S532" s="137">
        <v>0</v>
      </c>
      <c r="T532" s="138">
        <f>S532*H532</f>
        <v>0</v>
      </c>
      <c r="AR532" s="139" t="s">
        <v>288</v>
      </c>
      <c r="AT532" s="139" t="s">
        <v>182</v>
      </c>
      <c r="AU532" s="139" t="s">
        <v>85</v>
      </c>
      <c r="AY532" s="17" t="s">
        <v>180</v>
      </c>
      <c r="BE532" s="140">
        <f>IF(N532="základní",J532,0)</f>
        <v>0</v>
      </c>
      <c r="BF532" s="140">
        <f>IF(N532="snížená",J532,0)</f>
        <v>0</v>
      </c>
      <c r="BG532" s="140">
        <f>IF(N532="zákl. přenesená",J532,0)</f>
        <v>0</v>
      </c>
      <c r="BH532" s="140">
        <f>IF(N532="sníž. přenesená",J532,0)</f>
        <v>0</v>
      </c>
      <c r="BI532" s="140">
        <f>IF(N532="nulová",J532,0)</f>
        <v>0</v>
      </c>
      <c r="BJ532" s="17" t="s">
        <v>83</v>
      </c>
      <c r="BK532" s="140">
        <f>ROUND(I532*H532,2)</f>
        <v>0</v>
      </c>
      <c r="BL532" s="17" t="s">
        <v>288</v>
      </c>
      <c r="BM532" s="139" t="s">
        <v>844</v>
      </c>
    </row>
    <row r="533" spans="2:65" s="1" customFormat="1">
      <c r="B533" s="32"/>
      <c r="D533" s="141" t="s">
        <v>189</v>
      </c>
      <c r="F533" s="142" t="s">
        <v>845</v>
      </c>
      <c r="I533" s="143"/>
      <c r="L533" s="32"/>
      <c r="M533" s="144"/>
      <c r="T533" s="53"/>
      <c r="AT533" s="17" t="s">
        <v>189</v>
      </c>
      <c r="AU533" s="17" t="s">
        <v>85</v>
      </c>
    </row>
    <row r="534" spans="2:65" s="14" customFormat="1">
      <c r="B534" s="160"/>
      <c r="D534" s="146" t="s">
        <v>191</v>
      </c>
      <c r="E534" s="161" t="s">
        <v>19</v>
      </c>
      <c r="F534" s="162" t="s">
        <v>846</v>
      </c>
      <c r="H534" s="161" t="s">
        <v>19</v>
      </c>
      <c r="I534" s="163"/>
      <c r="L534" s="160"/>
      <c r="M534" s="164"/>
      <c r="T534" s="165"/>
      <c r="AT534" s="161" t="s">
        <v>191</v>
      </c>
      <c r="AU534" s="161" t="s">
        <v>85</v>
      </c>
      <c r="AV534" s="14" t="s">
        <v>83</v>
      </c>
      <c r="AW534" s="14" t="s">
        <v>36</v>
      </c>
      <c r="AX534" s="14" t="s">
        <v>75</v>
      </c>
      <c r="AY534" s="161" t="s">
        <v>180</v>
      </c>
    </row>
    <row r="535" spans="2:65" s="12" customFormat="1">
      <c r="B535" s="145"/>
      <c r="D535" s="146" t="s">
        <v>191</v>
      </c>
      <c r="E535" s="147" t="s">
        <v>19</v>
      </c>
      <c r="F535" s="148" t="s">
        <v>753</v>
      </c>
      <c r="H535" s="149">
        <v>128</v>
      </c>
      <c r="I535" s="150"/>
      <c r="L535" s="145"/>
      <c r="M535" s="151"/>
      <c r="T535" s="152"/>
      <c r="AT535" s="147" t="s">
        <v>191</v>
      </c>
      <c r="AU535" s="147" t="s">
        <v>85</v>
      </c>
      <c r="AV535" s="12" t="s">
        <v>85</v>
      </c>
      <c r="AW535" s="12" t="s">
        <v>36</v>
      </c>
      <c r="AX535" s="12" t="s">
        <v>75</v>
      </c>
      <c r="AY535" s="147" t="s">
        <v>180</v>
      </c>
    </row>
    <row r="536" spans="2:65" s="13" customFormat="1">
      <c r="B536" s="153"/>
      <c r="D536" s="146" t="s">
        <v>191</v>
      </c>
      <c r="E536" s="154" t="s">
        <v>19</v>
      </c>
      <c r="F536" s="155" t="s">
        <v>195</v>
      </c>
      <c r="H536" s="156">
        <v>128</v>
      </c>
      <c r="I536" s="157"/>
      <c r="L536" s="153"/>
      <c r="M536" s="158"/>
      <c r="T536" s="159"/>
      <c r="AT536" s="154" t="s">
        <v>191</v>
      </c>
      <c r="AU536" s="154" t="s">
        <v>85</v>
      </c>
      <c r="AV536" s="13" t="s">
        <v>187</v>
      </c>
      <c r="AW536" s="13" t="s">
        <v>36</v>
      </c>
      <c r="AX536" s="13" t="s">
        <v>83</v>
      </c>
      <c r="AY536" s="154" t="s">
        <v>180</v>
      </c>
    </row>
    <row r="537" spans="2:65" s="1" customFormat="1" ht="49.2" customHeight="1">
      <c r="B537" s="32"/>
      <c r="C537" s="166" t="s">
        <v>847</v>
      </c>
      <c r="D537" s="166" t="s">
        <v>260</v>
      </c>
      <c r="E537" s="167" t="s">
        <v>848</v>
      </c>
      <c r="F537" s="168" t="s">
        <v>849</v>
      </c>
      <c r="G537" s="169" t="s">
        <v>105</v>
      </c>
      <c r="H537" s="170">
        <v>149.184</v>
      </c>
      <c r="I537" s="171"/>
      <c r="J537" s="172">
        <f>ROUND(I537*H537,2)</f>
        <v>0</v>
      </c>
      <c r="K537" s="168" t="s">
        <v>186</v>
      </c>
      <c r="L537" s="173"/>
      <c r="M537" s="174" t="s">
        <v>19</v>
      </c>
      <c r="N537" s="175" t="s">
        <v>46</v>
      </c>
      <c r="P537" s="137">
        <f>O537*H537</f>
        <v>0</v>
      </c>
      <c r="Q537" s="137">
        <v>5.3E-3</v>
      </c>
      <c r="R537" s="137">
        <f>Q537*H537</f>
        <v>0.79067520000000002</v>
      </c>
      <c r="S537" s="137">
        <v>0</v>
      </c>
      <c r="T537" s="138">
        <f>S537*H537</f>
        <v>0</v>
      </c>
      <c r="AR537" s="139" t="s">
        <v>391</v>
      </c>
      <c r="AT537" s="139" t="s">
        <v>260</v>
      </c>
      <c r="AU537" s="139" t="s">
        <v>85</v>
      </c>
      <c r="AY537" s="17" t="s">
        <v>180</v>
      </c>
      <c r="BE537" s="140">
        <f>IF(N537="základní",J537,0)</f>
        <v>0</v>
      </c>
      <c r="BF537" s="140">
        <f>IF(N537="snížená",J537,0)</f>
        <v>0</v>
      </c>
      <c r="BG537" s="140">
        <f>IF(N537="zákl. přenesená",J537,0)</f>
        <v>0</v>
      </c>
      <c r="BH537" s="140">
        <f>IF(N537="sníž. přenesená",J537,0)</f>
        <v>0</v>
      </c>
      <c r="BI537" s="140">
        <f>IF(N537="nulová",J537,0)</f>
        <v>0</v>
      </c>
      <c r="BJ537" s="17" t="s">
        <v>83</v>
      </c>
      <c r="BK537" s="140">
        <f>ROUND(I537*H537,2)</f>
        <v>0</v>
      </c>
      <c r="BL537" s="17" t="s">
        <v>288</v>
      </c>
      <c r="BM537" s="139" t="s">
        <v>850</v>
      </c>
    </row>
    <row r="538" spans="2:65" s="12" customFormat="1">
      <c r="B538" s="145"/>
      <c r="D538" s="146" t="s">
        <v>191</v>
      </c>
      <c r="F538" s="148" t="s">
        <v>851</v>
      </c>
      <c r="H538" s="149">
        <v>149.184</v>
      </c>
      <c r="I538" s="150"/>
      <c r="L538" s="145"/>
      <c r="M538" s="151"/>
      <c r="T538" s="152"/>
      <c r="AT538" s="147" t="s">
        <v>191</v>
      </c>
      <c r="AU538" s="147" t="s">
        <v>85</v>
      </c>
      <c r="AV538" s="12" t="s">
        <v>85</v>
      </c>
      <c r="AW538" s="12" t="s">
        <v>4</v>
      </c>
      <c r="AX538" s="12" t="s">
        <v>83</v>
      </c>
      <c r="AY538" s="147" t="s">
        <v>180</v>
      </c>
    </row>
    <row r="539" spans="2:65" s="1" customFormat="1" ht="33" customHeight="1">
      <c r="B539" s="32"/>
      <c r="C539" s="128" t="s">
        <v>852</v>
      </c>
      <c r="D539" s="128" t="s">
        <v>182</v>
      </c>
      <c r="E539" s="129" t="s">
        <v>853</v>
      </c>
      <c r="F539" s="130" t="s">
        <v>854</v>
      </c>
      <c r="G539" s="131" t="s">
        <v>105</v>
      </c>
      <c r="H539" s="132">
        <v>2341.1999999999998</v>
      </c>
      <c r="I539" s="133"/>
      <c r="J539" s="134">
        <f>ROUND(I539*H539,2)</f>
        <v>0</v>
      </c>
      <c r="K539" s="130" t="s">
        <v>186</v>
      </c>
      <c r="L539" s="32"/>
      <c r="M539" s="135" t="s">
        <v>19</v>
      </c>
      <c r="N539" s="136" t="s">
        <v>46</v>
      </c>
      <c r="P539" s="137">
        <f>O539*H539</f>
        <v>0</v>
      </c>
      <c r="Q539" s="137">
        <v>0</v>
      </c>
      <c r="R539" s="137">
        <f>Q539*H539</f>
        <v>0</v>
      </c>
      <c r="S539" s="137">
        <v>1.0999999999999999E-2</v>
      </c>
      <c r="T539" s="138">
        <f>S539*H539</f>
        <v>25.753199999999996</v>
      </c>
      <c r="AR539" s="139" t="s">
        <v>288</v>
      </c>
      <c r="AT539" s="139" t="s">
        <v>182</v>
      </c>
      <c r="AU539" s="139" t="s">
        <v>85</v>
      </c>
      <c r="AY539" s="17" t="s">
        <v>180</v>
      </c>
      <c r="BE539" s="140">
        <f>IF(N539="základní",J539,0)</f>
        <v>0</v>
      </c>
      <c r="BF539" s="140">
        <f>IF(N539="snížená",J539,0)</f>
        <v>0</v>
      </c>
      <c r="BG539" s="140">
        <f>IF(N539="zákl. přenesená",J539,0)</f>
        <v>0</v>
      </c>
      <c r="BH539" s="140">
        <f>IF(N539="sníž. přenesená",J539,0)</f>
        <v>0</v>
      </c>
      <c r="BI539" s="140">
        <f>IF(N539="nulová",J539,0)</f>
        <v>0</v>
      </c>
      <c r="BJ539" s="17" t="s">
        <v>83</v>
      </c>
      <c r="BK539" s="140">
        <f>ROUND(I539*H539,2)</f>
        <v>0</v>
      </c>
      <c r="BL539" s="17" t="s">
        <v>288</v>
      </c>
      <c r="BM539" s="139" t="s">
        <v>855</v>
      </c>
    </row>
    <row r="540" spans="2:65" s="1" customFormat="1">
      <c r="B540" s="32"/>
      <c r="D540" s="141" t="s">
        <v>189</v>
      </c>
      <c r="F540" s="142" t="s">
        <v>856</v>
      </c>
      <c r="I540" s="143"/>
      <c r="L540" s="32"/>
      <c r="M540" s="144"/>
      <c r="T540" s="53"/>
      <c r="AT540" s="17" t="s">
        <v>189</v>
      </c>
      <c r="AU540" s="17" t="s">
        <v>85</v>
      </c>
    </row>
    <row r="541" spans="2:65" s="14" customFormat="1">
      <c r="B541" s="160"/>
      <c r="D541" s="146" t="s">
        <v>191</v>
      </c>
      <c r="E541" s="161" t="s">
        <v>19</v>
      </c>
      <c r="F541" s="162" t="s">
        <v>857</v>
      </c>
      <c r="H541" s="161" t="s">
        <v>19</v>
      </c>
      <c r="I541" s="163"/>
      <c r="L541" s="160"/>
      <c r="M541" s="164"/>
      <c r="T541" s="165"/>
      <c r="AT541" s="161" t="s">
        <v>191</v>
      </c>
      <c r="AU541" s="161" t="s">
        <v>85</v>
      </c>
      <c r="AV541" s="14" t="s">
        <v>83</v>
      </c>
      <c r="AW541" s="14" t="s">
        <v>36</v>
      </c>
      <c r="AX541" s="14" t="s">
        <v>75</v>
      </c>
      <c r="AY541" s="161" t="s">
        <v>180</v>
      </c>
    </row>
    <row r="542" spans="2:65" s="12" customFormat="1">
      <c r="B542" s="145"/>
      <c r="D542" s="146" t="s">
        <v>191</v>
      </c>
      <c r="E542" s="147" t="s">
        <v>19</v>
      </c>
      <c r="F542" s="148" t="s">
        <v>858</v>
      </c>
      <c r="H542" s="149">
        <v>2322</v>
      </c>
      <c r="I542" s="150"/>
      <c r="L542" s="145"/>
      <c r="M542" s="151"/>
      <c r="T542" s="152"/>
      <c r="AT542" s="147" t="s">
        <v>191</v>
      </c>
      <c r="AU542" s="147" t="s">
        <v>85</v>
      </c>
      <c r="AV542" s="12" t="s">
        <v>85</v>
      </c>
      <c r="AW542" s="12" t="s">
        <v>36</v>
      </c>
      <c r="AX542" s="12" t="s">
        <v>75</v>
      </c>
      <c r="AY542" s="147" t="s">
        <v>180</v>
      </c>
    </row>
    <row r="543" spans="2:65" s="14" customFormat="1" ht="20.399999999999999">
      <c r="B543" s="160"/>
      <c r="D543" s="146" t="s">
        <v>191</v>
      </c>
      <c r="E543" s="161" t="s">
        <v>19</v>
      </c>
      <c r="F543" s="162" t="s">
        <v>859</v>
      </c>
      <c r="H543" s="161" t="s">
        <v>19</v>
      </c>
      <c r="I543" s="163"/>
      <c r="L543" s="160"/>
      <c r="M543" s="164"/>
      <c r="T543" s="165"/>
      <c r="AT543" s="161" t="s">
        <v>191</v>
      </c>
      <c r="AU543" s="161" t="s">
        <v>85</v>
      </c>
      <c r="AV543" s="14" t="s">
        <v>83</v>
      </c>
      <c r="AW543" s="14" t="s">
        <v>36</v>
      </c>
      <c r="AX543" s="14" t="s">
        <v>75</v>
      </c>
      <c r="AY543" s="161" t="s">
        <v>180</v>
      </c>
    </row>
    <row r="544" spans="2:65" s="12" customFormat="1">
      <c r="B544" s="145"/>
      <c r="D544" s="146" t="s">
        <v>191</v>
      </c>
      <c r="E544" s="147" t="s">
        <v>19</v>
      </c>
      <c r="F544" s="148" t="s">
        <v>835</v>
      </c>
      <c r="H544" s="149">
        <v>19.2</v>
      </c>
      <c r="I544" s="150"/>
      <c r="L544" s="145"/>
      <c r="M544" s="151"/>
      <c r="T544" s="152"/>
      <c r="AT544" s="147" t="s">
        <v>191</v>
      </c>
      <c r="AU544" s="147" t="s">
        <v>85</v>
      </c>
      <c r="AV544" s="12" t="s">
        <v>85</v>
      </c>
      <c r="AW544" s="12" t="s">
        <v>36</v>
      </c>
      <c r="AX544" s="12" t="s">
        <v>75</v>
      </c>
      <c r="AY544" s="147" t="s">
        <v>180</v>
      </c>
    </row>
    <row r="545" spans="2:65" s="13" customFormat="1">
      <c r="B545" s="153"/>
      <c r="D545" s="146" t="s">
        <v>191</v>
      </c>
      <c r="E545" s="154" t="s">
        <v>19</v>
      </c>
      <c r="F545" s="155" t="s">
        <v>195</v>
      </c>
      <c r="H545" s="156">
        <v>2341.1999999999998</v>
      </c>
      <c r="I545" s="157"/>
      <c r="L545" s="153"/>
      <c r="M545" s="158"/>
      <c r="T545" s="159"/>
      <c r="AT545" s="154" t="s">
        <v>191</v>
      </c>
      <c r="AU545" s="154" t="s">
        <v>85</v>
      </c>
      <c r="AV545" s="13" t="s">
        <v>187</v>
      </c>
      <c r="AW545" s="13" t="s">
        <v>36</v>
      </c>
      <c r="AX545" s="13" t="s">
        <v>83</v>
      </c>
      <c r="AY545" s="154" t="s">
        <v>180</v>
      </c>
    </row>
    <row r="546" spans="2:65" s="1" customFormat="1" ht="33" customHeight="1">
      <c r="B546" s="32"/>
      <c r="C546" s="128" t="s">
        <v>860</v>
      </c>
      <c r="D546" s="128" t="s">
        <v>182</v>
      </c>
      <c r="E546" s="129" t="s">
        <v>861</v>
      </c>
      <c r="F546" s="130" t="s">
        <v>862</v>
      </c>
      <c r="G546" s="131" t="s">
        <v>105</v>
      </c>
      <c r="H546" s="132">
        <v>221.851</v>
      </c>
      <c r="I546" s="133"/>
      <c r="J546" s="134">
        <f>ROUND(I546*H546,2)</f>
        <v>0</v>
      </c>
      <c r="K546" s="130" t="s">
        <v>186</v>
      </c>
      <c r="L546" s="32"/>
      <c r="M546" s="135" t="s">
        <v>19</v>
      </c>
      <c r="N546" s="136" t="s">
        <v>46</v>
      </c>
      <c r="P546" s="137">
        <f>O546*H546</f>
        <v>0</v>
      </c>
      <c r="Q546" s="137">
        <v>0</v>
      </c>
      <c r="R546" s="137">
        <f>Q546*H546</f>
        <v>0</v>
      </c>
      <c r="S546" s="137">
        <v>1.0999999999999999E-2</v>
      </c>
      <c r="T546" s="138">
        <f>S546*H546</f>
        <v>2.4403609999999998</v>
      </c>
      <c r="AR546" s="139" t="s">
        <v>288</v>
      </c>
      <c r="AT546" s="139" t="s">
        <v>182</v>
      </c>
      <c r="AU546" s="139" t="s">
        <v>85</v>
      </c>
      <c r="AY546" s="17" t="s">
        <v>180</v>
      </c>
      <c r="BE546" s="140">
        <f>IF(N546="základní",J546,0)</f>
        <v>0</v>
      </c>
      <c r="BF546" s="140">
        <f>IF(N546="snížená",J546,0)</f>
        <v>0</v>
      </c>
      <c r="BG546" s="140">
        <f>IF(N546="zákl. přenesená",J546,0)</f>
        <v>0</v>
      </c>
      <c r="BH546" s="140">
        <f>IF(N546="sníž. přenesená",J546,0)</f>
        <v>0</v>
      </c>
      <c r="BI546" s="140">
        <f>IF(N546="nulová",J546,0)</f>
        <v>0</v>
      </c>
      <c r="BJ546" s="17" t="s">
        <v>83</v>
      </c>
      <c r="BK546" s="140">
        <f>ROUND(I546*H546,2)</f>
        <v>0</v>
      </c>
      <c r="BL546" s="17" t="s">
        <v>288</v>
      </c>
      <c r="BM546" s="139" t="s">
        <v>863</v>
      </c>
    </row>
    <row r="547" spans="2:65" s="1" customFormat="1">
      <c r="B547" s="32"/>
      <c r="D547" s="141" t="s">
        <v>189</v>
      </c>
      <c r="F547" s="142" t="s">
        <v>864</v>
      </c>
      <c r="I547" s="143"/>
      <c r="L547" s="32"/>
      <c r="M547" s="144"/>
      <c r="T547" s="53"/>
      <c r="AT547" s="17" t="s">
        <v>189</v>
      </c>
      <c r="AU547" s="17" t="s">
        <v>85</v>
      </c>
    </row>
    <row r="548" spans="2:65" s="14" customFormat="1">
      <c r="B548" s="160"/>
      <c r="D548" s="146" t="s">
        <v>191</v>
      </c>
      <c r="E548" s="161" t="s">
        <v>19</v>
      </c>
      <c r="F548" s="162" t="s">
        <v>857</v>
      </c>
      <c r="H548" s="161" t="s">
        <v>19</v>
      </c>
      <c r="I548" s="163"/>
      <c r="L548" s="160"/>
      <c r="M548" s="164"/>
      <c r="T548" s="165"/>
      <c r="AT548" s="161" t="s">
        <v>191</v>
      </c>
      <c r="AU548" s="161" t="s">
        <v>85</v>
      </c>
      <c r="AV548" s="14" t="s">
        <v>83</v>
      </c>
      <c r="AW548" s="14" t="s">
        <v>36</v>
      </c>
      <c r="AX548" s="14" t="s">
        <v>75</v>
      </c>
      <c r="AY548" s="161" t="s">
        <v>180</v>
      </c>
    </row>
    <row r="549" spans="2:65" s="12" customFormat="1">
      <c r="B549" s="145"/>
      <c r="D549" s="146" t="s">
        <v>191</v>
      </c>
      <c r="E549" s="147" t="s">
        <v>19</v>
      </c>
      <c r="F549" s="148" t="s">
        <v>865</v>
      </c>
      <c r="H549" s="149">
        <v>221.851</v>
      </c>
      <c r="I549" s="150"/>
      <c r="L549" s="145"/>
      <c r="M549" s="151"/>
      <c r="T549" s="152"/>
      <c r="AT549" s="147" t="s">
        <v>191</v>
      </c>
      <c r="AU549" s="147" t="s">
        <v>85</v>
      </c>
      <c r="AV549" s="12" t="s">
        <v>85</v>
      </c>
      <c r="AW549" s="12" t="s">
        <v>36</v>
      </c>
      <c r="AX549" s="12" t="s">
        <v>75</v>
      </c>
      <c r="AY549" s="147" t="s">
        <v>180</v>
      </c>
    </row>
    <row r="550" spans="2:65" s="13" customFormat="1">
      <c r="B550" s="153"/>
      <c r="D550" s="146" t="s">
        <v>191</v>
      </c>
      <c r="E550" s="154" t="s">
        <v>19</v>
      </c>
      <c r="F550" s="155" t="s">
        <v>195</v>
      </c>
      <c r="H550" s="156">
        <v>221.851</v>
      </c>
      <c r="I550" s="157"/>
      <c r="L550" s="153"/>
      <c r="M550" s="158"/>
      <c r="T550" s="159"/>
      <c r="AT550" s="154" t="s">
        <v>191</v>
      </c>
      <c r="AU550" s="154" t="s">
        <v>85</v>
      </c>
      <c r="AV550" s="13" t="s">
        <v>187</v>
      </c>
      <c r="AW550" s="13" t="s">
        <v>36</v>
      </c>
      <c r="AX550" s="13" t="s">
        <v>83</v>
      </c>
      <c r="AY550" s="154" t="s">
        <v>180</v>
      </c>
    </row>
    <row r="551" spans="2:65" s="1" customFormat="1" ht="37.950000000000003" customHeight="1">
      <c r="B551" s="32"/>
      <c r="C551" s="287" t="s">
        <v>866</v>
      </c>
      <c r="D551" s="287" t="s">
        <v>182</v>
      </c>
      <c r="E551" s="288" t="s">
        <v>867</v>
      </c>
      <c r="F551" s="289" t="s">
        <v>868</v>
      </c>
      <c r="G551" s="290" t="s">
        <v>105</v>
      </c>
      <c r="H551" s="291">
        <v>932</v>
      </c>
      <c r="I551" s="133"/>
      <c r="J551" s="292">
        <f>ROUND(I551*H551,2)</f>
        <v>0</v>
      </c>
      <c r="K551" s="289" t="s">
        <v>186</v>
      </c>
      <c r="L551" s="32"/>
      <c r="M551" s="135" t="s">
        <v>19</v>
      </c>
      <c r="N551" s="136" t="s">
        <v>46</v>
      </c>
      <c r="P551" s="137">
        <f>O551*H551</f>
        <v>0</v>
      </c>
      <c r="Q551" s="137">
        <v>3.0000000000000001E-5</v>
      </c>
      <c r="R551" s="137">
        <f>Q551*H551</f>
        <v>2.7960000000000002E-2</v>
      </c>
      <c r="S551" s="137">
        <v>0</v>
      </c>
      <c r="T551" s="138">
        <f>S551*H551</f>
        <v>0</v>
      </c>
      <c r="AR551" s="139" t="s">
        <v>187</v>
      </c>
      <c r="AT551" s="139" t="s">
        <v>182</v>
      </c>
      <c r="AU551" s="139" t="s">
        <v>85</v>
      </c>
      <c r="AY551" s="17" t="s">
        <v>180</v>
      </c>
      <c r="BE551" s="140">
        <f>IF(N551="základní",J551,0)</f>
        <v>0</v>
      </c>
      <c r="BF551" s="140">
        <f>IF(N551="snížená",J551,0)</f>
        <v>0</v>
      </c>
      <c r="BG551" s="140">
        <f>IF(N551="zákl. přenesená",J551,0)</f>
        <v>0</v>
      </c>
      <c r="BH551" s="140">
        <f>IF(N551="sníž. přenesená",J551,0)</f>
        <v>0</v>
      </c>
      <c r="BI551" s="140">
        <f>IF(N551="nulová",J551,0)</f>
        <v>0</v>
      </c>
      <c r="BJ551" s="17" t="s">
        <v>83</v>
      </c>
      <c r="BK551" s="140">
        <f>ROUND(I551*H551,2)</f>
        <v>0</v>
      </c>
      <c r="BL551" s="17" t="s">
        <v>187</v>
      </c>
      <c r="BM551" s="139" t="s">
        <v>869</v>
      </c>
    </row>
    <row r="552" spans="2:65" s="1" customFormat="1">
      <c r="B552" s="32"/>
      <c r="D552" s="141" t="s">
        <v>189</v>
      </c>
      <c r="F552" s="142" t="s">
        <v>870</v>
      </c>
      <c r="I552" s="143"/>
      <c r="L552" s="32"/>
      <c r="M552" s="144"/>
      <c r="T552" s="53"/>
      <c r="AT552" s="17" t="s">
        <v>189</v>
      </c>
      <c r="AU552" s="17" t="s">
        <v>85</v>
      </c>
    </row>
    <row r="553" spans="2:65" s="14" customFormat="1">
      <c r="B553" s="160"/>
      <c r="D553" s="146" t="s">
        <v>191</v>
      </c>
      <c r="E553" s="161" t="s">
        <v>19</v>
      </c>
      <c r="F553" s="162" t="s">
        <v>871</v>
      </c>
      <c r="H553" s="161" t="s">
        <v>19</v>
      </c>
      <c r="I553" s="163"/>
      <c r="L553" s="160"/>
      <c r="M553" s="164"/>
      <c r="T553" s="165"/>
      <c r="AT553" s="161" t="s">
        <v>191</v>
      </c>
      <c r="AU553" s="161" t="s">
        <v>85</v>
      </c>
      <c r="AV553" s="14" t="s">
        <v>83</v>
      </c>
      <c r="AW553" s="14" t="s">
        <v>36</v>
      </c>
      <c r="AX553" s="14" t="s">
        <v>75</v>
      </c>
      <c r="AY553" s="161" t="s">
        <v>180</v>
      </c>
    </row>
    <row r="554" spans="2:65" s="12" customFormat="1">
      <c r="B554" s="145"/>
      <c r="D554" s="146" t="s">
        <v>191</v>
      </c>
      <c r="E554" s="147" t="s">
        <v>19</v>
      </c>
      <c r="F554" s="148" t="s">
        <v>517</v>
      </c>
      <c r="H554" s="149">
        <v>932</v>
      </c>
      <c r="I554" s="150"/>
      <c r="L554" s="145"/>
      <c r="M554" s="151"/>
      <c r="T554" s="152"/>
      <c r="AT554" s="147" t="s">
        <v>191</v>
      </c>
      <c r="AU554" s="147" t="s">
        <v>85</v>
      </c>
      <c r="AV554" s="12" t="s">
        <v>85</v>
      </c>
      <c r="AW554" s="12" t="s">
        <v>36</v>
      </c>
      <c r="AX554" s="12" t="s">
        <v>75</v>
      </c>
      <c r="AY554" s="147" t="s">
        <v>180</v>
      </c>
    </row>
    <row r="555" spans="2:65" s="13" customFormat="1">
      <c r="B555" s="153"/>
      <c r="D555" s="146" t="s">
        <v>191</v>
      </c>
      <c r="E555" s="154" t="s">
        <v>19</v>
      </c>
      <c r="F555" s="155" t="s">
        <v>195</v>
      </c>
      <c r="H555" s="156">
        <v>932</v>
      </c>
      <c r="I555" s="157"/>
      <c r="L555" s="153"/>
      <c r="M555" s="158"/>
      <c r="T555" s="159"/>
      <c r="AT555" s="154" t="s">
        <v>191</v>
      </c>
      <c r="AU555" s="154" t="s">
        <v>85</v>
      </c>
      <c r="AV555" s="13" t="s">
        <v>187</v>
      </c>
      <c r="AW555" s="13" t="s">
        <v>36</v>
      </c>
      <c r="AX555" s="13" t="s">
        <v>83</v>
      </c>
      <c r="AY555" s="154" t="s">
        <v>180</v>
      </c>
    </row>
    <row r="556" spans="2:65" s="1" customFormat="1" ht="21.75" customHeight="1">
      <c r="B556" s="32"/>
      <c r="C556" s="166" t="s">
        <v>872</v>
      </c>
      <c r="D556" s="166" t="s">
        <v>260</v>
      </c>
      <c r="E556" s="167" t="s">
        <v>873</v>
      </c>
      <c r="F556" s="168" t="s">
        <v>874</v>
      </c>
      <c r="G556" s="169" t="s">
        <v>105</v>
      </c>
      <c r="H556" s="170">
        <v>1086.2460000000001</v>
      </c>
      <c r="I556" s="171"/>
      <c r="J556" s="172">
        <f>ROUND(I556*H556,2)</f>
        <v>0</v>
      </c>
      <c r="K556" s="168" t="s">
        <v>186</v>
      </c>
      <c r="L556" s="173"/>
      <c r="M556" s="174" t="s">
        <v>19</v>
      </c>
      <c r="N556" s="175" t="s">
        <v>46</v>
      </c>
      <c r="P556" s="137">
        <f>O556*H556</f>
        <v>0</v>
      </c>
      <c r="Q556" s="137">
        <v>2.0999999999999999E-3</v>
      </c>
      <c r="R556" s="137">
        <f>Q556*H556</f>
        <v>2.2811166000000003</v>
      </c>
      <c r="S556" s="137">
        <v>0</v>
      </c>
      <c r="T556" s="138">
        <f>S556*H556</f>
        <v>0</v>
      </c>
      <c r="AR556" s="139" t="s">
        <v>236</v>
      </c>
      <c r="AT556" s="139" t="s">
        <v>260</v>
      </c>
      <c r="AU556" s="139" t="s">
        <v>85</v>
      </c>
      <c r="AY556" s="17" t="s">
        <v>180</v>
      </c>
      <c r="BE556" s="140">
        <f>IF(N556="základní",J556,0)</f>
        <v>0</v>
      </c>
      <c r="BF556" s="140">
        <f>IF(N556="snížená",J556,0)</f>
        <v>0</v>
      </c>
      <c r="BG556" s="140">
        <f>IF(N556="zákl. přenesená",J556,0)</f>
        <v>0</v>
      </c>
      <c r="BH556" s="140">
        <f>IF(N556="sníž. přenesená",J556,0)</f>
        <v>0</v>
      </c>
      <c r="BI556" s="140">
        <f>IF(N556="nulová",J556,0)</f>
        <v>0</v>
      </c>
      <c r="BJ556" s="17" t="s">
        <v>83</v>
      </c>
      <c r="BK556" s="140">
        <f>ROUND(I556*H556,2)</f>
        <v>0</v>
      </c>
      <c r="BL556" s="17" t="s">
        <v>187</v>
      </c>
      <c r="BM556" s="139" t="s">
        <v>875</v>
      </c>
    </row>
    <row r="557" spans="2:65" s="12" customFormat="1">
      <c r="B557" s="145"/>
      <c r="D557" s="146" t="s">
        <v>191</v>
      </c>
      <c r="F557" s="148" t="s">
        <v>876</v>
      </c>
      <c r="H557" s="149">
        <v>1086.2460000000001</v>
      </c>
      <c r="I557" s="150"/>
      <c r="L557" s="145"/>
      <c r="M557" s="151"/>
      <c r="T557" s="152"/>
      <c r="AT557" s="147" t="s">
        <v>191</v>
      </c>
      <c r="AU557" s="147" t="s">
        <v>85</v>
      </c>
      <c r="AV557" s="12" t="s">
        <v>85</v>
      </c>
      <c r="AW557" s="12" t="s">
        <v>4</v>
      </c>
      <c r="AX557" s="12" t="s">
        <v>83</v>
      </c>
      <c r="AY557" s="147" t="s">
        <v>180</v>
      </c>
    </row>
    <row r="558" spans="2:65" s="1" customFormat="1" ht="37.950000000000003" customHeight="1">
      <c r="B558" s="32"/>
      <c r="C558" s="287" t="s">
        <v>877</v>
      </c>
      <c r="D558" s="287" t="s">
        <v>182</v>
      </c>
      <c r="E558" s="288" t="s">
        <v>878</v>
      </c>
      <c r="F558" s="289" t="s">
        <v>879</v>
      </c>
      <c r="G558" s="290" t="s">
        <v>105</v>
      </c>
      <c r="H558" s="291">
        <v>143.77099999999999</v>
      </c>
      <c r="I558" s="133"/>
      <c r="J558" s="292">
        <f>ROUND(I558*H558,2)</f>
        <v>0</v>
      </c>
      <c r="K558" s="289" t="s">
        <v>186</v>
      </c>
      <c r="L558" s="32"/>
      <c r="M558" s="135" t="s">
        <v>19</v>
      </c>
      <c r="N558" s="136" t="s">
        <v>46</v>
      </c>
      <c r="P558" s="137">
        <f>O558*H558</f>
        <v>0</v>
      </c>
      <c r="Q558" s="137">
        <v>5.0000000000000002E-5</v>
      </c>
      <c r="R558" s="137">
        <f>Q558*H558</f>
        <v>7.1885499999999993E-3</v>
      </c>
      <c r="S558" s="137">
        <v>0</v>
      </c>
      <c r="T558" s="138">
        <f>S558*H558</f>
        <v>0</v>
      </c>
      <c r="AR558" s="139" t="s">
        <v>288</v>
      </c>
      <c r="AT558" s="139" t="s">
        <v>182</v>
      </c>
      <c r="AU558" s="139" t="s">
        <v>85</v>
      </c>
      <c r="AY558" s="17" t="s">
        <v>180</v>
      </c>
      <c r="BE558" s="140">
        <f>IF(N558="základní",J558,0)</f>
        <v>0</v>
      </c>
      <c r="BF558" s="140">
        <f>IF(N558="snížená",J558,0)</f>
        <v>0</v>
      </c>
      <c r="BG558" s="140">
        <f>IF(N558="zákl. přenesená",J558,0)</f>
        <v>0</v>
      </c>
      <c r="BH558" s="140">
        <f>IF(N558="sníž. přenesená",J558,0)</f>
        <v>0</v>
      </c>
      <c r="BI558" s="140">
        <f>IF(N558="nulová",J558,0)</f>
        <v>0</v>
      </c>
      <c r="BJ558" s="17" t="s">
        <v>83</v>
      </c>
      <c r="BK558" s="140">
        <f>ROUND(I558*H558,2)</f>
        <v>0</v>
      </c>
      <c r="BL558" s="17" t="s">
        <v>288</v>
      </c>
      <c r="BM558" s="139" t="s">
        <v>880</v>
      </c>
    </row>
    <row r="559" spans="2:65" s="1" customFormat="1">
      <c r="B559" s="32"/>
      <c r="D559" s="141" t="s">
        <v>189</v>
      </c>
      <c r="F559" s="142" t="s">
        <v>881</v>
      </c>
      <c r="I559" s="143"/>
      <c r="L559" s="32"/>
      <c r="M559" s="144"/>
      <c r="T559" s="53"/>
      <c r="AT559" s="17" t="s">
        <v>189</v>
      </c>
      <c r="AU559" s="17" t="s">
        <v>85</v>
      </c>
    </row>
    <row r="560" spans="2:65" s="14" customFormat="1">
      <c r="B560" s="160"/>
      <c r="D560" s="146" t="s">
        <v>191</v>
      </c>
      <c r="E560" s="161" t="s">
        <v>19</v>
      </c>
      <c r="F560" s="162" t="s">
        <v>871</v>
      </c>
      <c r="H560" s="161" t="s">
        <v>19</v>
      </c>
      <c r="I560" s="163"/>
      <c r="L560" s="160"/>
      <c r="M560" s="164"/>
      <c r="T560" s="165"/>
      <c r="AT560" s="161" t="s">
        <v>191</v>
      </c>
      <c r="AU560" s="161" t="s">
        <v>85</v>
      </c>
      <c r="AV560" s="14" t="s">
        <v>83</v>
      </c>
      <c r="AW560" s="14" t="s">
        <v>36</v>
      </c>
      <c r="AX560" s="14" t="s">
        <v>75</v>
      </c>
      <c r="AY560" s="161" t="s">
        <v>180</v>
      </c>
    </row>
    <row r="561" spans="2:65" s="12" customFormat="1">
      <c r="B561" s="145"/>
      <c r="D561" s="146" t="s">
        <v>191</v>
      </c>
      <c r="E561" s="147" t="s">
        <v>19</v>
      </c>
      <c r="F561" s="148" t="s">
        <v>882</v>
      </c>
      <c r="H561" s="149">
        <v>143.77099999999999</v>
      </c>
      <c r="I561" s="150"/>
      <c r="L561" s="145"/>
      <c r="M561" s="151"/>
      <c r="T561" s="152"/>
      <c r="AT561" s="147" t="s">
        <v>191</v>
      </c>
      <c r="AU561" s="147" t="s">
        <v>85</v>
      </c>
      <c r="AV561" s="12" t="s">
        <v>85</v>
      </c>
      <c r="AW561" s="12" t="s">
        <v>36</v>
      </c>
      <c r="AX561" s="12" t="s">
        <v>75</v>
      </c>
      <c r="AY561" s="147" t="s">
        <v>180</v>
      </c>
    </row>
    <row r="562" spans="2:65" s="13" customFormat="1">
      <c r="B562" s="153"/>
      <c r="D562" s="146" t="s">
        <v>191</v>
      </c>
      <c r="E562" s="154" t="s">
        <v>19</v>
      </c>
      <c r="F562" s="155" t="s">
        <v>195</v>
      </c>
      <c r="H562" s="156">
        <v>143.77099999999999</v>
      </c>
      <c r="I562" s="157"/>
      <c r="L562" s="153"/>
      <c r="M562" s="158"/>
      <c r="T562" s="159"/>
      <c r="AT562" s="154" t="s">
        <v>191</v>
      </c>
      <c r="AU562" s="154" t="s">
        <v>85</v>
      </c>
      <c r="AV562" s="13" t="s">
        <v>187</v>
      </c>
      <c r="AW562" s="13" t="s">
        <v>36</v>
      </c>
      <c r="AX562" s="13" t="s">
        <v>83</v>
      </c>
      <c r="AY562" s="154" t="s">
        <v>180</v>
      </c>
    </row>
    <row r="563" spans="2:65" s="1" customFormat="1" ht="21.75" customHeight="1">
      <c r="B563" s="32"/>
      <c r="C563" s="166" t="s">
        <v>883</v>
      </c>
      <c r="D563" s="166" t="s">
        <v>260</v>
      </c>
      <c r="E563" s="167" t="s">
        <v>873</v>
      </c>
      <c r="F563" s="168" t="s">
        <v>874</v>
      </c>
      <c r="G563" s="169" t="s">
        <v>105</v>
      </c>
      <c r="H563" s="170">
        <v>175.54400000000001</v>
      </c>
      <c r="I563" s="171"/>
      <c r="J563" s="172">
        <f>ROUND(I563*H563,2)</f>
        <v>0</v>
      </c>
      <c r="K563" s="168" t="s">
        <v>186</v>
      </c>
      <c r="L563" s="173"/>
      <c r="M563" s="174" t="s">
        <v>19</v>
      </c>
      <c r="N563" s="175" t="s">
        <v>46</v>
      </c>
      <c r="P563" s="137">
        <f>O563*H563</f>
        <v>0</v>
      </c>
      <c r="Q563" s="137">
        <v>2.0999999999999999E-3</v>
      </c>
      <c r="R563" s="137">
        <f>Q563*H563</f>
        <v>0.36864239999999998</v>
      </c>
      <c r="S563" s="137">
        <v>0</v>
      </c>
      <c r="T563" s="138">
        <f>S563*H563</f>
        <v>0</v>
      </c>
      <c r="AR563" s="139" t="s">
        <v>391</v>
      </c>
      <c r="AT563" s="139" t="s">
        <v>260</v>
      </c>
      <c r="AU563" s="139" t="s">
        <v>85</v>
      </c>
      <c r="AY563" s="17" t="s">
        <v>180</v>
      </c>
      <c r="BE563" s="140">
        <f>IF(N563="základní",J563,0)</f>
        <v>0</v>
      </c>
      <c r="BF563" s="140">
        <f>IF(N563="snížená",J563,0)</f>
        <v>0</v>
      </c>
      <c r="BG563" s="140">
        <f>IF(N563="zákl. přenesená",J563,0)</f>
        <v>0</v>
      </c>
      <c r="BH563" s="140">
        <f>IF(N563="sníž. přenesená",J563,0)</f>
        <v>0</v>
      </c>
      <c r="BI563" s="140">
        <f>IF(N563="nulová",J563,0)</f>
        <v>0</v>
      </c>
      <c r="BJ563" s="17" t="s">
        <v>83</v>
      </c>
      <c r="BK563" s="140">
        <f>ROUND(I563*H563,2)</f>
        <v>0</v>
      </c>
      <c r="BL563" s="17" t="s">
        <v>288</v>
      </c>
      <c r="BM563" s="139" t="s">
        <v>884</v>
      </c>
    </row>
    <row r="564" spans="2:65" s="12" customFormat="1">
      <c r="B564" s="145"/>
      <c r="D564" s="146" t="s">
        <v>191</v>
      </c>
      <c r="F564" s="148" t="s">
        <v>885</v>
      </c>
      <c r="H564" s="149">
        <v>175.54400000000001</v>
      </c>
      <c r="I564" s="150"/>
      <c r="L564" s="145"/>
      <c r="M564" s="151"/>
      <c r="T564" s="152"/>
      <c r="AT564" s="147" t="s">
        <v>191</v>
      </c>
      <c r="AU564" s="147" t="s">
        <v>85</v>
      </c>
      <c r="AV564" s="12" t="s">
        <v>85</v>
      </c>
      <c r="AW564" s="12" t="s">
        <v>4</v>
      </c>
      <c r="AX564" s="12" t="s">
        <v>83</v>
      </c>
      <c r="AY564" s="147" t="s">
        <v>180</v>
      </c>
    </row>
    <row r="565" spans="2:65" s="1" customFormat="1" ht="24.15" customHeight="1">
      <c r="B565" s="32"/>
      <c r="C565" s="128" t="s">
        <v>886</v>
      </c>
      <c r="D565" s="128" t="s">
        <v>182</v>
      </c>
      <c r="E565" s="129" t="s">
        <v>887</v>
      </c>
      <c r="F565" s="130" t="s">
        <v>888</v>
      </c>
      <c r="G565" s="131" t="s">
        <v>105</v>
      </c>
      <c r="H565" s="132">
        <v>932</v>
      </c>
      <c r="I565" s="133"/>
      <c r="J565" s="134">
        <f>ROUND(I565*H565,2)</f>
        <v>0</v>
      </c>
      <c r="K565" s="130" t="s">
        <v>186</v>
      </c>
      <c r="L565" s="32"/>
      <c r="M565" s="135" t="s">
        <v>19</v>
      </c>
      <c r="N565" s="136" t="s">
        <v>46</v>
      </c>
      <c r="P565" s="137">
        <f>O565*H565</f>
        <v>0</v>
      </c>
      <c r="Q565" s="137">
        <v>0</v>
      </c>
      <c r="R565" s="137">
        <f>Q565*H565</f>
        <v>0</v>
      </c>
      <c r="S565" s="137">
        <v>0</v>
      </c>
      <c r="T565" s="138">
        <f>S565*H565</f>
        <v>0</v>
      </c>
      <c r="AR565" s="139" t="s">
        <v>288</v>
      </c>
      <c r="AT565" s="139" t="s">
        <v>182</v>
      </c>
      <c r="AU565" s="139" t="s">
        <v>85</v>
      </c>
      <c r="AY565" s="17" t="s">
        <v>180</v>
      </c>
      <c r="BE565" s="140">
        <f>IF(N565="základní",J565,0)</f>
        <v>0</v>
      </c>
      <c r="BF565" s="140">
        <f>IF(N565="snížená",J565,0)</f>
        <v>0</v>
      </c>
      <c r="BG565" s="140">
        <f>IF(N565="zákl. přenesená",J565,0)</f>
        <v>0</v>
      </c>
      <c r="BH565" s="140">
        <f>IF(N565="sníž. přenesená",J565,0)</f>
        <v>0</v>
      </c>
      <c r="BI565" s="140">
        <f>IF(N565="nulová",J565,0)</f>
        <v>0</v>
      </c>
      <c r="BJ565" s="17" t="s">
        <v>83</v>
      </c>
      <c r="BK565" s="140">
        <f>ROUND(I565*H565,2)</f>
        <v>0</v>
      </c>
      <c r="BL565" s="17" t="s">
        <v>288</v>
      </c>
      <c r="BM565" s="139" t="s">
        <v>889</v>
      </c>
    </row>
    <row r="566" spans="2:65" s="1" customFormat="1">
      <c r="B566" s="32"/>
      <c r="D566" s="141" t="s">
        <v>189</v>
      </c>
      <c r="F566" s="142" t="s">
        <v>890</v>
      </c>
      <c r="I566" s="143"/>
      <c r="L566" s="32"/>
      <c r="M566" s="144"/>
      <c r="T566" s="53"/>
      <c r="AT566" s="17" t="s">
        <v>189</v>
      </c>
      <c r="AU566" s="17" t="s">
        <v>85</v>
      </c>
    </row>
    <row r="567" spans="2:65" s="14" customFormat="1">
      <c r="B567" s="160"/>
      <c r="D567" s="146" t="s">
        <v>191</v>
      </c>
      <c r="E567" s="161" t="s">
        <v>19</v>
      </c>
      <c r="F567" s="162" t="s">
        <v>891</v>
      </c>
      <c r="H567" s="161" t="s">
        <v>19</v>
      </c>
      <c r="I567" s="163"/>
      <c r="L567" s="160"/>
      <c r="M567" s="164"/>
      <c r="T567" s="165"/>
      <c r="AT567" s="161" t="s">
        <v>191</v>
      </c>
      <c r="AU567" s="161" t="s">
        <v>85</v>
      </c>
      <c r="AV567" s="14" t="s">
        <v>83</v>
      </c>
      <c r="AW567" s="14" t="s">
        <v>36</v>
      </c>
      <c r="AX567" s="14" t="s">
        <v>75</v>
      </c>
      <c r="AY567" s="161" t="s">
        <v>180</v>
      </c>
    </row>
    <row r="568" spans="2:65" s="12" customFormat="1">
      <c r="B568" s="145"/>
      <c r="D568" s="146" t="s">
        <v>191</v>
      </c>
      <c r="E568" s="147" t="s">
        <v>19</v>
      </c>
      <c r="F568" s="148" t="s">
        <v>517</v>
      </c>
      <c r="H568" s="149">
        <v>932</v>
      </c>
      <c r="I568" s="150"/>
      <c r="L568" s="145"/>
      <c r="M568" s="151"/>
      <c r="T568" s="152"/>
      <c r="AT568" s="147" t="s">
        <v>191</v>
      </c>
      <c r="AU568" s="147" t="s">
        <v>85</v>
      </c>
      <c r="AV568" s="12" t="s">
        <v>85</v>
      </c>
      <c r="AW568" s="12" t="s">
        <v>36</v>
      </c>
      <c r="AX568" s="12" t="s">
        <v>75</v>
      </c>
      <c r="AY568" s="147" t="s">
        <v>180</v>
      </c>
    </row>
    <row r="569" spans="2:65" s="13" customFormat="1">
      <c r="B569" s="153"/>
      <c r="D569" s="146" t="s">
        <v>191</v>
      </c>
      <c r="E569" s="154" t="s">
        <v>19</v>
      </c>
      <c r="F569" s="155" t="s">
        <v>195</v>
      </c>
      <c r="H569" s="156">
        <v>932</v>
      </c>
      <c r="I569" s="157"/>
      <c r="L569" s="153"/>
      <c r="M569" s="158"/>
      <c r="T569" s="159"/>
      <c r="AT569" s="154" t="s">
        <v>191</v>
      </c>
      <c r="AU569" s="154" t="s">
        <v>85</v>
      </c>
      <c r="AV569" s="13" t="s">
        <v>187</v>
      </c>
      <c r="AW569" s="13" t="s">
        <v>36</v>
      </c>
      <c r="AX569" s="13" t="s">
        <v>83</v>
      </c>
      <c r="AY569" s="154" t="s">
        <v>180</v>
      </c>
    </row>
    <row r="570" spans="2:65" s="1" customFormat="1" ht="24.15" customHeight="1">
      <c r="B570" s="32"/>
      <c r="C570" s="166" t="s">
        <v>892</v>
      </c>
      <c r="D570" s="166" t="s">
        <v>260</v>
      </c>
      <c r="E570" s="167" t="s">
        <v>893</v>
      </c>
      <c r="F570" s="168" t="s">
        <v>894</v>
      </c>
      <c r="G570" s="169" t="s">
        <v>105</v>
      </c>
      <c r="H570" s="170">
        <v>978.6</v>
      </c>
      <c r="I570" s="171"/>
      <c r="J570" s="172">
        <f>ROUND(I570*H570,2)</f>
        <v>0</v>
      </c>
      <c r="K570" s="168" t="s">
        <v>186</v>
      </c>
      <c r="L570" s="173"/>
      <c r="M570" s="174" t="s">
        <v>19</v>
      </c>
      <c r="N570" s="175" t="s">
        <v>46</v>
      </c>
      <c r="P570" s="137">
        <f>O570*H570</f>
        <v>0</v>
      </c>
      <c r="Q570" s="137">
        <v>5.0000000000000001E-4</v>
      </c>
      <c r="R570" s="137">
        <f>Q570*H570</f>
        <v>0.48930000000000001</v>
      </c>
      <c r="S570" s="137">
        <v>0</v>
      </c>
      <c r="T570" s="138">
        <f>S570*H570</f>
        <v>0</v>
      </c>
      <c r="AR570" s="139" t="s">
        <v>391</v>
      </c>
      <c r="AT570" s="139" t="s">
        <v>260</v>
      </c>
      <c r="AU570" s="139" t="s">
        <v>85</v>
      </c>
      <c r="AY570" s="17" t="s">
        <v>180</v>
      </c>
      <c r="BE570" s="140">
        <f>IF(N570="základní",J570,0)</f>
        <v>0</v>
      </c>
      <c r="BF570" s="140">
        <f>IF(N570="snížená",J570,0)</f>
        <v>0</v>
      </c>
      <c r="BG570" s="140">
        <f>IF(N570="zákl. přenesená",J570,0)</f>
        <v>0</v>
      </c>
      <c r="BH570" s="140">
        <f>IF(N570="sníž. přenesená",J570,0)</f>
        <v>0</v>
      </c>
      <c r="BI570" s="140">
        <f>IF(N570="nulová",J570,0)</f>
        <v>0</v>
      </c>
      <c r="BJ570" s="17" t="s">
        <v>83</v>
      </c>
      <c r="BK570" s="140">
        <f>ROUND(I570*H570,2)</f>
        <v>0</v>
      </c>
      <c r="BL570" s="17" t="s">
        <v>288</v>
      </c>
      <c r="BM570" s="139" t="s">
        <v>895</v>
      </c>
    </row>
    <row r="571" spans="2:65" s="12" customFormat="1">
      <c r="B571" s="145"/>
      <c r="D571" s="146" t="s">
        <v>191</v>
      </c>
      <c r="F571" s="148" t="s">
        <v>896</v>
      </c>
      <c r="H571" s="149">
        <v>978.6</v>
      </c>
      <c r="I571" s="150"/>
      <c r="L571" s="145"/>
      <c r="M571" s="151"/>
      <c r="T571" s="152"/>
      <c r="AT571" s="147" t="s">
        <v>191</v>
      </c>
      <c r="AU571" s="147" t="s">
        <v>85</v>
      </c>
      <c r="AV571" s="12" t="s">
        <v>85</v>
      </c>
      <c r="AW571" s="12" t="s">
        <v>4</v>
      </c>
      <c r="AX571" s="12" t="s">
        <v>83</v>
      </c>
      <c r="AY571" s="147" t="s">
        <v>180</v>
      </c>
    </row>
    <row r="572" spans="2:65" s="1" customFormat="1" ht="24.15" customHeight="1">
      <c r="B572" s="32"/>
      <c r="C572" s="128" t="s">
        <v>897</v>
      </c>
      <c r="D572" s="128" t="s">
        <v>182</v>
      </c>
      <c r="E572" s="129" t="s">
        <v>898</v>
      </c>
      <c r="F572" s="130" t="s">
        <v>899</v>
      </c>
      <c r="G572" s="131" t="s">
        <v>105</v>
      </c>
      <c r="H572" s="132">
        <v>932</v>
      </c>
      <c r="I572" s="133"/>
      <c r="J572" s="134">
        <f>ROUND(I572*H572,2)</f>
        <v>0</v>
      </c>
      <c r="K572" s="130" t="s">
        <v>186</v>
      </c>
      <c r="L572" s="32"/>
      <c r="M572" s="135" t="s">
        <v>19</v>
      </c>
      <c r="N572" s="136" t="s">
        <v>46</v>
      </c>
      <c r="P572" s="137">
        <f>O572*H572</f>
        <v>0</v>
      </c>
      <c r="Q572" s="137">
        <v>0</v>
      </c>
      <c r="R572" s="137">
        <f>Q572*H572</f>
        <v>0</v>
      </c>
      <c r="S572" s="137">
        <v>0</v>
      </c>
      <c r="T572" s="138">
        <f>S572*H572</f>
        <v>0</v>
      </c>
      <c r="AR572" s="139" t="s">
        <v>288</v>
      </c>
      <c r="AT572" s="139" t="s">
        <v>182</v>
      </c>
      <c r="AU572" s="139" t="s">
        <v>85</v>
      </c>
      <c r="AY572" s="17" t="s">
        <v>180</v>
      </c>
      <c r="BE572" s="140">
        <f>IF(N572="základní",J572,0)</f>
        <v>0</v>
      </c>
      <c r="BF572" s="140">
        <f>IF(N572="snížená",J572,0)</f>
        <v>0</v>
      </c>
      <c r="BG572" s="140">
        <f>IF(N572="zákl. přenesená",J572,0)</f>
        <v>0</v>
      </c>
      <c r="BH572" s="140">
        <f>IF(N572="sníž. přenesená",J572,0)</f>
        <v>0</v>
      </c>
      <c r="BI572" s="140">
        <f>IF(N572="nulová",J572,0)</f>
        <v>0</v>
      </c>
      <c r="BJ572" s="17" t="s">
        <v>83</v>
      </c>
      <c r="BK572" s="140">
        <f>ROUND(I572*H572,2)</f>
        <v>0</v>
      </c>
      <c r="BL572" s="17" t="s">
        <v>288</v>
      </c>
      <c r="BM572" s="139" t="s">
        <v>900</v>
      </c>
    </row>
    <row r="573" spans="2:65" s="1" customFormat="1">
      <c r="B573" s="32"/>
      <c r="D573" s="141" t="s">
        <v>189</v>
      </c>
      <c r="F573" s="142" t="s">
        <v>901</v>
      </c>
      <c r="I573" s="143"/>
      <c r="L573" s="32"/>
      <c r="M573" s="144"/>
      <c r="T573" s="53"/>
      <c r="AT573" s="17" t="s">
        <v>189</v>
      </c>
      <c r="AU573" s="17" t="s">
        <v>85</v>
      </c>
    </row>
    <row r="574" spans="2:65" s="14" customFormat="1">
      <c r="B574" s="160"/>
      <c r="D574" s="146" t="s">
        <v>191</v>
      </c>
      <c r="E574" s="161" t="s">
        <v>19</v>
      </c>
      <c r="F574" s="162" t="s">
        <v>902</v>
      </c>
      <c r="H574" s="161" t="s">
        <v>19</v>
      </c>
      <c r="I574" s="163"/>
      <c r="L574" s="160"/>
      <c r="M574" s="164"/>
      <c r="T574" s="165"/>
      <c r="AT574" s="161" t="s">
        <v>191</v>
      </c>
      <c r="AU574" s="161" t="s">
        <v>85</v>
      </c>
      <c r="AV574" s="14" t="s">
        <v>83</v>
      </c>
      <c r="AW574" s="14" t="s">
        <v>36</v>
      </c>
      <c r="AX574" s="14" t="s">
        <v>75</v>
      </c>
      <c r="AY574" s="161" t="s">
        <v>180</v>
      </c>
    </row>
    <row r="575" spans="2:65" s="12" customFormat="1">
      <c r="B575" s="145"/>
      <c r="D575" s="146" t="s">
        <v>191</v>
      </c>
      <c r="E575" s="147" t="s">
        <v>19</v>
      </c>
      <c r="F575" s="148" t="s">
        <v>517</v>
      </c>
      <c r="H575" s="149">
        <v>932</v>
      </c>
      <c r="I575" s="150"/>
      <c r="L575" s="145"/>
      <c r="M575" s="151"/>
      <c r="T575" s="152"/>
      <c r="AT575" s="147" t="s">
        <v>191</v>
      </c>
      <c r="AU575" s="147" t="s">
        <v>85</v>
      </c>
      <c r="AV575" s="12" t="s">
        <v>85</v>
      </c>
      <c r="AW575" s="12" t="s">
        <v>36</v>
      </c>
      <c r="AX575" s="12" t="s">
        <v>75</v>
      </c>
      <c r="AY575" s="147" t="s">
        <v>180</v>
      </c>
    </row>
    <row r="576" spans="2:65" s="13" customFormat="1">
      <c r="B576" s="153"/>
      <c r="D576" s="146" t="s">
        <v>191</v>
      </c>
      <c r="E576" s="154" t="s">
        <v>19</v>
      </c>
      <c r="F576" s="155" t="s">
        <v>195</v>
      </c>
      <c r="H576" s="156">
        <v>932</v>
      </c>
      <c r="I576" s="157"/>
      <c r="L576" s="153"/>
      <c r="M576" s="158"/>
      <c r="T576" s="159"/>
      <c r="AT576" s="154" t="s">
        <v>191</v>
      </c>
      <c r="AU576" s="154" t="s">
        <v>85</v>
      </c>
      <c r="AV576" s="13" t="s">
        <v>187</v>
      </c>
      <c r="AW576" s="13" t="s">
        <v>36</v>
      </c>
      <c r="AX576" s="13" t="s">
        <v>83</v>
      </c>
      <c r="AY576" s="154" t="s">
        <v>180</v>
      </c>
    </row>
    <row r="577" spans="2:65" s="1" customFormat="1" ht="24.15" customHeight="1">
      <c r="B577" s="32"/>
      <c r="C577" s="166" t="s">
        <v>903</v>
      </c>
      <c r="D577" s="166" t="s">
        <v>260</v>
      </c>
      <c r="E577" s="167" t="s">
        <v>893</v>
      </c>
      <c r="F577" s="168" t="s">
        <v>894</v>
      </c>
      <c r="G577" s="169" t="s">
        <v>105</v>
      </c>
      <c r="H577" s="170">
        <v>978.6</v>
      </c>
      <c r="I577" s="171"/>
      <c r="J577" s="172">
        <f>ROUND(I577*H577,2)</f>
        <v>0</v>
      </c>
      <c r="K577" s="168" t="s">
        <v>186</v>
      </c>
      <c r="L577" s="173"/>
      <c r="M577" s="174" t="s">
        <v>19</v>
      </c>
      <c r="N577" s="175" t="s">
        <v>46</v>
      </c>
      <c r="P577" s="137">
        <f>O577*H577</f>
        <v>0</v>
      </c>
      <c r="Q577" s="137">
        <v>5.0000000000000001E-4</v>
      </c>
      <c r="R577" s="137">
        <f>Q577*H577</f>
        <v>0.48930000000000001</v>
      </c>
      <c r="S577" s="137">
        <v>0</v>
      </c>
      <c r="T577" s="138">
        <f>S577*H577</f>
        <v>0</v>
      </c>
      <c r="AR577" s="139" t="s">
        <v>391</v>
      </c>
      <c r="AT577" s="139" t="s">
        <v>260</v>
      </c>
      <c r="AU577" s="139" t="s">
        <v>85</v>
      </c>
      <c r="AY577" s="17" t="s">
        <v>180</v>
      </c>
      <c r="BE577" s="140">
        <f>IF(N577="základní",J577,0)</f>
        <v>0</v>
      </c>
      <c r="BF577" s="140">
        <f>IF(N577="snížená",J577,0)</f>
        <v>0</v>
      </c>
      <c r="BG577" s="140">
        <f>IF(N577="zákl. přenesená",J577,0)</f>
        <v>0</v>
      </c>
      <c r="BH577" s="140">
        <f>IF(N577="sníž. přenesená",J577,0)</f>
        <v>0</v>
      </c>
      <c r="BI577" s="140">
        <f>IF(N577="nulová",J577,0)</f>
        <v>0</v>
      </c>
      <c r="BJ577" s="17" t="s">
        <v>83</v>
      </c>
      <c r="BK577" s="140">
        <f>ROUND(I577*H577,2)</f>
        <v>0</v>
      </c>
      <c r="BL577" s="17" t="s">
        <v>288</v>
      </c>
      <c r="BM577" s="139" t="s">
        <v>904</v>
      </c>
    </row>
    <row r="578" spans="2:65" s="12" customFormat="1">
      <c r="B578" s="145"/>
      <c r="D578" s="146" t="s">
        <v>191</v>
      </c>
      <c r="F578" s="148" t="s">
        <v>896</v>
      </c>
      <c r="H578" s="149">
        <v>978.6</v>
      </c>
      <c r="I578" s="150"/>
      <c r="L578" s="145"/>
      <c r="M578" s="151"/>
      <c r="T578" s="152"/>
      <c r="AT578" s="147" t="s">
        <v>191</v>
      </c>
      <c r="AU578" s="147" t="s">
        <v>85</v>
      </c>
      <c r="AV578" s="12" t="s">
        <v>85</v>
      </c>
      <c r="AW578" s="12" t="s">
        <v>4</v>
      </c>
      <c r="AX578" s="12" t="s">
        <v>83</v>
      </c>
      <c r="AY578" s="147" t="s">
        <v>180</v>
      </c>
    </row>
    <row r="579" spans="2:65" s="1" customFormat="1" ht="24.15" customHeight="1">
      <c r="B579" s="32"/>
      <c r="C579" s="128" t="s">
        <v>905</v>
      </c>
      <c r="D579" s="128" t="s">
        <v>182</v>
      </c>
      <c r="E579" s="129" t="s">
        <v>906</v>
      </c>
      <c r="F579" s="130" t="s">
        <v>907</v>
      </c>
      <c r="G579" s="131" t="s">
        <v>105</v>
      </c>
      <c r="H579" s="132">
        <v>143.77099999999999</v>
      </c>
      <c r="I579" s="133"/>
      <c r="J579" s="134">
        <f>ROUND(I579*H579,2)</f>
        <v>0</v>
      </c>
      <c r="K579" s="130" t="s">
        <v>186</v>
      </c>
      <c r="L579" s="32"/>
      <c r="M579" s="135" t="s">
        <v>19</v>
      </c>
      <c r="N579" s="136" t="s">
        <v>46</v>
      </c>
      <c r="P579" s="137">
        <f>O579*H579</f>
        <v>0</v>
      </c>
      <c r="Q579" s="137">
        <v>0</v>
      </c>
      <c r="R579" s="137">
        <f>Q579*H579</f>
        <v>0</v>
      </c>
      <c r="S579" s="137">
        <v>0</v>
      </c>
      <c r="T579" s="138">
        <f>S579*H579</f>
        <v>0</v>
      </c>
      <c r="AR579" s="139" t="s">
        <v>288</v>
      </c>
      <c r="AT579" s="139" t="s">
        <v>182</v>
      </c>
      <c r="AU579" s="139" t="s">
        <v>85</v>
      </c>
      <c r="AY579" s="17" t="s">
        <v>180</v>
      </c>
      <c r="BE579" s="140">
        <f>IF(N579="základní",J579,0)</f>
        <v>0</v>
      </c>
      <c r="BF579" s="140">
        <f>IF(N579="snížená",J579,0)</f>
        <v>0</v>
      </c>
      <c r="BG579" s="140">
        <f>IF(N579="zákl. přenesená",J579,0)</f>
        <v>0</v>
      </c>
      <c r="BH579" s="140">
        <f>IF(N579="sníž. přenesená",J579,0)</f>
        <v>0</v>
      </c>
      <c r="BI579" s="140">
        <f>IF(N579="nulová",J579,0)</f>
        <v>0</v>
      </c>
      <c r="BJ579" s="17" t="s">
        <v>83</v>
      </c>
      <c r="BK579" s="140">
        <f>ROUND(I579*H579,2)</f>
        <v>0</v>
      </c>
      <c r="BL579" s="17" t="s">
        <v>288</v>
      </c>
      <c r="BM579" s="139" t="s">
        <v>908</v>
      </c>
    </row>
    <row r="580" spans="2:65" s="1" customFormat="1">
      <c r="B580" s="32"/>
      <c r="D580" s="141" t="s">
        <v>189</v>
      </c>
      <c r="F580" s="142" t="s">
        <v>909</v>
      </c>
      <c r="I580" s="143"/>
      <c r="L580" s="32"/>
      <c r="M580" s="144"/>
      <c r="T580" s="53"/>
      <c r="AT580" s="17" t="s">
        <v>189</v>
      </c>
      <c r="AU580" s="17" t="s">
        <v>85</v>
      </c>
    </row>
    <row r="581" spans="2:65" s="14" customFormat="1" ht="20.399999999999999">
      <c r="B581" s="160"/>
      <c r="D581" s="146" t="s">
        <v>191</v>
      </c>
      <c r="E581" s="161" t="s">
        <v>19</v>
      </c>
      <c r="F581" s="162" t="s">
        <v>910</v>
      </c>
      <c r="H581" s="161" t="s">
        <v>19</v>
      </c>
      <c r="I581" s="163"/>
      <c r="L581" s="160"/>
      <c r="M581" s="164"/>
      <c r="T581" s="165"/>
      <c r="AT581" s="161" t="s">
        <v>191</v>
      </c>
      <c r="AU581" s="161" t="s">
        <v>85</v>
      </c>
      <c r="AV581" s="14" t="s">
        <v>83</v>
      </c>
      <c r="AW581" s="14" t="s">
        <v>36</v>
      </c>
      <c r="AX581" s="14" t="s">
        <v>75</v>
      </c>
      <c r="AY581" s="161" t="s">
        <v>180</v>
      </c>
    </row>
    <row r="582" spans="2:65" s="12" customFormat="1">
      <c r="B582" s="145"/>
      <c r="D582" s="146" t="s">
        <v>191</v>
      </c>
      <c r="E582" s="147" t="s">
        <v>19</v>
      </c>
      <c r="F582" s="148" t="s">
        <v>882</v>
      </c>
      <c r="H582" s="149">
        <v>143.77099999999999</v>
      </c>
      <c r="I582" s="150"/>
      <c r="L582" s="145"/>
      <c r="M582" s="151"/>
      <c r="T582" s="152"/>
      <c r="AT582" s="147" t="s">
        <v>191</v>
      </c>
      <c r="AU582" s="147" t="s">
        <v>85</v>
      </c>
      <c r="AV582" s="12" t="s">
        <v>85</v>
      </c>
      <c r="AW582" s="12" t="s">
        <v>36</v>
      </c>
      <c r="AX582" s="12" t="s">
        <v>75</v>
      </c>
      <c r="AY582" s="147" t="s">
        <v>180</v>
      </c>
    </row>
    <row r="583" spans="2:65" s="13" customFormat="1">
      <c r="B583" s="153"/>
      <c r="D583" s="146" t="s">
        <v>191</v>
      </c>
      <c r="E583" s="154" t="s">
        <v>19</v>
      </c>
      <c r="F583" s="155" t="s">
        <v>195</v>
      </c>
      <c r="H583" s="156">
        <v>143.77099999999999</v>
      </c>
      <c r="I583" s="157"/>
      <c r="L583" s="153"/>
      <c r="M583" s="158"/>
      <c r="T583" s="159"/>
      <c r="AT583" s="154" t="s">
        <v>191</v>
      </c>
      <c r="AU583" s="154" t="s">
        <v>85</v>
      </c>
      <c r="AV583" s="13" t="s">
        <v>187</v>
      </c>
      <c r="AW583" s="13" t="s">
        <v>36</v>
      </c>
      <c r="AX583" s="13" t="s">
        <v>83</v>
      </c>
      <c r="AY583" s="154" t="s">
        <v>180</v>
      </c>
    </row>
    <row r="584" spans="2:65" s="1" customFormat="1" ht="24.15" customHeight="1">
      <c r="B584" s="32"/>
      <c r="C584" s="166" t="s">
        <v>911</v>
      </c>
      <c r="D584" s="166" t="s">
        <v>260</v>
      </c>
      <c r="E584" s="167" t="s">
        <v>893</v>
      </c>
      <c r="F584" s="168" t="s">
        <v>894</v>
      </c>
      <c r="G584" s="169" t="s">
        <v>105</v>
      </c>
      <c r="H584" s="170">
        <v>150.96</v>
      </c>
      <c r="I584" s="171"/>
      <c r="J584" s="172">
        <f>ROUND(I584*H584,2)</f>
        <v>0</v>
      </c>
      <c r="K584" s="168" t="s">
        <v>186</v>
      </c>
      <c r="L584" s="173"/>
      <c r="M584" s="174" t="s">
        <v>19</v>
      </c>
      <c r="N584" s="175" t="s">
        <v>46</v>
      </c>
      <c r="P584" s="137">
        <f>O584*H584</f>
        <v>0</v>
      </c>
      <c r="Q584" s="137">
        <v>5.0000000000000001E-4</v>
      </c>
      <c r="R584" s="137">
        <f>Q584*H584</f>
        <v>7.5480000000000005E-2</v>
      </c>
      <c r="S584" s="137">
        <v>0</v>
      </c>
      <c r="T584" s="138">
        <f>S584*H584</f>
        <v>0</v>
      </c>
      <c r="AR584" s="139" t="s">
        <v>391</v>
      </c>
      <c r="AT584" s="139" t="s">
        <v>260</v>
      </c>
      <c r="AU584" s="139" t="s">
        <v>85</v>
      </c>
      <c r="AY584" s="17" t="s">
        <v>180</v>
      </c>
      <c r="BE584" s="140">
        <f>IF(N584="základní",J584,0)</f>
        <v>0</v>
      </c>
      <c r="BF584" s="140">
        <f>IF(N584="snížená",J584,0)</f>
        <v>0</v>
      </c>
      <c r="BG584" s="140">
        <f>IF(N584="zákl. přenesená",J584,0)</f>
        <v>0</v>
      </c>
      <c r="BH584" s="140">
        <f>IF(N584="sníž. přenesená",J584,0)</f>
        <v>0</v>
      </c>
      <c r="BI584" s="140">
        <f>IF(N584="nulová",J584,0)</f>
        <v>0</v>
      </c>
      <c r="BJ584" s="17" t="s">
        <v>83</v>
      </c>
      <c r="BK584" s="140">
        <f>ROUND(I584*H584,2)</f>
        <v>0</v>
      </c>
      <c r="BL584" s="17" t="s">
        <v>288</v>
      </c>
      <c r="BM584" s="139" t="s">
        <v>912</v>
      </c>
    </row>
    <row r="585" spans="2:65" s="12" customFormat="1">
      <c r="B585" s="145"/>
      <c r="D585" s="146" t="s">
        <v>191</v>
      </c>
      <c r="F585" s="148" t="s">
        <v>913</v>
      </c>
      <c r="H585" s="149">
        <v>150.96</v>
      </c>
      <c r="I585" s="150"/>
      <c r="L585" s="145"/>
      <c r="M585" s="151"/>
      <c r="T585" s="152"/>
      <c r="AT585" s="147" t="s">
        <v>191</v>
      </c>
      <c r="AU585" s="147" t="s">
        <v>85</v>
      </c>
      <c r="AV585" s="12" t="s">
        <v>85</v>
      </c>
      <c r="AW585" s="12" t="s">
        <v>4</v>
      </c>
      <c r="AX585" s="12" t="s">
        <v>83</v>
      </c>
      <c r="AY585" s="147" t="s">
        <v>180</v>
      </c>
    </row>
    <row r="586" spans="2:65" s="1" customFormat="1" ht="24.15" customHeight="1">
      <c r="B586" s="32"/>
      <c r="C586" s="128" t="s">
        <v>914</v>
      </c>
      <c r="D586" s="128" t="s">
        <v>182</v>
      </c>
      <c r="E586" s="129" t="s">
        <v>915</v>
      </c>
      <c r="F586" s="130" t="s">
        <v>916</v>
      </c>
      <c r="G586" s="131" t="s">
        <v>105</v>
      </c>
      <c r="H586" s="132">
        <v>143.77099999999999</v>
      </c>
      <c r="I586" s="133"/>
      <c r="J586" s="134">
        <f>ROUND(I586*H586,2)</f>
        <v>0</v>
      </c>
      <c r="K586" s="130" t="s">
        <v>186</v>
      </c>
      <c r="L586" s="32"/>
      <c r="M586" s="135" t="s">
        <v>19</v>
      </c>
      <c r="N586" s="136" t="s">
        <v>46</v>
      </c>
      <c r="P586" s="137">
        <f>O586*H586</f>
        <v>0</v>
      </c>
      <c r="Q586" s="137">
        <v>0</v>
      </c>
      <c r="R586" s="137">
        <f>Q586*H586</f>
        <v>0</v>
      </c>
      <c r="S586" s="137">
        <v>0</v>
      </c>
      <c r="T586" s="138">
        <f>S586*H586</f>
        <v>0</v>
      </c>
      <c r="AR586" s="139" t="s">
        <v>288</v>
      </c>
      <c r="AT586" s="139" t="s">
        <v>182</v>
      </c>
      <c r="AU586" s="139" t="s">
        <v>85</v>
      </c>
      <c r="AY586" s="17" t="s">
        <v>180</v>
      </c>
      <c r="BE586" s="140">
        <f>IF(N586="základní",J586,0)</f>
        <v>0</v>
      </c>
      <c r="BF586" s="140">
        <f>IF(N586="snížená",J586,0)</f>
        <v>0</v>
      </c>
      <c r="BG586" s="140">
        <f>IF(N586="zákl. přenesená",J586,0)</f>
        <v>0</v>
      </c>
      <c r="BH586" s="140">
        <f>IF(N586="sníž. přenesená",J586,0)</f>
        <v>0</v>
      </c>
      <c r="BI586" s="140">
        <f>IF(N586="nulová",J586,0)</f>
        <v>0</v>
      </c>
      <c r="BJ586" s="17" t="s">
        <v>83</v>
      </c>
      <c r="BK586" s="140">
        <f>ROUND(I586*H586,2)</f>
        <v>0</v>
      </c>
      <c r="BL586" s="17" t="s">
        <v>288</v>
      </c>
      <c r="BM586" s="139" t="s">
        <v>917</v>
      </c>
    </row>
    <row r="587" spans="2:65" s="1" customFormat="1">
      <c r="B587" s="32"/>
      <c r="D587" s="141" t="s">
        <v>189</v>
      </c>
      <c r="F587" s="142" t="s">
        <v>918</v>
      </c>
      <c r="I587" s="143"/>
      <c r="L587" s="32"/>
      <c r="M587" s="144"/>
      <c r="T587" s="53"/>
      <c r="AT587" s="17" t="s">
        <v>189</v>
      </c>
      <c r="AU587" s="17" t="s">
        <v>85</v>
      </c>
    </row>
    <row r="588" spans="2:65" s="14" customFormat="1" ht="20.399999999999999">
      <c r="B588" s="160"/>
      <c r="D588" s="146" t="s">
        <v>191</v>
      </c>
      <c r="E588" s="161" t="s">
        <v>19</v>
      </c>
      <c r="F588" s="162" t="s">
        <v>919</v>
      </c>
      <c r="H588" s="161" t="s">
        <v>19</v>
      </c>
      <c r="I588" s="163"/>
      <c r="L588" s="160"/>
      <c r="M588" s="164"/>
      <c r="T588" s="165"/>
      <c r="AT588" s="161" t="s">
        <v>191</v>
      </c>
      <c r="AU588" s="161" t="s">
        <v>85</v>
      </c>
      <c r="AV588" s="14" t="s">
        <v>83</v>
      </c>
      <c r="AW588" s="14" t="s">
        <v>36</v>
      </c>
      <c r="AX588" s="14" t="s">
        <v>75</v>
      </c>
      <c r="AY588" s="161" t="s">
        <v>180</v>
      </c>
    </row>
    <row r="589" spans="2:65" s="12" customFormat="1">
      <c r="B589" s="145"/>
      <c r="D589" s="146" t="s">
        <v>191</v>
      </c>
      <c r="E589" s="147" t="s">
        <v>19</v>
      </c>
      <c r="F589" s="148" t="s">
        <v>882</v>
      </c>
      <c r="H589" s="149">
        <v>143.77099999999999</v>
      </c>
      <c r="I589" s="150"/>
      <c r="L589" s="145"/>
      <c r="M589" s="151"/>
      <c r="T589" s="152"/>
      <c r="AT589" s="147" t="s">
        <v>191</v>
      </c>
      <c r="AU589" s="147" t="s">
        <v>85</v>
      </c>
      <c r="AV589" s="12" t="s">
        <v>85</v>
      </c>
      <c r="AW589" s="12" t="s">
        <v>36</v>
      </c>
      <c r="AX589" s="12" t="s">
        <v>75</v>
      </c>
      <c r="AY589" s="147" t="s">
        <v>180</v>
      </c>
    </row>
    <row r="590" spans="2:65" s="13" customFormat="1">
      <c r="B590" s="153"/>
      <c r="D590" s="146" t="s">
        <v>191</v>
      </c>
      <c r="E590" s="154" t="s">
        <v>19</v>
      </c>
      <c r="F590" s="155" t="s">
        <v>195</v>
      </c>
      <c r="H590" s="156">
        <v>143.77099999999999</v>
      </c>
      <c r="I590" s="157"/>
      <c r="L590" s="153"/>
      <c r="M590" s="158"/>
      <c r="T590" s="159"/>
      <c r="AT590" s="154" t="s">
        <v>191</v>
      </c>
      <c r="AU590" s="154" t="s">
        <v>85</v>
      </c>
      <c r="AV590" s="13" t="s">
        <v>187</v>
      </c>
      <c r="AW590" s="13" t="s">
        <v>36</v>
      </c>
      <c r="AX590" s="13" t="s">
        <v>83</v>
      </c>
      <c r="AY590" s="154" t="s">
        <v>180</v>
      </c>
    </row>
    <row r="591" spans="2:65" s="1" customFormat="1" ht="24.15" customHeight="1">
      <c r="B591" s="32"/>
      <c r="C591" s="166" t="s">
        <v>920</v>
      </c>
      <c r="D591" s="166" t="s">
        <v>260</v>
      </c>
      <c r="E591" s="167" t="s">
        <v>893</v>
      </c>
      <c r="F591" s="168" t="s">
        <v>894</v>
      </c>
      <c r="G591" s="169" t="s">
        <v>105</v>
      </c>
      <c r="H591" s="170">
        <v>150.96</v>
      </c>
      <c r="I591" s="171"/>
      <c r="J591" s="172">
        <f>ROUND(I591*H591,2)</f>
        <v>0</v>
      </c>
      <c r="K591" s="168" t="s">
        <v>186</v>
      </c>
      <c r="L591" s="173"/>
      <c r="M591" s="174" t="s">
        <v>19</v>
      </c>
      <c r="N591" s="175" t="s">
        <v>46</v>
      </c>
      <c r="P591" s="137">
        <f>O591*H591</f>
        <v>0</v>
      </c>
      <c r="Q591" s="137">
        <v>5.0000000000000001E-4</v>
      </c>
      <c r="R591" s="137">
        <f>Q591*H591</f>
        <v>7.5480000000000005E-2</v>
      </c>
      <c r="S591" s="137">
        <v>0</v>
      </c>
      <c r="T591" s="138">
        <f>S591*H591</f>
        <v>0</v>
      </c>
      <c r="AR591" s="139" t="s">
        <v>391</v>
      </c>
      <c r="AT591" s="139" t="s">
        <v>260</v>
      </c>
      <c r="AU591" s="139" t="s">
        <v>85</v>
      </c>
      <c r="AY591" s="17" t="s">
        <v>180</v>
      </c>
      <c r="BE591" s="140">
        <f>IF(N591="základní",J591,0)</f>
        <v>0</v>
      </c>
      <c r="BF591" s="140">
        <f>IF(N591="snížená",J591,0)</f>
        <v>0</v>
      </c>
      <c r="BG591" s="140">
        <f>IF(N591="zákl. přenesená",J591,0)</f>
        <v>0</v>
      </c>
      <c r="BH591" s="140">
        <f>IF(N591="sníž. přenesená",J591,0)</f>
        <v>0</v>
      </c>
      <c r="BI591" s="140">
        <f>IF(N591="nulová",J591,0)</f>
        <v>0</v>
      </c>
      <c r="BJ591" s="17" t="s">
        <v>83</v>
      </c>
      <c r="BK591" s="140">
        <f>ROUND(I591*H591,2)</f>
        <v>0</v>
      </c>
      <c r="BL591" s="17" t="s">
        <v>288</v>
      </c>
      <c r="BM591" s="139" t="s">
        <v>921</v>
      </c>
    </row>
    <row r="592" spans="2:65" s="12" customFormat="1">
      <c r="B592" s="145"/>
      <c r="D592" s="146" t="s">
        <v>191</v>
      </c>
      <c r="F592" s="148" t="s">
        <v>913</v>
      </c>
      <c r="H592" s="149">
        <v>150.96</v>
      </c>
      <c r="I592" s="150"/>
      <c r="L592" s="145"/>
      <c r="M592" s="151"/>
      <c r="T592" s="152"/>
      <c r="AT592" s="147" t="s">
        <v>191</v>
      </c>
      <c r="AU592" s="147" t="s">
        <v>85</v>
      </c>
      <c r="AV592" s="12" t="s">
        <v>85</v>
      </c>
      <c r="AW592" s="12" t="s">
        <v>4</v>
      </c>
      <c r="AX592" s="12" t="s">
        <v>83</v>
      </c>
      <c r="AY592" s="147" t="s">
        <v>180</v>
      </c>
    </row>
    <row r="593" spans="2:65" s="1" customFormat="1" ht="24.15" customHeight="1">
      <c r="B593" s="32"/>
      <c r="C593" s="287" t="s">
        <v>922</v>
      </c>
      <c r="D593" s="287" t="s">
        <v>182</v>
      </c>
      <c r="E593" s="288" t="s">
        <v>923</v>
      </c>
      <c r="F593" s="289" t="s">
        <v>924</v>
      </c>
      <c r="G593" s="290" t="s">
        <v>100</v>
      </c>
      <c r="H593" s="291">
        <v>162.5</v>
      </c>
      <c r="I593" s="133"/>
      <c r="J593" s="292">
        <f>ROUND(I593*H593,2)</f>
        <v>0</v>
      </c>
      <c r="K593" s="289" t="s">
        <v>186</v>
      </c>
      <c r="L593" s="32"/>
      <c r="M593" s="135" t="s">
        <v>19</v>
      </c>
      <c r="N593" s="136" t="s">
        <v>46</v>
      </c>
      <c r="P593" s="137">
        <f>O593*H593</f>
        <v>0</v>
      </c>
      <c r="Q593" s="137">
        <v>4.0000000000000003E-5</v>
      </c>
      <c r="R593" s="137">
        <f>Q593*H593</f>
        <v>6.5000000000000006E-3</v>
      </c>
      <c r="S593" s="137">
        <v>0</v>
      </c>
      <c r="T593" s="138">
        <f>S593*H593</f>
        <v>0</v>
      </c>
      <c r="AR593" s="139" t="s">
        <v>288</v>
      </c>
      <c r="AT593" s="139" t="s">
        <v>182</v>
      </c>
      <c r="AU593" s="139" t="s">
        <v>85</v>
      </c>
      <c r="AY593" s="17" t="s">
        <v>180</v>
      </c>
      <c r="BE593" s="140">
        <f>IF(N593="základní",J593,0)</f>
        <v>0</v>
      </c>
      <c r="BF593" s="140">
        <f>IF(N593="snížená",J593,0)</f>
        <v>0</v>
      </c>
      <c r="BG593" s="140">
        <f>IF(N593="zákl. přenesená",J593,0)</f>
        <v>0</v>
      </c>
      <c r="BH593" s="140">
        <f>IF(N593="sníž. přenesená",J593,0)</f>
        <v>0</v>
      </c>
      <c r="BI593" s="140">
        <f>IF(N593="nulová",J593,0)</f>
        <v>0</v>
      </c>
      <c r="BJ593" s="17" t="s">
        <v>83</v>
      </c>
      <c r="BK593" s="140">
        <f>ROUND(I593*H593,2)</f>
        <v>0</v>
      </c>
      <c r="BL593" s="17" t="s">
        <v>288</v>
      </c>
      <c r="BM593" s="139" t="s">
        <v>925</v>
      </c>
    </row>
    <row r="594" spans="2:65" s="1" customFormat="1">
      <c r="B594" s="32"/>
      <c r="D594" s="141" t="s">
        <v>189</v>
      </c>
      <c r="F594" s="142" t="s">
        <v>926</v>
      </c>
      <c r="I594" s="143"/>
      <c r="L594" s="32"/>
      <c r="M594" s="144"/>
      <c r="T594" s="53"/>
      <c r="AT594" s="17" t="s">
        <v>189</v>
      </c>
      <c r="AU594" s="17" t="s">
        <v>85</v>
      </c>
    </row>
    <row r="595" spans="2:65" s="12" customFormat="1">
      <c r="B595" s="145"/>
      <c r="D595" s="146" t="s">
        <v>191</v>
      </c>
      <c r="E595" s="147" t="s">
        <v>19</v>
      </c>
      <c r="F595" s="148" t="s">
        <v>927</v>
      </c>
      <c r="H595" s="149">
        <v>162.5</v>
      </c>
      <c r="I595" s="150"/>
      <c r="L595" s="145"/>
      <c r="M595" s="151"/>
      <c r="T595" s="152"/>
      <c r="AT595" s="147" t="s">
        <v>191</v>
      </c>
      <c r="AU595" s="147" t="s">
        <v>85</v>
      </c>
      <c r="AV595" s="12" t="s">
        <v>85</v>
      </c>
      <c r="AW595" s="12" t="s">
        <v>36</v>
      </c>
      <c r="AX595" s="12" t="s">
        <v>75</v>
      </c>
      <c r="AY595" s="147" t="s">
        <v>180</v>
      </c>
    </row>
    <row r="596" spans="2:65" s="13" customFormat="1">
      <c r="B596" s="153"/>
      <c r="D596" s="146" t="s">
        <v>191</v>
      </c>
      <c r="E596" s="154" t="s">
        <v>19</v>
      </c>
      <c r="F596" s="155" t="s">
        <v>195</v>
      </c>
      <c r="H596" s="156">
        <v>162.5</v>
      </c>
      <c r="I596" s="157"/>
      <c r="L596" s="153"/>
      <c r="M596" s="158"/>
      <c r="T596" s="159"/>
      <c r="AT596" s="154" t="s">
        <v>191</v>
      </c>
      <c r="AU596" s="154" t="s">
        <v>85</v>
      </c>
      <c r="AV596" s="13" t="s">
        <v>187</v>
      </c>
      <c r="AW596" s="13" t="s">
        <v>36</v>
      </c>
      <c r="AX596" s="13" t="s">
        <v>83</v>
      </c>
      <c r="AY596" s="154" t="s">
        <v>180</v>
      </c>
    </row>
    <row r="597" spans="2:65" s="1" customFormat="1" ht="24.15" customHeight="1">
      <c r="B597" s="32"/>
      <c r="C597" s="166" t="s">
        <v>928</v>
      </c>
      <c r="D597" s="166" t="s">
        <v>260</v>
      </c>
      <c r="E597" s="167" t="s">
        <v>929</v>
      </c>
      <c r="F597" s="168" t="s">
        <v>930</v>
      </c>
      <c r="G597" s="169" t="s">
        <v>100</v>
      </c>
      <c r="H597" s="170">
        <v>175.5</v>
      </c>
      <c r="I597" s="171"/>
      <c r="J597" s="172">
        <f>ROUND(I597*H597,2)</f>
        <v>0</v>
      </c>
      <c r="K597" s="168" t="s">
        <v>19</v>
      </c>
      <c r="L597" s="173"/>
      <c r="M597" s="174" t="s">
        <v>19</v>
      </c>
      <c r="N597" s="175" t="s">
        <v>46</v>
      </c>
      <c r="P597" s="137">
        <f>O597*H597</f>
        <v>0</v>
      </c>
      <c r="Q597" s="137">
        <v>7.5000000000000002E-4</v>
      </c>
      <c r="R597" s="137">
        <f>Q597*H597</f>
        <v>0.13162499999999999</v>
      </c>
      <c r="S597" s="137">
        <v>0</v>
      </c>
      <c r="T597" s="138">
        <f>S597*H597</f>
        <v>0</v>
      </c>
      <c r="AR597" s="139" t="s">
        <v>391</v>
      </c>
      <c r="AT597" s="139" t="s">
        <v>260</v>
      </c>
      <c r="AU597" s="139" t="s">
        <v>85</v>
      </c>
      <c r="AY597" s="17" t="s">
        <v>180</v>
      </c>
      <c r="BE597" s="140">
        <f>IF(N597="základní",J597,0)</f>
        <v>0</v>
      </c>
      <c r="BF597" s="140">
        <f>IF(N597="snížená",J597,0)</f>
        <v>0</v>
      </c>
      <c r="BG597" s="140">
        <f>IF(N597="zákl. přenesená",J597,0)</f>
        <v>0</v>
      </c>
      <c r="BH597" s="140">
        <f>IF(N597="sníž. přenesená",J597,0)</f>
        <v>0</v>
      </c>
      <c r="BI597" s="140">
        <f>IF(N597="nulová",J597,0)</f>
        <v>0</v>
      </c>
      <c r="BJ597" s="17" t="s">
        <v>83</v>
      </c>
      <c r="BK597" s="140">
        <f>ROUND(I597*H597,2)</f>
        <v>0</v>
      </c>
      <c r="BL597" s="17" t="s">
        <v>288</v>
      </c>
      <c r="BM597" s="139" t="s">
        <v>931</v>
      </c>
    </row>
    <row r="598" spans="2:65" s="1" customFormat="1" ht="57.6">
      <c r="B598" s="32"/>
      <c r="D598" s="146" t="s">
        <v>301</v>
      </c>
      <c r="F598" s="176" t="s">
        <v>932</v>
      </c>
      <c r="I598" s="143"/>
      <c r="L598" s="32"/>
      <c r="M598" s="144"/>
      <c r="T598" s="53"/>
      <c r="AT598" s="17" t="s">
        <v>301</v>
      </c>
      <c r="AU598" s="17" t="s">
        <v>85</v>
      </c>
    </row>
    <row r="599" spans="2:65" s="12" customFormat="1" ht="30.6">
      <c r="B599" s="145"/>
      <c r="D599" s="146" t="s">
        <v>191</v>
      </c>
      <c r="E599" s="147" t="s">
        <v>19</v>
      </c>
      <c r="F599" s="148" t="s">
        <v>933</v>
      </c>
      <c r="H599" s="149">
        <v>162.5</v>
      </c>
      <c r="I599" s="150"/>
      <c r="L599" s="145"/>
      <c r="M599" s="151"/>
      <c r="T599" s="152"/>
      <c r="AT599" s="147" t="s">
        <v>191</v>
      </c>
      <c r="AU599" s="147" t="s">
        <v>85</v>
      </c>
      <c r="AV599" s="12" t="s">
        <v>85</v>
      </c>
      <c r="AW599" s="12" t="s">
        <v>36</v>
      </c>
      <c r="AX599" s="12" t="s">
        <v>75</v>
      </c>
      <c r="AY599" s="147" t="s">
        <v>180</v>
      </c>
    </row>
    <row r="600" spans="2:65" s="13" customFormat="1">
      <c r="B600" s="153"/>
      <c r="D600" s="146" t="s">
        <v>191</v>
      </c>
      <c r="E600" s="154" t="s">
        <v>19</v>
      </c>
      <c r="F600" s="155" t="s">
        <v>195</v>
      </c>
      <c r="H600" s="156">
        <v>162.5</v>
      </c>
      <c r="I600" s="157"/>
      <c r="L600" s="153"/>
      <c r="M600" s="158"/>
      <c r="T600" s="159"/>
      <c r="AT600" s="154" t="s">
        <v>191</v>
      </c>
      <c r="AU600" s="154" t="s">
        <v>85</v>
      </c>
      <c r="AV600" s="13" t="s">
        <v>187</v>
      </c>
      <c r="AW600" s="13" t="s">
        <v>36</v>
      </c>
      <c r="AX600" s="13" t="s">
        <v>83</v>
      </c>
      <c r="AY600" s="154" t="s">
        <v>180</v>
      </c>
    </row>
    <row r="601" spans="2:65" s="12" customFormat="1">
      <c r="B601" s="145"/>
      <c r="D601" s="146" t="s">
        <v>191</v>
      </c>
      <c r="F601" s="148" t="s">
        <v>934</v>
      </c>
      <c r="H601" s="149">
        <v>175.5</v>
      </c>
      <c r="I601" s="150"/>
      <c r="L601" s="145"/>
      <c r="M601" s="151"/>
      <c r="T601" s="152"/>
      <c r="AT601" s="147" t="s">
        <v>191</v>
      </c>
      <c r="AU601" s="147" t="s">
        <v>85</v>
      </c>
      <c r="AV601" s="12" t="s">
        <v>85</v>
      </c>
      <c r="AW601" s="12" t="s">
        <v>4</v>
      </c>
      <c r="AX601" s="12" t="s">
        <v>83</v>
      </c>
      <c r="AY601" s="147" t="s">
        <v>180</v>
      </c>
    </row>
    <row r="602" spans="2:65" s="1" customFormat="1" ht="55.5" customHeight="1">
      <c r="B602" s="32"/>
      <c r="C602" s="128" t="s">
        <v>935</v>
      </c>
      <c r="D602" s="128" t="s">
        <v>182</v>
      </c>
      <c r="E602" s="129" t="s">
        <v>936</v>
      </c>
      <c r="F602" s="130" t="s">
        <v>937</v>
      </c>
      <c r="G602" s="131" t="s">
        <v>938</v>
      </c>
      <c r="H602" s="177"/>
      <c r="I602" s="133"/>
      <c r="J602" s="134">
        <f>ROUND(I602*H602,2)</f>
        <v>0</v>
      </c>
      <c r="K602" s="130" t="s">
        <v>186</v>
      </c>
      <c r="L602" s="32"/>
      <c r="M602" s="135" t="s">
        <v>19</v>
      </c>
      <c r="N602" s="136" t="s">
        <v>46</v>
      </c>
      <c r="P602" s="137">
        <f>O602*H602</f>
        <v>0</v>
      </c>
      <c r="Q602" s="137">
        <v>0</v>
      </c>
      <c r="R602" s="137">
        <f>Q602*H602</f>
        <v>0</v>
      </c>
      <c r="S602" s="137">
        <v>0</v>
      </c>
      <c r="T602" s="138">
        <f>S602*H602</f>
        <v>0</v>
      </c>
      <c r="AR602" s="139" t="s">
        <v>288</v>
      </c>
      <c r="AT602" s="139" t="s">
        <v>182</v>
      </c>
      <c r="AU602" s="139" t="s">
        <v>85</v>
      </c>
      <c r="AY602" s="17" t="s">
        <v>180</v>
      </c>
      <c r="BE602" s="140">
        <f>IF(N602="základní",J602,0)</f>
        <v>0</v>
      </c>
      <c r="BF602" s="140">
        <f>IF(N602="snížená",J602,0)</f>
        <v>0</v>
      </c>
      <c r="BG602" s="140">
        <f>IF(N602="zákl. přenesená",J602,0)</f>
        <v>0</v>
      </c>
      <c r="BH602" s="140">
        <f>IF(N602="sníž. přenesená",J602,0)</f>
        <v>0</v>
      </c>
      <c r="BI602" s="140">
        <f>IF(N602="nulová",J602,0)</f>
        <v>0</v>
      </c>
      <c r="BJ602" s="17" t="s">
        <v>83</v>
      </c>
      <c r="BK602" s="140">
        <f>ROUND(I602*H602,2)</f>
        <v>0</v>
      </c>
      <c r="BL602" s="17" t="s">
        <v>288</v>
      </c>
      <c r="BM602" s="139" t="s">
        <v>939</v>
      </c>
    </row>
    <row r="603" spans="2:65" s="1" customFormat="1">
      <c r="B603" s="32"/>
      <c r="D603" s="141" t="s">
        <v>189</v>
      </c>
      <c r="F603" s="142" t="s">
        <v>940</v>
      </c>
      <c r="I603" s="143"/>
      <c r="L603" s="32"/>
      <c r="M603" s="144"/>
      <c r="T603" s="53"/>
      <c r="AT603" s="17" t="s">
        <v>189</v>
      </c>
      <c r="AU603" s="17" t="s">
        <v>85</v>
      </c>
    </row>
    <row r="604" spans="2:65" s="1" customFormat="1" ht="66.75" customHeight="1">
      <c r="B604" s="32"/>
      <c r="C604" s="128" t="s">
        <v>941</v>
      </c>
      <c r="D604" s="128" t="s">
        <v>182</v>
      </c>
      <c r="E604" s="129" t="s">
        <v>942</v>
      </c>
      <c r="F604" s="130" t="s">
        <v>943</v>
      </c>
      <c r="G604" s="131" t="s">
        <v>938</v>
      </c>
      <c r="H604" s="177"/>
      <c r="I604" s="133"/>
      <c r="J604" s="134">
        <f>ROUND(I604*H604,2)</f>
        <v>0</v>
      </c>
      <c r="K604" s="130" t="s">
        <v>186</v>
      </c>
      <c r="L604" s="32"/>
      <c r="M604" s="135" t="s">
        <v>19</v>
      </c>
      <c r="N604" s="136" t="s">
        <v>46</v>
      </c>
      <c r="P604" s="137">
        <f>O604*H604</f>
        <v>0</v>
      </c>
      <c r="Q604" s="137">
        <v>0</v>
      </c>
      <c r="R604" s="137">
        <f>Q604*H604</f>
        <v>0</v>
      </c>
      <c r="S604" s="137">
        <v>0</v>
      </c>
      <c r="T604" s="138">
        <f>S604*H604</f>
        <v>0</v>
      </c>
      <c r="AR604" s="139" t="s">
        <v>288</v>
      </c>
      <c r="AT604" s="139" t="s">
        <v>182</v>
      </c>
      <c r="AU604" s="139" t="s">
        <v>85</v>
      </c>
      <c r="AY604" s="17" t="s">
        <v>180</v>
      </c>
      <c r="BE604" s="140">
        <f>IF(N604="základní",J604,0)</f>
        <v>0</v>
      </c>
      <c r="BF604" s="140">
        <f>IF(N604="snížená",J604,0)</f>
        <v>0</v>
      </c>
      <c r="BG604" s="140">
        <f>IF(N604="zákl. přenesená",J604,0)</f>
        <v>0</v>
      </c>
      <c r="BH604" s="140">
        <f>IF(N604="sníž. přenesená",J604,0)</f>
        <v>0</v>
      </c>
      <c r="BI604" s="140">
        <f>IF(N604="nulová",J604,0)</f>
        <v>0</v>
      </c>
      <c r="BJ604" s="17" t="s">
        <v>83</v>
      </c>
      <c r="BK604" s="140">
        <f>ROUND(I604*H604,2)</f>
        <v>0</v>
      </c>
      <c r="BL604" s="17" t="s">
        <v>288</v>
      </c>
      <c r="BM604" s="139" t="s">
        <v>944</v>
      </c>
    </row>
    <row r="605" spans="2:65" s="1" customFormat="1">
      <c r="B605" s="32"/>
      <c r="D605" s="141" t="s">
        <v>189</v>
      </c>
      <c r="F605" s="142" t="s">
        <v>945</v>
      </c>
      <c r="I605" s="143"/>
      <c r="L605" s="32"/>
      <c r="M605" s="144"/>
      <c r="T605" s="53"/>
      <c r="AT605" s="17" t="s">
        <v>189</v>
      </c>
      <c r="AU605" s="17" t="s">
        <v>85</v>
      </c>
    </row>
    <row r="606" spans="2:65" s="11" customFormat="1" ht="22.95" customHeight="1">
      <c r="B606" s="116"/>
      <c r="D606" s="117" t="s">
        <v>74</v>
      </c>
      <c r="E606" s="126" t="s">
        <v>946</v>
      </c>
      <c r="F606" s="126" t="s">
        <v>947</v>
      </c>
      <c r="I606" s="119"/>
      <c r="J606" s="127">
        <f>BK606</f>
        <v>0</v>
      </c>
      <c r="L606" s="116"/>
      <c r="M606" s="121"/>
      <c r="P606" s="122">
        <f>SUM(P607:P632)</f>
        <v>0</v>
      </c>
      <c r="R606" s="122">
        <f>SUM(R607:R632)</f>
        <v>4.2702833999999994</v>
      </c>
      <c r="T606" s="123">
        <f>SUM(T607:T632)</f>
        <v>4.4524999999999997</v>
      </c>
      <c r="AR606" s="117" t="s">
        <v>85</v>
      </c>
      <c r="AT606" s="124" t="s">
        <v>74</v>
      </c>
      <c r="AU606" s="124" t="s">
        <v>83</v>
      </c>
      <c r="AY606" s="117" t="s">
        <v>180</v>
      </c>
      <c r="BK606" s="125">
        <f>SUM(BK607:BK632)</f>
        <v>0</v>
      </c>
    </row>
    <row r="607" spans="2:65" s="1" customFormat="1" ht="49.2" customHeight="1">
      <c r="B607" s="32"/>
      <c r="C607" s="128" t="s">
        <v>948</v>
      </c>
      <c r="D607" s="128" t="s">
        <v>182</v>
      </c>
      <c r="E607" s="129" t="s">
        <v>949</v>
      </c>
      <c r="F607" s="130" t="s">
        <v>950</v>
      </c>
      <c r="G607" s="131" t="s">
        <v>105</v>
      </c>
      <c r="H607" s="132">
        <v>1781</v>
      </c>
      <c r="I607" s="133"/>
      <c r="J607" s="134">
        <f>ROUND(I607*H607,2)</f>
        <v>0</v>
      </c>
      <c r="K607" s="130" t="s">
        <v>186</v>
      </c>
      <c r="L607" s="32"/>
      <c r="M607" s="135" t="s">
        <v>19</v>
      </c>
      <c r="N607" s="136" t="s">
        <v>46</v>
      </c>
      <c r="P607" s="137">
        <f>O607*H607</f>
        <v>0</v>
      </c>
      <c r="Q607" s="137">
        <v>0</v>
      </c>
      <c r="R607" s="137">
        <f>Q607*H607</f>
        <v>0</v>
      </c>
      <c r="S607" s="137">
        <v>2.5000000000000001E-3</v>
      </c>
      <c r="T607" s="138">
        <f>S607*H607</f>
        <v>4.4524999999999997</v>
      </c>
      <c r="AR607" s="139" t="s">
        <v>288</v>
      </c>
      <c r="AT607" s="139" t="s">
        <v>182</v>
      </c>
      <c r="AU607" s="139" t="s">
        <v>85</v>
      </c>
      <c r="AY607" s="17" t="s">
        <v>180</v>
      </c>
      <c r="BE607" s="140">
        <f>IF(N607="základní",J607,0)</f>
        <v>0</v>
      </c>
      <c r="BF607" s="140">
        <f>IF(N607="snížená",J607,0)</f>
        <v>0</v>
      </c>
      <c r="BG607" s="140">
        <f>IF(N607="zákl. přenesená",J607,0)</f>
        <v>0</v>
      </c>
      <c r="BH607" s="140">
        <f>IF(N607="sníž. přenesená",J607,0)</f>
        <v>0</v>
      </c>
      <c r="BI607" s="140">
        <f>IF(N607="nulová",J607,0)</f>
        <v>0</v>
      </c>
      <c r="BJ607" s="17" t="s">
        <v>83</v>
      </c>
      <c r="BK607" s="140">
        <f>ROUND(I607*H607,2)</f>
        <v>0</v>
      </c>
      <c r="BL607" s="17" t="s">
        <v>288</v>
      </c>
      <c r="BM607" s="139" t="s">
        <v>951</v>
      </c>
    </row>
    <row r="608" spans="2:65" s="1" customFormat="1">
      <c r="B608" s="32"/>
      <c r="D608" s="141" t="s">
        <v>189</v>
      </c>
      <c r="F608" s="142" t="s">
        <v>952</v>
      </c>
      <c r="I608" s="143"/>
      <c r="L608" s="32"/>
      <c r="M608" s="144"/>
      <c r="T608" s="53"/>
      <c r="AT608" s="17" t="s">
        <v>189</v>
      </c>
      <c r="AU608" s="17" t="s">
        <v>85</v>
      </c>
    </row>
    <row r="609" spans="2:65" s="14" customFormat="1">
      <c r="B609" s="160"/>
      <c r="D609" s="146" t="s">
        <v>191</v>
      </c>
      <c r="E609" s="161" t="s">
        <v>19</v>
      </c>
      <c r="F609" s="162" t="s">
        <v>953</v>
      </c>
      <c r="H609" s="161" t="s">
        <v>19</v>
      </c>
      <c r="I609" s="163"/>
      <c r="L609" s="160"/>
      <c r="M609" s="164"/>
      <c r="T609" s="165"/>
      <c r="AT609" s="161" t="s">
        <v>191</v>
      </c>
      <c r="AU609" s="161" t="s">
        <v>85</v>
      </c>
      <c r="AV609" s="14" t="s">
        <v>83</v>
      </c>
      <c r="AW609" s="14" t="s">
        <v>36</v>
      </c>
      <c r="AX609" s="14" t="s">
        <v>75</v>
      </c>
      <c r="AY609" s="161" t="s">
        <v>180</v>
      </c>
    </row>
    <row r="610" spans="2:65" s="12" customFormat="1">
      <c r="B610" s="145"/>
      <c r="D610" s="146" t="s">
        <v>191</v>
      </c>
      <c r="E610" s="147" t="s">
        <v>19</v>
      </c>
      <c r="F610" s="148" t="s">
        <v>954</v>
      </c>
      <c r="H610" s="149">
        <v>1781</v>
      </c>
      <c r="I610" s="150"/>
      <c r="L610" s="145"/>
      <c r="M610" s="151"/>
      <c r="T610" s="152"/>
      <c r="AT610" s="147" t="s">
        <v>191</v>
      </c>
      <c r="AU610" s="147" t="s">
        <v>85</v>
      </c>
      <c r="AV610" s="12" t="s">
        <v>85</v>
      </c>
      <c r="AW610" s="12" t="s">
        <v>36</v>
      </c>
      <c r="AX610" s="12" t="s">
        <v>75</v>
      </c>
      <c r="AY610" s="147" t="s">
        <v>180</v>
      </c>
    </row>
    <row r="611" spans="2:65" s="13" customFormat="1">
      <c r="B611" s="153"/>
      <c r="D611" s="146" t="s">
        <v>191</v>
      </c>
      <c r="E611" s="154" t="s">
        <v>19</v>
      </c>
      <c r="F611" s="155" t="s">
        <v>195</v>
      </c>
      <c r="H611" s="156">
        <v>1781</v>
      </c>
      <c r="I611" s="157"/>
      <c r="L611" s="153"/>
      <c r="M611" s="158"/>
      <c r="T611" s="159"/>
      <c r="AT611" s="154" t="s">
        <v>191</v>
      </c>
      <c r="AU611" s="154" t="s">
        <v>85</v>
      </c>
      <c r="AV611" s="13" t="s">
        <v>187</v>
      </c>
      <c r="AW611" s="13" t="s">
        <v>36</v>
      </c>
      <c r="AX611" s="13" t="s">
        <v>83</v>
      </c>
      <c r="AY611" s="154" t="s">
        <v>180</v>
      </c>
    </row>
    <row r="612" spans="2:65" s="1" customFormat="1" ht="37.950000000000003" customHeight="1">
      <c r="B612" s="32"/>
      <c r="C612" s="128" t="s">
        <v>955</v>
      </c>
      <c r="D612" s="128" t="s">
        <v>182</v>
      </c>
      <c r="E612" s="129" t="s">
        <v>956</v>
      </c>
      <c r="F612" s="130" t="s">
        <v>957</v>
      </c>
      <c r="G612" s="131" t="s">
        <v>105</v>
      </c>
      <c r="H612" s="132">
        <v>932</v>
      </c>
      <c r="I612" s="133"/>
      <c r="J612" s="134">
        <f>ROUND(I612*H612,2)</f>
        <v>0</v>
      </c>
      <c r="K612" s="130" t="s">
        <v>186</v>
      </c>
      <c r="L612" s="32"/>
      <c r="M612" s="135" t="s">
        <v>19</v>
      </c>
      <c r="N612" s="136" t="s">
        <v>46</v>
      </c>
      <c r="P612" s="137">
        <f>O612*H612</f>
        <v>0</v>
      </c>
      <c r="Q612" s="137">
        <v>0</v>
      </c>
      <c r="R612" s="137">
        <f>Q612*H612</f>
        <v>0</v>
      </c>
      <c r="S612" s="137">
        <v>0</v>
      </c>
      <c r="T612" s="138">
        <f>S612*H612</f>
        <v>0</v>
      </c>
      <c r="AR612" s="139" t="s">
        <v>288</v>
      </c>
      <c r="AT612" s="139" t="s">
        <v>182</v>
      </c>
      <c r="AU612" s="139" t="s">
        <v>85</v>
      </c>
      <c r="AY612" s="17" t="s">
        <v>180</v>
      </c>
      <c r="BE612" s="140">
        <f>IF(N612="základní",J612,0)</f>
        <v>0</v>
      </c>
      <c r="BF612" s="140">
        <f>IF(N612="snížená",J612,0)</f>
        <v>0</v>
      </c>
      <c r="BG612" s="140">
        <f>IF(N612="zákl. přenesená",J612,0)</f>
        <v>0</v>
      </c>
      <c r="BH612" s="140">
        <f>IF(N612="sníž. přenesená",J612,0)</f>
        <v>0</v>
      </c>
      <c r="BI612" s="140">
        <f>IF(N612="nulová",J612,0)</f>
        <v>0</v>
      </c>
      <c r="BJ612" s="17" t="s">
        <v>83</v>
      </c>
      <c r="BK612" s="140">
        <f>ROUND(I612*H612,2)</f>
        <v>0</v>
      </c>
      <c r="BL612" s="17" t="s">
        <v>288</v>
      </c>
      <c r="BM612" s="139" t="s">
        <v>958</v>
      </c>
    </row>
    <row r="613" spans="2:65" s="1" customFormat="1">
      <c r="B613" s="32"/>
      <c r="D613" s="141" t="s">
        <v>189</v>
      </c>
      <c r="F613" s="142" t="s">
        <v>959</v>
      </c>
      <c r="I613" s="143"/>
      <c r="L613" s="32"/>
      <c r="M613" s="144"/>
      <c r="T613" s="53"/>
      <c r="AT613" s="17" t="s">
        <v>189</v>
      </c>
      <c r="AU613" s="17" t="s">
        <v>85</v>
      </c>
    </row>
    <row r="614" spans="2:65" s="14" customFormat="1">
      <c r="B614" s="160"/>
      <c r="D614" s="146" t="s">
        <v>191</v>
      </c>
      <c r="E614" s="161" t="s">
        <v>19</v>
      </c>
      <c r="F614" s="162" t="s">
        <v>960</v>
      </c>
      <c r="H614" s="161" t="s">
        <v>19</v>
      </c>
      <c r="I614" s="163"/>
      <c r="L614" s="160"/>
      <c r="M614" s="164"/>
      <c r="T614" s="165"/>
      <c r="AT614" s="161" t="s">
        <v>191</v>
      </c>
      <c r="AU614" s="161" t="s">
        <v>85</v>
      </c>
      <c r="AV614" s="14" t="s">
        <v>83</v>
      </c>
      <c r="AW614" s="14" t="s">
        <v>36</v>
      </c>
      <c r="AX614" s="14" t="s">
        <v>75</v>
      </c>
      <c r="AY614" s="161" t="s">
        <v>180</v>
      </c>
    </row>
    <row r="615" spans="2:65" s="12" customFormat="1">
      <c r="B615" s="145"/>
      <c r="D615" s="146" t="s">
        <v>191</v>
      </c>
      <c r="E615" s="147" t="s">
        <v>19</v>
      </c>
      <c r="F615" s="148" t="s">
        <v>517</v>
      </c>
      <c r="H615" s="149">
        <v>932</v>
      </c>
      <c r="I615" s="150"/>
      <c r="L615" s="145"/>
      <c r="M615" s="151"/>
      <c r="T615" s="152"/>
      <c r="AT615" s="147" t="s">
        <v>191</v>
      </c>
      <c r="AU615" s="147" t="s">
        <v>85</v>
      </c>
      <c r="AV615" s="12" t="s">
        <v>85</v>
      </c>
      <c r="AW615" s="12" t="s">
        <v>36</v>
      </c>
      <c r="AX615" s="12" t="s">
        <v>75</v>
      </c>
      <c r="AY615" s="147" t="s">
        <v>180</v>
      </c>
    </row>
    <row r="616" spans="2:65" s="13" customFormat="1">
      <c r="B616" s="153"/>
      <c r="D616" s="146" t="s">
        <v>191</v>
      </c>
      <c r="E616" s="154" t="s">
        <v>19</v>
      </c>
      <c r="F616" s="155" t="s">
        <v>195</v>
      </c>
      <c r="H616" s="156">
        <v>932</v>
      </c>
      <c r="I616" s="157"/>
      <c r="L616" s="153"/>
      <c r="M616" s="158"/>
      <c r="T616" s="159"/>
      <c r="AT616" s="154" t="s">
        <v>191</v>
      </c>
      <c r="AU616" s="154" t="s">
        <v>85</v>
      </c>
      <c r="AV616" s="13" t="s">
        <v>187</v>
      </c>
      <c r="AW616" s="13" t="s">
        <v>36</v>
      </c>
      <c r="AX616" s="13" t="s">
        <v>83</v>
      </c>
      <c r="AY616" s="154" t="s">
        <v>180</v>
      </c>
    </row>
    <row r="617" spans="2:65" s="1" customFormat="1" ht="16.5" customHeight="1">
      <c r="B617" s="32"/>
      <c r="C617" s="281" t="s">
        <v>961</v>
      </c>
      <c r="D617" s="281" t="s">
        <v>260</v>
      </c>
      <c r="E617" s="282" t="s">
        <v>962</v>
      </c>
      <c r="F617" s="283" t="s">
        <v>963</v>
      </c>
      <c r="G617" s="284" t="s">
        <v>105</v>
      </c>
      <c r="H617" s="285">
        <v>946.05</v>
      </c>
      <c r="I617" s="171"/>
      <c r="J617" s="286">
        <f>ROUND(I617*H617,2)</f>
        <v>0</v>
      </c>
      <c r="K617" s="283" t="s">
        <v>19</v>
      </c>
      <c r="L617" s="173"/>
      <c r="M617" s="174" t="s">
        <v>19</v>
      </c>
      <c r="N617" s="175" t="s">
        <v>46</v>
      </c>
      <c r="P617" s="137">
        <f>O617*H617</f>
        <v>0</v>
      </c>
      <c r="Q617" s="137">
        <v>4.1999999999999997E-3</v>
      </c>
      <c r="R617" s="137">
        <f>Q617*H617</f>
        <v>3.9734099999999994</v>
      </c>
      <c r="S617" s="137">
        <v>0</v>
      </c>
      <c r="T617" s="138">
        <f>S617*H617</f>
        <v>0</v>
      </c>
      <c r="AR617" s="139" t="s">
        <v>391</v>
      </c>
      <c r="AT617" s="139" t="s">
        <v>260</v>
      </c>
      <c r="AU617" s="139" t="s">
        <v>85</v>
      </c>
      <c r="AY617" s="17" t="s">
        <v>180</v>
      </c>
      <c r="BE617" s="140">
        <f>IF(N617="základní",J617,0)</f>
        <v>0</v>
      </c>
      <c r="BF617" s="140">
        <f>IF(N617="snížená",J617,0)</f>
        <v>0</v>
      </c>
      <c r="BG617" s="140">
        <f>IF(N617="zákl. přenesená",J617,0)</f>
        <v>0</v>
      </c>
      <c r="BH617" s="140">
        <f>IF(N617="sníž. přenesená",J617,0)</f>
        <v>0</v>
      </c>
      <c r="BI617" s="140">
        <f>IF(N617="nulová",J617,0)</f>
        <v>0</v>
      </c>
      <c r="BJ617" s="17" t="s">
        <v>83</v>
      </c>
      <c r="BK617" s="140">
        <f>ROUND(I617*H617,2)</f>
        <v>0</v>
      </c>
      <c r="BL617" s="17" t="s">
        <v>288</v>
      </c>
      <c r="BM617" s="139" t="s">
        <v>964</v>
      </c>
    </row>
    <row r="618" spans="2:65" s="12" customFormat="1">
      <c r="B618" s="145"/>
      <c r="D618" s="146" t="s">
        <v>191</v>
      </c>
      <c r="F618" s="148" t="s">
        <v>965</v>
      </c>
      <c r="H618" s="149">
        <v>946.05</v>
      </c>
      <c r="I618" s="150"/>
      <c r="L618" s="145"/>
      <c r="M618" s="151"/>
      <c r="T618" s="152"/>
      <c r="AT618" s="147" t="s">
        <v>191</v>
      </c>
      <c r="AU618" s="147" t="s">
        <v>85</v>
      </c>
      <c r="AV618" s="12" t="s">
        <v>85</v>
      </c>
      <c r="AW618" s="12" t="s">
        <v>4</v>
      </c>
      <c r="AX618" s="12" t="s">
        <v>83</v>
      </c>
      <c r="AY618" s="147" t="s">
        <v>180</v>
      </c>
    </row>
    <row r="619" spans="2:65" s="1" customFormat="1" ht="24.15" customHeight="1">
      <c r="B619" s="32"/>
      <c r="C619" s="281" t="s">
        <v>966</v>
      </c>
      <c r="D619" s="281" t="s">
        <v>260</v>
      </c>
      <c r="E619" s="282" t="s">
        <v>967</v>
      </c>
      <c r="F619" s="283" t="s">
        <v>968</v>
      </c>
      <c r="G619" s="284" t="s">
        <v>105</v>
      </c>
      <c r="H619" s="285">
        <v>32.549999999999997</v>
      </c>
      <c r="I619" s="171"/>
      <c r="J619" s="286">
        <f>ROUND(I619*H619,2)</f>
        <v>0</v>
      </c>
      <c r="K619" s="283" t="s">
        <v>186</v>
      </c>
      <c r="L619" s="173"/>
      <c r="M619" s="174" t="s">
        <v>19</v>
      </c>
      <c r="N619" s="175" t="s">
        <v>46</v>
      </c>
      <c r="P619" s="137">
        <f>O619*H619</f>
        <v>0</v>
      </c>
      <c r="Q619" s="137">
        <v>3.5999999999999999E-3</v>
      </c>
      <c r="R619" s="137">
        <f>Q619*H619</f>
        <v>0.11717999999999999</v>
      </c>
      <c r="S619" s="137">
        <v>0</v>
      </c>
      <c r="T619" s="138">
        <f>S619*H619</f>
        <v>0</v>
      </c>
      <c r="AR619" s="139" t="s">
        <v>391</v>
      </c>
      <c r="AT619" s="139" t="s">
        <v>260</v>
      </c>
      <c r="AU619" s="139" t="s">
        <v>85</v>
      </c>
      <c r="AY619" s="17" t="s">
        <v>180</v>
      </c>
      <c r="BE619" s="140">
        <f>IF(N619="základní",J619,0)</f>
        <v>0</v>
      </c>
      <c r="BF619" s="140">
        <f>IF(N619="snížená",J619,0)</f>
        <v>0</v>
      </c>
      <c r="BG619" s="140">
        <f>IF(N619="zákl. přenesená",J619,0)</f>
        <v>0</v>
      </c>
      <c r="BH619" s="140">
        <f>IF(N619="sníž. přenesená",J619,0)</f>
        <v>0</v>
      </c>
      <c r="BI619" s="140">
        <f>IF(N619="nulová",J619,0)</f>
        <v>0</v>
      </c>
      <c r="BJ619" s="17" t="s">
        <v>83</v>
      </c>
      <c r="BK619" s="140">
        <f>ROUND(I619*H619,2)</f>
        <v>0</v>
      </c>
      <c r="BL619" s="17" t="s">
        <v>288</v>
      </c>
      <c r="BM619" s="139" t="s">
        <v>969</v>
      </c>
    </row>
    <row r="620" spans="2:65" s="12" customFormat="1">
      <c r="B620" s="145"/>
      <c r="D620" s="146" t="s">
        <v>191</v>
      </c>
      <c r="F620" s="148" t="s">
        <v>970</v>
      </c>
      <c r="H620" s="149">
        <v>32.549999999999997</v>
      </c>
      <c r="I620" s="150"/>
      <c r="L620" s="145"/>
      <c r="M620" s="151"/>
      <c r="T620" s="152"/>
      <c r="AT620" s="147" t="s">
        <v>191</v>
      </c>
      <c r="AU620" s="147" t="s">
        <v>85</v>
      </c>
      <c r="AV620" s="12" t="s">
        <v>85</v>
      </c>
      <c r="AW620" s="12" t="s">
        <v>4</v>
      </c>
      <c r="AX620" s="12" t="s">
        <v>83</v>
      </c>
      <c r="AY620" s="147" t="s">
        <v>180</v>
      </c>
    </row>
    <row r="621" spans="2:65" s="1" customFormat="1" ht="37.950000000000003" customHeight="1">
      <c r="B621" s="32"/>
      <c r="C621" s="128" t="s">
        <v>971</v>
      </c>
      <c r="D621" s="128" t="s">
        <v>182</v>
      </c>
      <c r="E621" s="129" t="s">
        <v>972</v>
      </c>
      <c r="F621" s="130" t="s">
        <v>973</v>
      </c>
      <c r="G621" s="131" t="s">
        <v>105</v>
      </c>
      <c r="H621" s="132">
        <v>1027.847</v>
      </c>
      <c r="I621" s="133"/>
      <c r="J621" s="134">
        <f>ROUND(I621*H621,2)</f>
        <v>0</v>
      </c>
      <c r="K621" s="130" t="s">
        <v>186</v>
      </c>
      <c r="L621" s="32"/>
      <c r="M621" s="135" t="s">
        <v>19</v>
      </c>
      <c r="N621" s="136" t="s">
        <v>46</v>
      </c>
      <c r="P621" s="137">
        <f>O621*H621</f>
        <v>0</v>
      </c>
      <c r="Q621" s="137">
        <v>0</v>
      </c>
      <c r="R621" s="137">
        <f>Q621*H621</f>
        <v>0</v>
      </c>
      <c r="S621" s="137">
        <v>0</v>
      </c>
      <c r="T621" s="138">
        <f>S621*H621</f>
        <v>0</v>
      </c>
      <c r="AR621" s="139" t="s">
        <v>288</v>
      </c>
      <c r="AT621" s="139" t="s">
        <v>182</v>
      </c>
      <c r="AU621" s="139" t="s">
        <v>85</v>
      </c>
      <c r="AY621" s="17" t="s">
        <v>180</v>
      </c>
      <c r="BE621" s="140">
        <f>IF(N621="základní",J621,0)</f>
        <v>0</v>
      </c>
      <c r="BF621" s="140">
        <f>IF(N621="snížená",J621,0)</f>
        <v>0</v>
      </c>
      <c r="BG621" s="140">
        <f>IF(N621="zákl. přenesená",J621,0)</f>
        <v>0</v>
      </c>
      <c r="BH621" s="140">
        <f>IF(N621="sníž. přenesená",J621,0)</f>
        <v>0</v>
      </c>
      <c r="BI621" s="140">
        <f>IF(N621="nulová",J621,0)</f>
        <v>0</v>
      </c>
      <c r="BJ621" s="17" t="s">
        <v>83</v>
      </c>
      <c r="BK621" s="140">
        <f>ROUND(I621*H621,2)</f>
        <v>0</v>
      </c>
      <c r="BL621" s="17" t="s">
        <v>288</v>
      </c>
      <c r="BM621" s="139" t="s">
        <v>974</v>
      </c>
    </row>
    <row r="622" spans="2:65" s="1" customFormat="1">
      <c r="B622" s="32"/>
      <c r="D622" s="141" t="s">
        <v>189</v>
      </c>
      <c r="F622" s="142" t="s">
        <v>975</v>
      </c>
      <c r="I622" s="143"/>
      <c r="L622" s="32"/>
      <c r="M622" s="144"/>
      <c r="T622" s="53"/>
      <c r="AT622" s="17" t="s">
        <v>189</v>
      </c>
      <c r="AU622" s="17" t="s">
        <v>85</v>
      </c>
    </row>
    <row r="623" spans="2:65" s="14" customFormat="1">
      <c r="B623" s="160"/>
      <c r="D623" s="146" t="s">
        <v>191</v>
      </c>
      <c r="E623" s="161" t="s">
        <v>19</v>
      </c>
      <c r="F623" s="162" t="s">
        <v>976</v>
      </c>
      <c r="H623" s="161" t="s">
        <v>19</v>
      </c>
      <c r="I623" s="163"/>
      <c r="L623" s="160"/>
      <c r="M623" s="164"/>
      <c r="T623" s="165"/>
      <c r="AT623" s="161" t="s">
        <v>191</v>
      </c>
      <c r="AU623" s="161" t="s">
        <v>85</v>
      </c>
      <c r="AV623" s="14" t="s">
        <v>83</v>
      </c>
      <c r="AW623" s="14" t="s">
        <v>36</v>
      </c>
      <c r="AX623" s="14" t="s">
        <v>75</v>
      </c>
      <c r="AY623" s="161" t="s">
        <v>180</v>
      </c>
    </row>
    <row r="624" spans="2:65" s="12" customFormat="1">
      <c r="B624" s="145"/>
      <c r="D624" s="146" t="s">
        <v>191</v>
      </c>
      <c r="E624" s="147" t="s">
        <v>19</v>
      </c>
      <c r="F624" s="148" t="s">
        <v>517</v>
      </c>
      <c r="H624" s="149">
        <v>932</v>
      </c>
      <c r="I624" s="150"/>
      <c r="L624" s="145"/>
      <c r="M624" s="151"/>
      <c r="T624" s="152"/>
      <c r="AT624" s="147" t="s">
        <v>191</v>
      </c>
      <c r="AU624" s="147" t="s">
        <v>85</v>
      </c>
      <c r="AV624" s="12" t="s">
        <v>85</v>
      </c>
      <c r="AW624" s="12" t="s">
        <v>36</v>
      </c>
      <c r="AX624" s="12" t="s">
        <v>75</v>
      </c>
      <c r="AY624" s="147" t="s">
        <v>180</v>
      </c>
    </row>
    <row r="625" spans="2:65" s="12" customFormat="1">
      <c r="B625" s="145"/>
      <c r="D625" s="146" t="s">
        <v>191</v>
      </c>
      <c r="E625" s="147" t="s">
        <v>19</v>
      </c>
      <c r="F625" s="148" t="s">
        <v>977</v>
      </c>
      <c r="H625" s="149">
        <v>95.846999999999994</v>
      </c>
      <c r="I625" s="150"/>
      <c r="L625" s="145"/>
      <c r="M625" s="151"/>
      <c r="T625" s="152"/>
      <c r="AT625" s="147" t="s">
        <v>191</v>
      </c>
      <c r="AU625" s="147" t="s">
        <v>85</v>
      </c>
      <c r="AV625" s="12" t="s">
        <v>85</v>
      </c>
      <c r="AW625" s="12" t="s">
        <v>36</v>
      </c>
      <c r="AX625" s="12" t="s">
        <v>75</v>
      </c>
      <c r="AY625" s="147" t="s">
        <v>180</v>
      </c>
    </row>
    <row r="626" spans="2:65" s="13" customFormat="1">
      <c r="B626" s="153"/>
      <c r="D626" s="146" t="s">
        <v>191</v>
      </c>
      <c r="E626" s="154" t="s">
        <v>19</v>
      </c>
      <c r="F626" s="155" t="s">
        <v>195</v>
      </c>
      <c r="H626" s="156">
        <v>1027.847</v>
      </c>
      <c r="I626" s="157"/>
      <c r="L626" s="153"/>
      <c r="M626" s="158"/>
      <c r="T626" s="159"/>
      <c r="AT626" s="154" t="s">
        <v>191</v>
      </c>
      <c r="AU626" s="154" t="s">
        <v>85</v>
      </c>
      <c r="AV626" s="13" t="s">
        <v>187</v>
      </c>
      <c r="AW626" s="13" t="s">
        <v>36</v>
      </c>
      <c r="AX626" s="13" t="s">
        <v>83</v>
      </c>
      <c r="AY626" s="154" t="s">
        <v>180</v>
      </c>
    </row>
    <row r="627" spans="2:65" s="1" customFormat="1" ht="16.5" customHeight="1">
      <c r="B627" s="32"/>
      <c r="C627" s="281" t="s">
        <v>978</v>
      </c>
      <c r="D627" s="281" t="s">
        <v>260</v>
      </c>
      <c r="E627" s="282" t="s">
        <v>979</v>
      </c>
      <c r="F627" s="283" t="s">
        <v>980</v>
      </c>
      <c r="G627" s="284" t="s">
        <v>105</v>
      </c>
      <c r="H627" s="285">
        <v>1197.9559999999999</v>
      </c>
      <c r="I627" s="171"/>
      <c r="J627" s="286">
        <f>ROUND(I627*H627,2)</f>
        <v>0</v>
      </c>
      <c r="K627" s="283" t="s">
        <v>19</v>
      </c>
      <c r="L627" s="173"/>
      <c r="M627" s="174" t="s">
        <v>19</v>
      </c>
      <c r="N627" s="175" t="s">
        <v>46</v>
      </c>
      <c r="P627" s="137">
        <f>O627*H627</f>
        <v>0</v>
      </c>
      <c r="Q627" s="137">
        <v>1.4999999999999999E-4</v>
      </c>
      <c r="R627" s="137">
        <f>Q627*H627</f>
        <v>0.17969339999999998</v>
      </c>
      <c r="S627" s="137">
        <v>0</v>
      </c>
      <c r="T627" s="138">
        <f>S627*H627</f>
        <v>0</v>
      </c>
      <c r="AR627" s="139" t="s">
        <v>391</v>
      </c>
      <c r="AT627" s="139" t="s">
        <v>260</v>
      </c>
      <c r="AU627" s="139" t="s">
        <v>85</v>
      </c>
      <c r="AY627" s="17" t="s">
        <v>180</v>
      </c>
      <c r="BE627" s="140">
        <f>IF(N627="základní",J627,0)</f>
        <v>0</v>
      </c>
      <c r="BF627" s="140">
        <f>IF(N627="snížená",J627,0)</f>
        <v>0</v>
      </c>
      <c r="BG627" s="140">
        <f>IF(N627="zákl. přenesená",J627,0)</f>
        <v>0</v>
      </c>
      <c r="BH627" s="140">
        <f>IF(N627="sníž. přenesená",J627,0)</f>
        <v>0</v>
      </c>
      <c r="BI627" s="140">
        <f>IF(N627="nulová",J627,0)</f>
        <v>0</v>
      </c>
      <c r="BJ627" s="17" t="s">
        <v>83</v>
      </c>
      <c r="BK627" s="140">
        <f>ROUND(I627*H627,2)</f>
        <v>0</v>
      </c>
      <c r="BL627" s="17" t="s">
        <v>288</v>
      </c>
      <c r="BM627" s="139" t="s">
        <v>981</v>
      </c>
    </row>
    <row r="628" spans="2:65" s="12" customFormat="1">
      <c r="B628" s="145"/>
      <c r="D628" s="146" t="s">
        <v>191</v>
      </c>
      <c r="F628" s="148" t="s">
        <v>982</v>
      </c>
      <c r="H628" s="149">
        <v>1197.9559999999999</v>
      </c>
      <c r="I628" s="150"/>
      <c r="L628" s="145"/>
      <c r="M628" s="151"/>
      <c r="T628" s="152"/>
      <c r="AT628" s="147" t="s">
        <v>191</v>
      </c>
      <c r="AU628" s="147" t="s">
        <v>85</v>
      </c>
      <c r="AV628" s="12" t="s">
        <v>85</v>
      </c>
      <c r="AW628" s="12" t="s">
        <v>4</v>
      </c>
      <c r="AX628" s="12" t="s">
        <v>83</v>
      </c>
      <c r="AY628" s="147" t="s">
        <v>180</v>
      </c>
    </row>
    <row r="629" spans="2:65" s="1" customFormat="1" ht="49.2" customHeight="1">
      <c r="B629" s="32"/>
      <c r="C629" s="128" t="s">
        <v>983</v>
      </c>
      <c r="D629" s="128" t="s">
        <v>182</v>
      </c>
      <c r="E629" s="129" t="s">
        <v>984</v>
      </c>
      <c r="F629" s="130" t="s">
        <v>985</v>
      </c>
      <c r="G629" s="131" t="s">
        <v>938</v>
      </c>
      <c r="H629" s="177"/>
      <c r="I629" s="133"/>
      <c r="J629" s="134">
        <f>ROUND(I629*H629,2)</f>
        <v>0</v>
      </c>
      <c r="K629" s="130" t="s">
        <v>186</v>
      </c>
      <c r="L629" s="32"/>
      <c r="M629" s="135" t="s">
        <v>19</v>
      </c>
      <c r="N629" s="136" t="s">
        <v>46</v>
      </c>
      <c r="P629" s="137">
        <f>O629*H629</f>
        <v>0</v>
      </c>
      <c r="Q629" s="137">
        <v>0</v>
      </c>
      <c r="R629" s="137">
        <f>Q629*H629</f>
        <v>0</v>
      </c>
      <c r="S629" s="137">
        <v>0</v>
      </c>
      <c r="T629" s="138">
        <f>S629*H629</f>
        <v>0</v>
      </c>
      <c r="AR629" s="139" t="s">
        <v>288</v>
      </c>
      <c r="AT629" s="139" t="s">
        <v>182</v>
      </c>
      <c r="AU629" s="139" t="s">
        <v>85</v>
      </c>
      <c r="AY629" s="17" t="s">
        <v>180</v>
      </c>
      <c r="BE629" s="140">
        <f>IF(N629="základní",J629,0)</f>
        <v>0</v>
      </c>
      <c r="BF629" s="140">
        <f>IF(N629="snížená",J629,0)</f>
        <v>0</v>
      </c>
      <c r="BG629" s="140">
        <f>IF(N629="zákl. přenesená",J629,0)</f>
        <v>0</v>
      </c>
      <c r="BH629" s="140">
        <f>IF(N629="sníž. přenesená",J629,0)</f>
        <v>0</v>
      </c>
      <c r="BI629" s="140">
        <f>IF(N629="nulová",J629,0)</f>
        <v>0</v>
      </c>
      <c r="BJ629" s="17" t="s">
        <v>83</v>
      </c>
      <c r="BK629" s="140">
        <f>ROUND(I629*H629,2)</f>
        <v>0</v>
      </c>
      <c r="BL629" s="17" t="s">
        <v>288</v>
      </c>
      <c r="BM629" s="139" t="s">
        <v>986</v>
      </c>
    </row>
    <row r="630" spans="2:65" s="1" customFormat="1">
      <c r="B630" s="32"/>
      <c r="D630" s="141" t="s">
        <v>189</v>
      </c>
      <c r="F630" s="142" t="s">
        <v>987</v>
      </c>
      <c r="I630" s="143"/>
      <c r="L630" s="32"/>
      <c r="M630" s="144"/>
      <c r="T630" s="53"/>
      <c r="AT630" s="17" t="s">
        <v>189</v>
      </c>
      <c r="AU630" s="17" t="s">
        <v>85</v>
      </c>
    </row>
    <row r="631" spans="2:65" s="1" customFormat="1" ht="55.5" customHeight="1">
      <c r="B631" s="32"/>
      <c r="C631" s="128" t="s">
        <v>988</v>
      </c>
      <c r="D631" s="128" t="s">
        <v>182</v>
      </c>
      <c r="E631" s="129" t="s">
        <v>989</v>
      </c>
      <c r="F631" s="130" t="s">
        <v>990</v>
      </c>
      <c r="G631" s="131" t="s">
        <v>938</v>
      </c>
      <c r="H631" s="177"/>
      <c r="I631" s="133"/>
      <c r="J631" s="134">
        <f>ROUND(I631*H631,2)</f>
        <v>0</v>
      </c>
      <c r="K631" s="130" t="s">
        <v>186</v>
      </c>
      <c r="L631" s="32"/>
      <c r="M631" s="135" t="s">
        <v>19</v>
      </c>
      <c r="N631" s="136" t="s">
        <v>46</v>
      </c>
      <c r="P631" s="137">
        <f>O631*H631</f>
        <v>0</v>
      </c>
      <c r="Q631" s="137">
        <v>0</v>
      </c>
      <c r="R631" s="137">
        <f>Q631*H631</f>
        <v>0</v>
      </c>
      <c r="S631" s="137">
        <v>0</v>
      </c>
      <c r="T631" s="138">
        <f>S631*H631</f>
        <v>0</v>
      </c>
      <c r="AR631" s="139" t="s">
        <v>288</v>
      </c>
      <c r="AT631" s="139" t="s">
        <v>182</v>
      </c>
      <c r="AU631" s="139" t="s">
        <v>85</v>
      </c>
      <c r="AY631" s="17" t="s">
        <v>180</v>
      </c>
      <c r="BE631" s="140">
        <f>IF(N631="základní",J631,0)</f>
        <v>0</v>
      </c>
      <c r="BF631" s="140">
        <f>IF(N631="snížená",J631,0)</f>
        <v>0</v>
      </c>
      <c r="BG631" s="140">
        <f>IF(N631="zákl. přenesená",J631,0)</f>
        <v>0</v>
      </c>
      <c r="BH631" s="140">
        <f>IF(N631="sníž. přenesená",J631,0)</f>
        <v>0</v>
      </c>
      <c r="BI631" s="140">
        <f>IF(N631="nulová",J631,0)</f>
        <v>0</v>
      </c>
      <c r="BJ631" s="17" t="s">
        <v>83</v>
      </c>
      <c r="BK631" s="140">
        <f>ROUND(I631*H631,2)</f>
        <v>0</v>
      </c>
      <c r="BL631" s="17" t="s">
        <v>288</v>
      </c>
      <c r="BM631" s="139" t="s">
        <v>991</v>
      </c>
    </row>
    <row r="632" spans="2:65" s="1" customFormat="1">
      <c r="B632" s="32"/>
      <c r="D632" s="141" t="s">
        <v>189</v>
      </c>
      <c r="F632" s="142" t="s">
        <v>992</v>
      </c>
      <c r="I632" s="143"/>
      <c r="L632" s="32"/>
      <c r="M632" s="144"/>
      <c r="T632" s="53"/>
      <c r="AT632" s="17" t="s">
        <v>189</v>
      </c>
      <c r="AU632" s="17" t="s">
        <v>85</v>
      </c>
    </row>
    <row r="633" spans="2:65" s="11" customFormat="1" ht="22.95" customHeight="1">
      <c r="B633" s="116"/>
      <c r="D633" s="117" t="s">
        <v>74</v>
      </c>
      <c r="E633" s="126" t="s">
        <v>993</v>
      </c>
      <c r="F633" s="126" t="s">
        <v>994</v>
      </c>
      <c r="I633" s="119"/>
      <c r="J633" s="127">
        <f>BK633</f>
        <v>0</v>
      </c>
      <c r="L633" s="116"/>
      <c r="M633" s="121"/>
      <c r="P633" s="122">
        <f>SUM(P634:P635)</f>
        <v>0</v>
      </c>
      <c r="R633" s="122">
        <f>SUM(R634:R635)</f>
        <v>0</v>
      </c>
      <c r="T633" s="123">
        <f>SUM(T634:T635)</f>
        <v>4.2849999999999999E-2</v>
      </c>
      <c r="AR633" s="117" t="s">
        <v>85</v>
      </c>
      <c r="AT633" s="124" t="s">
        <v>74</v>
      </c>
      <c r="AU633" s="124" t="s">
        <v>83</v>
      </c>
      <c r="AY633" s="117" t="s">
        <v>180</v>
      </c>
      <c r="BK633" s="125">
        <f>SUM(BK634:BK635)</f>
        <v>0</v>
      </c>
    </row>
    <row r="634" spans="2:65" s="1" customFormat="1" ht="24.15" customHeight="1">
      <c r="B634" s="32"/>
      <c r="C634" s="128" t="s">
        <v>995</v>
      </c>
      <c r="D634" s="128" t="s">
        <v>182</v>
      </c>
      <c r="E634" s="129" t="s">
        <v>996</v>
      </c>
      <c r="F634" s="130" t="s">
        <v>997</v>
      </c>
      <c r="G634" s="131" t="s">
        <v>283</v>
      </c>
      <c r="H634" s="132">
        <v>1</v>
      </c>
      <c r="I634" s="133"/>
      <c r="J634" s="134">
        <f>ROUND(I634*H634,2)</f>
        <v>0</v>
      </c>
      <c r="K634" s="130" t="s">
        <v>186</v>
      </c>
      <c r="L634" s="32"/>
      <c r="M634" s="135" t="s">
        <v>19</v>
      </c>
      <c r="N634" s="136" t="s">
        <v>46</v>
      </c>
      <c r="P634" s="137">
        <f>O634*H634</f>
        <v>0</v>
      </c>
      <c r="Q634" s="137">
        <v>0</v>
      </c>
      <c r="R634" s="137">
        <f>Q634*H634</f>
        <v>0</v>
      </c>
      <c r="S634" s="137">
        <v>4.2849999999999999E-2</v>
      </c>
      <c r="T634" s="138">
        <f>S634*H634</f>
        <v>4.2849999999999999E-2</v>
      </c>
      <c r="AR634" s="139" t="s">
        <v>288</v>
      </c>
      <c r="AT634" s="139" t="s">
        <v>182</v>
      </c>
      <c r="AU634" s="139" t="s">
        <v>85</v>
      </c>
      <c r="AY634" s="17" t="s">
        <v>180</v>
      </c>
      <c r="BE634" s="140">
        <f>IF(N634="základní",J634,0)</f>
        <v>0</v>
      </c>
      <c r="BF634" s="140">
        <f>IF(N634="snížená",J634,0)</f>
        <v>0</v>
      </c>
      <c r="BG634" s="140">
        <f>IF(N634="zákl. přenesená",J634,0)</f>
        <v>0</v>
      </c>
      <c r="BH634" s="140">
        <f>IF(N634="sníž. přenesená",J634,0)</f>
        <v>0</v>
      </c>
      <c r="BI634" s="140">
        <f>IF(N634="nulová",J634,0)</f>
        <v>0</v>
      </c>
      <c r="BJ634" s="17" t="s">
        <v>83</v>
      </c>
      <c r="BK634" s="140">
        <f>ROUND(I634*H634,2)</f>
        <v>0</v>
      </c>
      <c r="BL634" s="17" t="s">
        <v>288</v>
      </c>
      <c r="BM634" s="139" t="s">
        <v>998</v>
      </c>
    </row>
    <row r="635" spans="2:65" s="1" customFormat="1">
      <c r="B635" s="32"/>
      <c r="D635" s="141" t="s">
        <v>189</v>
      </c>
      <c r="F635" s="142" t="s">
        <v>999</v>
      </c>
      <c r="I635" s="143"/>
      <c r="L635" s="32"/>
      <c r="M635" s="144"/>
      <c r="T635" s="53"/>
      <c r="AT635" s="17" t="s">
        <v>189</v>
      </c>
      <c r="AU635" s="17" t="s">
        <v>85</v>
      </c>
    </row>
    <row r="636" spans="2:65" s="11" customFormat="1" ht="22.95" customHeight="1">
      <c r="B636" s="116"/>
      <c r="D636" s="117" t="s">
        <v>74</v>
      </c>
      <c r="E636" s="126" t="s">
        <v>1000</v>
      </c>
      <c r="F636" s="126" t="s">
        <v>1001</v>
      </c>
      <c r="I636" s="119"/>
      <c r="J636" s="127">
        <f>BK636</f>
        <v>0</v>
      </c>
      <c r="L636" s="116"/>
      <c r="M636" s="121"/>
      <c r="P636" s="122">
        <f>SUM(P637:P689)</f>
        <v>0</v>
      </c>
      <c r="R636" s="122">
        <f>SUM(R637:R689)</f>
        <v>0.78905800000000004</v>
      </c>
      <c r="T636" s="123">
        <f>SUM(T637:T689)</f>
        <v>9.9000000000000005E-2</v>
      </c>
      <c r="AR636" s="117" t="s">
        <v>85</v>
      </c>
      <c r="AT636" s="124" t="s">
        <v>74</v>
      </c>
      <c r="AU636" s="124" t="s">
        <v>83</v>
      </c>
      <c r="AY636" s="117" t="s">
        <v>180</v>
      </c>
      <c r="BK636" s="125">
        <f>SUM(BK637:BK689)</f>
        <v>0</v>
      </c>
    </row>
    <row r="637" spans="2:65" s="1" customFormat="1" ht="24.15" customHeight="1">
      <c r="B637" s="32"/>
      <c r="C637" s="128" t="s">
        <v>1002</v>
      </c>
      <c r="D637" s="128" t="s">
        <v>182</v>
      </c>
      <c r="E637" s="129" t="s">
        <v>1003</v>
      </c>
      <c r="F637" s="130" t="s">
        <v>1004</v>
      </c>
      <c r="G637" s="131" t="s">
        <v>283</v>
      </c>
      <c r="H637" s="132">
        <v>1</v>
      </c>
      <c r="I637" s="133"/>
      <c r="J637" s="134">
        <f>ROUND(I637*H637,2)</f>
        <v>0</v>
      </c>
      <c r="K637" s="130" t="s">
        <v>186</v>
      </c>
      <c r="L637" s="32"/>
      <c r="M637" s="135" t="s">
        <v>19</v>
      </c>
      <c r="N637" s="136" t="s">
        <v>46</v>
      </c>
      <c r="P637" s="137">
        <f>O637*H637</f>
        <v>0</v>
      </c>
      <c r="Q637" s="137">
        <v>0</v>
      </c>
      <c r="R637" s="137">
        <f>Q637*H637</f>
        <v>0</v>
      </c>
      <c r="S637" s="137">
        <v>0</v>
      </c>
      <c r="T637" s="138">
        <f>S637*H637</f>
        <v>0</v>
      </c>
      <c r="AR637" s="139" t="s">
        <v>288</v>
      </c>
      <c r="AT637" s="139" t="s">
        <v>182</v>
      </c>
      <c r="AU637" s="139" t="s">
        <v>85</v>
      </c>
      <c r="AY637" s="17" t="s">
        <v>180</v>
      </c>
      <c r="BE637" s="140">
        <f>IF(N637="základní",J637,0)</f>
        <v>0</v>
      </c>
      <c r="BF637" s="140">
        <f>IF(N637="snížená",J637,0)</f>
        <v>0</v>
      </c>
      <c r="BG637" s="140">
        <f>IF(N637="zákl. přenesená",J637,0)</f>
        <v>0</v>
      </c>
      <c r="BH637" s="140">
        <f>IF(N637="sníž. přenesená",J637,0)</f>
        <v>0</v>
      </c>
      <c r="BI637" s="140">
        <f>IF(N637="nulová",J637,0)</f>
        <v>0</v>
      </c>
      <c r="BJ637" s="17" t="s">
        <v>83</v>
      </c>
      <c r="BK637" s="140">
        <f>ROUND(I637*H637,2)</f>
        <v>0</v>
      </c>
      <c r="BL637" s="17" t="s">
        <v>288</v>
      </c>
      <c r="BM637" s="139" t="s">
        <v>1005</v>
      </c>
    </row>
    <row r="638" spans="2:65" s="1" customFormat="1">
      <c r="B638" s="32"/>
      <c r="D638" s="141" t="s">
        <v>189</v>
      </c>
      <c r="F638" s="142" t="s">
        <v>1006</v>
      </c>
      <c r="I638" s="143"/>
      <c r="L638" s="32"/>
      <c r="M638" s="144"/>
      <c r="T638" s="53"/>
      <c r="AT638" s="17" t="s">
        <v>189</v>
      </c>
      <c r="AU638" s="17" t="s">
        <v>85</v>
      </c>
    </row>
    <row r="639" spans="2:65" s="14" customFormat="1">
      <c r="B639" s="160"/>
      <c r="D639" s="146" t="s">
        <v>191</v>
      </c>
      <c r="E639" s="161" t="s">
        <v>19</v>
      </c>
      <c r="F639" s="162" t="s">
        <v>1007</v>
      </c>
      <c r="H639" s="161" t="s">
        <v>19</v>
      </c>
      <c r="I639" s="163"/>
      <c r="L639" s="160"/>
      <c r="M639" s="164"/>
      <c r="T639" s="165"/>
      <c r="AT639" s="161" t="s">
        <v>191</v>
      </c>
      <c r="AU639" s="161" t="s">
        <v>85</v>
      </c>
      <c r="AV639" s="14" t="s">
        <v>83</v>
      </c>
      <c r="AW639" s="14" t="s">
        <v>36</v>
      </c>
      <c r="AX639" s="14" t="s">
        <v>75</v>
      </c>
      <c r="AY639" s="161" t="s">
        <v>180</v>
      </c>
    </row>
    <row r="640" spans="2:65" s="12" customFormat="1">
      <c r="B640" s="145"/>
      <c r="D640" s="146" t="s">
        <v>191</v>
      </c>
      <c r="E640" s="147" t="s">
        <v>19</v>
      </c>
      <c r="F640" s="148" t="s">
        <v>83</v>
      </c>
      <c r="H640" s="149">
        <v>1</v>
      </c>
      <c r="I640" s="150"/>
      <c r="L640" s="145"/>
      <c r="M640" s="151"/>
      <c r="T640" s="152"/>
      <c r="AT640" s="147" t="s">
        <v>191</v>
      </c>
      <c r="AU640" s="147" t="s">
        <v>85</v>
      </c>
      <c r="AV640" s="12" t="s">
        <v>85</v>
      </c>
      <c r="AW640" s="12" t="s">
        <v>36</v>
      </c>
      <c r="AX640" s="12" t="s">
        <v>75</v>
      </c>
      <c r="AY640" s="147" t="s">
        <v>180</v>
      </c>
    </row>
    <row r="641" spans="2:65" s="13" customFormat="1">
      <c r="B641" s="153"/>
      <c r="D641" s="146" t="s">
        <v>191</v>
      </c>
      <c r="E641" s="154" t="s">
        <v>19</v>
      </c>
      <c r="F641" s="155" t="s">
        <v>195</v>
      </c>
      <c r="H641" s="156">
        <v>1</v>
      </c>
      <c r="I641" s="157"/>
      <c r="L641" s="153"/>
      <c r="M641" s="158"/>
      <c r="T641" s="159"/>
      <c r="AT641" s="154" t="s">
        <v>191</v>
      </c>
      <c r="AU641" s="154" t="s">
        <v>85</v>
      </c>
      <c r="AV641" s="13" t="s">
        <v>187</v>
      </c>
      <c r="AW641" s="13" t="s">
        <v>36</v>
      </c>
      <c r="AX641" s="13" t="s">
        <v>83</v>
      </c>
      <c r="AY641" s="154" t="s">
        <v>180</v>
      </c>
    </row>
    <row r="642" spans="2:65" s="1" customFormat="1" ht="24.15" customHeight="1">
      <c r="B642" s="32"/>
      <c r="C642" s="166" t="s">
        <v>1008</v>
      </c>
      <c r="D642" s="166" t="s">
        <v>260</v>
      </c>
      <c r="E642" s="167" t="s">
        <v>1009</v>
      </c>
      <c r="F642" s="168" t="s">
        <v>1010</v>
      </c>
      <c r="G642" s="169" t="s">
        <v>283</v>
      </c>
      <c r="H642" s="170">
        <v>1</v>
      </c>
      <c r="I642" s="171"/>
      <c r="J642" s="172">
        <f>ROUND(I642*H642,2)</f>
        <v>0</v>
      </c>
      <c r="K642" s="168" t="s">
        <v>19</v>
      </c>
      <c r="L642" s="173"/>
      <c r="M642" s="174" t="s">
        <v>19</v>
      </c>
      <c r="N642" s="175" t="s">
        <v>46</v>
      </c>
      <c r="P642" s="137">
        <f>O642*H642</f>
        <v>0</v>
      </c>
      <c r="Q642" s="137">
        <v>0</v>
      </c>
      <c r="R642" s="137">
        <f>Q642*H642</f>
        <v>0</v>
      </c>
      <c r="S642" s="137">
        <v>0</v>
      </c>
      <c r="T642" s="138">
        <f>S642*H642</f>
        <v>0</v>
      </c>
      <c r="AR642" s="139" t="s">
        <v>391</v>
      </c>
      <c r="AT642" s="139" t="s">
        <v>260</v>
      </c>
      <c r="AU642" s="139" t="s">
        <v>85</v>
      </c>
      <c r="AY642" s="17" t="s">
        <v>180</v>
      </c>
      <c r="BE642" s="140">
        <f>IF(N642="základní",J642,0)</f>
        <v>0</v>
      </c>
      <c r="BF642" s="140">
        <f>IF(N642="snížená",J642,0)</f>
        <v>0</v>
      </c>
      <c r="BG642" s="140">
        <f>IF(N642="zákl. přenesená",J642,0)</f>
        <v>0</v>
      </c>
      <c r="BH642" s="140">
        <f>IF(N642="sníž. přenesená",J642,0)</f>
        <v>0</v>
      </c>
      <c r="BI642" s="140">
        <f>IF(N642="nulová",J642,0)</f>
        <v>0</v>
      </c>
      <c r="BJ642" s="17" t="s">
        <v>83</v>
      </c>
      <c r="BK642" s="140">
        <f>ROUND(I642*H642,2)</f>
        <v>0</v>
      </c>
      <c r="BL642" s="17" t="s">
        <v>288</v>
      </c>
      <c r="BM642" s="139" t="s">
        <v>1011</v>
      </c>
    </row>
    <row r="643" spans="2:65" s="1" customFormat="1" ht="345.6">
      <c r="B643" s="32"/>
      <c r="D643" s="146" t="s">
        <v>301</v>
      </c>
      <c r="F643" s="176" t="s">
        <v>1012</v>
      </c>
      <c r="I643" s="143"/>
      <c r="L643" s="32"/>
      <c r="M643" s="144"/>
      <c r="T643" s="53"/>
      <c r="AT643" s="17" t="s">
        <v>301</v>
      </c>
      <c r="AU643" s="17" t="s">
        <v>85</v>
      </c>
    </row>
    <row r="644" spans="2:65" s="1" customFormat="1" ht="24.15" customHeight="1">
      <c r="B644" s="32"/>
      <c r="C644" s="128" t="s">
        <v>1013</v>
      </c>
      <c r="D644" s="128" t="s">
        <v>182</v>
      </c>
      <c r="E644" s="129" t="s">
        <v>1014</v>
      </c>
      <c r="F644" s="130" t="s">
        <v>1015</v>
      </c>
      <c r="G644" s="131" t="s">
        <v>283</v>
      </c>
      <c r="H644" s="132">
        <v>1</v>
      </c>
      <c r="I644" s="133"/>
      <c r="J644" s="134">
        <f>ROUND(I644*H644,2)</f>
        <v>0</v>
      </c>
      <c r="K644" s="130" t="s">
        <v>186</v>
      </c>
      <c r="L644" s="32"/>
      <c r="M644" s="135" t="s">
        <v>19</v>
      </c>
      <c r="N644" s="136" t="s">
        <v>46</v>
      </c>
      <c r="P644" s="137">
        <f>O644*H644</f>
        <v>0</v>
      </c>
      <c r="Q644" s="137">
        <v>0</v>
      </c>
      <c r="R644" s="137">
        <f>Q644*H644</f>
        <v>0</v>
      </c>
      <c r="S644" s="137">
        <v>0</v>
      </c>
      <c r="T644" s="138">
        <f>S644*H644</f>
        <v>0</v>
      </c>
      <c r="AR644" s="139" t="s">
        <v>288</v>
      </c>
      <c r="AT644" s="139" t="s">
        <v>182</v>
      </c>
      <c r="AU644" s="139" t="s">
        <v>85</v>
      </c>
      <c r="AY644" s="17" t="s">
        <v>180</v>
      </c>
      <c r="BE644" s="140">
        <f>IF(N644="základní",J644,0)</f>
        <v>0</v>
      </c>
      <c r="BF644" s="140">
        <f>IF(N644="snížená",J644,0)</f>
        <v>0</v>
      </c>
      <c r="BG644" s="140">
        <f>IF(N644="zákl. přenesená",J644,0)</f>
        <v>0</v>
      </c>
      <c r="BH644" s="140">
        <f>IF(N644="sníž. přenesená",J644,0)</f>
        <v>0</v>
      </c>
      <c r="BI644" s="140">
        <f>IF(N644="nulová",J644,0)</f>
        <v>0</v>
      </c>
      <c r="BJ644" s="17" t="s">
        <v>83</v>
      </c>
      <c r="BK644" s="140">
        <f>ROUND(I644*H644,2)</f>
        <v>0</v>
      </c>
      <c r="BL644" s="17" t="s">
        <v>288</v>
      </c>
      <c r="BM644" s="139" t="s">
        <v>1016</v>
      </c>
    </row>
    <row r="645" spans="2:65" s="1" customFormat="1">
      <c r="B645" s="32"/>
      <c r="D645" s="141" t="s">
        <v>189</v>
      </c>
      <c r="F645" s="142" t="s">
        <v>1017</v>
      </c>
      <c r="I645" s="143"/>
      <c r="L645" s="32"/>
      <c r="M645" s="144"/>
      <c r="T645" s="53"/>
      <c r="AT645" s="17" t="s">
        <v>189</v>
      </c>
      <c r="AU645" s="17" t="s">
        <v>85</v>
      </c>
    </row>
    <row r="646" spans="2:65" s="14" customFormat="1">
      <c r="B646" s="160"/>
      <c r="D646" s="146" t="s">
        <v>191</v>
      </c>
      <c r="E646" s="161" t="s">
        <v>19</v>
      </c>
      <c r="F646" s="162" t="s">
        <v>1018</v>
      </c>
      <c r="H646" s="161" t="s">
        <v>19</v>
      </c>
      <c r="I646" s="163"/>
      <c r="L646" s="160"/>
      <c r="M646" s="164"/>
      <c r="T646" s="165"/>
      <c r="AT646" s="161" t="s">
        <v>191</v>
      </c>
      <c r="AU646" s="161" t="s">
        <v>85</v>
      </c>
      <c r="AV646" s="14" t="s">
        <v>83</v>
      </c>
      <c r="AW646" s="14" t="s">
        <v>36</v>
      </c>
      <c r="AX646" s="14" t="s">
        <v>75</v>
      </c>
      <c r="AY646" s="161" t="s">
        <v>180</v>
      </c>
    </row>
    <row r="647" spans="2:65" s="12" customFormat="1">
      <c r="B647" s="145"/>
      <c r="D647" s="146" t="s">
        <v>191</v>
      </c>
      <c r="E647" s="147" t="s">
        <v>19</v>
      </c>
      <c r="F647" s="148" t="s">
        <v>83</v>
      </c>
      <c r="H647" s="149">
        <v>1</v>
      </c>
      <c r="I647" s="150"/>
      <c r="L647" s="145"/>
      <c r="M647" s="151"/>
      <c r="T647" s="152"/>
      <c r="AT647" s="147" t="s">
        <v>191</v>
      </c>
      <c r="AU647" s="147" t="s">
        <v>85</v>
      </c>
      <c r="AV647" s="12" t="s">
        <v>85</v>
      </c>
      <c r="AW647" s="12" t="s">
        <v>36</v>
      </c>
      <c r="AX647" s="12" t="s">
        <v>75</v>
      </c>
      <c r="AY647" s="147" t="s">
        <v>180</v>
      </c>
    </row>
    <row r="648" spans="2:65" s="13" customFormat="1">
      <c r="B648" s="153"/>
      <c r="D648" s="146" t="s">
        <v>191</v>
      </c>
      <c r="E648" s="154" t="s">
        <v>19</v>
      </c>
      <c r="F648" s="155" t="s">
        <v>195</v>
      </c>
      <c r="H648" s="156">
        <v>1</v>
      </c>
      <c r="I648" s="157"/>
      <c r="L648" s="153"/>
      <c r="M648" s="158"/>
      <c r="T648" s="159"/>
      <c r="AT648" s="154" t="s">
        <v>191</v>
      </c>
      <c r="AU648" s="154" t="s">
        <v>85</v>
      </c>
      <c r="AV648" s="13" t="s">
        <v>187</v>
      </c>
      <c r="AW648" s="13" t="s">
        <v>36</v>
      </c>
      <c r="AX648" s="13" t="s">
        <v>83</v>
      </c>
      <c r="AY648" s="154" t="s">
        <v>180</v>
      </c>
    </row>
    <row r="649" spans="2:65" s="1" customFormat="1" ht="16.5" customHeight="1">
      <c r="B649" s="32"/>
      <c r="C649" s="166" t="s">
        <v>1019</v>
      </c>
      <c r="D649" s="166" t="s">
        <v>260</v>
      </c>
      <c r="E649" s="167" t="s">
        <v>1020</v>
      </c>
      <c r="F649" s="168" t="s">
        <v>1021</v>
      </c>
      <c r="G649" s="169" t="s">
        <v>283</v>
      </c>
      <c r="H649" s="170">
        <v>1</v>
      </c>
      <c r="I649" s="171"/>
      <c r="J649" s="172">
        <f>ROUND(I649*H649,2)</f>
        <v>0</v>
      </c>
      <c r="K649" s="168" t="s">
        <v>19</v>
      </c>
      <c r="L649" s="173"/>
      <c r="M649" s="174" t="s">
        <v>19</v>
      </c>
      <c r="N649" s="175" t="s">
        <v>46</v>
      </c>
      <c r="P649" s="137">
        <f>O649*H649</f>
        <v>0</v>
      </c>
      <c r="Q649" s="137">
        <v>8.0000000000000004E-4</v>
      </c>
      <c r="R649" s="137">
        <f>Q649*H649</f>
        <v>8.0000000000000004E-4</v>
      </c>
      <c r="S649" s="137">
        <v>0</v>
      </c>
      <c r="T649" s="138">
        <f>S649*H649</f>
        <v>0</v>
      </c>
      <c r="AR649" s="139" t="s">
        <v>391</v>
      </c>
      <c r="AT649" s="139" t="s">
        <v>260</v>
      </c>
      <c r="AU649" s="139" t="s">
        <v>85</v>
      </c>
      <c r="AY649" s="17" t="s">
        <v>180</v>
      </c>
      <c r="BE649" s="140">
        <f>IF(N649="základní",J649,0)</f>
        <v>0</v>
      </c>
      <c r="BF649" s="140">
        <f>IF(N649="snížená",J649,0)</f>
        <v>0</v>
      </c>
      <c r="BG649" s="140">
        <f>IF(N649="zákl. přenesená",J649,0)</f>
        <v>0</v>
      </c>
      <c r="BH649" s="140">
        <f>IF(N649="sníž. přenesená",J649,0)</f>
        <v>0</v>
      </c>
      <c r="BI649" s="140">
        <f>IF(N649="nulová",J649,0)</f>
        <v>0</v>
      </c>
      <c r="BJ649" s="17" t="s">
        <v>83</v>
      </c>
      <c r="BK649" s="140">
        <f>ROUND(I649*H649,2)</f>
        <v>0</v>
      </c>
      <c r="BL649" s="17" t="s">
        <v>288</v>
      </c>
      <c r="BM649" s="139" t="s">
        <v>1022</v>
      </c>
    </row>
    <row r="650" spans="2:65" s="1" customFormat="1" ht="57.6">
      <c r="B650" s="32"/>
      <c r="D650" s="146" t="s">
        <v>301</v>
      </c>
      <c r="F650" s="176" t="s">
        <v>1023</v>
      </c>
      <c r="I650" s="143"/>
      <c r="L650" s="32"/>
      <c r="M650" s="144"/>
      <c r="T650" s="53"/>
      <c r="AT650" s="17" t="s">
        <v>301</v>
      </c>
      <c r="AU650" s="17" t="s">
        <v>85</v>
      </c>
    </row>
    <row r="651" spans="2:65" s="1" customFormat="1" ht="24.15" customHeight="1">
      <c r="B651" s="32"/>
      <c r="C651" s="128" t="s">
        <v>1024</v>
      </c>
      <c r="D651" s="128" t="s">
        <v>182</v>
      </c>
      <c r="E651" s="129" t="s">
        <v>1025</v>
      </c>
      <c r="F651" s="130" t="s">
        <v>1026</v>
      </c>
      <c r="G651" s="131" t="s">
        <v>283</v>
      </c>
      <c r="H651" s="132">
        <v>2</v>
      </c>
      <c r="I651" s="133"/>
      <c r="J651" s="134">
        <f>ROUND(I651*H651,2)</f>
        <v>0</v>
      </c>
      <c r="K651" s="130" t="s">
        <v>186</v>
      </c>
      <c r="L651" s="32"/>
      <c r="M651" s="135" t="s">
        <v>19</v>
      </c>
      <c r="N651" s="136" t="s">
        <v>46</v>
      </c>
      <c r="P651" s="137">
        <f>O651*H651</f>
        <v>0</v>
      </c>
      <c r="Q651" s="137">
        <v>0</v>
      </c>
      <c r="R651" s="137">
        <f>Q651*H651</f>
        <v>0</v>
      </c>
      <c r="S651" s="137">
        <v>0</v>
      </c>
      <c r="T651" s="138">
        <f>S651*H651</f>
        <v>0</v>
      </c>
      <c r="AR651" s="139" t="s">
        <v>288</v>
      </c>
      <c r="AT651" s="139" t="s">
        <v>182</v>
      </c>
      <c r="AU651" s="139" t="s">
        <v>85</v>
      </c>
      <c r="AY651" s="17" t="s">
        <v>180</v>
      </c>
      <c r="BE651" s="140">
        <f>IF(N651="základní",J651,0)</f>
        <v>0</v>
      </c>
      <c r="BF651" s="140">
        <f>IF(N651="snížená",J651,0)</f>
        <v>0</v>
      </c>
      <c r="BG651" s="140">
        <f>IF(N651="zákl. přenesená",J651,0)</f>
        <v>0</v>
      </c>
      <c r="BH651" s="140">
        <f>IF(N651="sníž. přenesená",J651,0)</f>
        <v>0</v>
      </c>
      <c r="BI651" s="140">
        <f>IF(N651="nulová",J651,0)</f>
        <v>0</v>
      </c>
      <c r="BJ651" s="17" t="s">
        <v>83</v>
      </c>
      <c r="BK651" s="140">
        <f>ROUND(I651*H651,2)</f>
        <v>0</v>
      </c>
      <c r="BL651" s="17" t="s">
        <v>288</v>
      </c>
      <c r="BM651" s="139" t="s">
        <v>1027</v>
      </c>
    </row>
    <row r="652" spans="2:65" s="1" customFormat="1">
      <c r="B652" s="32"/>
      <c r="D652" s="141" t="s">
        <v>189</v>
      </c>
      <c r="F652" s="142" t="s">
        <v>1028</v>
      </c>
      <c r="I652" s="143"/>
      <c r="L652" s="32"/>
      <c r="M652" s="144"/>
      <c r="T652" s="53"/>
      <c r="AT652" s="17" t="s">
        <v>189</v>
      </c>
      <c r="AU652" s="17" t="s">
        <v>85</v>
      </c>
    </row>
    <row r="653" spans="2:65" s="14" customFormat="1">
      <c r="B653" s="160"/>
      <c r="D653" s="146" t="s">
        <v>191</v>
      </c>
      <c r="E653" s="161" t="s">
        <v>19</v>
      </c>
      <c r="F653" s="162" t="s">
        <v>1029</v>
      </c>
      <c r="H653" s="161" t="s">
        <v>19</v>
      </c>
      <c r="I653" s="163"/>
      <c r="L653" s="160"/>
      <c r="M653" s="164"/>
      <c r="T653" s="165"/>
      <c r="AT653" s="161" t="s">
        <v>191</v>
      </c>
      <c r="AU653" s="161" t="s">
        <v>85</v>
      </c>
      <c r="AV653" s="14" t="s">
        <v>83</v>
      </c>
      <c r="AW653" s="14" t="s">
        <v>36</v>
      </c>
      <c r="AX653" s="14" t="s">
        <v>75</v>
      </c>
      <c r="AY653" s="161" t="s">
        <v>180</v>
      </c>
    </row>
    <row r="654" spans="2:65" s="12" customFormat="1">
      <c r="B654" s="145"/>
      <c r="D654" s="146" t="s">
        <v>191</v>
      </c>
      <c r="E654" s="147" t="s">
        <v>19</v>
      </c>
      <c r="F654" s="148" t="s">
        <v>85</v>
      </c>
      <c r="H654" s="149">
        <v>2</v>
      </c>
      <c r="I654" s="150"/>
      <c r="L654" s="145"/>
      <c r="M654" s="151"/>
      <c r="T654" s="152"/>
      <c r="AT654" s="147" t="s">
        <v>191</v>
      </c>
      <c r="AU654" s="147" t="s">
        <v>85</v>
      </c>
      <c r="AV654" s="12" t="s">
        <v>85</v>
      </c>
      <c r="AW654" s="12" t="s">
        <v>36</v>
      </c>
      <c r="AX654" s="12" t="s">
        <v>75</v>
      </c>
      <c r="AY654" s="147" t="s">
        <v>180</v>
      </c>
    </row>
    <row r="655" spans="2:65" s="13" customFormat="1">
      <c r="B655" s="153"/>
      <c r="D655" s="146" t="s">
        <v>191</v>
      </c>
      <c r="E655" s="154" t="s">
        <v>19</v>
      </c>
      <c r="F655" s="155" t="s">
        <v>195</v>
      </c>
      <c r="H655" s="156">
        <v>2</v>
      </c>
      <c r="I655" s="157"/>
      <c r="L655" s="153"/>
      <c r="M655" s="158"/>
      <c r="T655" s="159"/>
      <c r="AT655" s="154" t="s">
        <v>191</v>
      </c>
      <c r="AU655" s="154" t="s">
        <v>85</v>
      </c>
      <c r="AV655" s="13" t="s">
        <v>187</v>
      </c>
      <c r="AW655" s="13" t="s">
        <v>36</v>
      </c>
      <c r="AX655" s="13" t="s">
        <v>83</v>
      </c>
      <c r="AY655" s="154" t="s">
        <v>180</v>
      </c>
    </row>
    <row r="656" spans="2:65" s="1" customFormat="1" ht="16.5" customHeight="1">
      <c r="B656" s="32"/>
      <c r="C656" s="166" t="s">
        <v>1030</v>
      </c>
      <c r="D656" s="166" t="s">
        <v>260</v>
      </c>
      <c r="E656" s="167" t="s">
        <v>1031</v>
      </c>
      <c r="F656" s="168" t="s">
        <v>1032</v>
      </c>
      <c r="G656" s="169" t="s">
        <v>283</v>
      </c>
      <c r="H656" s="170">
        <v>2</v>
      </c>
      <c r="I656" s="171"/>
      <c r="J656" s="172">
        <f>ROUND(I656*H656,2)</f>
        <v>0</v>
      </c>
      <c r="K656" s="168" t="s">
        <v>19</v>
      </c>
      <c r="L656" s="173"/>
      <c r="M656" s="174" t="s">
        <v>19</v>
      </c>
      <c r="N656" s="175" t="s">
        <v>46</v>
      </c>
      <c r="P656" s="137">
        <f>O656*H656</f>
        <v>0</v>
      </c>
      <c r="Q656" s="137">
        <v>1.1000000000000001E-3</v>
      </c>
      <c r="R656" s="137">
        <f>Q656*H656</f>
        <v>2.2000000000000001E-3</v>
      </c>
      <c r="S656" s="137">
        <v>0</v>
      </c>
      <c r="T656" s="138">
        <f>S656*H656</f>
        <v>0</v>
      </c>
      <c r="AR656" s="139" t="s">
        <v>391</v>
      </c>
      <c r="AT656" s="139" t="s">
        <v>260</v>
      </c>
      <c r="AU656" s="139" t="s">
        <v>85</v>
      </c>
      <c r="AY656" s="17" t="s">
        <v>180</v>
      </c>
      <c r="BE656" s="140">
        <f>IF(N656="základní",J656,0)</f>
        <v>0</v>
      </c>
      <c r="BF656" s="140">
        <f>IF(N656="snížená",J656,0)</f>
        <v>0</v>
      </c>
      <c r="BG656" s="140">
        <f>IF(N656="zákl. přenesená",J656,0)</f>
        <v>0</v>
      </c>
      <c r="BH656" s="140">
        <f>IF(N656="sníž. přenesená",J656,0)</f>
        <v>0</v>
      </c>
      <c r="BI656" s="140">
        <f>IF(N656="nulová",J656,0)</f>
        <v>0</v>
      </c>
      <c r="BJ656" s="17" t="s">
        <v>83</v>
      </c>
      <c r="BK656" s="140">
        <f>ROUND(I656*H656,2)</f>
        <v>0</v>
      </c>
      <c r="BL656" s="17" t="s">
        <v>288</v>
      </c>
      <c r="BM656" s="139" t="s">
        <v>1033</v>
      </c>
    </row>
    <row r="657" spans="2:65" s="1" customFormat="1" ht="57.6">
      <c r="B657" s="32"/>
      <c r="D657" s="146" t="s">
        <v>301</v>
      </c>
      <c r="F657" s="176" t="s">
        <v>1034</v>
      </c>
      <c r="I657" s="143"/>
      <c r="L657" s="32"/>
      <c r="M657" s="144"/>
      <c r="T657" s="53"/>
      <c r="AT657" s="17" t="s">
        <v>301</v>
      </c>
      <c r="AU657" s="17" t="s">
        <v>85</v>
      </c>
    </row>
    <row r="658" spans="2:65" s="1" customFormat="1" ht="37.950000000000003" customHeight="1">
      <c r="B658" s="32"/>
      <c r="C658" s="128" t="s">
        <v>1035</v>
      </c>
      <c r="D658" s="128" t="s">
        <v>182</v>
      </c>
      <c r="E658" s="129" t="s">
        <v>1036</v>
      </c>
      <c r="F658" s="130" t="s">
        <v>1037</v>
      </c>
      <c r="G658" s="131" t="s">
        <v>100</v>
      </c>
      <c r="H658" s="132">
        <v>21</v>
      </c>
      <c r="I658" s="133"/>
      <c r="J658" s="134">
        <f>ROUND(I658*H658,2)</f>
        <v>0</v>
      </c>
      <c r="K658" s="130" t="s">
        <v>186</v>
      </c>
      <c r="L658" s="32"/>
      <c r="M658" s="135" t="s">
        <v>19</v>
      </c>
      <c r="N658" s="136" t="s">
        <v>46</v>
      </c>
      <c r="P658" s="137">
        <f>O658*H658</f>
        <v>0</v>
      </c>
      <c r="Q658" s="137">
        <v>3.4499999999999999E-3</v>
      </c>
      <c r="R658" s="137">
        <f>Q658*H658</f>
        <v>7.2450000000000001E-2</v>
      </c>
      <c r="S658" s="137">
        <v>0</v>
      </c>
      <c r="T658" s="138">
        <f>S658*H658</f>
        <v>0</v>
      </c>
      <c r="AR658" s="139" t="s">
        <v>288</v>
      </c>
      <c r="AT658" s="139" t="s">
        <v>182</v>
      </c>
      <c r="AU658" s="139" t="s">
        <v>85</v>
      </c>
      <c r="AY658" s="17" t="s">
        <v>180</v>
      </c>
      <c r="BE658" s="140">
        <f>IF(N658="základní",J658,0)</f>
        <v>0</v>
      </c>
      <c r="BF658" s="140">
        <f>IF(N658="snížená",J658,0)</f>
        <v>0</v>
      </c>
      <c r="BG658" s="140">
        <f>IF(N658="zákl. přenesená",J658,0)</f>
        <v>0</v>
      </c>
      <c r="BH658" s="140">
        <f>IF(N658="sníž. přenesená",J658,0)</f>
        <v>0</v>
      </c>
      <c r="BI658" s="140">
        <f>IF(N658="nulová",J658,0)</f>
        <v>0</v>
      </c>
      <c r="BJ658" s="17" t="s">
        <v>83</v>
      </c>
      <c r="BK658" s="140">
        <f>ROUND(I658*H658,2)</f>
        <v>0</v>
      </c>
      <c r="BL658" s="17" t="s">
        <v>288</v>
      </c>
      <c r="BM658" s="139" t="s">
        <v>1038</v>
      </c>
    </row>
    <row r="659" spans="2:65" s="1" customFormat="1">
      <c r="B659" s="32"/>
      <c r="D659" s="141" t="s">
        <v>189</v>
      </c>
      <c r="F659" s="142" t="s">
        <v>1039</v>
      </c>
      <c r="I659" s="143"/>
      <c r="L659" s="32"/>
      <c r="M659" s="144"/>
      <c r="T659" s="53"/>
      <c r="AT659" s="17" t="s">
        <v>189</v>
      </c>
      <c r="AU659" s="17" t="s">
        <v>85</v>
      </c>
    </row>
    <row r="660" spans="2:65" s="14" customFormat="1">
      <c r="B660" s="160"/>
      <c r="D660" s="146" t="s">
        <v>191</v>
      </c>
      <c r="E660" s="161" t="s">
        <v>19</v>
      </c>
      <c r="F660" s="162" t="s">
        <v>1040</v>
      </c>
      <c r="H660" s="161" t="s">
        <v>19</v>
      </c>
      <c r="I660" s="163"/>
      <c r="L660" s="160"/>
      <c r="M660" s="164"/>
      <c r="T660" s="165"/>
      <c r="AT660" s="161" t="s">
        <v>191</v>
      </c>
      <c r="AU660" s="161" t="s">
        <v>85</v>
      </c>
      <c r="AV660" s="14" t="s">
        <v>83</v>
      </c>
      <c r="AW660" s="14" t="s">
        <v>36</v>
      </c>
      <c r="AX660" s="14" t="s">
        <v>75</v>
      </c>
      <c r="AY660" s="161" t="s">
        <v>180</v>
      </c>
    </row>
    <row r="661" spans="2:65" s="12" customFormat="1">
      <c r="B661" s="145"/>
      <c r="D661" s="146" t="s">
        <v>191</v>
      </c>
      <c r="E661" s="147" t="s">
        <v>19</v>
      </c>
      <c r="F661" s="148" t="s">
        <v>7</v>
      </c>
      <c r="H661" s="149">
        <v>21</v>
      </c>
      <c r="I661" s="150"/>
      <c r="L661" s="145"/>
      <c r="M661" s="151"/>
      <c r="T661" s="152"/>
      <c r="AT661" s="147" t="s">
        <v>191</v>
      </c>
      <c r="AU661" s="147" t="s">
        <v>85</v>
      </c>
      <c r="AV661" s="12" t="s">
        <v>85</v>
      </c>
      <c r="AW661" s="12" t="s">
        <v>36</v>
      </c>
      <c r="AX661" s="12" t="s">
        <v>75</v>
      </c>
      <c r="AY661" s="147" t="s">
        <v>180</v>
      </c>
    </row>
    <row r="662" spans="2:65" s="13" customFormat="1">
      <c r="B662" s="153"/>
      <c r="D662" s="146" t="s">
        <v>191</v>
      </c>
      <c r="E662" s="154" t="s">
        <v>19</v>
      </c>
      <c r="F662" s="155" t="s">
        <v>195</v>
      </c>
      <c r="H662" s="156">
        <v>21</v>
      </c>
      <c r="I662" s="157"/>
      <c r="L662" s="153"/>
      <c r="M662" s="158"/>
      <c r="T662" s="159"/>
      <c r="AT662" s="154" t="s">
        <v>191</v>
      </c>
      <c r="AU662" s="154" t="s">
        <v>85</v>
      </c>
      <c r="AV662" s="13" t="s">
        <v>187</v>
      </c>
      <c r="AW662" s="13" t="s">
        <v>36</v>
      </c>
      <c r="AX662" s="13" t="s">
        <v>83</v>
      </c>
      <c r="AY662" s="154" t="s">
        <v>180</v>
      </c>
    </row>
    <row r="663" spans="2:65" s="1" customFormat="1" ht="24.15" customHeight="1">
      <c r="B663" s="32"/>
      <c r="C663" s="128" t="s">
        <v>1041</v>
      </c>
      <c r="D663" s="128" t="s">
        <v>182</v>
      </c>
      <c r="E663" s="129" t="s">
        <v>1042</v>
      </c>
      <c r="F663" s="130" t="s">
        <v>1043</v>
      </c>
      <c r="G663" s="131" t="s">
        <v>283</v>
      </c>
      <c r="H663" s="132">
        <v>2</v>
      </c>
      <c r="I663" s="133"/>
      <c r="J663" s="134">
        <f>ROUND(I663*H663,2)</f>
        <v>0</v>
      </c>
      <c r="K663" s="130" t="s">
        <v>186</v>
      </c>
      <c r="L663" s="32"/>
      <c r="M663" s="135" t="s">
        <v>19</v>
      </c>
      <c r="N663" s="136" t="s">
        <v>46</v>
      </c>
      <c r="P663" s="137">
        <f>O663*H663</f>
        <v>0</v>
      </c>
      <c r="Q663" s="137">
        <v>0</v>
      </c>
      <c r="R663" s="137">
        <f>Q663*H663</f>
        <v>0</v>
      </c>
      <c r="S663" s="137">
        <v>0</v>
      </c>
      <c r="T663" s="138">
        <f>S663*H663</f>
        <v>0</v>
      </c>
      <c r="AR663" s="139" t="s">
        <v>288</v>
      </c>
      <c r="AT663" s="139" t="s">
        <v>182</v>
      </c>
      <c r="AU663" s="139" t="s">
        <v>85</v>
      </c>
      <c r="AY663" s="17" t="s">
        <v>180</v>
      </c>
      <c r="BE663" s="140">
        <f>IF(N663="základní",J663,0)</f>
        <v>0</v>
      </c>
      <c r="BF663" s="140">
        <f>IF(N663="snížená",J663,0)</f>
        <v>0</v>
      </c>
      <c r="BG663" s="140">
        <f>IF(N663="zákl. přenesená",J663,0)</f>
        <v>0</v>
      </c>
      <c r="BH663" s="140">
        <f>IF(N663="sníž. přenesená",J663,0)</f>
        <v>0</v>
      </c>
      <c r="BI663" s="140">
        <f>IF(N663="nulová",J663,0)</f>
        <v>0</v>
      </c>
      <c r="BJ663" s="17" t="s">
        <v>83</v>
      </c>
      <c r="BK663" s="140">
        <f>ROUND(I663*H663,2)</f>
        <v>0</v>
      </c>
      <c r="BL663" s="17" t="s">
        <v>288</v>
      </c>
      <c r="BM663" s="139" t="s">
        <v>1044</v>
      </c>
    </row>
    <row r="664" spans="2:65" s="1" customFormat="1">
      <c r="B664" s="32"/>
      <c r="D664" s="141" t="s">
        <v>189</v>
      </c>
      <c r="F664" s="142" t="s">
        <v>1045</v>
      </c>
      <c r="I664" s="143"/>
      <c r="L664" s="32"/>
      <c r="M664" s="144"/>
      <c r="T664" s="53"/>
      <c r="AT664" s="17" t="s">
        <v>189</v>
      </c>
      <c r="AU664" s="17" t="s">
        <v>85</v>
      </c>
    </row>
    <row r="665" spans="2:65" s="14" customFormat="1">
      <c r="B665" s="160"/>
      <c r="D665" s="146" t="s">
        <v>191</v>
      </c>
      <c r="E665" s="161" t="s">
        <v>19</v>
      </c>
      <c r="F665" s="162" t="s">
        <v>1046</v>
      </c>
      <c r="H665" s="161" t="s">
        <v>19</v>
      </c>
      <c r="I665" s="163"/>
      <c r="L665" s="160"/>
      <c r="M665" s="164"/>
      <c r="T665" s="165"/>
      <c r="AT665" s="161" t="s">
        <v>191</v>
      </c>
      <c r="AU665" s="161" t="s">
        <v>85</v>
      </c>
      <c r="AV665" s="14" t="s">
        <v>83</v>
      </c>
      <c r="AW665" s="14" t="s">
        <v>36</v>
      </c>
      <c r="AX665" s="14" t="s">
        <v>75</v>
      </c>
      <c r="AY665" s="161" t="s">
        <v>180</v>
      </c>
    </row>
    <row r="666" spans="2:65" s="12" customFormat="1">
      <c r="B666" s="145"/>
      <c r="D666" s="146" t="s">
        <v>191</v>
      </c>
      <c r="E666" s="147" t="s">
        <v>19</v>
      </c>
      <c r="F666" s="148" t="s">
        <v>85</v>
      </c>
      <c r="H666" s="149">
        <v>2</v>
      </c>
      <c r="I666" s="150"/>
      <c r="L666" s="145"/>
      <c r="M666" s="151"/>
      <c r="T666" s="152"/>
      <c r="AT666" s="147" t="s">
        <v>191</v>
      </c>
      <c r="AU666" s="147" t="s">
        <v>85</v>
      </c>
      <c r="AV666" s="12" t="s">
        <v>85</v>
      </c>
      <c r="AW666" s="12" t="s">
        <v>36</v>
      </c>
      <c r="AX666" s="12" t="s">
        <v>75</v>
      </c>
      <c r="AY666" s="147" t="s">
        <v>180</v>
      </c>
    </row>
    <row r="667" spans="2:65" s="13" customFormat="1">
      <c r="B667" s="153"/>
      <c r="D667" s="146" t="s">
        <v>191</v>
      </c>
      <c r="E667" s="154" t="s">
        <v>19</v>
      </c>
      <c r="F667" s="155" t="s">
        <v>195</v>
      </c>
      <c r="H667" s="156">
        <v>2</v>
      </c>
      <c r="I667" s="157"/>
      <c r="L667" s="153"/>
      <c r="M667" s="158"/>
      <c r="T667" s="159"/>
      <c r="AT667" s="154" t="s">
        <v>191</v>
      </c>
      <c r="AU667" s="154" t="s">
        <v>85</v>
      </c>
      <c r="AV667" s="13" t="s">
        <v>187</v>
      </c>
      <c r="AW667" s="13" t="s">
        <v>36</v>
      </c>
      <c r="AX667" s="13" t="s">
        <v>83</v>
      </c>
      <c r="AY667" s="154" t="s">
        <v>180</v>
      </c>
    </row>
    <row r="668" spans="2:65" s="1" customFormat="1" ht="16.5" customHeight="1">
      <c r="B668" s="32"/>
      <c r="C668" s="166" t="s">
        <v>1047</v>
      </c>
      <c r="D668" s="166" t="s">
        <v>260</v>
      </c>
      <c r="E668" s="167" t="s">
        <v>1048</v>
      </c>
      <c r="F668" s="168" t="s">
        <v>1049</v>
      </c>
      <c r="G668" s="169" t="s">
        <v>283</v>
      </c>
      <c r="H668" s="170">
        <v>2</v>
      </c>
      <c r="I668" s="171"/>
      <c r="J668" s="172">
        <f>ROUND(I668*H668,2)</f>
        <v>0</v>
      </c>
      <c r="K668" s="168" t="s">
        <v>186</v>
      </c>
      <c r="L668" s="173"/>
      <c r="M668" s="174" t="s">
        <v>19</v>
      </c>
      <c r="N668" s="175" t="s">
        <v>46</v>
      </c>
      <c r="P668" s="137">
        <f>O668*H668</f>
        <v>0</v>
      </c>
      <c r="Q668" s="137">
        <v>1.9E-3</v>
      </c>
      <c r="R668" s="137">
        <f>Q668*H668</f>
        <v>3.8E-3</v>
      </c>
      <c r="S668" s="137">
        <v>0</v>
      </c>
      <c r="T668" s="138">
        <f>S668*H668</f>
        <v>0</v>
      </c>
      <c r="AR668" s="139" t="s">
        <v>391</v>
      </c>
      <c r="AT668" s="139" t="s">
        <v>260</v>
      </c>
      <c r="AU668" s="139" t="s">
        <v>85</v>
      </c>
      <c r="AY668" s="17" t="s">
        <v>180</v>
      </c>
      <c r="BE668" s="140">
        <f>IF(N668="základní",J668,0)</f>
        <v>0</v>
      </c>
      <c r="BF668" s="140">
        <f>IF(N668="snížená",J668,0)</f>
        <v>0</v>
      </c>
      <c r="BG668" s="140">
        <f>IF(N668="zákl. přenesená",J668,0)</f>
        <v>0</v>
      </c>
      <c r="BH668" s="140">
        <f>IF(N668="sníž. přenesená",J668,0)</f>
        <v>0</v>
      </c>
      <c r="BI668" s="140">
        <f>IF(N668="nulová",J668,0)</f>
        <v>0</v>
      </c>
      <c r="BJ668" s="17" t="s">
        <v>83</v>
      </c>
      <c r="BK668" s="140">
        <f>ROUND(I668*H668,2)</f>
        <v>0</v>
      </c>
      <c r="BL668" s="17" t="s">
        <v>288</v>
      </c>
      <c r="BM668" s="139" t="s">
        <v>1050</v>
      </c>
    </row>
    <row r="669" spans="2:65" s="1" customFormat="1" ht="24.15" customHeight="1">
      <c r="B669" s="32"/>
      <c r="C669" s="128" t="s">
        <v>1051</v>
      </c>
      <c r="D669" s="128" t="s">
        <v>182</v>
      </c>
      <c r="E669" s="129" t="s">
        <v>1052</v>
      </c>
      <c r="F669" s="130" t="s">
        <v>1053</v>
      </c>
      <c r="G669" s="131" t="s">
        <v>100</v>
      </c>
      <c r="H669" s="132">
        <v>48</v>
      </c>
      <c r="I669" s="133"/>
      <c r="J669" s="134">
        <f>ROUND(I669*H669,2)</f>
        <v>0</v>
      </c>
      <c r="K669" s="130" t="s">
        <v>186</v>
      </c>
      <c r="L669" s="32"/>
      <c r="M669" s="135" t="s">
        <v>19</v>
      </c>
      <c r="N669" s="136" t="s">
        <v>46</v>
      </c>
      <c r="P669" s="137">
        <f>O669*H669</f>
        <v>0</v>
      </c>
      <c r="Q669" s="137">
        <v>0</v>
      </c>
      <c r="R669" s="137">
        <f>Q669*H669</f>
        <v>0</v>
      </c>
      <c r="S669" s="137">
        <v>0</v>
      </c>
      <c r="T669" s="138">
        <f>S669*H669</f>
        <v>0</v>
      </c>
      <c r="AR669" s="139" t="s">
        <v>288</v>
      </c>
      <c r="AT669" s="139" t="s">
        <v>182</v>
      </c>
      <c r="AU669" s="139" t="s">
        <v>85</v>
      </c>
      <c r="AY669" s="17" t="s">
        <v>180</v>
      </c>
      <c r="BE669" s="140">
        <f>IF(N669="základní",J669,0)</f>
        <v>0</v>
      </c>
      <c r="BF669" s="140">
        <f>IF(N669="snížená",J669,0)</f>
        <v>0</v>
      </c>
      <c r="BG669" s="140">
        <f>IF(N669="zákl. přenesená",J669,0)</f>
        <v>0</v>
      </c>
      <c r="BH669" s="140">
        <f>IF(N669="sníž. přenesená",J669,0)</f>
        <v>0</v>
      </c>
      <c r="BI669" s="140">
        <f>IF(N669="nulová",J669,0)</f>
        <v>0</v>
      </c>
      <c r="BJ669" s="17" t="s">
        <v>83</v>
      </c>
      <c r="BK669" s="140">
        <f>ROUND(I669*H669,2)</f>
        <v>0</v>
      </c>
      <c r="BL669" s="17" t="s">
        <v>288</v>
      </c>
      <c r="BM669" s="139" t="s">
        <v>1054</v>
      </c>
    </row>
    <row r="670" spans="2:65" s="1" customFormat="1">
      <c r="B670" s="32"/>
      <c r="D670" s="141" t="s">
        <v>189</v>
      </c>
      <c r="F670" s="142" t="s">
        <v>1055</v>
      </c>
      <c r="I670" s="143"/>
      <c r="L670" s="32"/>
      <c r="M670" s="144"/>
      <c r="T670" s="53"/>
      <c r="AT670" s="17" t="s">
        <v>189</v>
      </c>
      <c r="AU670" s="17" t="s">
        <v>85</v>
      </c>
    </row>
    <row r="671" spans="2:65" s="14" customFormat="1">
      <c r="B671" s="160"/>
      <c r="D671" s="146" t="s">
        <v>191</v>
      </c>
      <c r="E671" s="161" t="s">
        <v>19</v>
      </c>
      <c r="F671" s="162" t="s">
        <v>271</v>
      </c>
      <c r="H671" s="161" t="s">
        <v>19</v>
      </c>
      <c r="I671" s="163"/>
      <c r="L671" s="160"/>
      <c r="M671" s="164"/>
      <c r="T671" s="165"/>
      <c r="AT671" s="161" t="s">
        <v>191</v>
      </c>
      <c r="AU671" s="161" t="s">
        <v>85</v>
      </c>
      <c r="AV671" s="14" t="s">
        <v>83</v>
      </c>
      <c r="AW671" s="14" t="s">
        <v>36</v>
      </c>
      <c r="AX671" s="14" t="s">
        <v>75</v>
      </c>
      <c r="AY671" s="161" t="s">
        <v>180</v>
      </c>
    </row>
    <row r="672" spans="2:65" s="12" customFormat="1">
      <c r="B672" s="145"/>
      <c r="D672" s="146" t="s">
        <v>191</v>
      </c>
      <c r="E672" s="147" t="s">
        <v>19</v>
      </c>
      <c r="F672" s="148" t="s">
        <v>1056</v>
      </c>
      <c r="H672" s="149">
        <v>48</v>
      </c>
      <c r="I672" s="150"/>
      <c r="L672" s="145"/>
      <c r="M672" s="151"/>
      <c r="T672" s="152"/>
      <c r="AT672" s="147" t="s">
        <v>191</v>
      </c>
      <c r="AU672" s="147" t="s">
        <v>85</v>
      </c>
      <c r="AV672" s="12" t="s">
        <v>85</v>
      </c>
      <c r="AW672" s="12" t="s">
        <v>36</v>
      </c>
      <c r="AX672" s="12" t="s">
        <v>75</v>
      </c>
      <c r="AY672" s="147" t="s">
        <v>180</v>
      </c>
    </row>
    <row r="673" spans="2:65" s="13" customFormat="1">
      <c r="B673" s="153"/>
      <c r="D673" s="146" t="s">
        <v>191</v>
      </c>
      <c r="E673" s="154" t="s">
        <v>19</v>
      </c>
      <c r="F673" s="155" t="s">
        <v>195</v>
      </c>
      <c r="H673" s="156">
        <v>48</v>
      </c>
      <c r="I673" s="157"/>
      <c r="L673" s="153"/>
      <c r="M673" s="158"/>
      <c r="T673" s="159"/>
      <c r="AT673" s="154" t="s">
        <v>191</v>
      </c>
      <c r="AU673" s="154" t="s">
        <v>85</v>
      </c>
      <c r="AV673" s="13" t="s">
        <v>187</v>
      </c>
      <c r="AW673" s="13" t="s">
        <v>36</v>
      </c>
      <c r="AX673" s="13" t="s">
        <v>83</v>
      </c>
      <c r="AY673" s="154" t="s">
        <v>180</v>
      </c>
    </row>
    <row r="674" spans="2:65" s="1" customFormat="1" ht="24.15" customHeight="1">
      <c r="B674" s="32"/>
      <c r="C674" s="166" t="s">
        <v>1057</v>
      </c>
      <c r="D674" s="166" t="s">
        <v>260</v>
      </c>
      <c r="E674" s="167" t="s">
        <v>1058</v>
      </c>
      <c r="F674" s="168" t="s">
        <v>1059</v>
      </c>
      <c r="G674" s="169" t="s">
        <v>100</v>
      </c>
      <c r="H674" s="170">
        <v>52.8</v>
      </c>
      <c r="I674" s="171"/>
      <c r="J674" s="172">
        <f>ROUND(I674*H674,2)</f>
        <v>0</v>
      </c>
      <c r="K674" s="168" t="s">
        <v>186</v>
      </c>
      <c r="L674" s="173"/>
      <c r="M674" s="174" t="s">
        <v>19</v>
      </c>
      <c r="N674" s="175" t="s">
        <v>46</v>
      </c>
      <c r="P674" s="137">
        <f>O674*H674</f>
        <v>0</v>
      </c>
      <c r="Q674" s="137">
        <v>1.1860000000000001E-2</v>
      </c>
      <c r="R674" s="137">
        <f>Q674*H674</f>
        <v>0.62620799999999999</v>
      </c>
      <c r="S674" s="137">
        <v>0</v>
      </c>
      <c r="T674" s="138">
        <f>S674*H674</f>
        <v>0</v>
      </c>
      <c r="AR674" s="139" t="s">
        <v>391</v>
      </c>
      <c r="AT674" s="139" t="s">
        <v>260</v>
      </c>
      <c r="AU674" s="139" t="s">
        <v>85</v>
      </c>
      <c r="AY674" s="17" t="s">
        <v>180</v>
      </c>
      <c r="BE674" s="140">
        <f>IF(N674="základní",J674,0)</f>
        <v>0</v>
      </c>
      <c r="BF674" s="140">
        <f>IF(N674="snížená",J674,0)</f>
        <v>0</v>
      </c>
      <c r="BG674" s="140">
        <f>IF(N674="zákl. přenesená",J674,0)</f>
        <v>0</v>
      </c>
      <c r="BH674" s="140">
        <f>IF(N674="sníž. přenesená",J674,0)</f>
        <v>0</v>
      </c>
      <c r="BI674" s="140">
        <f>IF(N674="nulová",J674,0)</f>
        <v>0</v>
      </c>
      <c r="BJ674" s="17" t="s">
        <v>83</v>
      </c>
      <c r="BK674" s="140">
        <f>ROUND(I674*H674,2)</f>
        <v>0</v>
      </c>
      <c r="BL674" s="17" t="s">
        <v>288</v>
      </c>
      <c r="BM674" s="139" t="s">
        <v>1060</v>
      </c>
    </row>
    <row r="675" spans="2:65" s="12" customFormat="1">
      <c r="B675" s="145"/>
      <c r="D675" s="146" t="s">
        <v>191</v>
      </c>
      <c r="F675" s="148" t="s">
        <v>1061</v>
      </c>
      <c r="H675" s="149">
        <v>52.8</v>
      </c>
      <c r="I675" s="150"/>
      <c r="L675" s="145"/>
      <c r="M675" s="151"/>
      <c r="T675" s="152"/>
      <c r="AT675" s="147" t="s">
        <v>191</v>
      </c>
      <c r="AU675" s="147" t="s">
        <v>85</v>
      </c>
      <c r="AV675" s="12" t="s">
        <v>85</v>
      </c>
      <c r="AW675" s="12" t="s">
        <v>4</v>
      </c>
      <c r="AX675" s="12" t="s">
        <v>83</v>
      </c>
      <c r="AY675" s="147" t="s">
        <v>180</v>
      </c>
    </row>
    <row r="676" spans="2:65" s="1" customFormat="1" ht="24.15" customHeight="1">
      <c r="B676" s="32"/>
      <c r="C676" s="128" t="s">
        <v>1062</v>
      </c>
      <c r="D676" s="128" t="s">
        <v>182</v>
      </c>
      <c r="E676" s="129" t="s">
        <v>1063</v>
      </c>
      <c r="F676" s="130" t="s">
        <v>1064</v>
      </c>
      <c r="G676" s="131" t="s">
        <v>283</v>
      </c>
      <c r="H676" s="132">
        <v>10</v>
      </c>
      <c r="I676" s="133"/>
      <c r="J676" s="134">
        <f>ROUND(I676*H676,2)</f>
        <v>0</v>
      </c>
      <c r="K676" s="130" t="s">
        <v>186</v>
      </c>
      <c r="L676" s="32"/>
      <c r="M676" s="135" t="s">
        <v>19</v>
      </c>
      <c r="N676" s="136" t="s">
        <v>46</v>
      </c>
      <c r="P676" s="137">
        <f>O676*H676</f>
        <v>0</v>
      </c>
      <c r="Q676" s="137">
        <v>0</v>
      </c>
      <c r="R676" s="137">
        <f>Q676*H676</f>
        <v>0</v>
      </c>
      <c r="S676" s="137">
        <v>0</v>
      </c>
      <c r="T676" s="138">
        <f>S676*H676</f>
        <v>0</v>
      </c>
      <c r="AR676" s="139" t="s">
        <v>288</v>
      </c>
      <c r="AT676" s="139" t="s">
        <v>182</v>
      </c>
      <c r="AU676" s="139" t="s">
        <v>85</v>
      </c>
      <c r="AY676" s="17" t="s">
        <v>180</v>
      </c>
      <c r="BE676" s="140">
        <f>IF(N676="základní",J676,0)</f>
        <v>0</v>
      </c>
      <c r="BF676" s="140">
        <f>IF(N676="snížená",J676,0)</f>
        <v>0</v>
      </c>
      <c r="BG676" s="140">
        <f>IF(N676="zákl. přenesená",J676,0)</f>
        <v>0</v>
      </c>
      <c r="BH676" s="140">
        <f>IF(N676="sníž. přenesená",J676,0)</f>
        <v>0</v>
      </c>
      <c r="BI676" s="140">
        <f>IF(N676="nulová",J676,0)</f>
        <v>0</v>
      </c>
      <c r="BJ676" s="17" t="s">
        <v>83</v>
      </c>
      <c r="BK676" s="140">
        <f>ROUND(I676*H676,2)</f>
        <v>0</v>
      </c>
      <c r="BL676" s="17" t="s">
        <v>288</v>
      </c>
      <c r="BM676" s="139" t="s">
        <v>1065</v>
      </c>
    </row>
    <row r="677" spans="2:65" s="1" customFormat="1">
      <c r="B677" s="32"/>
      <c r="D677" s="141" t="s">
        <v>189</v>
      </c>
      <c r="F677" s="142" t="s">
        <v>1066</v>
      </c>
      <c r="I677" s="143"/>
      <c r="L677" s="32"/>
      <c r="M677" s="144"/>
      <c r="T677" s="53"/>
      <c r="AT677" s="17" t="s">
        <v>189</v>
      </c>
      <c r="AU677" s="17" t="s">
        <v>85</v>
      </c>
    </row>
    <row r="678" spans="2:65" s="14" customFormat="1">
      <c r="B678" s="160"/>
      <c r="D678" s="146" t="s">
        <v>191</v>
      </c>
      <c r="E678" s="161" t="s">
        <v>19</v>
      </c>
      <c r="F678" s="162" t="s">
        <v>271</v>
      </c>
      <c r="H678" s="161" t="s">
        <v>19</v>
      </c>
      <c r="I678" s="163"/>
      <c r="L678" s="160"/>
      <c r="M678" s="164"/>
      <c r="T678" s="165"/>
      <c r="AT678" s="161" t="s">
        <v>191</v>
      </c>
      <c r="AU678" s="161" t="s">
        <v>85</v>
      </c>
      <c r="AV678" s="14" t="s">
        <v>83</v>
      </c>
      <c r="AW678" s="14" t="s">
        <v>36</v>
      </c>
      <c r="AX678" s="14" t="s">
        <v>75</v>
      </c>
      <c r="AY678" s="161" t="s">
        <v>180</v>
      </c>
    </row>
    <row r="679" spans="2:65" s="12" customFormat="1">
      <c r="B679" s="145"/>
      <c r="D679" s="146" t="s">
        <v>191</v>
      </c>
      <c r="E679" s="147" t="s">
        <v>19</v>
      </c>
      <c r="F679" s="148" t="s">
        <v>1067</v>
      </c>
      <c r="H679" s="149">
        <v>10</v>
      </c>
      <c r="I679" s="150"/>
      <c r="L679" s="145"/>
      <c r="M679" s="151"/>
      <c r="T679" s="152"/>
      <c r="AT679" s="147" t="s">
        <v>191</v>
      </c>
      <c r="AU679" s="147" t="s">
        <v>85</v>
      </c>
      <c r="AV679" s="12" t="s">
        <v>85</v>
      </c>
      <c r="AW679" s="12" t="s">
        <v>36</v>
      </c>
      <c r="AX679" s="12" t="s">
        <v>75</v>
      </c>
      <c r="AY679" s="147" t="s">
        <v>180</v>
      </c>
    </row>
    <row r="680" spans="2:65" s="13" customFormat="1">
      <c r="B680" s="153"/>
      <c r="D680" s="146" t="s">
        <v>191</v>
      </c>
      <c r="E680" s="154" t="s">
        <v>19</v>
      </c>
      <c r="F680" s="155" t="s">
        <v>195</v>
      </c>
      <c r="H680" s="156">
        <v>10</v>
      </c>
      <c r="I680" s="157"/>
      <c r="L680" s="153"/>
      <c r="M680" s="158"/>
      <c r="T680" s="159"/>
      <c r="AT680" s="154" t="s">
        <v>191</v>
      </c>
      <c r="AU680" s="154" t="s">
        <v>85</v>
      </c>
      <c r="AV680" s="13" t="s">
        <v>187</v>
      </c>
      <c r="AW680" s="13" t="s">
        <v>36</v>
      </c>
      <c r="AX680" s="13" t="s">
        <v>83</v>
      </c>
      <c r="AY680" s="154" t="s">
        <v>180</v>
      </c>
    </row>
    <row r="681" spans="2:65" s="1" customFormat="1" ht="21.75" customHeight="1">
      <c r="B681" s="32"/>
      <c r="C681" s="166" t="s">
        <v>1068</v>
      </c>
      <c r="D681" s="166" t="s">
        <v>260</v>
      </c>
      <c r="E681" s="167" t="s">
        <v>1069</v>
      </c>
      <c r="F681" s="168" t="s">
        <v>1070</v>
      </c>
      <c r="G681" s="169" t="s">
        <v>283</v>
      </c>
      <c r="H681" s="170">
        <v>2</v>
      </c>
      <c r="I681" s="171"/>
      <c r="J681" s="172">
        <f>ROUND(I681*H681,2)</f>
        <v>0</v>
      </c>
      <c r="K681" s="168" t="s">
        <v>186</v>
      </c>
      <c r="L681" s="173"/>
      <c r="M681" s="174" t="s">
        <v>19</v>
      </c>
      <c r="N681" s="175" t="s">
        <v>46</v>
      </c>
      <c r="P681" s="137">
        <f>O681*H681</f>
        <v>0</v>
      </c>
      <c r="Q681" s="137">
        <v>4.5999999999999999E-3</v>
      </c>
      <c r="R681" s="137">
        <f>Q681*H681</f>
        <v>9.1999999999999998E-3</v>
      </c>
      <c r="S681" s="137">
        <v>0</v>
      </c>
      <c r="T681" s="138">
        <f>S681*H681</f>
        <v>0</v>
      </c>
      <c r="AR681" s="139" t="s">
        <v>391</v>
      </c>
      <c r="AT681" s="139" t="s">
        <v>260</v>
      </c>
      <c r="AU681" s="139" t="s">
        <v>85</v>
      </c>
      <c r="AY681" s="17" t="s">
        <v>180</v>
      </c>
      <c r="BE681" s="140">
        <f>IF(N681="základní",J681,0)</f>
        <v>0</v>
      </c>
      <c r="BF681" s="140">
        <f>IF(N681="snížená",J681,0)</f>
        <v>0</v>
      </c>
      <c r="BG681" s="140">
        <f>IF(N681="zákl. přenesená",J681,0)</f>
        <v>0</v>
      </c>
      <c r="BH681" s="140">
        <f>IF(N681="sníž. přenesená",J681,0)</f>
        <v>0</v>
      </c>
      <c r="BI681" s="140">
        <f>IF(N681="nulová",J681,0)</f>
        <v>0</v>
      </c>
      <c r="BJ681" s="17" t="s">
        <v>83</v>
      </c>
      <c r="BK681" s="140">
        <f>ROUND(I681*H681,2)</f>
        <v>0</v>
      </c>
      <c r="BL681" s="17" t="s">
        <v>288</v>
      </c>
      <c r="BM681" s="139" t="s">
        <v>1071</v>
      </c>
    </row>
    <row r="682" spans="2:65" s="1" customFormat="1" ht="21.75" customHeight="1">
      <c r="B682" s="32"/>
      <c r="C682" s="166" t="s">
        <v>1072</v>
      </c>
      <c r="D682" s="166" t="s">
        <v>260</v>
      </c>
      <c r="E682" s="167" t="s">
        <v>1073</v>
      </c>
      <c r="F682" s="168" t="s">
        <v>1074</v>
      </c>
      <c r="G682" s="169" t="s">
        <v>283</v>
      </c>
      <c r="H682" s="170">
        <v>8</v>
      </c>
      <c r="I682" s="171"/>
      <c r="J682" s="172">
        <f>ROUND(I682*H682,2)</f>
        <v>0</v>
      </c>
      <c r="K682" s="168" t="s">
        <v>186</v>
      </c>
      <c r="L682" s="173"/>
      <c r="M682" s="174" t="s">
        <v>19</v>
      </c>
      <c r="N682" s="175" t="s">
        <v>46</v>
      </c>
      <c r="P682" s="137">
        <f>O682*H682</f>
        <v>0</v>
      </c>
      <c r="Q682" s="137">
        <v>9.2999999999999992E-3</v>
      </c>
      <c r="R682" s="137">
        <f>Q682*H682</f>
        <v>7.4399999999999994E-2</v>
      </c>
      <c r="S682" s="137">
        <v>0</v>
      </c>
      <c r="T682" s="138">
        <f>S682*H682</f>
        <v>0</v>
      </c>
      <c r="AR682" s="139" t="s">
        <v>391</v>
      </c>
      <c r="AT682" s="139" t="s">
        <v>260</v>
      </c>
      <c r="AU682" s="139" t="s">
        <v>85</v>
      </c>
      <c r="AY682" s="17" t="s">
        <v>180</v>
      </c>
      <c r="BE682" s="140">
        <f>IF(N682="základní",J682,0)</f>
        <v>0</v>
      </c>
      <c r="BF682" s="140">
        <f>IF(N682="snížená",J682,0)</f>
        <v>0</v>
      </c>
      <c r="BG682" s="140">
        <f>IF(N682="zákl. přenesená",J682,0)</f>
        <v>0</v>
      </c>
      <c r="BH682" s="140">
        <f>IF(N682="sníž. přenesená",J682,0)</f>
        <v>0</v>
      </c>
      <c r="BI682" s="140">
        <f>IF(N682="nulová",J682,0)</f>
        <v>0</v>
      </c>
      <c r="BJ682" s="17" t="s">
        <v>83</v>
      </c>
      <c r="BK682" s="140">
        <f>ROUND(I682*H682,2)</f>
        <v>0</v>
      </c>
      <c r="BL682" s="17" t="s">
        <v>288</v>
      </c>
      <c r="BM682" s="139" t="s">
        <v>1075</v>
      </c>
    </row>
    <row r="683" spans="2:65" s="1" customFormat="1" ht="24.15" customHeight="1">
      <c r="B683" s="32"/>
      <c r="C683" s="128" t="s">
        <v>1076</v>
      </c>
      <c r="D683" s="128" t="s">
        <v>182</v>
      </c>
      <c r="E683" s="129" t="s">
        <v>1077</v>
      </c>
      <c r="F683" s="130" t="s">
        <v>1078</v>
      </c>
      <c r="G683" s="131" t="s">
        <v>557</v>
      </c>
      <c r="H683" s="132">
        <v>1</v>
      </c>
      <c r="I683" s="133"/>
      <c r="J683" s="134">
        <f>ROUND(I683*H683,2)</f>
        <v>0</v>
      </c>
      <c r="K683" s="130" t="s">
        <v>19</v>
      </c>
      <c r="L683" s="32"/>
      <c r="M683" s="135" t="s">
        <v>19</v>
      </c>
      <c r="N683" s="136" t="s">
        <v>46</v>
      </c>
      <c r="P683" s="137">
        <f>O683*H683</f>
        <v>0</v>
      </c>
      <c r="Q683" s="137">
        <v>0</v>
      </c>
      <c r="R683" s="137">
        <f>Q683*H683</f>
        <v>0</v>
      </c>
      <c r="S683" s="137">
        <v>9.9000000000000005E-2</v>
      </c>
      <c r="T683" s="138">
        <f>S683*H683</f>
        <v>9.9000000000000005E-2</v>
      </c>
      <c r="AR683" s="139" t="s">
        <v>288</v>
      </c>
      <c r="AT683" s="139" t="s">
        <v>182</v>
      </c>
      <c r="AU683" s="139" t="s">
        <v>85</v>
      </c>
      <c r="AY683" s="17" t="s">
        <v>180</v>
      </c>
      <c r="BE683" s="140">
        <f>IF(N683="základní",J683,0)</f>
        <v>0</v>
      </c>
      <c r="BF683" s="140">
        <f>IF(N683="snížená",J683,0)</f>
        <v>0</v>
      </c>
      <c r="BG683" s="140">
        <f>IF(N683="zákl. přenesená",J683,0)</f>
        <v>0</v>
      </c>
      <c r="BH683" s="140">
        <f>IF(N683="sníž. přenesená",J683,0)</f>
        <v>0</v>
      </c>
      <c r="BI683" s="140">
        <f>IF(N683="nulová",J683,0)</f>
        <v>0</v>
      </c>
      <c r="BJ683" s="17" t="s">
        <v>83</v>
      </c>
      <c r="BK683" s="140">
        <f>ROUND(I683*H683,2)</f>
        <v>0</v>
      </c>
      <c r="BL683" s="17" t="s">
        <v>288</v>
      </c>
      <c r="BM683" s="139" t="s">
        <v>1079</v>
      </c>
    </row>
    <row r="684" spans="2:65" s="1" customFormat="1" ht="144">
      <c r="B684" s="32"/>
      <c r="D684" s="146" t="s">
        <v>301</v>
      </c>
      <c r="F684" s="176" t="s">
        <v>1080</v>
      </c>
      <c r="I684" s="143"/>
      <c r="L684" s="32"/>
      <c r="M684" s="144"/>
      <c r="T684" s="53"/>
      <c r="AT684" s="17" t="s">
        <v>301</v>
      </c>
      <c r="AU684" s="17" t="s">
        <v>85</v>
      </c>
    </row>
    <row r="685" spans="2:65" s="14" customFormat="1">
      <c r="B685" s="160"/>
      <c r="D685" s="146" t="s">
        <v>191</v>
      </c>
      <c r="E685" s="161" t="s">
        <v>19</v>
      </c>
      <c r="F685" s="162" t="s">
        <v>1081</v>
      </c>
      <c r="H685" s="161" t="s">
        <v>19</v>
      </c>
      <c r="I685" s="163"/>
      <c r="L685" s="160"/>
      <c r="M685" s="164"/>
      <c r="T685" s="165"/>
      <c r="AT685" s="161" t="s">
        <v>191</v>
      </c>
      <c r="AU685" s="161" t="s">
        <v>85</v>
      </c>
      <c r="AV685" s="14" t="s">
        <v>83</v>
      </c>
      <c r="AW685" s="14" t="s">
        <v>36</v>
      </c>
      <c r="AX685" s="14" t="s">
        <v>75</v>
      </c>
      <c r="AY685" s="161" t="s">
        <v>180</v>
      </c>
    </row>
    <row r="686" spans="2:65" s="12" customFormat="1">
      <c r="B686" s="145"/>
      <c r="D686" s="146" t="s">
        <v>191</v>
      </c>
      <c r="E686" s="147" t="s">
        <v>19</v>
      </c>
      <c r="F686" s="148" t="s">
        <v>83</v>
      </c>
      <c r="H686" s="149">
        <v>1</v>
      </c>
      <c r="I686" s="150"/>
      <c r="L686" s="145"/>
      <c r="M686" s="151"/>
      <c r="T686" s="152"/>
      <c r="AT686" s="147" t="s">
        <v>191</v>
      </c>
      <c r="AU686" s="147" t="s">
        <v>85</v>
      </c>
      <c r="AV686" s="12" t="s">
        <v>85</v>
      </c>
      <c r="AW686" s="12" t="s">
        <v>36</v>
      </c>
      <c r="AX686" s="12" t="s">
        <v>75</v>
      </c>
      <c r="AY686" s="147" t="s">
        <v>180</v>
      </c>
    </row>
    <row r="687" spans="2:65" s="13" customFormat="1">
      <c r="B687" s="153"/>
      <c r="D687" s="146" t="s">
        <v>191</v>
      </c>
      <c r="E687" s="154" t="s">
        <v>19</v>
      </c>
      <c r="F687" s="155" t="s">
        <v>195</v>
      </c>
      <c r="H687" s="156">
        <v>1</v>
      </c>
      <c r="I687" s="157"/>
      <c r="L687" s="153"/>
      <c r="M687" s="158"/>
      <c r="T687" s="159"/>
      <c r="AT687" s="154" t="s">
        <v>191</v>
      </c>
      <c r="AU687" s="154" t="s">
        <v>85</v>
      </c>
      <c r="AV687" s="13" t="s">
        <v>187</v>
      </c>
      <c r="AW687" s="13" t="s">
        <v>36</v>
      </c>
      <c r="AX687" s="13" t="s">
        <v>83</v>
      </c>
      <c r="AY687" s="154" t="s">
        <v>180</v>
      </c>
    </row>
    <row r="688" spans="2:65" s="1" customFormat="1" ht="49.2" customHeight="1">
      <c r="B688" s="32"/>
      <c r="C688" s="128" t="s">
        <v>1082</v>
      </c>
      <c r="D688" s="128" t="s">
        <v>182</v>
      </c>
      <c r="E688" s="129" t="s">
        <v>1083</v>
      </c>
      <c r="F688" s="130" t="s">
        <v>1084</v>
      </c>
      <c r="G688" s="131" t="s">
        <v>938</v>
      </c>
      <c r="H688" s="177"/>
      <c r="I688" s="133"/>
      <c r="J688" s="134">
        <f>ROUND(I688*H688,2)</f>
        <v>0</v>
      </c>
      <c r="K688" s="130" t="s">
        <v>186</v>
      </c>
      <c r="L688" s="32"/>
      <c r="M688" s="135" t="s">
        <v>19</v>
      </c>
      <c r="N688" s="136" t="s">
        <v>46</v>
      </c>
      <c r="P688" s="137">
        <f>O688*H688</f>
        <v>0</v>
      </c>
      <c r="Q688" s="137">
        <v>0</v>
      </c>
      <c r="R688" s="137">
        <f>Q688*H688</f>
        <v>0</v>
      </c>
      <c r="S688" s="137">
        <v>0</v>
      </c>
      <c r="T688" s="138">
        <f>S688*H688</f>
        <v>0</v>
      </c>
      <c r="AR688" s="139" t="s">
        <v>288</v>
      </c>
      <c r="AT688" s="139" t="s">
        <v>182</v>
      </c>
      <c r="AU688" s="139" t="s">
        <v>85</v>
      </c>
      <c r="AY688" s="17" t="s">
        <v>180</v>
      </c>
      <c r="BE688" s="140">
        <f>IF(N688="základní",J688,0)</f>
        <v>0</v>
      </c>
      <c r="BF688" s="140">
        <f>IF(N688="snížená",J688,0)</f>
        <v>0</v>
      </c>
      <c r="BG688" s="140">
        <f>IF(N688="zákl. přenesená",J688,0)</f>
        <v>0</v>
      </c>
      <c r="BH688" s="140">
        <f>IF(N688="sníž. přenesená",J688,0)</f>
        <v>0</v>
      </c>
      <c r="BI688" s="140">
        <f>IF(N688="nulová",J688,0)</f>
        <v>0</v>
      </c>
      <c r="BJ688" s="17" t="s">
        <v>83</v>
      </c>
      <c r="BK688" s="140">
        <f>ROUND(I688*H688,2)</f>
        <v>0</v>
      </c>
      <c r="BL688" s="17" t="s">
        <v>288</v>
      </c>
      <c r="BM688" s="139" t="s">
        <v>1085</v>
      </c>
    </row>
    <row r="689" spans="2:65" s="1" customFormat="1">
      <c r="B689" s="32"/>
      <c r="D689" s="141" t="s">
        <v>189</v>
      </c>
      <c r="F689" s="142" t="s">
        <v>1086</v>
      </c>
      <c r="I689" s="143"/>
      <c r="L689" s="32"/>
      <c r="M689" s="144"/>
      <c r="T689" s="53"/>
      <c r="AT689" s="17" t="s">
        <v>189</v>
      </c>
      <c r="AU689" s="17" t="s">
        <v>85</v>
      </c>
    </row>
    <row r="690" spans="2:65" s="11" customFormat="1" ht="22.95" customHeight="1">
      <c r="B690" s="116"/>
      <c r="D690" s="117" t="s">
        <v>74</v>
      </c>
      <c r="E690" s="126" t="s">
        <v>1087</v>
      </c>
      <c r="F690" s="126" t="s">
        <v>1088</v>
      </c>
      <c r="I690" s="119"/>
      <c r="J690" s="127">
        <f>BK690</f>
        <v>0</v>
      </c>
      <c r="L690" s="116"/>
      <c r="M690" s="121"/>
      <c r="P690" s="122">
        <f>SUM(P691:P706)</f>
        <v>0</v>
      </c>
      <c r="R690" s="122">
        <f>SUM(R691:R706)</f>
        <v>2.010675</v>
      </c>
      <c r="T690" s="123">
        <f>SUM(T691:T706)</f>
        <v>0</v>
      </c>
      <c r="AR690" s="117" t="s">
        <v>85</v>
      </c>
      <c r="AT690" s="124" t="s">
        <v>74</v>
      </c>
      <c r="AU690" s="124" t="s">
        <v>83</v>
      </c>
      <c r="AY690" s="117" t="s">
        <v>180</v>
      </c>
      <c r="BK690" s="125">
        <f>SUM(BK691:BK706)</f>
        <v>0</v>
      </c>
    </row>
    <row r="691" spans="2:65" s="1" customFormat="1" ht="44.25" customHeight="1">
      <c r="B691" s="32"/>
      <c r="C691" s="128" t="s">
        <v>1089</v>
      </c>
      <c r="D691" s="128" t="s">
        <v>182</v>
      </c>
      <c r="E691" s="129" t="s">
        <v>1090</v>
      </c>
      <c r="F691" s="130" t="s">
        <v>1091</v>
      </c>
      <c r="G691" s="131" t="s">
        <v>105</v>
      </c>
      <c r="H691" s="132">
        <v>75</v>
      </c>
      <c r="I691" s="133"/>
      <c r="J691" s="134">
        <f>ROUND(I691*H691,2)</f>
        <v>0</v>
      </c>
      <c r="K691" s="130" t="s">
        <v>186</v>
      </c>
      <c r="L691" s="32"/>
      <c r="M691" s="135" t="s">
        <v>19</v>
      </c>
      <c r="N691" s="136" t="s">
        <v>46</v>
      </c>
      <c r="P691" s="137">
        <f>O691*H691</f>
        <v>0</v>
      </c>
      <c r="Q691" s="137">
        <v>0</v>
      </c>
      <c r="R691" s="137">
        <f>Q691*H691</f>
        <v>0</v>
      </c>
      <c r="S691" s="137">
        <v>0</v>
      </c>
      <c r="T691" s="138">
        <f>S691*H691</f>
        <v>0</v>
      </c>
      <c r="AR691" s="139" t="s">
        <v>288</v>
      </c>
      <c r="AT691" s="139" t="s">
        <v>182</v>
      </c>
      <c r="AU691" s="139" t="s">
        <v>85</v>
      </c>
      <c r="AY691" s="17" t="s">
        <v>180</v>
      </c>
      <c r="BE691" s="140">
        <f>IF(N691="základní",J691,0)</f>
        <v>0</v>
      </c>
      <c r="BF691" s="140">
        <f>IF(N691="snížená",J691,0)</f>
        <v>0</v>
      </c>
      <c r="BG691" s="140">
        <f>IF(N691="zákl. přenesená",J691,0)</f>
        <v>0</v>
      </c>
      <c r="BH691" s="140">
        <f>IF(N691="sníž. přenesená",J691,0)</f>
        <v>0</v>
      </c>
      <c r="BI691" s="140">
        <f>IF(N691="nulová",J691,0)</f>
        <v>0</v>
      </c>
      <c r="BJ691" s="17" t="s">
        <v>83</v>
      </c>
      <c r="BK691" s="140">
        <f>ROUND(I691*H691,2)</f>
        <v>0</v>
      </c>
      <c r="BL691" s="17" t="s">
        <v>288</v>
      </c>
      <c r="BM691" s="139" t="s">
        <v>1092</v>
      </c>
    </row>
    <row r="692" spans="2:65" s="1" customFormat="1">
      <c r="B692" s="32"/>
      <c r="D692" s="141" t="s">
        <v>189</v>
      </c>
      <c r="F692" s="142" t="s">
        <v>1093</v>
      </c>
      <c r="I692" s="143"/>
      <c r="L692" s="32"/>
      <c r="M692" s="144"/>
      <c r="T692" s="53"/>
      <c r="AT692" s="17" t="s">
        <v>189</v>
      </c>
      <c r="AU692" s="17" t="s">
        <v>85</v>
      </c>
    </row>
    <row r="693" spans="2:65" s="14" customFormat="1">
      <c r="B693" s="160"/>
      <c r="D693" s="146" t="s">
        <v>191</v>
      </c>
      <c r="E693" s="161" t="s">
        <v>19</v>
      </c>
      <c r="F693" s="162" t="s">
        <v>1094</v>
      </c>
      <c r="H693" s="161" t="s">
        <v>19</v>
      </c>
      <c r="I693" s="163"/>
      <c r="L693" s="160"/>
      <c r="M693" s="164"/>
      <c r="T693" s="165"/>
      <c r="AT693" s="161" t="s">
        <v>191</v>
      </c>
      <c r="AU693" s="161" t="s">
        <v>85</v>
      </c>
      <c r="AV693" s="14" t="s">
        <v>83</v>
      </c>
      <c r="AW693" s="14" t="s">
        <v>36</v>
      </c>
      <c r="AX693" s="14" t="s">
        <v>75</v>
      </c>
      <c r="AY693" s="161" t="s">
        <v>180</v>
      </c>
    </row>
    <row r="694" spans="2:65" s="12" customFormat="1">
      <c r="B694" s="145"/>
      <c r="D694" s="146" t="s">
        <v>191</v>
      </c>
      <c r="E694" s="147" t="s">
        <v>19</v>
      </c>
      <c r="F694" s="148" t="s">
        <v>1095</v>
      </c>
      <c r="H694" s="149">
        <v>75</v>
      </c>
      <c r="I694" s="150"/>
      <c r="L694" s="145"/>
      <c r="M694" s="151"/>
      <c r="T694" s="152"/>
      <c r="AT694" s="147" t="s">
        <v>191</v>
      </c>
      <c r="AU694" s="147" t="s">
        <v>85</v>
      </c>
      <c r="AV694" s="12" t="s">
        <v>85</v>
      </c>
      <c r="AW694" s="12" t="s">
        <v>36</v>
      </c>
      <c r="AX694" s="12" t="s">
        <v>75</v>
      </c>
      <c r="AY694" s="147" t="s">
        <v>180</v>
      </c>
    </row>
    <row r="695" spans="2:65" s="13" customFormat="1">
      <c r="B695" s="153"/>
      <c r="D695" s="146" t="s">
        <v>191</v>
      </c>
      <c r="E695" s="154" t="s">
        <v>19</v>
      </c>
      <c r="F695" s="155" t="s">
        <v>195</v>
      </c>
      <c r="H695" s="156">
        <v>75</v>
      </c>
      <c r="I695" s="157"/>
      <c r="L695" s="153"/>
      <c r="M695" s="158"/>
      <c r="T695" s="159"/>
      <c r="AT695" s="154" t="s">
        <v>191</v>
      </c>
      <c r="AU695" s="154" t="s">
        <v>85</v>
      </c>
      <c r="AV695" s="13" t="s">
        <v>187</v>
      </c>
      <c r="AW695" s="13" t="s">
        <v>36</v>
      </c>
      <c r="AX695" s="13" t="s">
        <v>83</v>
      </c>
      <c r="AY695" s="154" t="s">
        <v>180</v>
      </c>
    </row>
    <row r="696" spans="2:65" s="1" customFormat="1" ht="21.75" customHeight="1">
      <c r="B696" s="32"/>
      <c r="C696" s="166" t="s">
        <v>1096</v>
      </c>
      <c r="D696" s="166" t="s">
        <v>260</v>
      </c>
      <c r="E696" s="167" t="s">
        <v>1097</v>
      </c>
      <c r="F696" s="168" t="s">
        <v>1098</v>
      </c>
      <c r="G696" s="169" t="s">
        <v>105</v>
      </c>
      <c r="H696" s="170">
        <v>82.5</v>
      </c>
      <c r="I696" s="171"/>
      <c r="J696" s="172">
        <f>ROUND(I696*H696,2)</f>
        <v>0</v>
      </c>
      <c r="K696" s="168" t="s">
        <v>186</v>
      </c>
      <c r="L696" s="173"/>
      <c r="M696" s="174" t="s">
        <v>19</v>
      </c>
      <c r="N696" s="175" t="s">
        <v>46</v>
      </c>
      <c r="P696" s="137">
        <f>O696*H696</f>
        <v>0</v>
      </c>
      <c r="Q696" s="137">
        <v>1.197E-2</v>
      </c>
      <c r="R696" s="137">
        <f>Q696*H696</f>
        <v>0.98752499999999999</v>
      </c>
      <c r="S696" s="137">
        <v>0</v>
      </c>
      <c r="T696" s="138">
        <f>S696*H696</f>
        <v>0</v>
      </c>
      <c r="AR696" s="139" t="s">
        <v>391</v>
      </c>
      <c r="AT696" s="139" t="s">
        <v>260</v>
      </c>
      <c r="AU696" s="139" t="s">
        <v>85</v>
      </c>
      <c r="AY696" s="17" t="s">
        <v>180</v>
      </c>
      <c r="BE696" s="140">
        <f>IF(N696="základní",J696,0)</f>
        <v>0</v>
      </c>
      <c r="BF696" s="140">
        <f>IF(N696="snížená",J696,0)</f>
        <v>0</v>
      </c>
      <c r="BG696" s="140">
        <f>IF(N696="zákl. přenesená",J696,0)</f>
        <v>0</v>
      </c>
      <c r="BH696" s="140">
        <f>IF(N696="sníž. přenesená",J696,0)</f>
        <v>0</v>
      </c>
      <c r="BI696" s="140">
        <f>IF(N696="nulová",J696,0)</f>
        <v>0</v>
      </c>
      <c r="BJ696" s="17" t="s">
        <v>83</v>
      </c>
      <c r="BK696" s="140">
        <f>ROUND(I696*H696,2)</f>
        <v>0</v>
      </c>
      <c r="BL696" s="17" t="s">
        <v>288</v>
      </c>
      <c r="BM696" s="139" t="s">
        <v>1099</v>
      </c>
    </row>
    <row r="697" spans="2:65" s="12" customFormat="1">
      <c r="B697" s="145"/>
      <c r="D697" s="146" t="s">
        <v>191</v>
      </c>
      <c r="F697" s="148" t="s">
        <v>1100</v>
      </c>
      <c r="H697" s="149">
        <v>82.5</v>
      </c>
      <c r="I697" s="150"/>
      <c r="L697" s="145"/>
      <c r="M697" s="151"/>
      <c r="T697" s="152"/>
      <c r="AT697" s="147" t="s">
        <v>191</v>
      </c>
      <c r="AU697" s="147" t="s">
        <v>85</v>
      </c>
      <c r="AV697" s="12" t="s">
        <v>85</v>
      </c>
      <c r="AW697" s="12" t="s">
        <v>4</v>
      </c>
      <c r="AX697" s="12" t="s">
        <v>83</v>
      </c>
      <c r="AY697" s="147" t="s">
        <v>180</v>
      </c>
    </row>
    <row r="698" spans="2:65" s="1" customFormat="1" ht="16.5" customHeight="1">
      <c r="B698" s="32"/>
      <c r="C698" s="128" t="s">
        <v>1101</v>
      </c>
      <c r="D698" s="128" t="s">
        <v>182</v>
      </c>
      <c r="E698" s="129" t="s">
        <v>1102</v>
      </c>
      <c r="F698" s="130" t="s">
        <v>1103</v>
      </c>
      <c r="G698" s="131" t="s">
        <v>100</v>
      </c>
      <c r="H698" s="132">
        <v>225</v>
      </c>
      <c r="I698" s="133"/>
      <c r="J698" s="134">
        <f>ROUND(I698*H698,2)</f>
        <v>0</v>
      </c>
      <c r="K698" s="130" t="s">
        <v>186</v>
      </c>
      <c r="L698" s="32"/>
      <c r="M698" s="135" t="s">
        <v>19</v>
      </c>
      <c r="N698" s="136" t="s">
        <v>46</v>
      </c>
      <c r="P698" s="137">
        <f>O698*H698</f>
        <v>0</v>
      </c>
      <c r="Q698" s="137">
        <v>3.0000000000000001E-5</v>
      </c>
      <c r="R698" s="137">
        <f>Q698*H698</f>
        <v>6.7499999999999999E-3</v>
      </c>
      <c r="S698" s="137">
        <v>0</v>
      </c>
      <c r="T698" s="138">
        <f>S698*H698</f>
        <v>0</v>
      </c>
      <c r="AR698" s="139" t="s">
        <v>288</v>
      </c>
      <c r="AT698" s="139" t="s">
        <v>182</v>
      </c>
      <c r="AU698" s="139" t="s">
        <v>85</v>
      </c>
      <c r="AY698" s="17" t="s">
        <v>180</v>
      </c>
      <c r="BE698" s="140">
        <f>IF(N698="základní",J698,0)</f>
        <v>0</v>
      </c>
      <c r="BF698" s="140">
        <f>IF(N698="snížená",J698,0)</f>
        <v>0</v>
      </c>
      <c r="BG698" s="140">
        <f>IF(N698="zákl. přenesená",J698,0)</f>
        <v>0</v>
      </c>
      <c r="BH698" s="140">
        <f>IF(N698="sníž. přenesená",J698,0)</f>
        <v>0</v>
      </c>
      <c r="BI698" s="140">
        <f>IF(N698="nulová",J698,0)</f>
        <v>0</v>
      </c>
      <c r="BJ698" s="17" t="s">
        <v>83</v>
      </c>
      <c r="BK698" s="140">
        <f>ROUND(I698*H698,2)</f>
        <v>0</v>
      </c>
      <c r="BL698" s="17" t="s">
        <v>288</v>
      </c>
      <c r="BM698" s="139" t="s">
        <v>1104</v>
      </c>
    </row>
    <row r="699" spans="2:65" s="1" customFormat="1">
      <c r="B699" s="32"/>
      <c r="D699" s="141" t="s">
        <v>189</v>
      </c>
      <c r="F699" s="142" t="s">
        <v>1105</v>
      </c>
      <c r="I699" s="143"/>
      <c r="L699" s="32"/>
      <c r="M699" s="144"/>
      <c r="T699" s="53"/>
      <c r="AT699" s="17" t="s">
        <v>189</v>
      </c>
      <c r="AU699" s="17" t="s">
        <v>85</v>
      </c>
    </row>
    <row r="700" spans="2:65" s="12" customFormat="1">
      <c r="B700" s="145"/>
      <c r="D700" s="146" t="s">
        <v>191</v>
      </c>
      <c r="F700" s="148" t="s">
        <v>1106</v>
      </c>
      <c r="H700" s="149">
        <v>225</v>
      </c>
      <c r="I700" s="150"/>
      <c r="L700" s="145"/>
      <c r="M700" s="151"/>
      <c r="T700" s="152"/>
      <c r="AT700" s="147" t="s">
        <v>191</v>
      </c>
      <c r="AU700" s="147" t="s">
        <v>85</v>
      </c>
      <c r="AV700" s="12" t="s">
        <v>85</v>
      </c>
      <c r="AW700" s="12" t="s">
        <v>4</v>
      </c>
      <c r="AX700" s="12" t="s">
        <v>83</v>
      </c>
      <c r="AY700" s="147" t="s">
        <v>180</v>
      </c>
    </row>
    <row r="701" spans="2:65" s="1" customFormat="1" ht="21.75" customHeight="1">
      <c r="B701" s="32"/>
      <c r="C701" s="166" t="s">
        <v>1107</v>
      </c>
      <c r="D701" s="166" t="s">
        <v>260</v>
      </c>
      <c r="E701" s="167" t="s">
        <v>1108</v>
      </c>
      <c r="F701" s="168" t="s">
        <v>1109</v>
      </c>
      <c r="G701" s="169" t="s">
        <v>185</v>
      </c>
      <c r="H701" s="170">
        <v>1.8480000000000001</v>
      </c>
      <c r="I701" s="171"/>
      <c r="J701" s="172">
        <f>ROUND(I701*H701,2)</f>
        <v>0</v>
      </c>
      <c r="K701" s="168" t="s">
        <v>186</v>
      </c>
      <c r="L701" s="173"/>
      <c r="M701" s="174" t="s">
        <v>19</v>
      </c>
      <c r="N701" s="175" t="s">
        <v>46</v>
      </c>
      <c r="P701" s="137">
        <f>O701*H701</f>
        <v>0</v>
      </c>
      <c r="Q701" s="137">
        <v>0.55000000000000004</v>
      </c>
      <c r="R701" s="137">
        <f>Q701*H701</f>
        <v>1.0164000000000002</v>
      </c>
      <c r="S701" s="137">
        <v>0</v>
      </c>
      <c r="T701" s="138">
        <f>S701*H701</f>
        <v>0</v>
      </c>
      <c r="AR701" s="139" t="s">
        <v>391</v>
      </c>
      <c r="AT701" s="139" t="s">
        <v>260</v>
      </c>
      <c r="AU701" s="139" t="s">
        <v>85</v>
      </c>
      <c r="AY701" s="17" t="s">
        <v>180</v>
      </c>
      <c r="BE701" s="140">
        <f>IF(N701="základní",J701,0)</f>
        <v>0</v>
      </c>
      <c r="BF701" s="140">
        <f>IF(N701="snížená",J701,0)</f>
        <v>0</v>
      </c>
      <c r="BG701" s="140">
        <f>IF(N701="zákl. přenesená",J701,0)</f>
        <v>0</v>
      </c>
      <c r="BH701" s="140">
        <f>IF(N701="sníž. přenesená",J701,0)</f>
        <v>0</v>
      </c>
      <c r="BI701" s="140">
        <f>IF(N701="nulová",J701,0)</f>
        <v>0</v>
      </c>
      <c r="BJ701" s="17" t="s">
        <v>83</v>
      </c>
      <c r="BK701" s="140">
        <f>ROUND(I701*H701,2)</f>
        <v>0</v>
      </c>
      <c r="BL701" s="17" t="s">
        <v>288</v>
      </c>
      <c r="BM701" s="139" t="s">
        <v>1110</v>
      </c>
    </row>
    <row r="702" spans="2:65" s="12" customFormat="1">
      <c r="B702" s="145"/>
      <c r="D702" s="146" t="s">
        <v>191</v>
      </c>
      <c r="F702" s="148" t="s">
        <v>1111</v>
      </c>
      <c r="H702" s="149">
        <v>1.8480000000000001</v>
      </c>
      <c r="I702" s="150"/>
      <c r="L702" s="145"/>
      <c r="M702" s="151"/>
      <c r="T702" s="152"/>
      <c r="AT702" s="147" t="s">
        <v>191</v>
      </c>
      <c r="AU702" s="147" t="s">
        <v>85</v>
      </c>
      <c r="AV702" s="12" t="s">
        <v>85</v>
      </c>
      <c r="AW702" s="12" t="s">
        <v>4</v>
      </c>
      <c r="AX702" s="12" t="s">
        <v>83</v>
      </c>
      <c r="AY702" s="147" t="s">
        <v>180</v>
      </c>
    </row>
    <row r="703" spans="2:65" s="1" customFormat="1" ht="49.2" customHeight="1">
      <c r="B703" s="32"/>
      <c r="C703" s="128" t="s">
        <v>1112</v>
      </c>
      <c r="D703" s="128" t="s">
        <v>182</v>
      </c>
      <c r="E703" s="129" t="s">
        <v>1113</v>
      </c>
      <c r="F703" s="130" t="s">
        <v>1114</v>
      </c>
      <c r="G703" s="131" t="s">
        <v>244</v>
      </c>
      <c r="H703" s="132">
        <v>2.0110000000000001</v>
      </c>
      <c r="I703" s="133"/>
      <c r="J703" s="134">
        <f>ROUND(I703*H703,2)</f>
        <v>0</v>
      </c>
      <c r="K703" s="130" t="s">
        <v>186</v>
      </c>
      <c r="L703" s="32"/>
      <c r="M703" s="135" t="s">
        <v>19</v>
      </c>
      <c r="N703" s="136" t="s">
        <v>46</v>
      </c>
      <c r="P703" s="137">
        <f>O703*H703</f>
        <v>0</v>
      </c>
      <c r="Q703" s="137">
        <v>0</v>
      </c>
      <c r="R703" s="137">
        <f>Q703*H703</f>
        <v>0</v>
      </c>
      <c r="S703" s="137">
        <v>0</v>
      </c>
      <c r="T703" s="138">
        <f>S703*H703</f>
        <v>0</v>
      </c>
      <c r="AR703" s="139" t="s">
        <v>288</v>
      </c>
      <c r="AT703" s="139" t="s">
        <v>182</v>
      </c>
      <c r="AU703" s="139" t="s">
        <v>85</v>
      </c>
      <c r="AY703" s="17" t="s">
        <v>180</v>
      </c>
      <c r="BE703" s="140">
        <f>IF(N703="základní",J703,0)</f>
        <v>0</v>
      </c>
      <c r="BF703" s="140">
        <f>IF(N703="snížená",J703,0)</f>
        <v>0</v>
      </c>
      <c r="BG703" s="140">
        <f>IF(N703="zákl. přenesená",J703,0)</f>
        <v>0</v>
      </c>
      <c r="BH703" s="140">
        <f>IF(N703="sníž. přenesená",J703,0)</f>
        <v>0</v>
      </c>
      <c r="BI703" s="140">
        <f>IF(N703="nulová",J703,0)</f>
        <v>0</v>
      </c>
      <c r="BJ703" s="17" t="s">
        <v>83</v>
      </c>
      <c r="BK703" s="140">
        <f>ROUND(I703*H703,2)</f>
        <v>0</v>
      </c>
      <c r="BL703" s="17" t="s">
        <v>288</v>
      </c>
      <c r="BM703" s="139" t="s">
        <v>1115</v>
      </c>
    </row>
    <row r="704" spans="2:65" s="1" customFormat="1">
      <c r="B704" s="32"/>
      <c r="D704" s="141" t="s">
        <v>189</v>
      </c>
      <c r="F704" s="142" t="s">
        <v>1116</v>
      </c>
      <c r="I704" s="143"/>
      <c r="L704" s="32"/>
      <c r="M704" s="144"/>
      <c r="T704" s="53"/>
      <c r="AT704" s="17" t="s">
        <v>189</v>
      </c>
      <c r="AU704" s="17" t="s">
        <v>85</v>
      </c>
    </row>
    <row r="705" spans="2:65" s="1" customFormat="1" ht="62.7" customHeight="1">
      <c r="B705" s="32"/>
      <c r="C705" s="128" t="s">
        <v>1117</v>
      </c>
      <c r="D705" s="128" t="s">
        <v>182</v>
      </c>
      <c r="E705" s="129" t="s">
        <v>1118</v>
      </c>
      <c r="F705" s="130" t="s">
        <v>1119</v>
      </c>
      <c r="G705" s="131" t="s">
        <v>244</v>
      </c>
      <c r="H705" s="132">
        <v>2.0110000000000001</v>
      </c>
      <c r="I705" s="133"/>
      <c r="J705" s="134">
        <f>ROUND(I705*H705,2)</f>
        <v>0</v>
      </c>
      <c r="K705" s="130" t="s">
        <v>186</v>
      </c>
      <c r="L705" s="32"/>
      <c r="M705" s="135" t="s">
        <v>19</v>
      </c>
      <c r="N705" s="136" t="s">
        <v>46</v>
      </c>
      <c r="P705" s="137">
        <f>O705*H705</f>
        <v>0</v>
      </c>
      <c r="Q705" s="137">
        <v>0</v>
      </c>
      <c r="R705" s="137">
        <f>Q705*H705</f>
        <v>0</v>
      </c>
      <c r="S705" s="137">
        <v>0</v>
      </c>
      <c r="T705" s="138">
        <f>S705*H705</f>
        <v>0</v>
      </c>
      <c r="AR705" s="139" t="s">
        <v>288</v>
      </c>
      <c r="AT705" s="139" t="s">
        <v>182</v>
      </c>
      <c r="AU705" s="139" t="s">
        <v>85</v>
      </c>
      <c r="AY705" s="17" t="s">
        <v>180</v>
      </c>
      <c r="BE705" s="140">
        <f>IF(N705="základní",J705,0)</f>
        <v>0</v>
      </c>
      <c r="BF705" s="140">
        <f>IF(N705="snížená",J705,0)</f>
        <v>0</v>
      </c>
      <c r="BG705" s="140">
        <f>IF(N705="zákl. přenesená",J705,0)</f>
        <v>0</v>
      </c>
      <c r="BH705" s="140">
        <f>IF(N705="sníž. přenesená",J705,0)</f>
        <v>0</v>
      </c>
      <c r="BI705" s="140">
        <f>IF(N705="nulová",J705,0)</f>
        <v>0</v>
      </c>
      <c r="BJ705" s="17" t="s">
        <v>83</v>
      </c>
      <c r="BK705" s="140">
        <f>ROUND(I705*H705,2)</f>
        <v>0</v>
      </c>
      <c r="BL705" s="17" t="s">
        <v>288</v>
      </c>
      <c r="BM705" s="139" t="s">
        <v>1120</v>
      </c>
    </row>
    <row r="706" spans="2:65" s="1" customFormat="1">
      <c r="B706" s="32"/>
      <c r="D706" s="141" t="s">
        <v>189</v>
      </c>
      <c r="F706" s="142" t="s">
        <v>1121</v>
      </c>
      <c r="I706" s="143"/>
      <c r="L706" s="32"/>
      <c r="M706" s="144"/>
      <c r="T706" s="53"/>
      <c r="AT706" s="17" t="s">
        <v>189</v>
      </c>
      <c r="AU706" s="17" t="s">
        <v>85</v>
      </c>
    </row>
    <row r="707" spans="2:65" s="11" customFormat="1" ht="22.95" customHeight="1">
      <c r="B707" s="116"/>
      <c r="D707" s="117" t="s">
        <v>74</v>
      </c>
      <c r="E707" s="126" t="s">
        <v>1122</v>
      </c>
      <c r="F707" s="126" t="s">
        <v>1123</v>
      </c>
      <c r="I707" s="119"/>
      <c r="J707" s="127">
        <f>BK707</f>
        <v>0</v>
      </c>
      <c r="L707" s="116"/>
      <c r="M707" s="121"/>
      <c r="P707" s="122">
        <f>SUM(P708:P720)</f>
        <v>0</v>
      </c>
      <c r="R707" s="122">
        <f>SUM(R708:R720)</f>
        <v>0.31076167999999993</v>
      </c>
      <c r="T707" s="123">
        <f>SUM(T708:T720)</f>
        <v>0</v>
      </c>
      <c r="AR707" s="117" t="s">
        <v>85</v>
      </c>
      <c r="AT707" s="124" t="s">
        <v>74</v>
      </c>
      <c r="AU707" s="124" t="s">
        <v>83</v>
      </c>
      <c r="AY707" s="117" t="s">
        <v>180</v>
      </c>
      <c r="BK707" s="125">
        <f>SUM(BK708:BK720)</f>
        <v>0</v>
      </c>
    </row>
    <row r="708" spans="2:65" s="1" customFormat="1" ht="33" customHeight="1">
      <c r="B708" s="32"/>
      <c r="C708" s="128" t="s">
        <v>1124</v>
      </c>
      <c r="D708" s="128" t="s">
        <v>182</v>
      </c>
      <c r="E708" s="129" t="s">
        <v>1125</v>
      </c>
      <c r="F708" s="130" t="s">
        <v>1126</v>
      </c>
      <c r="G708" s="131" t="s">
        <v>283</v>
      </c>
      <c r="H708" s="132">
        <v>1</v>
      </c>
      <c r="I708" s="133"/>
      <c r="J708" s="134">
        <f>ROUND(I708*H708,2)</f>
        <v>0</v>
      </c>
      <c r="K708" s="130" t="s">
        <v>186</v>
      </c>
      <c r="L708" s="32"/>
      <c r="M708" s="135" t="s">
        <v>19</v>
      </c>
      <c r="N708" s="136" t="s">
        <v>46</v>
      </c>
      <c r="P708" s="137">
        <f>O708*H708</f>
        <v>0</v>
      </c>
      <c r="Q708" s="137">
        <v>2.2000000000000001E-4</v>
      </c>
      <c r="R708" s="137">
        <f>Q708*H708</f>
        <v>2.2000000000000001E-4</v>
      </c>
      <c r="S708" s="137">
        <v>0</v>
      </c>
      <c r="T708" s="138">
        <f>S708*H708</f>
        <v>0</v>
      </c>
      <c r="AR708" s="139" t="s">
        <v>288</v>
      </c>
      <c r="AT708" s="139" t="s">
        <v>182</v>
      </c>
      <c r="AU708" s="139" t="s">
        <v>85</v>
      </c>
      <c r="AY708" s="17" t="s">
        <v>180</v>
      </c>
      <c r="BE708" s="140">
        <f>IF(N708="základní",J708,0)</f>
        <v>0</v>
      </c>
      <c r="BF708" s="140">
        <f>IF(N708="snížená",J708,0)</f>
        <v>0</v>
      </c>
      <c r="BG708" s="140">
        <f>IF(N708="zákl. přenesená",J708,0)</f>
        <v>0</v>
      </c>
      <c r="BH708" s="140">
        <f>IF(N708="sníž. přenesená",J708,0)</f>
        <v>0</v>
      </c>
      <c r="BI708" s="140">
        <f>IF(N708="nulová",J708,0)</f>
        <v>0</v>
      </c>
      <c r="BJ708" s="17" t="s">
        <v>83</v>
      </c>
      <c r="BK708" s="140">
        <f>ROUND(I708*H708,2)</f>
        <v>0</v>
      </c>
      <c r="BL708" s="17" t="s">
        <v>288</v>
      </c>
      <c r="BM708" s="139" t="s">
        <v>1127</v>
      </c>
    </row>
    <row r="709" spans="2:65" s="1" customFormat="1">
      <c r="B709" s="32"/>
      <c r="D709" s="141" t="s">
        <v>189</v>
      </c>
      <c r="F709" s="142" t="s">
        <v>1128</v>
      </c>
      <c r="I709" s="143"/>
      <c r="L709" s="32"/>
      <c r="M709" s="144"/>
      <c r="T709" s="53"/>
      <c r="AT709" s="17" t="s">
        <v>189</v>
      </c>
      <c r="AU709" s="17" t="s">
        <v>85</v>
      </c>
    </row>
    <row r="710" spans="2:65" s="12" customFormat="1">
      <c r="B710" s="145"/>
      <c r="D710" s="146" t="s">
        <v>191</v>
      </c>
      <c r="E710" s="147" t="s">
        <v>19</v>
      </c>
      <c r="F710" s="148" t="s">
        <v>1129</v>
      </c>
      <c r="H710" s="149">
        <v>1</v>
      </c>
      <c r="I710" s="150"/>
      <c r="L710" s="145"/>
      <c r="M710" s="151"/>
      <c r="T710" s="152"/>
      <c r="AT710" s="147" t="s">
        <v>191</v>
      </c>
      <c r="AU710" s="147" t="s">
        <v>85</v>
      </c>
      <c r="AV710" s="12" t="s">
        <v>85</v>
      </c>
      <c r="AW710" s="12" t="s">
        <v>36</v>
      </c>
      <c r="AX710" s="12" t="s">
        <v>75</v>
      </c>
      <c r="AY710" s="147" t="s">
        <v>180</v>
      </c>
    </row>
    <row r="711" spans="2:65" s="13" customFormat="1">
      <c r="B711" s="153"/>
      <c r="D711" s="146" t="s">
        <v>191</v>
      </c>
      <c r="E711" s="154" t="s">
        <v>19</v>
      </c>
      <c r="F711" s="155" t="s">
        <v>195</v>
      </c>
      <c r="H711" s="156">
        <v>1</v>
      </c>
      <c r="I711" s="157"/>
      <c r="L711" s="153"/>
      <c r="M711" s="158"/>
      <c r="T711" s="159"/>
      <c r="AT711" s="154" t="s">
        <v>191</v>
      </c>
      <c r="AU711" s="154" t="s">
        <v>85</v>
      </c>
      <c r="AV711" s="13" t="s">
        <v>187</v>
      </c>
      <c r="AW711" s="13" t="s">
        <v>36</v>
      </c>
      <c r="AX711" s="13" t="s">
        <v>83</v>
      </c>
      <c r="AY711" s="154" t="s">
        <v>180</v>
      </c>
    </row>
    <row r="712" spans="2:65" s="1" customFormat="1" ht="33" customHeight="1">
      <c r="B712" s="32"/>
      <c r="C712" s="166" t="s">
        <v>1130</v>
      </c>
      <c r="D712" s="166" t="s">
        <v>260</v>
      </c>
      <c r="E712" s="167" t="s">
        <v>1131</v>
      </c>
      <c r="F712" s="168" t="s">
        <v>1132</v>
      </c>
      <c r="G712" s="169" t="s">
        <v>283</v>
      </c>
      <c r="H712" s="170">
        <v>1</v>
      </c>
      <c r="I712" s="171"/>
      <c r="J712" s="172">
        <f>ROUND(I712*H712,2)</f>
        <v>0</v>
      </c>
      <c r="K712" s="168" t="s">
        <v>186</v>
      </c>
      <c r="L712" s="173"/>
      <c r="M712" s="174" t="s">
        <v>19</v>
      </c>
      <c r="N712" s="175" t="s">
        <v>46</v>
      </c>
      <c r="P712" s="137">
        <f>O712*H712</f>
        <v>0</v>
      </c>
      <c r="Q712" s="137">
        <v>1.2489999999999999E-2</v>
      </c>
      <c r="R712" s="137">
        <f>Q712*H712</f>
        <v>1.2489999999999999E-2</v>
      </c>
      <c r="S712" s="137">
        <v>0</v>
      </c>
      <c r="T712" s="138">
        <f>S712*H712</f>
        <v>0</v>
      </c>
      <c r="AR712" s="139" t="s">
        <v>391</v>
      </c>
      <c r="AT712" s="139" t="s">
        <v>260</v>
      </c>
      <c r="AU712" s="139" t="s">
        <v>85</v>
      </c>
      <c r="AY712" s="17" t="s">
        <v>180</v>
      </c>
      <c r="BE712" s="140">
        <f>IF(N712="základní",J712,0)</f>
        <v>0</v>
      </c>
      <c r="BF712" s="140">
        <f>IF(N712="snížená",J712,0)</f>
        <v>0</v>
      </c>
      <c r="BG712" s="140">
        <f>IF(N712="zákl. přenesená",J712,0)</f>
        <v>0</v>
      </c>
      <c r="BH712" s="140">
        <f>IF(N712="sníž. přenesená",J712,0)</f>
        <v>0</v>
      </c>
      <c r="BI712" s="140">
        <f>IF(N712="nulová",J712,0)</f>
        <v>0</v>
      </c>
      <c r="BJ712" s="17" t="s">
        <v>83</v>
      </c>
      <c r="BK712" s="140">
        <f>ROUND(I712*H712,2)</f>
        <v>0</v>
      </c>
      <c r="BL712" s="17" t="s">
        <v>288</v>
      </c>
      <c r="BM712" s="139" t="s">
        <v>1133</v>
      </c>
    </row>
    <row r="713" spans="2:65" s="1" customFormat="1" ht="55.5" customHeight="1">
      <c r="B713" s="32"/>
      <c r="C713" s="128" t="s">
        <v>1134</v>
      </c>
      <c r="D713" s="128" t="s">
        <v>182</v>
      </c>
      <c r="E713" s="129" t="s">
        <v>1135</v>
      </c>
      <c r="F713" s="130" t="s">
        <v>1136</v>
      </c>
      <c r="G713" s="131" t="s">
        <v>105</v>
      </c>
      <c r="H713" s="132">
        <v>9.1679999999999993</v>
      </c>
      <c r="I713" s="133"/>
      <c r="J713" s="134">
        <f>ROUND(I713*H713,2)</f>
        <v>0</v>
      </c>
      <c r="K713" s="130" t="s">
        <v>186</v>
      </c>
      <c r="L713" s="32"/>
      <c r="M713" s="135" t="s">
        <v>19</v>
      </c>
      <c r="N713" s="136" t="s">
        <v>46</v>
      </c>
      <c r="P713" s="137">
        <f>O713*H713</f>
        <v>0</v>
      </c>
      <c r="Q713" s="137">
        <v>3.2509999999999997E-2</v>
      </c>
      <c r="R713" s="137">
        <f>Q713*H713</f>
        <v>0.29805167999999993</v>
      </c>
      <c r="S713" s="137">
        <v>0</v>
      </c>
      <c r="T713" s="138">
        <f>S713*H713</f>
        <v>0</v>
      </c>
      <c r="AR713" s="139" t="s">
        <v>288</v>
      </c>
      <c r="AT713" s="139" t="s">
        <v>182</v>
      </c>
      <c r="AU713" s="139" t="s">
        <v>85</v>
      </c>
      <c r="AY713" s="17" t="s">
        <v>180</v>
      </c>
      <c r="BE713" s="140">
        <f>IF(N713="základní",J713,0)</f>
        <v>0</v>
      </c>
      <c r="BF713" s="140">
        <f>IF(N713="snížená",J713,0)</f>
        <v>0</v>
      </c>
      <c r="BG713" s="140">
        <f>IF(N713="zákl. přenesená",J713,0)</f>
        <v>0</v>
      </c>
      <c r="BH713" s="140">
        <f>IF(N713="sníž. přenesená",J713,0)</f>
        <v>0</v>
      </c>
      <c r="BI713" s="140">
        <f>IF(N713="nulová",J713,0)</f>
        <v>0</v>
      </c>
      <c r="BJ713" s="17" t="s">
        <v>83</v>
      </c>
      <c r="BK713" s="140">
        <f>ROUND(I713*H713,2)</f>
        <v>0</v>
      </c>
      <c r="BL713" s="17" t="s">
        <v>288</v>
      </c>
      <c r="BM713" s="139" t="s">
        <v>1137</v>
      </c>
    </row>
    <row r="714" spans="2:65" s="1" customFormat="1">
      <c r="B714" s="32"/>
      <c r="D714" s="141" t="s">
        <v>189</v>
      </c>
      <c r="F714" s="142" t="s">
        <v>1138</v>
      </c>
      <c r="I714" s="143"/>
      <c r="L714" s="32"/>
      <c r="M714" s="144"/>
      <c r="T714" s="53"/>
      <c r="AT714" s="17" t="s">
        <v>189</v>
      </c>
      <c r="AU714" s="17" t="s">
        <v>85</v>
      </c>
    </row>
    <row r="715" spans="2:65" s="12" customFormat="1">
      <c r="B715" s="145"/>
      <c r="D715" s="146" t="s">
        <v>191</v>
      </c>
      <c r="E715" s="147" t="s">
        <v>19</v>
      </c>
      <c r="F715" s="148" t="s">
        <v>1139</v>
      </c>
      <c r="H715" s="149">
        <v>9.1679999999999993</v>
      </c>
      <c r="I715" s="150"/>
      <c r="L715" s="145"/>
      <c r="M715" s="151"/>
      <c r="T715" s="152"/>
      <c r="AT715" s="147" t="s">
        <v>191</v>
      </c>
      <c r="AU715" s="147" t="s">
        <v>85</v>
      </c>
      <c r="AV715" s="12" t="s">
        <v>85</v>
      </c>
      <c r="AW715" s="12" t="s">
        <v>36</v>
      </c>
      <c r="AX715" s="12" t="s">
        <v>75</v>
      </c>
      <c r="AY715" s="147" t="s">
        <v>180</v>
      </c>
    </row>
    <row r="716" spans="2:65" s="13" customFormat="1">
      <c r="B716" s="153"/>
      <c r="D716" s="146" t="s">
        <v>191</v>
      </c>
      <c r="E716" s="154" t="s">
        <v>19</v>
      </c>
      <c r="F716" s="155" t="s">
        <v>195</v>
      </c>
      <c r="H716" s="156">
        <v>9.1679999999999993</v>
      </c>
      <c r="I716" s="157"/>
      <c r="L716" s="153"/>
      <c r="M716" s="158"/>
      <c r="T716" s="159"/>
      <c r="AT716" s="154" t="s">
        <v>191</v>
      </c>
      <c r="AU716" s="154" t="s">
        <v>85</v>
      </c>
      <c r="AV716" s="13" t="s">
        <v>187</v>
      </c>
      <c r="AW716" s="13" t="s">
        <v>36</v>
      </c>
      <c r="AX716" s="13" t="s">
        <v>83</v>
      </c>
      <c r="AY716" s="154" t="s">
        <v>180</v>
      </c>
    </row>
    <row r="717" spans="2:65" s="1" customFormat="1" ht="49.2" customHeight="1">
      <c r="B717" s="32"/>
      <c r="C717" s="128" t="s">
        <v>1140</v>
      </c>
      <c r="D717" s="128" t="s">
        <v>182</v>
      </c>
      <c r="E717" s="129" t="s">
        <v>1141</v>
      </c>
      <c r="F717" s="130" t="s">
        <v>1142</v>
      </c>
      <c r="G717" s="131" t="s">
        <v>244</v>
      </c>
      <c r="H717" s="132">
        <v>0.311</v>
      </c>
      <c r="I717" s="133"/>
      <c r="J717" s="134">
        <f>ROUND(I717*H717,2)</f>
        <v>0</v>
      </c>
      <c r="K717" s="130" t="s">
        <v>186</v>
      </c>
      <c r="L717" s="32"/>
      <c r="M717" s="135" t="s">
        <v>19</v>
      </c>
      <c r="N717" s="136" t="s">
        <v>46</v>
      </c>
      <c r="P717" s="137">
        <f>O717*H717</f>
        <v>0</v>
      </c>
      <c r="Q717" s="137">
        <v>0</v>
      </c>
      <c r="R717" s="137">
        <f>Q717*H717</f>
        <v>0</v>
      </c>
      <c r="S717" s="137">
        <v>0</v>
      </c>
      <c r="T717" s="138">
        <f>S717*H717</f>
        <v>0</v>
      </c>
      <c r="AR717" s="139" t="s">
        <v>288</v>
      </c>
      <c r="AT717" s="139" t="s">
        <v>182</v>
      </c>
      <c r="AU717" s="139" t="s">
        <v>85</v>
      </c>
      <c r="AY717" s="17" t="s">
        <v>180</v>
      </c>
      <c r="BE717" s="140">
        <f>IF(N717="základní",J717,0)</f>
        <v>0</v>
      </c>
      <c r="BF717" s="140">
        <f>IF(N717="snížená",J717,0)</f>
        <v>0</v>
      </c>
      <c r="BG717" s="140">
        <f>IF(N717="zákl. přenesená",J717,0)</f>
        <v>0</v>
      </c>
      <c r="BH717" s="140">
        <f>IF(N717="sníž. přenesená",J717,0)</f>
        <v>0</v>
      </c>
      <c r="BI717" s="140">
        <f>IF(N717="nulová",J717,0)</f>
        <v>0</v>
      </c>
      <c r="BJ717" s="17" t="s">
        <v>83</v>
      </c>
      <c r="BK717" s="140">
        <f>ROUND(I717*H717,2)</f>
        <v>0</v>
      </c>
      <c r="BL717" s="17" t="s">
        <v>288</v>
      </c>
      <c r="BM717" s="139" t="s">
        <v>1143</v>
      </c>
    </row>
    <row r="718" spans="2:65" s="1" customFormat="1">
      <c r="B718" s="32"/>
      <c r="D718" s="141" t="s">
        <v>189</v>
      </c>
      <c r="F718" s="142" t="s">
        <v>1144</v>
      </c>
      <c r="I718" s="143"/>
      <c r="L718" s="32"/>
      <c r="M718" s="144"/>
      <c r="T718" s="53"/>
      <c r="AT718" s="17" t="s">
        <v>189</v>
      </c>
      <c r="AU718" s="17" t="s">
        <v>85</v>
      </c>
    </row>
    <row r="719" spans="2:65" s="1" customFormat="1" ht="62.7" customHeight="1">
      <c r="B719" s="32"/>
      <c r="C719" s="128" t="s">
        <v>1145</v>
      </c>
      <c r="D719" s="128" t="s">
        <v>182</v>
      </c>
      <c r="E719" s="129" t="s">
        <v>1146</v>
      </c>
      <c r="F719" s="130" t="s">
        <v>1147</v>
      </c>
      <c r="G719" s="131" t="s">
        <v>244</v>
      </c>
      <c r="H719" s="132">
        <v>0.311</v>
      </c>
      <c r="I719" s="133"/>
      <c r="J719" s="134">
        <f>ROUND(I719*H719,2)</f>
        <v>0</v>
      </c>
      <c r="K719" s="130" t="s">
        <v>186</v>
      </c>
      <c r="L719" s="32"/>
      <c r="M719" s="135" t="s">
        <v>19</v>
      </c>
      <c r="N719" s="136" t="s">
        <v>46</v>
      </c>
      <c r="P719" s="137">
        <f>O719*H719</f>
        <v>0</v>
      </c>
      <c r="Q719" s="137">
        <v>0</v>
      </c>
      <c r="R719" s="137">
        <f>Q719*H719</f>
        <v>0</v>
      </c>
      <c r="S719" s="137">
        <v>0</v>
      </c>
      <c r="T719" s="138">
        <f>S719*H719</f>
        <v>0</v>
      </c>
      <c r="AR719" s="139" t="s">
        <v>288</v>
      </c>
      <c r="AT719" s="139" t="s">
        <v>182</v>
      </c>
      <c r="AU719" s="139" t="s">
        <v>85</v>
      </c>
      <c r="AY719" s="17" t="s">
        <v>180</v>
      </c>
      <c r="BE719" s="140">
        <f>IF(N719="základní",J719,0)</f>
        <v>0</v>
      </c>
      <c r="BF719" s="140">
        <f>IF(N719="snížená",J719,0)</f>
        <v>0</v>
      </c>
      <c r="BG719" s="140">
        <f>IF(N719="zákl. přenesená",J719,0)</f>
        <v>0</v>
      </c>
      <c r="BH719" s="140">
        <f>IF(N719="sníž. přenesená",J719,0)</f>
        <v>0</v>
      </c>
      <c r="BI719" s="140">
        <f>IF(N719="nulová",J719,0)</f>
        <v>0</v>
      </c>
      <c r="BJ719" s="17" t="s">
        <v>83</v>
      </c>
      <c r="BK719" s="140">
        <f>ROUND(I719*H719,2)</f>
        <v>0</v>
      </c>
      <c r="BL719" s="17" t="s">
        <v>288</v>
      </c>
      <c r="BM719" s="139" t="s">
        <v>1148</v>
      </c>
    </row>
    <row r="720" spans="2:65" s="1" customFormat="1">
      <c r="B720" s="32"/>
      <c r="D720" s="141" t="s">
        <v>189</v>
      </c>
      <c r="F720" s="142" t="s">
        <v>1149</v>
      </c>
      <c r="I720" s="143"/>
      <c r="L720" s="32"/>
      <c r="M720" s="144"/>
      <c r="T720" s="53"/>
      <c r="AT720" s="17" t="s">
        <v>189</v>
      </c>
      <c r="AU720" s="17" t="s">
        <v>85</v>
      </c>
    </row>
    <row r="721" spans="2:65" s="11" customFormat="1" ht="22.95" customHeight="1">
      <c r="B721" s="116"/>
      <c r="D721" s="117" t="s">
        <v>74</v>
      </c>
      <c r="E721" s="126" t="s">
        <v>1150</v>
      </c>
      <c r="F721" s="126" t="s">
        <v>1151</v>
      </c>
      <c r="I721" s="119"/>
      <c r="J721" s="127">
        <f>BK721</f>
        <v>0</v>
      </c>
      <c r="L721" s="116"/>
      <c r="M721" s="121"/>
      <c r="P721" s="122">
        <f>SUM(P722:P736)</f>
        <v>0</v>
      </c>
      <c r="R721" s="122">
        <f>SUM(R722:R736)</f>
        <v>5.0499999999999996E-2</v>
      </c>
      <c r="T721" s="123">
        <f>SUM(T722:T736)</f>
        <v>0.52500000000000002</v>
      </c>
      <c r="AR721" s="117" t="s">
        <v>85</v>
      </c>
      <c r="AT721" s="124" t="s">
        <v>74</v>
      </c>
      <c r="AU721" s="124" t="s">
        <v>83</v>
      </c>
      <c r="AY721" s="117" t="s">
        <v>180</v>
      </c>
      <c r="BK721" s="125">
        <f>SUM(BK722:BK736)</f>
        <v>0</v>
      </c>
    </row>
    <row r="722" spans="2:65" s="1" customFormat="1" ht="33" customHeight="1">
      <c r="B722" s="32"/>
      <c r="C722" s="128" t="s">
        <v>1152</v>
      </c>
      <c r="D722" s="128" t="s">
        <v>182</v>
      </c>
      <c r="E722" s="129" t="s">
        <v>1153</v>
      </c>
      <c r="F722" s="130" t="s">
        <v>1154</v>
      </c>
      <c r="G722" s="131" t="s">
        <v>100</v>
      </c>
      <c r="H722" s="132">
        <v>21</v>
      </c>
      <c r="I722" s="133"/>
      <c r="J722" s="134">
        <f>ROUND(I722*H722,2)</f>
        <v>0</v>
      </c>
      <c r="K722" s="130" t="s">
        <v>186</v>
      </c>
      <c r="L722" s="32"/>
      <c r="M722" s="135" t="s">
        <v>19</v>
      </c>
      <c r="N722" s="136" t="s">
        <v>46</v>
      </c>
      <c r="P722" s="137">
        <f>O722*H722</f>
        <v>0</v>
      </c>
      <c r="Q722" s="137">
        <v>0</v>
      </c>
      <c r="R722" s="137">
        <f>Q722*H722</f>
        <v>0</v>
      </c>
      <c r="S722" s="137">
        <v>2.5000000000000001E-2</v>
      </c>
      <c r="T722" s="138">
        <f>S722*H722</f>
        <v>0.52500000000000002</v>
      </c>
      <c r="AR722" s="139" t="s">
        <v>288</v>
      </c>
      <c r="AT722" s="139" t="s">
        <v>182</v>
      </c>
      <c r="AU722" s="139" t="s">
        <v>85</v>
      </c>
      <c r="AY722" s="17" t="s">
        <v>180</v>
      </c>
      <c r="BE722" s="140">
        <f>IF(N722="základní",J722,0)</f>
        <v>0</v>
      </c>
      <c r="BF722" s="140">
        <f>IF(N722="snížená",J722,0)</f>
        <v>0</v>
      </c>
      <c r="BG722" s="140">
        <f>IF(N722="zákl. přenesená",J722,0)</f>
        <v>0</v>
      </c>
      <c r="BH722" s="140">
        <f>IF(N722="sníž. přenesená",J722,0)</f>
        <v>0</v>
      </c>
      <c r="BI722" s="140">
        <f>IF(N722="nulová",J722,0)</f>
        <v>0</v>
      </c>
      <c r="BJ722" s="17" t="s">
        <v>83</v>
      </c>
      <c r="BK722" s="140">
        <f>ROUND(I722*H722,2)</f>
        <v>0</v>
      </c>
      <c r="BL722" s="17" t="s">
        <v>288</v>
      </c>
      <c r="BM722" s="139" t="s">
        <v>1155</v>
      </c>
    </row>
    <row r="723" spans="2:65" s="1" customFormat="1">
      <c r="B723" s="32"/>
      <c r="D723" s="141" t="s">
        <v>189</v>
      </c>
      <c r="F723" s="142" t="s">
        <v>1156</v>
      </c>
      <c r="I723" s="143"/>
      <c r="L723" s="32"/>
      <c r="M723" s="144"/>
      <c r="T723" s="53"/>
      <c r="AT723" s="17" t="s">
        <v>189</v>
      </c>
      <c r="AU723" s="17" t="s">
        <v>85</v>
      </c>
    </row>
    <row r="724" spans="2:65" s="14" customFormat="1">
      <c r="B724" s="160"/>
      <c r="D724" s="146" t="s">
        <v>191</v>
      </c>
      <c r="E724" s="161" t="s">
        <v>19</v>
      </c>
      <c r="F724" s="162" t="s">
        <v>1157</v>
      </c>
      <c r="H724" s="161" t="s">
        <v>19</v>
      </c>
      <c r="I724" s="163"/>
      <c r="L724" s="160"/>
      <c r="M724" s="164"/>
      <c r="T724" s="165"/>
      <c r="AT724" s="161" t="s">
        <v>191</v>
      </c>
      <c r="AU724" s="161" t="s">
        <v>85</v>
      </c>
      <c r="AV724" s="14" t="s">
        <v>83</v>
      </c>
      <c r="AW724" s="14" t="s">
        <v>36</v>
      </c>
      <c r="AX724" s="14" t="s">
        <v>75</v>
      </c>
      <c r="AY724" s="161" t="s">
        <v>180</v>
      </c>
    </row>
    <row r="725" spans="2:65" s="12" customFormat="1">
      <c r="B725" s="145"/>
      <c r="D725" s="146" t="s">
        <v>191</v>
      </c>
      <c r="E725" s="147" t="s">
        <v>19</v>
      </c>
      <c r="F725" s="148" t="s">
        <v>1158</v>
      </c>
      <c r="H725" s="149">
        <v>21</v>
      </c>
      <c r="I725" s="150"/>
      <c r="L725" s="145"/>
      <c r="M725" s="151"/>
      <c r="T725" s="152"/>
      <c r="AT725" s="147" t="s">
        <v>191</v>
      </c>
      <c r="AU725" s="147" t="s">
        <v>85</v>
      </c>
      <c r="AV725" s="12" t="s">
        <v>85</v>
      </c>
      <c r="AW725" s="12" t="s">
        <v>36</v>
      </c>
      <c r="AX725" s="12" t="s">
        <v>75</v>
      </c>
      <c r="AY725" s="147" t="s">
        <v>180</v>
      </c>
    </row>
    <row r="726" spans="2:65" s="13" customFormat="1">
      <c r="B726" s="153"/>
      <c r="D726" s="146" t="s">
        <v>191</v>
      </c>
      <c r="E726" s="154" t="s">
        <v>19</v>
      </c>
      <c r="F726" s="155" t="s">
        <v>195</v>
      </c>
      <c r="H726" s="156">
        <v>21</v>
      </c>
      <c r="I726" s="157"/>
      <c r="L726" s="153"/>
      <c r="M726" s="158"/>
      <c r="T726" s="159"/>
      <c r="AT726" s="154" t="s">
        <v>191</v>
      </c>
      <c r="AU726" s="154" t="s">
        <v>85</v>
      </c>
      <c r="AV726" s="13" t="s">
        <v>187</v>
      </c>
      <c r="AW726" s="13" t="s">
        <v>36</v>
      </c>
      <c r="AX726" s="13" t="s">
        <v>83</v>
      </c>
      <c r="AY726" s="154" t="s">
        <v>180</v>
      </c>
    </row>
    <row r="727" spans="2:65" s="1" customFormat="1" ht="24.15" customHeight="1">
      <c r="B727" s="32"/>
      <c r="C727" s="128" t="s">
        <v>1159</v>
      </c>
      <c r="D727" s="128" t="s">
        <v>182</v>
      </c>
      <c r="E727" s="129" t="s">
        <v>1160</v>
      </c>
      <c r="F727" s="130" t="s">
        <v>1161</v>
      </c>
      <c r="G727" s="131" t="s">
        <v>283</v>
      </c>
      <c r="H727" s="132">
        <v>1</v>
      </c>
      <c r="I727" s="133"/>
      <c r="J727" s="134">
        <f>ROUND(I727*H727,2)</f>
        <v>0</v>
      </c>
      <c r="K727" s="130" t="s">
        <v>186</v>
      </c>
      <c r="L727" s="32"/>
      <c r="M727" s="135" t="s">
        <v>19</v>
      </c>
      <c r="N727" s="136" t="s">
        <v>46</v>
      </c>
      <c r="P727" s="137">
        <f>O727*H727</f>
        <v>0</v>
      </c>
      <c r="Q727" s="137">
        <v>0</v>
      </c>
      <c r="R727" s="137">
        <f>Q727*H727</f>
        <v>0</v>
      </c>
      <c r="S727" s="137">
        <v>0</v>
      </c>
      <c r="T727" s="138">
        <f>S727*H727</f>
        <v>0</v>
      </c>
      <c r="AR727" s="139" t="s">
        <v>288</v>
      </c>
      <c r="AT727" s="139" t="s">
        <v>182</v>
      </c>
      <c r="AU727" s="139" t="s">
        <v>85</v>
      </c>
      <c r="AY727" s="17" t="s">
        <v>180</v>
      </c>
      <c r="BE727" s="140">
        <f>IF(N727="základní",J727,0)</f>
        <v>0</v>
      </c>
      <c r="BF727" s="140">
        <f>IF(N727="snížená",J727,0)</f>
        <v>0</v>
      </c>
      <c r="BG727" s="140">
        <f>IF(N727="zákl. přenesená",J727,0)</f>
        <v>0</v>
      </c>
      <c r="BH727" s="140">
        <f>IF(N727="sníž. přenesená",J727,0)</f>
        <v>0</v>
      </c>
      <c r="BI727" s="140">
        <f>IF(N727="nulová",J727,0)</f>
        <v>0</v>
      </c>
      <c r="BJ727" s="17" t="s">
        <v>83</v>
      </c>
      <c r="BK727" s="140">
        <f>ROUND(I727*H727,2)</f>
        <v>0</v>
      </c>
      <c r="BL727" s="17" t="s">
        <v>288</v>
      </c>
      <c r="BM727" s="139" t="s">
        <v>1162</v>
      </c>
    </row>
    <row r="728" spans="2:65" s="1" customFormat="1">
      <c r="B728" s="32"/>
      <c r="D728" s="141" t="s">
        <v>189</v>
      </c>
      <c r="F728" s="142" t="s">
        <v>1163</v>
      </c>
      <c r="I728" s="143"/>
      <c r="L728" s="32"/>
      <c r="M728" s="144"/>
      <c r="T728" s="53"/>
      <c r="AT728" s="17" t="s">
        <v>189</v>
      </c>
      <c r="AU728" s="17" t="s">
        <v>85</v>
      </c>
    </row>
    <row r="729" spans="2:65" s="1" customFormat="1" ht="24.15" customHeight="1">
      <c r="B729" s="32"/>
      <c r="C729" s="166" t="s">
        <v>110</v>
      </c>
      <c r="D729" s="166" t="s">
        <v>260</v>
      </c>
      <c r="E729" s="167" t="s">
        <v>1164</v>
      </c>
      <c r="F729" s="168" t="s">
        <v>1165</v>
      </c>
      <c r="G729" s="169" t="s">
        <v>283</v>
      </c>
      <c r="H729" s="170">
        <v>1</v>
      </c>
      <c r="I729" s="171"/>
      <c r="J729" s="172">
        <f>ROUND(I729*H729,2)</f>
        <v>0</v>
      </c>
      <c r="K729" s="168" t="s">
        <v>186</v>
      </c>
      <c r="L729" s="173"/>
      <c r="M729" s="174" t="s">
        <v>19</v>
      </c>
      <c r="N729" s="175" t="s">
        <v>46</v>
      </c>
      <c r="P729" s="137">
        <f>O729*H729</f>
        <v>0</v>
      </c>
      <c r="Q729" s="137">
        <v>4.8000000000000001E-2</v>
      </c>
      <c r="R729" s="137">
        <f>Q729*H729</f>
        <v>4.8000000000000001E-2</v>
      </c>
      <c r="S729" s="137">
        <v>0</v>
      </c>
      <c r="T729" s="138">
        <f>S729*H729</f>
        <v>0</v>
      </c>
      <c r="AR729" s="139" t="s">
        <v>391</v>
      </c>
      <c r="AT729" s="139" t="s">
        <v>260</v>
      </c>
      <c r="AU729" s="139" t="s">
        <v>85</v>
      </c>
      <c r="AY729" s="17" t="s">
        <v>180</v>
      </c>
      <c r="BE729" s="140">
        <f>IF(N729="základní",J729,0)</f>
        <v>0</v>
      </c>
      <c r="BF729" s="140">
        <f>IF(N729="snížená",J729,0)</f>
        <v>0</v>
      </c>
      <c r="BG729" s="140">
        <f>IF(N729="zákl. přenesená",J729,0)</f>
        <v>0</v>
      </c>
      <c r="BH729" s="140">
        <f>IF(N729="sníž. přenesená",J729,0)</f>
        <v>0</v>
      </c>
      <c r="BI729" s="140">
        <f>IF(N729="nulová",J729,0)</f>
        <v>0</v>
      </c>
      <c r="BJ729" s="17" t="s">
        <v>83</v>
      </c>
      <c r="BK729" s="140">
        <f>ROUND(I729*H729,2)</f>
        <v>0</v>
      </c>
      <c r="BL729" s="17" t="s">
        <v>288</v>
      </c>
      <c r="BM729" s="139" t="s">
        <v>1166</v>
      </c>
    </row>
    <row r="730" spans="2:65" s="1" customFormat="1" ht="24.15" customHeight="1">
      <c r="B730" s="32"/>
      <c r="C730" s="166" t="s">
        <v>1167</v>
      </c>
      <c r="D730" s="166" t="s">
        <v>260</v>
      </c>
      <c r="E730" s="167" t="s">
        <v>1168</v>
      </c>
      <c r="F730" s="168" t="s">
        <v>1169</v>
      </c>
      <c r="G730" s="169" t="s">
        <v>283</v>
      </c>
      <c r="H730" s="170">
        <v>1</v>
      </c>
      <c r="I730" s="171"/>
      <c r="J730" s="172">
        <f>ROUND(I730*H730,2)</f>
        <v>0</v>
      </c>
      <c r="K730" s="168" t="s">
        <v>186</v>
      </c>
      <c r="L730" s="173"/>
      <c r="M730" s="174" t="s">
        <v>19</v>
      </c>
      <c r="N730" s="175" t="s">
        <v>46</v>
      </c>
      <c r="P730" s="137">
        <f>O730*H730</f>
        <v>0</v>
      </c>
      <c r="Q730" s="137">
        <v>1.4999999999999999E-4</v>
      </c>
      <c r="R730" s="137">
        <f>Q730*H730</f>
        <v>1.4999999999999999E-4</v>
      </c>
      <c r="S730" s="137">
        <v>0</v>
      </c>
      <c r="T730" s="138">
        <f>S730*H730</f>
        <v>0</v>
      </c>
      <c r="AR730" s="139" t="s">
        <v>391</v>
      </c>
      <c r="AT730" s="139" t="s">
        <v>260</v>
      </c>
      <c r="AU730" s="139" t="s">
        <v>85</v>
      </c>
      <c r="AY730" s="17" t="s">
        <v>180</v>
      </c>
      <c r="BE730" s="140">
        <f>IF(N730="základní",J730,0)</f>
        <v>0</v>
      </c>
      <c r="BF730" s="140">
        <f>IF(N730="snížená",J730,0)</f>
        <v>0</v>
      </c>
      <c r="BG730" s="140">
        <f>IF(N730="zákl. přenesená",J730,0)</f>
        <v>0</v>
      </c>
      <c r="BH730" s="140">
        <f>IF(N730="sníž. přenesená",J730,0)</f>
        <v>0</v>
      </c>
      <c r="BI730" s="140">
        <f>IF(N730="nulová",J730,0)</f>
        <v>0</v>
      </c>
      <c r="BJ730" s="17" t="s">
        <v>83</v>
      </c>
      <c r="BK730" s="140">
        <f>ROUND(I730*H730,2)</f>
        <v>0</v>
      </c>
      <c r="BL730" s="17" t="s">
        <v>288</v>
      </c>
      <c r="BM730" s="139" t="s">
        <v>1170</v>
      </c>
    </row>
    <row r="731" spans="2:65" s="1" customFormat="1" ht="16.5" customHeight="1">
      <c r="B731" s="32"/>
      <c r="C731" s="166" t="s">
        <v>1171</v>
      </c>
      <c r="D731" s="166" t="s">
        <v>260</v>
      </c>
      <c r="E731" s="167" t="s">
        <v>1172</v>
      </c>
      <c r="F731" s="168" t="s">
        <v>1173</v>
      </c>
      <c r="G731" s="169" t="s">
        <v>283</v>
      </c>
      <c r="H731" s="170">
        <v>1</v>
      </c>
      <c r="I731" s="171"/>
      <c r="J731" s="172">
        <f>ROUND(I731*H731,2)</f>
        <v>0</v>
      </c>
      <c r="K731" s="168" t="s">
        <v>1174</v>
      </c>
      <c r="L731" s="173"/>
      <c r="M731" s="174" t="s">
        <v>19</v>
      </c>
      <c r="N731" s="175" t="s">
        <v>46</v>
      </c>
      <c r="P731" s="137">
        <f>O731*H731</f>
        <v>0</v>
      </c>
      <c r="Q731" s="137">
        <v>1.4999999999999999E-4</v>
      </c>
      <c r="R731" s="137">
        <f>Q731*H731</f>
        <v>1.4999999999999999E-4</v>
      </c>
      <c r="S731" s="137">
        <v>0</v>
      </c>
      <c r="T731" s="138">
        <f>S731*H731</f>
        <v>0</v>
      </c>
      <c r="AR731" s="139" t="s">
        <v>391</v>
      </c>
      <c r="AT731" s="139" t="s">
        <v>260</v>
      </c>
      <c r="AU731" s="139" t="s">
        <v>85</v>
      </c>
      <c r="AY731" s="17" t="s">
        <v>180</v>
      </c>
      <c r="BE731" s="140">
        <f>IF(N731="základní",J731,0)</f>
        <v>0</v>
      </c>
      <c r="BF731" s="140">
        <f>IF(N731="snížená",J731,0)</f>
        <v>0</v>
      </c>
      <c r="BG731" s="140">
        <f>IF(N731="zákl. přenesená",J731,0)</f>
        <v>0</v>
      </c>
      <c r="BH731" s="140">
        <f>IF(N731="sníž. přenesená",J731,0)</f>
        <v>0</v>
      </c>
      <c r="BI731" s="140">
        <f>IF(N731="nulová",J731,0)</f>
        <v>0</v>
      </c>
      <c r="BJ731" s="17" t="s">
        <v>83</v>
      </c>
      <c r="BK731" s="140">
        <f>ROUND(I731*H731,2)</f>
        <v>0</v>
      </c>
      <c r="BL731" s="17" t="s">
        <v>288</v>
      </c>
      <c r="BM731" s="139" t="s">
        <v>1175</v>
      </c>
    </row>
    <row r="732" spans="2:65" s="1" customFormat="1" ht="16.5" customHeight="1">
      <c r="B732" s="32"/>
      <c r="C732" s="166" t="s">
        <v>1176</v>
      </c>
      <c r="D732" s="166" t="s">
        <v>260</v>
      </c>
      <c r="E732" s="167" t="s">
        <v>1177</v>
      </c>
      <c r="F732" s="168" t="s">
        <v>1178</v>
      </c>
      <c r="G732" s="169" t="s">
        <v>283</v>
      </c>
      <c r="H732" s="170">
        <v>1</v>
      </c>
      <c r="I732" s="171"/>
      <c r="J732" s="172">
        <f>ROUND(I732*H732,2)</f>
        <v>0</v>
      </c>
      <c r="K732" s="168" t="s">
        <v>186</v>
      </c>
      <c r="L732" s="173"/>
      <c r="M732" s="174" t="s">
        <v>19</v>
      </c>
      <c r="N732" s="175" t="s">
        <v>46</v>
      </c>
      <c r="P732" s="137">
        <f>O732*H732</f>
        <v>0</v>
      </c>
      <c r="Q732" s="137">
        <v>2.2000000000000001E-3</v>
      </c>
      <c r="R732" s="137">
        <f>Q732*H732</f>
        <v>2.2000000000000001E-3</v>
      </c>
      <c r="S732" s="137">
        <v>0</v>
      </c>
      <c r="T732" s="138">
        <f>S732*H732</f>
        <v>0</v>
      </c>
      <c r="AR732" s="139" t="s">
        <v>391</v>
      </c>
      <c r="AT732" s="139" t="s">
        <v>260</v>
      </c>
      <c r="AU732" s="139" t="s">
        <v>85</v>
      </c>
      <c r="AY732" s="17" t="s">
        <v>180</v>
      </c>
      <c r="BE732" s="140">
        <f>IF(N732="základní",J732,0)</f>
        <v>0</v>
      </c>
      <c r="BF732" s="140">
        <f>IF(N732="snížená",J732,0)</f>
        <v>0</v>
      </c>
      <c r="BG732" s="140">
        <f>IF(N732="zákl. přenesená",J732,0)</f>
        <v>0</v>
      </c>
      <c r="BH732" s="140">
        <f>IF(N732="sníž. přenesená",J732,0)</f>
        <v>0</v>
      </c>
      <c r="BI732" s="140">
        <f>IF(N732="nulová",J732,0)</f>
        <v>0</v>
      </c>
      <c r="BJ732" s="17" t="s">
        <v>83</v>
      </c>
      <c r="BK732" s="140">
        <f>ROUND(I732*H732,2)</f>
        <v>0</v>
      </c>
      <c r="BL732" s="17" t="s">
        <v>288</v>
      </c>
      <c r="BM732" s="139" t="s">
        <v>1179</v>
      </c>
    </row>
    <row r="733" spans="2:65" s="1" customFormat="1" ht="24.15" customHeight="1">
      <c r="B733" s="32"/>
      <c r="C733" s="128" t="s">
        <v>1180</v>
      </c>
      <c r="D733" s="128" t="s">
        <v>182</v>
      </c>
      <c r="E733" s="129" t="s">
        <v>1181</v>
      </c>
      <c r="F733" s="130" t="s">
        <v>1182</v>
      </c>
      <c r="G733" s="131" t="s">
        <v>283</v>
      </c>
      <c r="H733" s="132">
        <v>1</v>
      </c>
      <c r="I733" s="133"/>
      <c r="J733" s="134">
        <f>ROUND(I733*H733,2)</f>
        <v>0</v>
      </c>
      <c r="K733" s="130" t="s">
        <v>186</v>
      </c>
      <c r="L733" s="32"/>
      <c r="M733" s="135" t="s">
        <v>19</v>
      </c>
      <c r="N733" s="136" t="s">
        <v>46</v>
      </c>
      <c r="P733" s="137">
        <f>O733*H733</f>
        <v>0</v>
      </c>
      <c r="Q733" s="137">
        <v>0</v>
      </c>
      <c r="R733" s="137">
        <f>Q733*H733</f>
        <v>0</v>
      </c>
      <c r="S733" s="137">
        <v>0</v>
      </c>
      <c r="T733" s="138">
        <f>S733*H733</f>
        <v>0</v>
      </c>
      <c r="AR733" s="139" t="s">
        <v>288</v>
      </c>
      <c r="AT733" s="139" t="s">
        <v>182</v>
      </c>
      <c r="AU733" s="139" t="s">
        <v>85</v>
      </c>
      <c r="AY733" s="17" t="s">
        <v>180</v>
      </c>
      <c r="BE733" s="140">
        <f>IF(N733="základní",J733,0)</f>
        <v>0</v>
      </c>
      <c r="BF733" s="140">
        <f>IF(N733="snížená",J733,0)</f>
        <v>0</v>
      </c>
      <c r="BG733" s="140">
        <f>IF(N733="zákl. přenesená",J733,0)</f>
        <v>0</v>
      </c>
      <c r="BH733" s="140">
        <f>IF(N733="sníž. přenesená",J733,0)</f>
        <v>0</v>
      </c>
      <c r="BI733" s="140">
        <f>IF(N733="nulová",J733,0)</f>
        <v>0</v>
      </c>
      <c r="BJ733" s="17" t="s">
        <v>83</v>
      </c>
      <c r="BK733" s="140">
        <f>ROUND(I733*H733,2)</f>
        <v>0</v>
      </c>
      <c r="BL733" s="17" t="s">
        <v>288</v>
      </c>
      <c r="BM733" s="139" t="s">
        <v>1183</v>
      </c>
    </row>
    <row r="734" spans="2:65" s="1" customFormat="1">
      <c r="B734" s="32"/>
      <c r="D734" s="141" t="s">
        <v>189</v>
      </c>
      <c r="F734" s="142" t="s">
        <v>1184</v>
      </c>
      <c r="I734" s="143"/>
      <c r="L734" s="32"/>
      <c r="M734" s="144"/>
      <c r="T734" s="53"/>
      <c r="AT734" s="17" t="s">
        <v>189</v>
      </c>
      <c r="AU734" s="17" t="s">
        <v>85</v>
      </c>
    </row>
    <row r="735" spans="2:65" s="1" customFormat="1" ht="49.2" customHeight="1">
      <c r="B735" s="32"/>
      <c r="C735" s="128" t="s">
        <v>1185</v>
      </c>
      <c r="D735" s="128" t="s">
        <v>182</v>
      </c>
      <c r="E735" s="129" t="s">
        <v>1186</v>
      </c>
      <c r="F735" s="130" t="s">
        <v>1187</v>
      </c>
      <c r="G735" s="131" t="s">
        <v>244</v>
      </c>
      <c r="H735" s="132">
        <v>5.0999999999999997E-2</v>
      </c>
      <c r="I735" s="133"/>
      <c r="J735" s="134">
        <f>ROUND(I735*H735,2)</f>
        <v>0</v>
      </c>
      <c r="K735" s="130" t="s">
        <v>186</v>
      </c>
      <c r="L735" s="32"/>
      <c r="M735" s="135" t="s">
        <v>19</v>
      </c>
      <c r="N735" s="136" t="s">
        <v>46</v>
      </c>
      <c r="P735" s="137">
        <f>O735*H735</f>
        <v>0</v>
      </c>
      <c r="Q735" s="137">
        <v>0</v>
      </c>
      <c r="R735" s="137">
        <f>Q735*H735</f>
        <v>0</v>
      </c>
      <c r="S735" s="137">
        <v>0</v>
      </c>
      <c r="T735" s="138">
        <f>S735*H735</f>
        <v>0</v>
      </c>
      <c r="AR735" s="139" t="s">
        <v>187</v>
      </c>
      <c r="AT735" s="139" t="s">
        <v>182</v>
      </c>
      <c r="AU735" s="139" t="s">
        <v>85</v>
      </c>
      <c r="AY735" s="17" t="s">
        <v>180</v>
      </c>
      <c r="BE735" s="140">
        <f>IF(N735="základní",J735,0)</f>
        <v>0</v>
      </c>
      <c r="BF735" s="140">
        <f>IF(N735="snížená",J735,0)</f>
        <v>0</v>
      </c>
      <c r="BG735" s="140">
        <f>IF(N735="zákl. přenesená",J735,0)</f>
        <v>0</v>
      </c>
      <c r="BH735" s="140">
        <f>IF(N735="sníž. přenesená",J735,0)</f>
        <v>0</v>
      </c>
      <c r="BI735" s="140">
        <f>IF(N735="nulová",J735,0)</f>
        <v>0</v>
      </c>
      <c r="BJ735" s="17" t="s">
        <v>83</v>
      </c>
      <c r="BK735" s="140">
        <f>ROUND(I735*H735,2)</f>
        <v>0</v>
      </c>
      <c r="BL735" s="17" t="s">
        <v>187</v>
      </c>
      <c r="BM735" s="139" t="s">
        <v>1188</v>
      </c>
    </row>
    <row r="736" spans="2:65" s="1" customFormat="1">
      <c r="B736" s="32"/>
      <c r="D736" s="141" t="s">
        <v>189</v>
      </c>
      <c r="F736" s="142" t="s">
        <v>1189</v>
      </c>
      <c r="I736" s="143"/>
      <c r="L736" s="32"/>
      <c r="M736" s="144"/>
      <c r="T736" s="53"/>
      <c r="AT736" s="17" t="s">
        <v>189</v>
      </c>
      <c r="AU736" s="17" t="s">
        <v>85</v>
      </c>
    </row>
    <row r="737" spans="2:65" s="11" customFormat="1" ht="22.95" customHeight="1">
      <c r="B737" s="116"/>
      <c r="D737" s="117" t="s">
        <v>74</v>
      </c>
      <c r="E737" s="126" t="s">
        <v>1190</v>
      </c>
      <c r="F737" s="126" t="s">
        <v>1191</v>
      </c>
      <c r="I737" s="119"/>
      <c r="J737" s="127">
        <f>BK737</f>
        <v>0</v>
      </c>
      <c r="L737" s="116"/>
      <c r="M737" s="121"/>
      <c r="P737" s="122">
        <f>SUM(P738:P739)</f>
        <v>0</v>
      </c>
      <c r="R737" s="122">
        <f>SUM(R738:R739)</f>
        <v>0</v>
      </c>
      <c r="T737" s="123">
        <f>SUM(T738:T739)</f>
        <v>0</v>
      </c>
      <c r="AR737" s="117" t="s">
        <v>85</v>
      </c>
      <c r="AT737" s="124" t="s">
        <v>74</v>
      </c>
      <c r="AU737" s="124" t="s">
        <v>83</v>
      </c>
      <c r="AY737" s="117" t="s">
        <v>180</v>
      </c>
      <c r="BK737" s="125">
        <f>SUM(BK738:BK739)</f>
        <v>0</v>
      </c>
    </row>
    <row r="738" spans="2:65" s="1" customFormat="1" ht="16.5" customHeight="1">
      <c r="B738" s="32"/>
      <c r="C738" s="128" t="s">
        <v>1192</v>
      </c>
      <c r="D738" s="128" t="s">
        <v>182</v>
      </c>
      <c r="E738" s="129" t="s">
        <v>1193</v>
      </c>
      <c r="F738" s="130" t="s">
        <v>1194</v>
      </c>
      <c r="G738" s="131" t="s">
        <v>1195</v>
      </c>
      <c r="H738" s="132">
        <v>1</v>
      </c>
      <c r="I738" s="133"/>
      <c r="J738" s="134">
        <f>ROUND(I738*H738,2)</f>
        <v>0</v>
      </c>
      <c r="K738" s="130" t="s">
        <v>19</v>
      </c>
      <c r="L738" s="32"/>
      <c r="M738" s="135" t="s">
        <v>19</v>
      </c>
      <c r="N738" s="136" t="s">
        <v>46</v>
      </c>
      <c r="P738" s="137">
        <f>O738*H738</f>
        <v>0</v>
      </c>
      <c r="Q738" s="137">
        <v>0</v>
      </c>
      <c r="R738" s="137">
        <f>Q738*H738</f>
        <v>0</v>
      </c>
      <c r="S738" s="137">
        <v>0</v>
      </c>
      <c r="T738" s="138">
        <f>S738*H738</f>
        <v>0</v>
      </c>
      <c r="AR738" s="139" t="s">
        <v>288</v>
      </c>
      <c r="AT738" s="139" t="s">
        <v>182</v>
      </c>
      <c r="AU738" s="139" t="s">
        <v>85</v>
      </c>
      <c r="AY738" s="17" t="s">
        <v>180</v>
      </c>
      <c r="BE738" s="140">
        <f>IF(N738="základní",J738,0)</f>
        <v>0</v>
      </c>
      <c r="BF738" s="140">
        <f>IF(N738="snížená",J738,0)</f>
        <v>0</v>
      </c>
      <c r="BG738" s="140">
        <f>IF(N738="zákl. přenesená",J738,0)</f>
        <v>0</v>
      </c>
      <c r="BH738" s="140">
        <f>IF(N738="sníž. přenesená",J738,0)</f>
        <v>0</v>
      </c>
      <c r="BI738" s="140">
        <f>IF(N738="nulová",J738,0)</f>
        <v>0</v>
      </c>
      <c r="BJ738" s="17" t="s">
        <v>83</v>
      </c>
      <c r="BK738" s="140">
        <f>ROUND(I738*H738,2)</f>
        <v>0</v>
      </c>
      <c r="BL738" s="17" t="s">
        <v>288</v>
      </c>
      <c r="BM738" s="139" t="s">
        <v>1196</v>
      </c>
    </row>
    <row r="739" spans="2:65" s="1" customFormat="1" ht="16.5" customHeight="1">
      <c r="B739" s="32"/>
      <c r="C739" s="128" t="s">
        <v>1197</v>
      </c>
      <c r="D739" s="128" t="s">
        <v>182</v>
      </c>
      <c r="E739" s="129" t="s">
        <v>1198</v>
      </c>
      <c r="F739" s="130" t="s">
        <v>1199</v>
      </c>
      <c r="G739" s="131" t="s">
        <v>1195</v>
      </c>
      <c r="H739" s="132">
        <v>1</v>
      </c>
      <c r="I739" s="133"/>
      <c r="J739" s="134">
        <f>ROUND(I739*H739,2)</f>
        <v>0</v>
      </c>
      <c r="K739" s="130" t="s">
        <v>19</v>
      </c>
      <c r="L739" s="32"/>
      <c r="M739" s="135" t="s">
        <v>19</v>
      </c>
      <c r="N739" s="136" t="s">
        <v>46</v>
      </c>
      <c r="P739" s="137">
        <f>O739*H739</f>
        <v>0</v>
      </c>
      <c r="Q739" s="137">
        <v>0</v>
      </c>
      <c r="R739" s="137">
        <f>Q739*H739</f>
        <v>0</v>
      </c>
      <c r="S739" s="137">
        <v>0</v>
      </c>
      <c r="T739" s="138">
        <f>S739*H739</f>
        <v>0</v>
      </c>
      <c r="AR739" s="139" t="s">
        <v>288</v>
      </c>
      <c r="AT739" s="139" t="s">
        <v>182</v>
      </c>
      <c r="AU739" s="139" t="s">
        <v>85</v>
      </c>
      <c r="AY739" s="17" t="s">
        <v>180</v>
      </c>
      <c r="BE739" s="140">
        <f>IF(N739="základní",J739,0)</f>
        <v>0</v>
      </c>
      <c r="BF739" s="140">
        <f>IF(N739="snížená",J739,0)</f>
        <v>0</v>
      </c>
      <c r="BG739" s="140">
        <f>IF(N739="zákl. přenesená",J739,0)</f>
        <v>0</v>
      </c>
      <c r="BH739" s="140">
        <f>IF(N739="sníž. přenesená",J739,0)</f>
        <v>0</v>
      </c>
      <c r="BI739" s="140">
        <f>IF(N739="nulová",J739,0)</f>
        <v>0</v>
      </c>
      <c r="BJ739" s="17" t="s">
        <v>83</v>
      </c>
      <c r="BK739" s="140">
        <f>ROUND(I739*H739,2)</f>
        <v>0</v>
      </c>
      <c r="BL739" s="17" t="s">
        <v>288</v>
      </c>
      <c r="BM739" s="139" t="s">
        <v>1200</v>
      </c>
    </row>
    <row r="740" spans="2:65" s="11" customFormat="1" ht="22.95" customHeight="1">
      <c r="B740" s="116"/>
      <c r="D740" s="117" t="s">
        <v>74</v>
      </c>
      <c r="E740" s="126" t="s">
        <v>1201</v>
      </c>
      <c r="F740" s="126" t="s">
        <v>1202</v>
      </c>
      <c r="I740" s="119"/>
      <c r="J740" s="127">
        <f>BK740</f>
        <v>0</v>
      </c>
      <c r="L740" s="116"/>
      <c r="M740" s="121"/>
      <c r="P740" s="122">
        <f>SUM(P741:P757)</f>
        <v>0</v>
      </c>
      <c r="R740" s="122">
        <f>SUM(R741:R757)</f>
        <v>13.082246</v>
      </c>
      <c r="T740" s="123">
        <f>SUM(T741:T757)</f>
        <v>0</v>
      </c>
      <c r="AR740" s="117" t="s">
        <v>85</v>
      </c>
      <c r="AT740" s="124" t="s">
        <v>74</v>
      </c>
      <c r="AU740" s="124" t="s">
        <v>83</v>
      </c>
      <c r="AY740" s="117" t="s">
        <v>180</v>
      </c>
      <c r="BK740" s="125">
        <f>SUM(BK741:BK757)</f>
        <v>0</v>
      </c>
    </row>
    <row r="741" spans="2:65" s="1" customFormat="1" ht="24.15" customHeight="1">
      <c r="B741" s="32"/>
      <c r="C741" s="128" t="s">
        <v>1203</v>
      </c>
      <c r="D741" s="128" t="s">
        <v>182</v>
      </c>
      <c r="E741" s="129" t="s">
        <v>1204</v>
      </c>
      <c r="F741" s="130" t="s">
        <v>1205</v>
      </c>
      <c r="G741" s="131" t="s">
        <v>105</v>
      </c>
      <c r="H741" s="132">
        <v>932</v>
      </c>
      <c r="I741" s="133"/>
      <c r="J741" s="134">
        <f>ROUND(I741*H741,2)</f>
        <v>0</v>
      </c>
      <c r="K741" s="130" t="s">
        <v>186</v>
      </c>
      <c r="L741" s="32"/>
      <c r="M741" s="135" t="s">
        <v>19</v>
      </c>
      <c r="N741" s="136" t="s">
        <v>46</v>
      </c>
      <c r="P741" s="137">
        <f>O741*H741</f>
        <v>0</v>
      </c>
      <c r="Q741" s="137">
        <v>0</v>
      </c>
      <c r="R741" s="137">
        <f>Q741*H741</f>
        <v>0</v>
      </c>
      <c r="S741" s="137">
        <v>0</v>
      </c>
      <c r="T741" s="138">
        <f>S741*H741</f>
        <v>0</v>
      </c>
      <c r="AR741" s="139" t="s">
        <v>288</v>
      </c>
      <c r="AT741" s="139" t="s">
        <v>182</v>
      </c>
      <c r="AU741" s="139" t="s">
        <v>85</v>
      </c>
      <c r="AY741" s="17" t="s">
        <v>180</v>
      </c>
      <c r="BE741" s="140">
        <f>IF(N741="základní",J741,0)</f>
        <v>0</v>
      </c>
      <c r="BF741" s="140">
        <f>IF(N741="snížená",J741,0)</f>
        <v>0</v>
      </c>
      <c r="BG741" s="140">
        <f>IF(N741="zákl. přenesená",J741,0)</f>
        <v>0</v>
      </c>
      <c r="BH741" s="140">
        <f>IF(N741="sníž. přenesená",J741,0)</f>
        <v>0</v>
      </c>
      <c r="BI741" s="140">
        <f>IF(N741="nulová",J741,0)</f>
        <v>0</v>
      </c>
      <c r="BJ741" s="17" t="s">
        <v>83</v>
      </c>
      <c r="BK741" s="140">
        <f>ROUND(I741*H741,2)</f>
        <v>0</v>
      </c>
      <c r="BL741" s="17" t="s">
        <v>288</v>
      </c>
      <c r="BM741" s="139" t="s">
        <v>1206</v>
      </c>
    </row>
    <row r="742" spans="2:65" s="1" customFormat="1">
      <c r="B742" s="32"/>
      <c r="D742" s="141" t="s">
        <v>189</v>
      </c>
      <c r="F742" s="142" t="s">
        <v>1207</v>
      </c>
      <c r="I742" s="143"/>
      <c r="L742" s="32"/>
      <c r="M742" s="144"/>
      <c r="T742" s="53"/>
      <c r="AT742" s="17" t="s">
        <v>189</v>
      </c>
      <c r="AU742" s="17" t="s">
        <v>85</v>
      </c>
    </row>
    <row r="743" spans="2:65" s="1" customFormat="1" ht="24.15" customHeight="1">
      <c r="B743" s="32"/>
      <c r="C743" s="128" t="s">
        <v>1208</v>
      </c>
      <c r="D743" s="128" t="s">
        <v>182</v>
      </c>
      <c r="E743" s="129" t="s">
        <v>1209</v>
      </c>
      <c r="F743" s="130" t="s">
        <v>1210</v>
      </c>
      <c r="G743" s="131" t="s">
        <v>105</v>
      </c>
      <c r="H743" s="132">
        <v>932</v>
      </c>
      <c r="I743" s="133"/>
      <c r="J743" s="134">
        <f>ROUND(I743*H743,2)</f>
        <v>0</v>
      </c>
      <c r="K743" s="130" t="s">
        <v>186</v>
      </c>
      <c r="L743" s="32"/>
      <c r="M743" s="135" t="s">
        <v>19</v>
      </c>
      <c r="N743" s="136" t="s">
        <v>46</v>
      </c>
      <c r="P743" s="137">
        <f>O743*H743</f>
        <v>0</v>
      </c>
      <c r="Q743" s="137">
        <v>6.9999999999999999E-4</v>
      </c>
      <c r="R743" s="137">
        <f>Q743*H743</f>
        <v>0.65239999999999998</v>
      </c>
      <c r="S743" s="137">
        <v>0</v>
      </c>
      <c r="T743" s="138">
        <f>S743*H743</f>
        <v>0</v>
      </c>
      <c r="AR743" s="139" t="s">
        <v>288</v>
      </c>
      <c r="AT743" s="139" t="s">
        <v>182</v>
      </c>
      <c r="AU743" s="139" t="s">
        <v>85</v>
      </c>
      <c r="AY743" s="17" t="s">
        <v>180</v>
      </c>
      <c r="BE743" s="140">
        <f>IF(N743="základní",J743,0)</f>
        <v>0</v>
      </c>
      <c r="BF743" s="140">
        <f>IF(N743="snížená",J743,0)</f>
        <v>0</v>
      </c>
      <c r="BG743" s="140">
        <f>IF(N743="zákl. přenesená",J743,0)</f>
        <v>0</v>
      </c>
      <c r="BH743" s="140">
        <f>IF(N743="sníž. přenesená",J743,0)</f>
        <v>0</v>
      </c>
      <c r="BI743" s="140">
        <f>IF(N743="nulová",J743,0)</f>
        <v>0</v>
      </c>
      <c r="BJ743" s="17" t="s">
        <v>83</v>
      </c>
      <c r="BK743" s="140">
        <f>ROUND(I743*H743,2)</f>
        <v>0</v>
      </c>
      <c r="BL743" s="17" t="s">
        <v>288</v>
      </c>
      <c r="BM743" s="139" t="s">
        <v>1211</v>
      </c>
    </row>
    <row r="744" spans="2:65" s="1" customFormat="1">
      <c r="B744" s="32"/>
      <c r="D744" s="141" t="s">
        <v>189</v>
      </c>
      <c r="F744" s="142" t="s">
        <v>1212</v>
      </c>
      <c r="I744" s="143"/>
      <c r="L744" s="32"/>
      <c r="M744" s="144"/>
      <c r="T744" s="53"/>
      <c r="AT744" s="17" t="s">
        <v>189</v>
      </c>
      <c r="AU744" s="17" t="s">
        <v>85</v>
      </c>
    </row>
    <row r="745" spans="2:65" s="14" customFormat="1" ht="20.399999999999999">
      <c r="B745" s="160"/>
      <c r="D745" s="146" t="s">
        <v>191</v>
      </c>
      <c r="E745" s="161" t="s">
        <v>19</v>
      </c>
      <c r="F745" s="162" t="s">
        <v>1213</v>
      </c>
      <c r="H745" s="161" t="s">
        <v>19</v>
      </c>
      <c r="I745" s="163"/>
      <c r="L745" s="160"/>
      <c r="M745" s="164"/>
      <c r="T745" s="165"/>
      <c r="AT745" s="161" t="s">
        <v>191</v>
      </c>
      <c r="AU745" s="161" t="s">
        <v>85</v>
      </c>
      <c r="AV745" s="14" t="s">
        <v>83</v>
      </c>
      <c r="AW745" s="14" t="s">
        <v>36</v>
      </c>
      <c r="AX745" s="14" t="s">
        <v>75</v>
      </c>
      <c r="AY745" s="161" t="s">
        <v>180</v>
      </c>
    </row>
    <row r="746" spans="2:65" s="12" customFormat="1">
      <c r="B746" s="145"/>
      <c r="D746" s="146" t="s">
        <v>191</v>
      </c>
      <c r="E746" s="147" t="s">
        <v>19</v>
      </c>
      <c r="F746" s="148" t="s">
        <v>517</v>
      </c>
      <c r="H746" s="149">
        <v>932</v>
      </c>
      <c r="I746" s="150"/>
      <c r="L746" s="145"/>
      <c r="M746" s="151"/>
      <c r="T746" s="152"/>
      <c r="AT746" s="147" t="s">
        <v>191</v>
      </c>
      <c r="AU746" s="147" t="s">
        <v>85</v>
      </c>
      <c r="AV746" s="12" t="s">
        <v>85</v>
      </c>
      <c r="AW746" s="12" t="s">
        <v>36</v>
      </c>
      <c r="AX746" s="12" t="s">
        <v>75</v>
      </c>
      <c r="AY746" s="147" t="s">
        <v>180</v>
      </c>
    </row>
    <row r="747" spans="2:65" s="13" customFormat="1">
      <c r="B747" s="153"/>
      <c r="D747" s="146" t="s">
        <v>191</v>
      </c>
      <c r="E747" s="154" t="s">
        <v>19</v>
      </c>
      <c r="F747" s="155" t="s">
        <v>195</v>
      </c>
      <c r="H747" s="156">
        <v>932</v>
      </c>
      <c r="I747" s="157"/>
      <c r="L747" s="153"/>
      <c r="M747" s="158"/>
      <c r="T747" s="159"/>
      <c r="AT747" s="154" t="s">
        <v>191</v>
      </c>
      <c r="AU747" s="154" t="s">
        <v>85</v>
      </c>
      <c r="AV747" s="13" t="s">
        <v>187</v>
      </c>
      <c r="AW747" s="13" t="s">
        <v>36</v>
      </c>
      <c r="AX747" s="13" t="s">
        <v>83</v>
      </c>
      <c r="AY747" s="154" t="s">
        <v>180</v>
      </c>
    </row>
    <row r="748" spans="2:65" s="1" customFormat="1" ht="24.15" customHeight="1">
      <c r="B748" s="32"/>
      <c r="C748" s="166" t="s">
        <v>1214</v>
      </c>
      <c r="D748" s="166" t="s">
        <v>260</v>
      </c>
      <c r="E748" s="167" t="s">
        <v>1215</v>
      </c>
      <c r="F748" s="168" t="s">
        <v>1216</v>
      </c>
      <c r="G748" s="169" t="s">
        <v>105</v>
      </c>
      <c r="H748" s="170">
        <v>992.2</v>
      </c>
      <c r="I748" s="171"/>
      <c r="J748" s="172">
        <f>ROUND(I748*H748,2)</f>
        <v>0</v>
      </c>
      <c r="K748" s="168" t="s">
        <v>19</v>
      </c>
      <c r="L748" s="173"/>
      <c r="M748" s="174" t="s">
        <v>19</v>
      </c>
      <c r="N748" s="175" t="s">
        <v>46</v>
      </c>
      <c r="P748" s="137">
        <f>O748*H748</f>
        <v>0</v>
      </c>
      <c r="Q748" s="137">
        <v>1.188E-2</v>
      </c>
      <c r="R748" s="137">
        <f>Q748*H748</f>
        <v>11.787336</v>
      </c>
      <c r="S748" s="137">
        <v>0</v>
      </c>
      <c r="T748" s="138">
        <f>S748*H748</f>
        <v>0</v>
      </c>
      <c r="AR748" s="139" t="s">
        <v>391</v>
      </c>
      <c r="AT748" s="139" t="s">
        <v>260</v>
      </c>
      <c r="AU748" s="139" t="s">
        <v>85</v>
      </c>
      <c r="AY748" s="17" t="s">
        <v>180</v>
      </c>
      <c r="BE748" s="140">
        <f>IF(N748="základní",J748,0)</f>
        <v>0</v>
      </c>
      <c r="BF748" s="140">
        <f>IF(N748="snížená",J748,0)</f>
        <v>0</v>
      </c>
      <c r="BG748" s="140">
        <f>IF(N748="zákl. přenesená",J748,0)</f>
        <v>0</v>
      </c>
      <c r="BH748" s="140">
        <f>IF(N748="sníž. přenesená",J748,0)</f>
        <v>0</v>
      </c>
      <c r="BI748" s="140">
        <f>IF(N748="nulová",J748,0)</f>
        <v>0</v>
      </c>
      <c r="BJ748" s="17" t="s">
        <v>83</v>
      </c>
      <c r="BK748" s="140">
        <f>ROUND(I748*H748,2)</f>
        <v>0</v>
      </c>
      <c r="BL748" s="17" t="s">
        <v>288</v>
      </c>
      <c r="BM748" s="139" t="s">
        <v>1217</v>
      </c>
    </row>
    <row r="749" spans="2:65" s="1" customFormat="1" ht="28.8">
      <c r="B749" s="32"/>
      <c r="D749" s="146" t="s">
        <v>301</v>
      </c>
      <c r="F749" s="176" t="s">
        <v>1218</v>
      </c>
      <c r="I749" s="143"/>
      <c r="L749" s="32"/>
      <c r="M749" s="144"/>
      <c r="T749" s="53"/>
      <c r="AT749" s="17" t="s">
        <v>301</v>
      </c>
      <c r="AU749" s="17" t="s">
        <v>85</v>
      </c>
    </row>
    <row r="750" spans="2:65" s="12" customFormat="1">
      <c r="B750" s="145"/>
      <c r="D750" s="146" t="s">
        <v>191</v>
      </c>
      <c r="F750" s="148" t="s">
        <v>1219</v>
      </c>
      <c r="H750" s="149">
        <v>992.2</v>
      </c>
      <c r="I750" s="150"/>
      <c r="L750" s="145"/>
      <c r="M750" s="151"/>
      <c r="T750" s="152"/>
      <c r="AT750" s="147" t="s">
        <v>191</v>
      </c>
      <c r="AU750" s="147" t="s">
        <v>85</v>
      </c>
      <c r="AV750" s="12" t="s">
        <v>85</v>
      </c>
      <c r="AW750" s="12" t="s">
        <v>4</v>
      </c>
      <c r="AX750" s="12" t="s">
        <v>83</v>
      </c>
      <c r="AY750" s="147" t="s">
        <v>180</v>
      </c>
    </row>
    <row r="751" spans="2:65" s="1" customFormat="1" ht="24.15" customHeight="1">
      <c r="B751" s="32"/>
      <c r="C751" s="166" t="s">
        <v>1220</v>
      </c>
      <c r="D751" s="166" t="s">
        <v>260</v>
      </c>
      <c r="E751" s="167" t="s">
        <v>1221</v>
      </c>
      <c r="F751" s="168" t="s">
        <v>1222</v>
      </c>
      <c r="G751" s="169" t="s">
        <v>105</v>
      </c>
      <c r="H751" s="170">
        <v>33</v>
      </c>
      <c r="I751" s="171"/>
      <c r="J751" s="172">
        <f>ROUND(I751*H751,2)</f>
        <v>0</v>
      </c>
      <c r="K751" s="168" t="s">
        <v>19</v>
      </c>
      <c r="L751" s="173"/>
      <c r="M751" s="174" t="s">
        <v>19</v>
      </c>
      <c r="N751" s="175" t="s">
        <v>46</v>
      </c>
      <c r="P751" s="137">
        <f>O751*H751</f>
        <v>0</v>
      </c>
      <c r="Q751" s="137">
        <v>1.9470000000000001E-2</v>
      </c>
      <c r="R751" s="137">
        <f>Q751*H751</f>
        <v>0.64251000000000003</v>
      </c>
      <c r="S751" s="137">
        <v>0</v>
      </c>
      <c r="T751" s="138">
        <f>S751*H751</f>
        <v>0</v>
      </c>
      <c r="AR751" s="139" t="s">
        <v>391</v>
      </c>
      <c r="AT751" s="139" t="s">
        <v>260</v>
      </c>
      <c r="AU751" s="139" t="s">
        <v>85</v>
      </c>
      <c r="AY751" s="17" t="s">
        <v>180</v>
      </c>
      <c r="BE751" s="140">
        <f>IF(N751="základní",J751,0)</f>
        <v>0</v>
      </c>
      <c r="BF751" s="140">
        <f>IF(N751="snížená",J751,0)</f>
        <v>0</v>
      </c>
      <c r="BG751" s="140">
        <f>IF(N751="zákl. přenesená",J751,0)</f>
        <v>0</v>
      </c>
      <c r="BH751" s="140">
        <f>IF(N751="sníž. přenesená",J751,0)</f>
        <v>0</v>
      </c>
      <c r="BI751" s="140">
        <f>IF(N751="nulová",J751,0)</f>
        <v>0</v>
      </c>
      <c r="BJ751" s="17" t="s">
        <v>83</v>
      </c>
      <c r="BK751" s="140">
        <f>ROUND(I751*H751,2)</f>
        <v>0</v>
      </c>
      <c r="BL751" s="17" t="s">
        <v>288</v>
      </c>
      <c r="BM751" s="139" t="s">
        <v>1223</v>
      </c>
    </row>
    <row r="752" spans="2:65" s="1" customFormat="1" ht="38.4">
      <c r="B752" s="32"/>
      <c r="D752" s="146" t="s">
        <v>301</v>
      </c>
      <c r="F752" s="176" t="s">
        <v>1224</v>
      </c>
      <c r="I752" s="143"/>
      <c r="L752" s="32"/>
      <c r="M752" s="144"/>
      <c r="T752" s="53"/>
      <c r="AT752" s="17" t="s">
        <v>301</v>
      </c>
      <c r="AU752" s="17" t="s">
        <v>85</v>
      </c>
    </row>
    <row r="753" spans="2:65" s="12" customFormat="1">
      <c r="B753" s="145"/>
      <c r="D753" s="146" t="s">
        <v>191</v>
      </c>
      <c r="F753" s="148" t="s">
        <v>1225</v>
      </c>
      <c r="H753" s="149">
        <v>33</v>
      </c>
      <c r="I753" s="150"/>
      <c r="L753" s="145"/>
      <c r="M753" s="151"/>
      <c r="T753" s="152"/>
      <c r="AT753" s="147" t="s">
        <v>191</v>
      </c>
      <c r="AU753" s="147" t="s">
        <v>85</v>
      </c>
      <c r="AV753" s="12" t="s">
        <v>85</v>
      </c>
      <c r="AW753" s="12" t="s">
        <v>4</v>
      </c>
      <c r="AX753" s="12" t="s">
        <v>83</v>
      </c>
      <c r="AY753" s="147" t="s">
        <v>180</v>
      </c>
    </row>
    <row r="754" spans="2:65" s="1" customFormat="1" ht="49.2" customHeight="1">
      <c r="B754" s="32"/>
      <c r="C754" s="128" t="s">
        <v>1226</v>
      </c>
      <c r="D754" s="128" t="s">
        <v>182</v>
      </c>
      <c r="E754" s="129" t="s">
        <v>1227</v>
      </c>
      <c r="F754" s="130" t="s">
        <v>1228</v>
      </c>
      <c r="G754" s="131" t="s">
        <v>244</v>
      </c>
      <c r="H754" s="132">
        <v>13.082000000000001</v>
      </c>
      <c r="I754" s="133"/>
      <c r="J754" s="134">
        <f>ROUND(I754*H754,2)</f>
        <v>0</v>
      </c>
      <c r="K754" s="130" t="s">
        <v>186</v>
      </c>
      <c r="L754" s="32"/>
      <c r="M754" s="135" t="s">
        <v>19</v>
      </c>
      <c r="N754" s="136" t="s">
        <v>46</v>
      </c>
      <c r="P754" s="137">
        <f>O754*H754</f>
        <v>0</v>
      </c>
      <c r="Q754" s="137">
        <v>0</v>
      </c>
      <c r="R754" s="137">
        <f>Q754*H754</f>
        <v>0</v>
      </c>
      <c r="S754" s="137">
        <v>0</v>
      </c>
      <c r="T754" s="138">
        <f>S754*H754</f>
        <v>0</v>
      </c>
      <c r="AR754" s="139" t="s">
        <v>288</v>
      </c>
      <c r="AT754" s="139" t="s">
        <v>182</v>
      </c>
      <c r="AU754" s="139" t="s">
        <v>85</v>
      </c>
      <c r="AY754" s="17" t="s">
        <v>180</v>
      </c>
      <c r="BE754" s="140">
        <f>IF(N754="základní",J754,0)</f>
        <v>0</v>
      </c>
      <c r="BF754" s="140">
        <f>IF(N754="snížená",J754,0)</f>
        <v>0</v>
      </c>
      <c r="BG754" s="140">
        <f>IF(N754="zákl. přenesená",J754,0)</f>
        <v>0</v>
      </c>
      <c r="BH754" s="140">
        <f>IF(N754="sníž. přenesená",J754,0)</f>
        <v>0</v>
      </c>
      <c r="BI754" s="140">
        <f>IF(N754="nulová",J754,0)</f>
        <v>0</v>
      </c>
      <c r="BJ754" s="17" t="s">
        <v>83</v>
      </c>
      <c r="BK754" s="140">
        <f>ROUND(I754*H754,2)</f>
        <v>0</v>
      </c>
      <c r="BL754" s="17" t="s">
        <v>288</v>
      </c>
      <c r="BM754" s="139" t="s">
        <v>1229</v>
      </c>
    </row>
    <row r="755" spans="2:65" s="1" customFormat="1">
      <c r="B755" s="32"/>
      <c r="D755" s="141" t="s">
        <v>189</v>
      </c>
      <c r="F755" s="142" t="s">
        <v>1230</v>
      </c>
      <c r="I755" s="143"/>
      <c r="L755" s="32"/>
      <c r="M755" s="144"/>
      <c r="T755" s="53"/>
      <c r="AT755" s="17" t="s">
        <v>189</v>
      </c>
      <c r="AU755" s="17" t="s">
        <v>85</v>
      </c>
    </row>
    <row r="756" spans="2:65" s="1" customFormat="1" ht="62.7" customHeight="1">
      <c r="B756" s="32"/>
      <c r="C756" s="128" t="s">
        <v>1231</v>
      </c>
      <c r="D756" s="128" t="s">
        <v>182</v>
      </c>
      <c r="E756" s="129" t="s">
        <v>1232</v>
      </c>
      <c r="F756" s="130" t="s">
        <v>1233</v>
      </c>
      <c r="G756" s="131" t="s">
        <v>244</v>
      </c>
      <c r="H756" s="132">
        <v>13.082000000000001</v>
      </c>
      <c r="I756" s="133"/>
      <c r="J756" s="134">
        <f>ROUND(I756*H756,2)</f>
        <v>0</v>
      </c>
      <c r="K756" s="130" t="s">
        <v>186</v>
      </c>
      <c r="L756" s="32"/>
      <c r="M756" s="135" t="s">
        <v>19</v>
      </c>
      <c r="N756" s="136" t="s">
        <v>46</v>
      </c>
      <c r="P756" s="137">
        <f>O756*H756</f>
        <v>0</v>
      </c>
      <c r="Q756" s="137">
        <v>0</v>
      </c>
      <c r="R756" s="137">
        <f>Q756*H756</f>
        <v>0</v>
      </c>
      <c r="S756" s="137">
        <v>0</v>
      </c>
      <c r="T756" s="138">
        <f>S756*H756</f>
        <v>0</v>
      </c>
      <c r="AR756" s="139" t="s">
        <v>288</v>
      </c>
      <c r="AT756" s="139" t="s">
        <v>182</v>
      </c>
      <c r="AU756" s="139" t="s">
        <v>85</v>
      </c>
      <c r="AY756" s="17" t="s">
        <v>180</v>
      </c>
      <c r="BE756" s="140">
        <f>IF(N756="základní",J756,0)</f>
        <v>0</v>
      </c>
      <c r="BF756" s="140">
        <f>IF(N756="snížená",J756,0)</f>
        <v>0</v>
      </c>
      <c r="BG756" s="140">
        <f>IF(N756="zákl. přenesená",J756,0)</f>
        <v>0</v>
      </c>
      <c r="BH756" s="140">
        <f>IF(N756="sníž. přenesená",J756,0)</f>
        <v>0</v>
      </c>
      <c r="BI756" s="140">
        <f>IF(N756="nulová",J756,0)</f>
        <v>0</v>
      </c>
      <c r="BJ756" s="17" t="s">
        <v>83</v>
      </c>
      <c r="BK756" s="140">
        <f>ROUND(I756*H756,2)</f>
        <v>0</v>
      </c>
      <c r="BL756" s="17" t="s">
        <v>288</v>
      </c>
      <c r="BM756" s="139" t="s">
        <v>1234</v>
      </c>
    </row>
    <row r="757" spans="2:65" s="1" customFormat="1">
      <c r="B757" s="32"/>
      <c r="D757" s="141" t="s">
        <v>189</v>
      </c>
      <c r="F757" s="142" t="s">
        <v>1235</v>
      </c>
      <c r="I757" s="143"/>
      <c r="L757" s="32"/>
      <c r="M757" s="144"/>
      <c r="T757" s="53"/>
      <c r="AT757" s="17" t="s">
        <v>189</v>
      </c>
      <c r="AU757" s="17" t="s">
        <v>85</v>
      </c>
    </row>
    <row r="758" spans="2:65" s="11" customFormat="1" ht="22.95" customHeight="1">
      <c r="B758" s="116"/>
      <c r="D758" s="117" t="s">
        <v>74</v>
      </c>
      <c r="E758" s="126" t="s">
        <v>1236</v>
      </c>
      <c r="F758" s="126" t="s">
        <v>1237</v>
      </c>
      <c r="I758" s="119"/>
      <c r="J758" s="127">
        <f>BK758</f>
        <v>0</v>
      </c>
      <c r="L758" s="116"/>
      <c r="M758" s="121"/>
      <c r="P758" s="122">
        <f>SUM(P759:P784)</f>
        <v>0</v>
      </c>
      <c r="R758" s="122">
        <f>SUM(R759:R784)</f>
        <v>3.7067100000000006</v>
      </c>
      <c r="T758" s="123">
        <f>SUM(T759:T784)</f>
        <v>0</v>
      </c>
      <c r="AR758" s="117" t="s">
        <v>85</v>
      </c>
      <c r="AT758" s="124" t="s">
        <v>74</v>
      </c>
      <c r="AU758" s="124" t="s">
        <v>83</v>
      </c>
      <c r="AY758" s="117" t="s">
        <v>180</v>
      </c>
      <c r="BK758" s="125">
        <f>SUM(BK759:BK784)</f>
        <v>0</v>
      </c>
    </row>
    <row r="759" spans="2:65" s="1" customFormat="1" ht="21.75" customHeight="1">
      <c r="B759" s="32"/>
      <c r="C759" s="128" t="s">
        <v>1238</v>
      </c>
      <c r="D759" s="128" t="s">
        <v>182</v>
      </c>
      <c r="E759" s="129" t="s">
        <v>1239</v>
      </c>
      <c r="F759" s="130" t="s">
        <v>1240</v>
      </c>
      <c r="G759" s="131" t="s">
        <v>105</v>
      </c>
      <c r="H759" s="132">
        <v>932</v>
      </c>
      <c r="I759" s="133"/>
      <c r="J759" s="134">
        <f>ROUND(I759*H759,2)</f>
        <v>0</v>
      </c>
      <c r="K759" s="130" t="s">
        <v>186</v>
      </c>
      <c r="L759" s="32"/>
      <c r="M759" s="135" t="s">
        <v>19</v>
      </c>
      <c r="N759" s="136" t="s">
        <v>46</v>
      </c>
      <c r="P759" s="137">
        <f>O759*H759</f>
        <v>0</v>
      </c>
      <c r="Q759" s="137">
        <v>0</v>
      </c>
      <c r="R759" s="137">
        <f>Q759*H759</f>
        <v>0</v>
      </c>
      <c r="S759" s="137">
        <v>0</v>
      </c>
      <c r="T759" s="138">
        <f>S759*H759</f>
        <v>0</v>
      </c>
      <c r="AR759" s="139" t="s">
        <v>288</v>
      </c>
      <c r="AT759" s="139" t="s">
        <v>182</v>
      </c>
      <c r="AU759" s="139" t="s">
        <v>85</v>
      </c>
      <c r="AY759" s="17" t="s">
        <v>180</v>
      </c>
      <c r="BE759" s="140">
        <f>IF(N759="základní",J759,0)</f>
        <v>0</v>
      </c>
      <c r="BF759" s="140">
        <f>IF(N759="snížená",J759,0)</f>
        <v>0</v>
      </c>
      <c r="BG759" s="140">
        <f>IF(N759="zákl. přenesená",J759,0)</f>
        <v>0</v>
      </c>
      <c r="BH759" s="140">
        <f>IF(N759="sníž. přenesená",J759,0)</f>
        <v>0</v>
      </c>
      <c r="BI759" s="140">
        <f>IF(N759="nulová",J759,0)</f>
        <v>0</v>
      </c>
      <c r="BJ759" s="17" t="s">
        <v>83</v>
      </c>
      <c r="BK759" s="140">
        <f>ROUND(I759*H759,2)</f>
        <v>0</v>
      </c>
      <c r="BL759" s="17" t="s">
        <v>288</v>
      </c>
      <c r="BM759" s="139" t="s">
        <v>1241</v>
      </c>
    </row>
    <row r="760" spans="2:65" s="1" customFormat="1">
      <c r="B760" s="32"/>
      <c r="D760" s="141" t="s">
        <v>189</v>
      </c>
      <c r="F760" s="142" t="s">
        <v>1242</v>
      </c>
      <c r="I760" s="143"/>
      <c r="L760" s="32"/>
      <c r="M760" s="144"/>
      <c r="T760" s="53"/>
      <c r="AT760" s="17" t="s">
        <v>189</v>
      </c>
      <c r="AU760" s="17" t="s">
        <v>85</v>
      </c>
    </row>
    <row r="761" spans="2:65" s="1" customFormat="1" ht="21.75" customHeight="1">
      <c r="B761" s="32"/>
      <c r="C761" s="128" t="s">
        <v>1243</v>
      </c>
      <c r="D761" s="128" t="s">
        <v>182</v>
      </c>
      <c r="E761" s="129" t="s">
        <v>1239</v>
      </c>
      <c r="F761" s="130" t="s">
        <v>1240</v>
      </c>
      <c r="G761" s="131" t="s">
        <v>105</v>
      </c>
      <c r="H761" s="132">
        <v>62.5</v>
      </c>
      <c r="I761" s="133"/>
      <c r="J761" s="134">
        <f>ROUND(I761*H761,2)</f>
        <v>0</v>
      </c>
      <c r="K761" s="130" t="s">
        <v>186</v>
      </c>
      <c r="L761" s="32"/>
      <c r="M761" s="135" t="s">
        <v>19</v>
      </c>
      <c r="N761" s="136" t="s">
        <v>46</v>
      </c>
      <c r="P761" s="137">
        <f>O761*H761</f>
        <v>0</v>
      </c>
      <c r="Q761" s="137">
        <v>0</v>
      </c>
      <c r="R761" s="137">
        <f>Q761*H761</f>
        <v>0</v>
      </c>
      <c r="S761" s="137">
        <v>0</v>
      </c>
      <c r="T761" s="138">
        <f>S761*H761</f>
        <v>0</v>
      </c>
      <c r="AR761" s="139" t="s">
        <v>288</v>
      </c>
      <c r="AT761" s="139" t="s">
        <v>182</v>
      </c>
      <c r="AU761" s="139" t="s">
        <v>85</v>
      </c>
      <c r="AY761" s="17" t="s">
        <v>180</v>
      </c>
      <c r="BE761" s="140">
        <f>IF(N761="základní",J761,0)</f>
        <v>0</v>
      </c>
      <c r="BF761" s="140">
        <f>IF(N761="snížená",J761,0)</f>
        <v>0</v>
      </c>
      <c r="BG761" s="140">
        <f>IF(N761="zákl. přenesená",J761,0)</f>
        <v>0</v>
      </c>
      <c r="BH761" s="140">
        <f>IF(N761="sníž. přenesená",J761,0)</f>
        <v>0</v>
      </c>
      <c r="BI761" s="140">
        <f>IF(N761="nulová",J761,0)</f>
        <v>0</v>
      </c>
      <c r="BJ761" s="17" t="s">
        <v>83</v>
      </c>
      <c r="BK761" s="140">
        <f>ROUND(I761*H761,2)</f>
        <v>0</v>
      </c>
      <c r="BL761" s="17" t="s">
        <v>288</v>
      </c>
      <c r="BM761" s="139" t="s">
        <v>1244</v>
      </c>
    </row>
    <row r="762" spans="2:65" s="1" customFormat="1">
      <c r="B762" s="32"/>
      <c r="D762" s="141" t="s">
        <v>189</v>
      </c>
      <c r="F762" s="142" t="s">
        <v>1242</v>
      </c>
      <c r="I762" s="143"/>
      <c r="L762" s="32"/>
      <c r="M762" s="144"/>
      <c r="T762" s="53"/>
      <c r="AT762" s="17" t="s">
        <v>189</v>
      </c>
      <c r="AU762" s="17" t="s">
        <v>85</v>
      </c>
    </row>
    <row r="763" spans="2:65" s="1" customFormat="1" ht="24.15" customHeight="1">
      <c r="B763" s="32"/>
      <c r="C763" s="128" t="s">
        <v>1245</v>
      </c>
      <c r="D763" s="128" t="s">
        <v>182</v>
      </c>
      <c r="E763" s="129" t="s">
        <v>1246</v>
      </c>
      <c r="F763" s="130" t="s">
        <v>1247</v>
      </c>
      <c r="G763" s="131" t="s">
        <v>105</v>
      </c>
      <c r="H763" s="132">
        <v>932</v>
      </c>
      <c r="I763" s="133"/>
      <c r="J763" s="134">
        <f>ROUND(I763*H763,2)</f>
        <v>0</v>
      </c>
      <c r="K763" s="130" t="s">
        <v>186</v>
      </c>
      <c r="L763" s="32"/>
      <c r="M763" s="135" t="s">
        <v>19</v>
      </c>
      <c r="N763" s="136" t="s">
        <v>46</v>
      </c>
      <c r="P763" s="137">
        <f>O763*H763</f>
        <v>0</v>
      </c>
      <c r="Q763" s="137">
        <v>4.0000000000000003E-5</v>
      </c>
      <c r="R763" s="137">
        <f>Q763*H763</f>
        <v>3.7280000000000001E-2</v>
      </c>
      <c r="S763" s="137">
        <v>0</v>
      </c>
      <c r="T763" s="138">
        <f>S763*H763</f>
        <v>0</v>
      </c>
      <c r="AR763" s="139" t="s">
        <v>288</v>
      </c>
      <c r="AT763" s="139" t="s">
        <v>182</v>
      </c>
      <c r="AU763" s="139" t="s">
        <v>85</v>
      </c>
      <c r="AY763" s="17" t="s">
        <v>180</v>
      </c>
      <c r="BE763" s="140">
        <f>IF(N763="základní",J763,0)</f>
        <v>0</v>
      </c>
      <c r="BF763" s="140">
        <f>IF(N763="snížená",J763,0)</f>
        <v>0</v>
      </c>
      <c r="BG763" s="140">
        <f>IF(N763="zákl. přenesená",J763,0)</f>
        <v>0</v>
      </c>
      <c r="BH763" s="140">
        <f>IF(N763="sníž. přenesená",J763,0)</f>
        <v>0</v>
      </c>
      <c r="BI763" s="140">
        <f>IF(N763="nulová",J763,0)</f>
        <v>0</v>
      </c>
      <c r="BJ763" s="17" t="s">
        <v>83</v>
      </c>
      <c r="BK763" s="140">
        <f>ROUND(I763*H763,2)</f>
        <v>0</v>
      </c>
      <c r="BL763" s="17" t="s">
        <v>288</v>
      </c>
      <c r="BM763" s="139" t="s">
        <v>1248</v>
      </c>
    </row>
    <row r="764" spans="2:65" s="1" customFormat="1">
      <c r="B764" s="32"/>
      <c r="D764" s="141" t="s">
        <v>189</v>
      </c>
      <c r="F764" s="142" t="s">
        <v>1249</v>
      </c>
      <c r="I764" s="143"/>
      <c r="L764" s="32"/>
      <c r="M764" s="144"/>
      <c r="T764" s="53"/>
      <c r="AT764" s="17" t="s">
        <v>189</v>
      </c>
      <c r="AU764" s="17" t="s">
        <v>85</v>
      </c>
    </row>
    <row r="765" spans="2:65" s="1" customFormat="1" ht="24.15" customHeight="1">
      <c r="B765" s="32"/>
      <c r="C765" s="128" t="s">
        <v>1250</v>
      </c>
      <c r="D765" s="128" t="s">
        <v>182</v>
      </c>
      <c r="E765" s="129" t="s">
        <v>1251</v>
      </c>
      <c r="F765" s="130" t="s">
        <v>1252</v>
      </c>
      <c r="G765" s="131" t="s">
        <v>105</v>
      </c>
      <c r="H765" s="132">
        <v>25</v>
      </c>
      <c r="I765" s="133"/>
      <c r="J765" s="134">
        <f>ROUND(I765*H765,2)</f>
        <v>0</v>
      </c>
      <c r="K765" s="130" t="s">
        <v>186</v>
      </c>
      <c r="L765" s="32"/>
      <c r="M765" s="135" t="s">
        <v>19</v>
      </c>
      <c r="N765" s="136" t="s">
        <v>46</v>
      </c>
      <c r="P765" s="137">
        <f>O765*H765</f>
        <v>0</v>
      </c>
      <c r="Q765" s="137">
        <v>5.4000000000000003E-3</v>
      </c>
      <c r="R765" s="137">
        <f>Q765*H765</f>
        <v>0.13500000000000001</v>
      </c>
      <c r="S765" s="137">
        <v>0</v>
      </c>
      <c r="T765" s="138">
        <f>S765*H765</f>
        <v>0</v>
      </c>
      <c r="AR765" s="139" t="s">
        <v>288</v>
      </c>
      <c r="AT765" s="139" t="s">
        <v>182</v>
      </c>
      <c r="AU765" s="139" t="s">
        <v>85</v>
      </c>
      <c r="AY765" s="17" t="s">
        <v>180</v>
      </c>
      <c r="BE765" s="140">
        <f>IF(N765="základní",J765,0)</f>
        <v>0</v>
      </c>
      <c r="BF765" s="140">
        <f>IF(N765="snížená",J765,0)</f>
        <v>0</v>
      </c>
      <c r="BG765" s="140">
        <f>IF(N765="zákl. přenesená",J765,0)</f>
        <v>0</v>
      </c>
      <c r="BH765" s="140">
        <f>IF(N765="sníž. přenesená",J765,0)</f>
        <v>0</v>
      </c>
      <c r="BI765" s="140">
        <f>IF(N765="nulová",J765,0)</f>
        <v>0</v>
      </c>
      <c r="BJ765" s="17" t="s">
        <v>83</v>
      </c>
      <c r="BK765" s="140">
        <f>ROUND(I765*H765,2)</f>
        <v>0</v>
      </c>
      <c r="BL765" s="17" t="s">
        <v>288</v>
      </c>
      <c r="BM765" s="139" t="s">
        <v>1253</v>
      </c>
    </row>
    <row r="766" spans="2:65" s="1" customFormat="1">
      <c r="B766" s="32"/>
      <c r="D766" s="141" t="s">
        <v>189</v>
      </c>
      <c r="F766" s="142" t="s">
        <v>1254</v>
      </c>
      <c r="I766" s="143"/>
      <c r="L766" s="32"/>
      <c r="M766" s="144"/>
      <c r="T766" s="53"/>
      <c r="AT766" s="17" t="s">
        <v>189</v>
      </c>
      <c r="AU766" s="17" t="s">
        <v>85</v>
      </c>
    </row>
    <row r="767" spans="2:65" s="1" customFormat="1" ht="24.15" customHeight="1">
      <c r="B767" s="32"/>
      <c r="C767" s="128" t="s">
        <v>1255</v>
      </c>
      <c r="D767" s="128" t="s">
        <v>182</v>
      </c>
      <c r="E767" s="129" t="s">
        <v>1256</v>
      </c>
      <c r="F767" s="130" t="s">
        <v>1257</v>
      </c>
      <c r="G767" s="131" t="s">
        <v>105</v>
      </c>
      <c r="H767" s="132">
        <v>932</v>
      </c>
      <c r="I767" s="133"/>
      <c r="J767" s="134">
        <f>ROUND(I767*H767,2)</f>
        <v>0</v>
      </c>
      <c r="K767" s="130" t="s">
        <v>186</v>
      </c>
      <c r="L767" s="32"/>
      <c r="M767" s="135" t="s">
        <v>19</v>
      </c>
      <c r="N767" s="136" t="s">
        <v>46</v>
      </c>
      <c r="P767" s="137">
        <f>O767*H767</f>
        <v>0</v>
      </c>
      <c r="Q767" s="137">
        <v>5.4000000000000001E-4</v>
      </c>
      <c r="R767" s="137">
        <f>Q767*H767</f>
        <v>0.50328000000000006</v>
      </c>
      <c r="S767" s="137">
        <v>0</v>
      </c>
      <c r="T767" s="138">
        <f>S767*H767</f>
        <v>0</v>
      </c>
      <c r="AR767" s="139" t="s">
        <v>288</v>
      </c>
      <c r="AT767" s="139" t="s">
        <v>182</v>
      </c>
      <c r="AU767" s="139" t="s">
        <v>85</v>
      </c>
      <c r="AY767" s="17" t="s">
        <v>180</v>
      </c>
      <c r="BE767" s="140">
        <f>IF(N767="základní",J767,0)</f>
        <v>0</v>
      </c>
      <c r="BF767" s="140">
        <f>IF(N767="snížená",J767,0)</f>
        <v>0</v>
      </c>
      <c r="BG767" s="140">
        <f>IF(N767="zákl. přenesená",J767,0)</f>
        <v>0</v>
      </c>
      <c r="BH767" s="140">
        <f>IF(N767="sníž. přenesená",J767,0)</f>
        <v>0</v>
      </c>
      <c r="BI767" s="140">
        <f>IF(N767="nulová",J767,0)</f>
        <v>0</v>
      </c>
      <c r="BJ767" s="17" t="s">
        <v>83</v>
      </c>
      <c r="BK767" s="140">
        <f>ROUND(I767*H767,2)</f>
        <v>0</v>
      </c>
      <c r="BL767" s="17" t="s">
        <v>288</v>
      </c>
      <c r="BM767" s="139" t="s">
        <v>1258</v>
      </c>
    </row>
    <row r="768" spans="2:65" s="1" customFormat="1">
      <c r="B768" s="32"/>
      <c r="D768" s="141" t="s">
        <v>189</v>
      </c>
      <c r="F768" s="142" t="s">
        <v>1259</v>
      </c>
      <c r="I768" s="143"/>
      <c r="L768" s="32"/>
      <c r="M768" s="144"/>
      <c r="T768" s="53"/>
      <c r="AT768" s="17" t="s">
        <v>189</v>
      </c>
      <c r="AU768" s="17" t="s">
        <v>85</v>
      </c>
    </row>
    <row r="769" spans="2:65" s="1" customFormat="1" ht="24.15" customHeight="1">
      <c r="B769" s="32"/>
      <c r="C769" s="128" t="s">
        <v>1260</v>
      </c>
      <c r="D769" s="128" t="s">
        <v>182</v>
      </c>
      <c r="E769" s="129" t="s">
        <v>1256</v>
      </c>
      <c r="F769" s="130" t="s">
        <v>1257</v>
      </c>
      <c r="G769" s="131" t="s">
        <v>105</v>
      </c>
      <c r="H769" s="132">
        <v>62.5</v>
      </c>
      <c r="I769" s="133"/>
      <c r="J769" s="134">
        <f>ROUND(I769*H769,2)</f>
        <v>0</v>
      </c>
      <c r="K769" s="130" t="s">
        <v>186</v>
      </c>
      <c r="L769" s="32"/>
      <c r="M769" s="135" t="s">
        <v>19</v>
      </c>
      <c r="N769" s="136" t="s">
        <v>46</v>
      </c>
      <c r="P769" s="137">
        <f>O769*H769</f>
        <v>0</v>
      </c>
      <c r="Q769" s="137">
        <v>5.4000000000000001E-4</v>
      </c>
      <c r="R769" s="137">
        <f>Q769*H769</f>
        <v>3.3750000000000002E-2</v>
      </c>
      <c r="S769" s="137">
        <v>0</v>
      </c>
      <c r="T769" s="138">
        <f>S769*H769</f>
        <v>0</v>
      </c>
      <c r="AR769" s="139" t="s">
        <v>288</v>
      </c>
      <c r="AT769" s="139" t="s">
        <v>182</v>
      </c>
      <c r="AU769" s="139" t="s">
        <v>85</v>
      </c>
      <c r="AY769" s="17" t="s">
        <v>180</v>
      </c>
      <c r="BE769" s="140">
        <f>IF(N769="základní",J769,0)</f>
        <v>0</v>
      </c>
      <c r="BF769" s="140">
        <f>IF(N769="snížená",J769,0)</f>
        <v>0</v>
      </c>
      <c r="BG769" s="140">
        <f>IF(N769="zákl. přenesená",J769,0)</f>
        <v>0</v>
      </c>
      <c r="BH769" s="140">
        <f>IF(N769="sníž. přenesená",J769,0)</f>
        <v>0</v>
      </c>
      <c r="BI769" s="140">
        <f>IF(N769="nulová",J769,0)</f>
        <v>0</v>
      </c>
      <c r="BJ769" s="17" t="s">
        <v>83</v>
      </c>
      <c r="BK769" s="140">
        <f>ROUND(I769*H769,2)</f>
        <v>0</v>
      </c>
      <c r="BL769" s="17" t="s">
        <v>288</v>
      </c>
      <c r="BM769" s="139" t="s">
        <v>1261</v>
      </c>
    </row>
    <row r="770" spans="2:65" s="1" customFormat="1">
      <c r="B770" s="32"/>
      <c r="D770" s="141" t="s">
        <v>189</v>
      </c>
      <c r="F770" s="142" t="s">
        <v>1259</v>
      </c>
      <c r="I770" s="143"/>
      <c r="L770" s="32"/>
      <c r="M770" s="144"/>
      <c r="T770" s="53"/>
      <c r="AT770" s="17" t="s">
        <v>189</v>
      </c>
      <c r="AU770" s="17" t="s">
        <v>85</v>
      </c>
    </row>
    <row r="771" spans="2:65" s="1" customFormat="1" ht="24.15" customHeight="1">
      <c r="B771" s="32"/>
      <c r="C771" s="128" t="s">
        <v>1262</v>
      </c>
      <c r="D771" s="128" t="s">
        <v>182</v>
      </c>
      <c r="E771" s="129" t="s">
        <v>1263</v>
      </c>
      <c r="F771" s="130" t="s">
        <v>1264</v>
      </c>
      <c r="G771" s="131" t="s">
        <v>105</v>
      </c>
      <c r="H771" s="132">
        <v>932</v>
      </c>
      <c r="I771" s="133"/>
      <c r="J771" s="134">
        <f>ROUND(I771*H771,2)</f>
        <v>0</v>
      </c>
      <c r="K771" s="130" t="s">
        <v>186</v>
      </c>
      <c r="L771" s="32"/>
      <c r="M771" s="135" t="s">
        <v>19</v>
      </c>
      <c r="N771" s="136" t="s">
        <v>46</v>
      </c>
      <c r="P771" s="137">
        <f>O771*H771</f>
        <v>0</v>
      </c>
      <c r="Q771" s="137">
        <v>3.2000000000000002E-3</v>
      </c>
      <c r="R771" s="137">
        <f>Q771*H771</f>
        <v>2.9824000000000002</v>
      </c>
      <c r="S771" s="137">
        <v>0</v>
      </c>
      <c r="T771" s="138">
        <f>S771*H771</f>
        <v>0</v>
      </c>
      <c r="AR771" s="139" t="s">
        <v>288</v>
      </c>
      <c r="AT771" s="139" t="s">
        <v>182</v>
      </c>
      <c r="AU771" s="139" t="s">
        <v>85</v>
      </c>
      <c r="AY771" s="17" t="s">
        <v>180</v>
      </c>
      <c r="BE771" s="140">
        <f>IF(N771="základní",J771,0)</f>
        <v>0</v>
      </c>
      <c r="BF771" s="140">
        <f>IF(N771="snížená",J771,0)</f>
        <v>0</v>
      </c>
      <c r="BG771" s="140">
        <f>IF(N771="zákl. přenesená",J771,0)</f>
        <v>0</v>
      </c>
      <c r="BH771" s="140">
        <f>IF(N771="sníž. přenesená",J771,0)</f>
        <v>0</v>
      </c>
      <c r="BI771" s="140">
        <f>IF(N771="nulová",J771,0)</f>
        <v>0</v>
      </c>
      <c r="BJ771" s="17" t="s">
        <v>83</v>
      </c>
      <c r="BK771" s="140">
        <f>ROUND(I771*H771,2)</f>
        <v>0</v>
      </c>
      <c r="BL771" s="17" t="s">
        <v>288</v>
      </c>
      <c r="BM771" s="139" t="s">
        <v>1265</v>
      </c>
    </row>
    <row r="772" spans="2:65" s="1" customFormat="1">
      <c r="B772" s="32"/>
      <c r="D772" s="141" t="s">
        <v>189</v>
      </c>
      <c r="F772" s="142" t="s">
        <v>1266</v>
      </c>
      <c r="I772" s="143"/>
      <c r="L772" s="32"/>
      <c r="M772" s="144"/>
      <c r="T772" s="53"/>
      <c r="AT772" s="17" t="s">
        <v>189</v>
      </c>
      <c r="AU772" s="17" t="s">
        <v>85</v>
      </c>
    </row>
    <row r="773" spans="2:65" s="14" customFormat="1" ht="20.399999999999999">
      <c r="B773" s="160"/>
      <c r="D773" s="146" t="s">
        <v>191</v>
      </c>
      <c r="E773" s="161" t="s">
        <v>19</v>
      </c>
      <c r="F773" s="162" t="s">
        <v>1267</v>
      </c>
      <c r="H773" s="161" t="s">
        <v>19</v>
      </c>
      <c r="I773" s="163"/>
      <c r="L773" s="160"/>
      <c r="M773" s="164"/>
      <c r="T773" s="165"/>
      <c r="AT773" s="161" t="s">
        <v>191</v>
      </c>
      <c r="AU773" s="161" t="s">
        <v>85</v>
      </c>
      <c r="AV773" s="14" t="s">
        <v>83</v>
      </c>
      <c r="AW773" s="14" t="s">
        <v>36</v>
      </c>
      <c r="AX773" s="14" t="s">
        <v>75</v>
      </c>
      <c r="AY773" s="161" t="s">
        <v>180</v>
      </c>
    </row>
    <row r="774" spans="2:65" s="12" customFormat="1">
      <c r="B774" s="145"/>
      <c r="D774" s="146" t="s">
        <v>191</v>
      </c>
      <c r="E774" s="147" t="s">
        <v>19</v>
      </c>
      <c r="F774" s="148" t="s">
        <v>517</v>
      </c>
      <c r="H774" s="149">
        <v>932</v>
      </c>
      <c r="I774" s="150"/>
      <c r="L774" s="145"/>
      <c r="M774" s="151"/>
      <c r="T774" s="152"/>
      <c r="AT774" s="147" t="s">
        <v>191</v>
      </c>
      <c r="AU774" s="147" t="s">
        <v>85</v>
      </c>
      <c r="AV774" s="12" t="s">
        <v>85</v>
      </c>
      <c r="AW774" s="12" t="s">
        <v>36</v>
      </c>
      <c r="AX774" s="12" t="s">
        <v>75</v>
      </c>
      <c r="AY774" s="147" t="s">
        <v>180</v>
      </c>
    </row>
    <row r="775" spans="2:65" s="13" customFormat="1">
      <c r="B775" s="153"/>
      <c r="D775" s="146" t="s">
        <v>191</v>
      </c>
      <c r="E775" s="154" t="s">
        <v>19</v>
      </c>
      <c r="F775" s="155" t="s">
        <v>195</v>
      </c>
      <c r="H775" s="156">
        <v>932</v>
      </c>
      <c r="I775" s="157"/>
      <c r="L775" s="153"/>
      <c r="M775" s="158"/>
      <c r="T775" s="159"/>
      <c r="AT775" s="154" t="s">
        <v>191</v>
      </c>
      <c r="AU775" s="154" t="s">
        <v>85</v>
      </c>
      <c r="AV775" s="13" t="s">
        <v>187</v>
      </c>
      <c r="AW775" s="13" t="s">
        <v>36</v>
      </c>
      <c r="AX775" s="13" t="s">
        <v>83</v>
      </c>
      <c r="AY775" s="154" t="s">
        <v>180</v>
      </c>
    </row>
    <row r="776" spans="2:65" s="1" customFormat="1" ht="16.5" customHeight="1">
      <c r="B776" s="32"/>
      <c r="C776" s="128" t="s">
        <v>660</v>
      </c>
      <c r="D776" s="128" t="s">
        <v>182</v>
      </c>
      <c r="E776" s="129" t="s">
        <v>1268</v>
      </c>
      <c r="F776" s="130" t="s">
        <v>1269</v>
      </c>
      <c r="G776" s="131" t="s">
        <v>105</v>
      </c>
      <c r="H776" s="132">
        <v>62.5</v>
      </c>
      <c r="I776" s="133"/>
      <c r="J776" s="134">
        <f>ROUND(I776*H776,2)</f>
        <v>0</v>
      </c>
      <c r="K776" s="130" t="s">
        <v>186</v>
      </c>
      <c r="L776" s="32"/>
      <c r="M776" s="135" t="s">
        <v>19</v>
      </c>
      <c r="N776" s="136" t="s">
        <v>46</v>
      </c>
      <c r="P776" s="137">
        <f>O776*H776</f>
        <v>0</v>
      </c>
      <c r="Q776" s="137">
        <v>2.4000000000000001E-4</v>
      </c>
      <c r="R776" s="137">
        <f>Q776*H776</f>
        <v>1.5000000000000001E-2</v>
      </c>
      <c r="S776" s="137">
        <v>0</v>
      </c>
      <c r="T776" s="138">
        <f>S776*H776</f>
        <v>0</v>
      </c>
      <c r="AR776" s="139" t="s">
        <v>288</v>
      </c>
      <c r="AT776" s="139" t="s">
        <v>182</v>
      </c>
      <c r="AU776" s="139" t="s">
        <v>85</v>
      </c>
      <c r="AY776" s="17" t="s">
        <v>180</v>
      </c>
      <c r="BE776" s="140">
        <f>IF(N776="základní",J776,0)</f>
        <v>0</v>
      </c>
      <c r="BF776" s="140">
        <f>IF(N776="snížená",J776,0)</f>
        <v>0</v>
      </c>
      <c r="BG776" s="140">
        <f>IF(N776="zákl. přenesená",J776,0)</f>
        <v>0</v>
      </c>
      <c r="BH776" s="140">
        <f>IF(N776="sníž. přenesená",J776,0)</f>
        <v>0</v>
      </c>
      <c r="BI776" s="140">
        <f>IF(N776="nulová",J776,0)</f>
        <v>0</v>
      </c>
      <c r="BJ776" s="17" t="s">
        <v>83</v>
      </c>
      <c r="BK776" s="140">
        <f>ROUND(I776*H776,2)</f>
        <v>0</v>
      </c>
      <c r="BL776" s="17" t="s">
        <v>288</v>
      </c>
      <c r="BM776" s="139" t="s">
        <v>1270</v>
      </c>
    </row>
    <row r="777" spans="2:65" s="1" customFormat="1">
      <c r="B777" s="32"/>
      <c r="D777" s="141" t="s">
        <v>189</v>
      </c>
      <c r="F777" s="142" t="s">
        <v>1271</v>
      </c>
      <c r="I777" s="143"/>
      <c r="L777" s="32"/>
      <c r="M777" s="144"/>
      <c r="T777" s="53"/>
      <c r="AT777" s="17" t="s">
        <v>189</v>
      </c>
      <c r="AU777" s="17" t="s">
        <v>85</v>
      </c>
    </row>
    <row r="778" spans="2:65" s="14" customFormat="1" ht="20.399999999999999">
      <c r="B778" s="160"/>
      <c r="D778" s="146" t="s">
        <v>191</v>
      </c>
      <c r="E778" s="161" t="s">
        <v>19</v>
      </c>
      <c r="F778" s="162" t="s">
        <v>1272</v>
      </c>
      <c r="H778" s="161" t="s">
        <v>19</v>
      </c>
      <c r="I778" s="163"/>
      <c r="L778" s="160"/>
      <c r="M778" s="164"/>
      <c r="T778" s="165"/>
      <c r="AT778" s="161" t="s">
        <v>191</v>
      </c>
      <c r="AU778" s="161" t="s">
        <v>85</v>
      </c>
      <c r="AV778" s="14" t="s">
        <v>83</v>
      </c>
      <c r="AW778" s="14" t="s">
        <v>36</v>
      </c>
      <c r="AX778" s="14" t="s">
        <v>75</v>
      </c>
      <c r="AY778" s="161" t="s">
        <v>180</v>
      </c>
    </row>
    <row r="779" spans="2:65" s="12" customFormat="1">
      <c r="B779" s="145"/>
      <c r="D779" s="146" t="s">
        <v>191</v>
      </c>
      <c r="E779" s="147" t="s">
        <v>19</v>
      </c>
      <c r="F779" s="148" t="s">
        <v>1273</v>
      </c>
      <c r="H779" s="149">
        <v>62.5</v>
      </c>
      <c r="I779" s="150"/>
      <c r="L779" s="145"/>
      <c r="M779" s="151"/>
      <c r="T779" s="152"/>
      <c r="AT779" s="147" t="s">
        <v>191</v>
      </c>
      <c r="AU779" s="147" t="s">
        <v>85</v>
      </c>
      <c r="AV779" s="12" t="s">
        <v>85</v>
      </c>
      <c r="AW779" s="12" t="s">
        <v>36</v>
      </c>
      <c r="AX779" s="12" t="s">
        <v>75</v>
      </c>
      <c r="AY779" s="147" t="s">
        <v>180</v>
      </c>
    </row>
    <row r="780" spans="2:65" s="13" customFormat="1">
      <c r="B780" s="153"/>
      <c r="D780" s="146" t="s">
        <v>191</v>
      </c>
      <c r="E780" s="154" t="s">
        <v>19</v>
      </c>
      <c r="F780" s="155" t="s">
        <v>195</v>
      </c>
      <c r="H780" s="156">
        <v>62.5</v>
      </c>
      <c r="I780" s="157"/>
      <c r="L780" s="153"/>
      <c r="M780" s="158"/>
      <c r="T780" s="159"/>
      <c r="AT780" s="154" t="s">
        <v>191</v>
      </c>
      <c r="AU780" s="154" t="s">
        <v>85</v>
      </c>
      <c r="AV780" s="13" t="s">
        <v>187</v>
      </c>
      <c r="AW780" s="13" t="s">
        <v>36</v>
      </c>
      <c r="AX780" s="13" t="s">
        <v>83</v>
      </c>
      <c r="AY780" s="154" t="s">
        <v>180</v>
      </c>
    </row>
    <row r="781" spans="2:65" s="1" customFormat="1" ht="49.2" customHeight="1">
      <c r="B781" s="32"/>
      <c r="C781" s="128" t="s">
        <v>1274</v>
      </c>
      <c r="D781" s="128" t="s">
        <v>182</v>
      </c>
      <c r="E781" s="129" t="s">
        <v>1275</v>
      </c>
      <c r="F781" s="130" t="s">
        <v>1276</v>
      </c>
      <c r="G781" s="131" t="s">
        <v>938</v>
      </c>
      <c r="H781" s="177"/>
      <c r="I781" s="133"/>
      <c r="J781" s="134">
        <f>ROUND(I781*H781,2)</f>
        <v>0</v>
      </c>
      <c r="K781" s="130" t="s">
        <v>186</v>
      </c>
      <c r="L781" s="32"/>
      <c r="M781" s="135" t="s">
        <v>19</v>
      </c>
      <c r="N781" s="136" t="s">
        <v>46</v>
      </c>
      <c r="P781" s="137">
        <f>O781*H781</f>
        <v>0</v>
      </c>
      <c r="Q781" s="137">
        <v>0</v>
      </c>
      <c r="R781" s="137">
        <f>Q781*H781</f>
        <v>0</v>
      </c>
      <c r="S781" s="137">
        <v>0</v>
      </c>
      <c r="T781" s="138">
        <f>S781*H781</f>
        <v>0</v>
      </c>
      <c r="AR781" s="139" t="s">
        <v>288</v>
      </c>
      <c r="AT781" s="139" t="s">
        <v>182</v>
      </c>
      <c r="AU781" s="139" t="s">
        <v>85</v>
      </c>
      <c r="AY781" s="17" t="s">
        <v>180</v>
      </c>
      <c r="BE781" s="140">
        <f>IF(N781="základní",J781,0)</f>
        <v>0</v>
      </c>
      <c r="BF781" s="140">
        <f>IF(N781="snížená",J781,0)</f>
        <v>0</v>
      </c>
      <c r="BG781" s="140">
        <f>IF(N781="zákl. přenesená",J781,0)</f>
        <v>0</v>
      </c>
      <c r="BH781" s="140">
        <f>IF(N781="sníž. přenesená",J781,0)</f>
        <v>0</v>
      </c>
      <c r="BI781" s="140">
        <f>IF(N781="nulová",J781,0)</f>
        <v>0</v>
      </c>
      <c r="BJ781" s="17" t="s">
        <v>83</v>
      </c>
      <c r="BK781" s="140">
        <f>ROUND(I781*H781,2)</f>
        <v>0</v>
      </c>
      <c r="BL781" s="17" t="s">
        <v>288</v>
      </c>
      <c r="BM781" s="139" t="s">
        <v>1277</v>
      </c>
    </row>
    <row r="782" spans="2:65" s="1" customFormat="1">
      <c r="B782" s="32"/>
      <c r="D782" s="141" t="s">
        <v>189</v>
      </c>
      <c r="F782" s="142" t="s">
        <v>1278</v>
      </c>
      <c r="I782" s="143"/>
      <c r="L782" s="32"/>
      <c r="M782" s="144"/>
      <c r="T782" s="53"/>
      <c r="AT782" s="17" t="s">
        <v>189</v>
      </c>
      <c r="AU782" s="17" t="s">
        <v>85</v>
      </c>
    </row>
    <row r="783" spans="2:65" s="1" customFormat="1" ht="55.5" customHeight="1">
      <c r="B783" s="32"/>
      <c r="C783" s="128" t="s">
        <v>1279</v>
      </c>
      <c r="D783" s="128" t="s">
        <v>182</v>
      </c>
      <c r="E783" s="129" t="s">
        <v>1280</v>
      </c>
      <c r="F783" s="130" t="s">
        <v>1281</v>
      </c>
      <c r="G783" s="131" t="s">
        <v>938</v>
      </c>
      <c r="H783" s="177"/>
      <c r="I783" s="133"/>
      <c r="J783" s="134">
        <f>ROUND(I783*H783,2)</f>
        <v>0</v>
      </c>
      <c r="K783" s="130" t="s">
        <v>186</v>
      </c>
      <c r="L783" s="32"/>
      <c r="M783" s="135" t="s">
        <v>19</v>
      </c>
      <c r="N783" s="136" t="s">
        <v>46</v>
      </c>
      <c r="P783" s="137">
        <f>O783*H783</f>
        <v>0</v>
      </c>
      <c r="Q783" s="137">
        <v>0</v>
      </c>
      <c r="R783" s="137">
        <f>Q783*H783</f>
        <v>0</v>
      </c>
      <c r="S783" s="137">
        <v>0</v>
      </c>
      <c r="T783" s="138">
        <f>S783*H783</f>
        <v>0</v>
      </c>
      <c r="AR783" s="139" t="s">
        <v>288</v>
      </c>
      <c r="AT783" s="139" t="s">
        <v>182</v>
      </c>
      <c r="AU783" s="139" t="s">
        <v>85</v>
      </c>
      <c r="AY783" s="17" t="s">
        <v>180</v>
      </c>
      <c r="BE783" s="140">
        <f>IF(N783="základní",J783,0)</f>
        <v>0</v>
      </c>
      <c r="BF783" s="140">
        <f>IF(N783="snížená",J783,0)</f>
        <v>0</v>
      </c>
      <c r="BG783" s="140">
        <f>IF(N783="zákl. přenesená",J783,0)</f>
        <v>0</v>
      </c>
      <c r="BH783" s="140">
        <f>IF(N783="sníž. přenesená",J783,0)</f>
        <v>0</v>
      </c>
      <c r="BI783" s="140">
        <f>IF(N783="nulová",J783,0)</f>
        <v>0</v>
      </c>
      <c r="BJ783" s="17" t="s">
        <v>83</v>
      </c>
      <c r="BK783" s="140">
        <f>ROUND(I783*H783,2)</f>
        <v>0</v>
      </c>
      <c r="BL783" s="17" t="s">
        <v>288</v>
      </c>
      <c r="BM783" s="139" t="s">
        <v>1282</v>
      </c>
    </row>
    <row r="784" spans="2:65" s="1" customFormat="1">
      <c r="B784" s="32"/>
      <c r="D784" s="141" t="s">
        <v>189</v>
      </c>
      <c r="F784" s="142" t="s">
        <v>1283</v>
      </c>
      <c r="I784" s="143"/>
      <c r="L784" s="32"/>
      <c r="M784" s="144"/>
      <c r="T784" s="53"/>
      <c r="AT784" s="17" t="s">
        <v>189</v>
      </c>
      <c r="AU784" s="17" t="s">
        <v>85</v>
      </c>
    </row>
    <row r="785" spans="2:65" s="11" customFormat="1" ht="22.95" customHeight="1">
      <c r="B785" s="116"/>
      <c r="D785" s="117" t="s">
        <v>74</v>
      </c>
      <c r="E785" s="126" t="s">
        <v>1284</v>
      </c>
      <c r="F785" s="126" t="s">
        <v>1285</v>
      </c>
      <c r="I785" s="119"/>
      <c r="J785" s="127">
        <f>BK785</f>
        <v>0</v>
      </c>
      <c r="L785" s="116"/>
      <c r="M785" s="121"/>
      <c r="P785" s="122">
        <f>SUM(P786:P807)</f>
        <v>0</v>
      </c>
      <c r="R785" s="122">
        <f>SUM(R786:R807)</f>
        <v>0.16171015999999999</v>
      </c>
      <c r="T785" s="123">
        <f>SUM(T786:T807)</f>
        <v>0</v>
      </c>
      <c r="AR785" s="117" t="s">
        <v>85</v>
      </c>
      <c r="AT785" s="124" t="s">
        <v>74</v>
      </c>
      <c r="AU785" s="124" t="s">
        <v>83</v>
      </c>
      <c r="AY785" s="117" t="s">
        <v>180</v>
      </c>
      <c r="BK785" s="125">
        <f>SUM(BK786:BK807)</f>
        <v>0</v>
      </c>
    </row>
    <row r="786" spans="2:65" s="1" customFormat="1" ht="37.950000000000003" customHeight="1">
      <c r="B786" s="32"/>
      <c r="C786" s="128" t="s">
        <v>1286</v>
      </c>
      <c r="D786" s="128" t="s">
        <v>182</v>
      </c>
      <c r="E786" s="129" t="s">
        <v>1287</v>
      </c>
      <c r="F786" s="130" t="s">
        <v>1288</v>
      </c>
      <c r="G786" s="131" t="s">
        <v>105</v>
      </c>
      <c r="H786" s="132">
        <v>1.206</v>
      </c>
      <c r="I786" s="133"/>
      <c r="J786" s="134">
        <f>ROUND(I786*H786,2)</f>
        <v>0</v>
      </c>
      <c r="K786" s="130" t="s">
        <v>186</v>
      </c>
      <c r="L786" s="32"/>
      <c r="M786" s="135" t="s">
        <v>19</v>
      </c>
      <c r="N786" s="136" t="s">
        <v>46</v>
      </c>
      <c r="P786" s="137">
        <f>O786*H786</f>
        <v>0</v>
      </c>
      <c r="Q786" s="137">
        <v>8.0000000000000007E-5</v>
      </c>
      <c r="R786" s="137">
        <f>Q786*H786</f>
        <v>9.6480000000000011E-5</v>
      </c>
      <c r="S786" s="137">
        <v>0</v>
      </c>
      <c r="T786" s="138">
        <f>S786*H786</f>
        <v>0</v>
      </c>
      <c r="AR786" s="139" t="s">
        <v>288</v>
      </c>
      <c r="AT786" s="139" t="s">
        <v>182</v>
      </c>
      <c r="AU786" s="139" t="s">
        <v>85</v>
      </c>
      <c r="AY786" s="17" t="s">
        <v>180</v>
      </c>
      <c r="BE786" s="140">
        <f>IF(N786="základní",J786,0)</f>
        <v>0</v>
      </c>
      <c r="BF786" s="140">
        <f>IF(N786="snížená",J786,0)</f>
        <v>0</v>
      </c>
      <c r="BG786" s="140">
        <f>IF(N786="zákl. přenesená",J786,0)</f>
        <v>0</v>
      </c>
      <c r="BH786" s="140">
        <f>IF(N786="sníž. přenesená",J786,0)</f>
        <v>0</v>
      </c>
      <c r="BI786" s="140">
        <f>IF(N786="nulová",J786,0)</f>
        <v>0</v>
      </c>
      <c r="BJ786" s="17" t="s">
        <v>83</v>
      </c>
      <c r="BK786" s="140">
        <f>ROUND(I786*H786,2)</f>
        <v>0</v>
      </c>
      <c r="BL786" s="17" t="s">
        <v>288</v>
      </c>
      <c r="BM786" s="139" t="s">
        <v>1289</v>
      </c>
    </row>
    <row r="787" spans="2:65" s="1" customFormat="1">
      <c r="B787" s="32"/>
      <c r="D787" s="141" t="s">
        <v>189</v>
      </c>
      <c r="F787" s="142" t="s">
        <v>1290</v>
      </c>
      <c r="I787" s="143"/>
      <c r="L787" s="32"/>
      <c r="M787" s="144"/>
      <c r="T787" s="53"/>
      <c r="AT787" s="17" t="s">
        <v>189</v>
      </c>
      <c r="AU787" s="17" t="s">
        <v>85</v>
      </c>
    </row>
    <row r="788" spans="2:65" s="1" customFormat="1" ht="24.15" customHeight="1">
      <c r="B788" s="32"/>
      <c r="C788" s="128" t="s">
        <v>1291</v>
      </c>
      <c r="D788" s="128" t="s">
        <v>182</v>
      </c>
      <c r="E788" s="129" t="s">
        <v>1292</v>
      </c>
      <c r="F788" s="130" t="s">
        <v>1293</v>
      </c>
      <c r="G788" s="131" t="s">
        <v>105</v>
      </c>
      <c r="H788" s="132">
        <v>1.206</v>
      </c>
      <c r="I788" s="133"/>
      <c r="J788" s="134">
        <f>ROUND(I788*H788,2)</f>
        <v>0</v>
      </c>
      <c r="K788" s="130" t="s">
        <v>186</v>
      </c>
      <c r="L788" s="32"/>
      <c r="M788" s="135" t="s">
        <v>19</v>
      </c>
      <c r="N788" s="136" t="s">
        <v>46</v>
      </c>
      <c r="P788" s="137">
        <f>O788*H788</f>
        <v>0</v>
      </c>
      <c r="Q788" s="137">
        <v>1.2E-4</v>
      </c>
      <c r="R788" s="137">
        <f>Q788*H788</f>
        <v>1.4472000000000001E-4</v>
      </c>
      <c r="S788" s="137">
        <v>0</v>
      </c>
      <c r="T788" s="138">
        <f>S788*H788</f>
        <v>0</v>
      </c>
      <c r="AR788" s="139" t="s">
        <v>288</v>
      </c>
      <c r="AT788" s="139" t="s">
        <v>182</v>
      </c>
      <c r="AU788" s="139" t="s">
        <v>85</v>
      </c>
      <c r="AY788" s="17" t="s">
        <v>180</v>
      </c>
      <c r="BE788" s="140">
        <f>IF(N788="základní",J788,0)</f>
        <v>0</v>
      </c>
      <c r="BF788" s="140">
        <f>IF(N788="snížená",J788,0)</f>
        <v>0</v>
      </c>
      <c r="BG788" s="140">
        <f>IF(N788="zákl. přenesená",J788,0)</f>
        <v>0</v>
      </c>
      <c r="BH788" s="140">
        <f>IF(N788="sníž. přenesená",J788,0)</f>
        <v>0</v>
      </c>
      <c r="BI788" s="140">
        <f>IF(N788="nulová",J788,0)</f>
        <v>0</v>
      </c>
      <c r="BJ788" s="17" t="s">
        <v>83</v>
      </c>
      <c r="BK788" s="140">
        <f>ROUND(I788*H788,2)</f>
        <v>0</v>
      </c>
      <c r="BL788" s="17" t="s">
        <v>288</v>
      </c>
      <c r="BM788" s="139" t="s">
        <v>1294</v>
      </c>
    </row>
    <row r="789" spans="2:65" s="1" customFormat="1">
      <c r="B789" s="32"/>
      <c r="D789" s="141" t="s">
        <v>189</v>
      </c>
      <c r="F789" s="142" t="s">
        <v>1295</v>
      </c>
      <c r="I789" s="143"/>
      <c r="L789" s="32"/>
      <c r="M789" s="144"/>
      <c r="T789" s="53"/>
      <c r="AT789" s="17" t="s">
        <v>189</v>
      </c>
      <c r="AU789" s="17" t="s">
        <v>85</v>
      </c>
    </row>
    <row r="790" spans="2:65" s="12" customFormat="1">
      <c r="B790" s="145"/>
      <c r="D790" s="146" t="s">
        <v>191</v>
      </c>
      <c r="E790" s="147" t="s">
        <v>19</v>
      </c>
      <c r="F790" s="148" t="s">
        <v>1296</v>
      </c>
      <c r="H790" s="149">
        <v>1.206</v>
      </c>
      <c r="I790" s="150"/>
      <c r="L790" s="145"/>
      <c r="M790" s="151"/>
      <c r="T790" s="152"/>
      <c r="AT790" s="147" t="s">
        <v>191</v>
      </c>
      <c r="AU790" s="147" t="s">
        <v>85</v>
      </c>
      <c r="AV790" s="12" t="s">
        <v>85</v>
      </c>
      <c r="AW790" s="12" t="s">
        <v>36</v>
      </c>
      <c r="AX790" s="12" t="s">
        <v>75</v>
      </c>
      <c r="AY790" s="147" t="s">
        <v>180</v>
      </c>
    </row>
    <row r="791" spans="2:65" s="13" customFormat="1">
      <c r="B791" s="153"/>
      <c r="D791" s="146" t="s">
        <v>191</v>
      </c>
      <c r="E791" s="154" t="s">
        <v>19</v>
      </c>
      <c r="F791" s="155" t="s">
        <v>195</v>
      </c>
      <c r="H791" s="156">
        <v>1.206</v>
      </c>
      <c r="I791" s="157"/>
      <c r="L791" s="153"/>
      <c r="M791" s="158"/>
      <c r="T791" s="159"/>
      <c r="AT791" s="154" t="s">
        <v>191</v>
      </c>
      <c r="AU791" s="154" t="s">
        <v>85</v>
      </c>
      <c r="AV791" s="13" t="s">
        <v>187</v>
      </c>
      <c r="AW791" s="13" t="s">
        <v>36</v>
      </c>
      <c r="AX791" s="13" t="s">
        <v>83</v>
      </c>
      <c r="AY791" s="154" t="s">
        <v>180</v>
      </c>
    </row>
    <row r="792" spans="2:65" s="1" customFormat="1" ht="24.15" customHeight="1">
      <c r="B792" s="32"/>
      <c r="C792" s="128" t="s">
        <v>1297</v>
      </c>
      <c r="D792" s="128" t="s">
        <v>182</v>
      </c>
      <c r="E792" s="129" t="s">
        <v>1298</v>
      </c>
      <c r="F792" s="130" t="s">
        <v>1299</v>
      </c>
      <c r="G792" s="131" t="s">
        <v>105</v>
      </c>
      <c r="H792" s="132">
        <v>1.206</v>
      </c>
      <c r="I792" s="133"/>
      <c r="J792" s="134">
        <f>ROUND(I792*H792,2)</f>
        <v>0</v>
      </c>
      <c r="K792" s="130" t="s">
        <v>186</v>
      </c>
      <c r="L792" s="32"/>
      <c r="M792" s="135" t="s">
        <v>19</v>
      </c>
      <c r="N792" s="136" t="s">
        <v>46</v>
      </c>
      <c r="P792" s="137">
        <f>O792*H792</f>
        <v>0</v>
      </c>
      <c r="Q792" s="137">
        <v>1.2E-4</v>
      </c>
      <c r="R792" s="137">
        <f>Q792*H792</f>
        <v>1.4472000000000001E-4</v>
      </c>
      <c r="S792" s="137">
        <v>0</v>
      </c>
      <c r="T792" s="138">
        <f>S792*H792</f>
        <v>0</v>
      </c>
      <c r="AR792" s="139" t="s">
        <v>288</v>
      </c>
      <c r="AT792" s="139" t="s">
        <v>182</v>
      </c>
      <c r="AU792" s="139" t="s">
        <v>85</v>
      </c>
      <c r="AY792" s="17" t="s">
        <v>180</v>
      </c>
      <c r="BE792" s="140">
        <f>IF(N792="základní",J792,0)</f>
        <v>0</v>
      </c>
      <c r="BF792" s="140">
        <f>IF(N792="snížená",J792,0)</f>
        <v>0</v>
      </c>
      <c r="BG792" s="140">
        <f>IF(N792="zákl. přenesená",J792,0)</f>
        <v>0</v>
      </c>
      <c r="BH792" s="140">
        <f>IF(N792="sníž. přenesená",J792,0)</f>
        <v>0</v>
      </c>
      <c r="BI792" s="140">
        <f>IF(N792="nulová",J792,0)</f>
        <v>0</v>
      </c>
      <c r="BJ792" s="17" t="s">
        <v>83</v>
      </c>
      <c r="BK792" s="140">
        <f>ROUND(I792*H792,2)</f>
        <v>0</v>
      </c>
      <c r="BL792" s="17" t="s">
        <v>288</v>
      </c>
      <c r="BM792" s="139" t="s">
        <v>1300</v>
      </c>
    </row>
    <row r="793" spans="2:65" s="1" customFormat="1">
      <c r="B793" s="32"/>
      <c r="D793" s="141" t="s">
        <v>189</v>
      </c>
      <c r="F793" s="142" t="s">
        <v>1301</v>
      </c>
      <c r="I793" s="143"/>
      <c r="L793" s="32"/>
      <c r="M793" s="144"/>
      <c r="T793" s="53"/>
      <c r="AT793" s="17" t="s">
        <v>189</v>
      </c>
      <c r="AU793" s="17" t="s">
        <v>85</v>
      </c>
    </row>
    <row r="794" spans="2:65" s="1" customFormat="1" ht="24.15" customHeight="1">
      <c r="B794" s="32"/>
      <c r="C794" s="128" t="s">
        <v>1302</v>
      </c>
      <c r="D794" s="128" t="s">
        <v>182</v>
      </c>
      <c r="E794" s="129" t="s">
        <v>1303</v>
      </c>
      <c r="F794" s="130" t="s">
        <v>1304</v>
      </c>
      <c r="G794" s="131" t="s">
        <v>105</v>
      </c>
      <c r="H794" s="132">
        <v>6.5359999999999996</v>
      </c>
      <c r="I794" s="133"/>
      <c r="J794" s="134">
        <f>ROUND(I794*H794,2)</f>
        <v>0</v>
      </c>
      <c r="K794" s="130" t="s">
        <v>186</v>
      </c>
      <c r="L794" s="32"/>
      <c r="M794" s="135" t="s">
        <v>19</v>
      </c>
      <c r="N794" s="136" t="s">
        <v>46</v>
      </c>
      <c r="P794" s="137">
        <f>O794*H794</f>
        <v>0</v>
      </c>
      <c r="Q794" s="137">
        <v>0</v>
      </c>
      <c r="R794" s="137">
        <f>Q794*H794</f>
        <v>0</v>
      </c>
      <c r="S794" s="137">
        <v>0</v>
      </c>
      <c r="T794" s="138">
        <f>S794*H794</f>
        <v>0</v>
      </c>
      <c r="AR794" s="139" t="s">
        <v>288</v>
      </c>
      <c r="AT794" s="139" t="s">
        <v>182</v>
      </c>
      <c r="AU794" s="139" t="s">
        <v>85</v>
      </c>
      <c r="AY794" s="17" t="s">
        <v>180</v>
      </c>
      <c r="BE794" s="140">
        <f>IF(N794="základní",J794,0)</f>
        <v>0</v>
      </c>
      <c r="BF794" s="140">
        <f>IF(N794="snížená",J794,0)</f>
        <v>0</v>
      </c>
      <c r="BG794" s="140">
        <f>IF(N794="zákl. přenesená",J794,0)</f>
        <v>0</v>
      </c>
      <c r="BH794" s="140">
        <f>IF(N794="sníž. přenesená",J794,0)</f>
        <v>0</v>
      </c>
      <c r="BI794" s="140">
        <f>IF(N794="nulová",J794,0)</f>
        <v>0</v>
      </c>
      <c r="BJ794" s="17" t="s">
        <v>83</v>
      </c>
      <c r="BK794" s="140">
        <f>ROUND(I794*H794,2)</f>
        <v>0</v>
      </c>
      <c r="BL794" s="17" t="s">
        <v>288</v>
      </c>
      <c r="BM794" s="139" t="s">
        <v>1305</v>
      </c>
    </row>
    <row r="795" spans="2:65" s="1" customFormat="1">
      <c r="B795" s="32"/>
      <c r="D795" s="141" t="s">
        <v>189</v>
      </c>
      <c r="F795" s="142" t="s">
        <v>1306</v>
      </c>
      <c r="I795" s="143"/>
      <c r="L795" s="32"/>
      <c r="M795" s="144"/>
      <c r="T795" s="53"/>
      <c r="AT795" s="17" t="s">
        <v>189</v>
      </c>
      <c r="AU795" s="17" t="s">
        <v>85</v>
      </c>
    </row>
    <row r="796" spans="2:65" s="1" customFormat="1" ht="33" customHeight="1">
      <c r="B796" s="32"/>
      <c r="C796" s="128" t="s">
        <v>1307</v>
      </c>
      <c r="D796" s="128" t="s">
        <v>182</v>
      </c>
      <c r="E796" s="129" t="s">
        <v>1308</v>
      </c>
      <c r="F796" s="130" t="s">
        <v>1309</v>
      </c>
      <c r="G796" s="131" t="s">
        <v>105</v>
      </c>
      <c r="H796" s="132">
        <v>32.125</v>
      </c>
      <c r="I796" s="133"/>
      <c r="J796" s="134">
        <f>ROUND(I796*H796,2)</f>
        <v>0</v>
      </c>
      <c r="K796" s="130" t="s">
        <v>186</v>
      </c>
      <c r="L796" s="32"/>
      <c r="M796" s="135" t="s">
        <v>19</v>
      </c>
      <c r="N796" s="136" t="s">
        <v>46</v>
      </c>
      <c r="P796" s="137">
        <f>O796*H796</f>
        <v>0</v>
      </c>
      <c r="Q796" s="137">
        <v>4.7999999999999996E-3</v>
      </c>
      <c r="R796" s="137">
        <f>Q796*H796</f>
        <v>0.15419999999999998</v>
      </c>
      <c r="S796" s="137">
        <v>0</v>
      </c>
      <c r="T796" s="138">
        <f>S796*H796</f>
        <v>0</v>
      </c>
      <c r="AR796" s="139" t="s">
        <v>288</v>
      </c>
      <c r="AT796" s="139" t="s">
        <v>182</v>
      </c>
      <c r="AU796" s="139" t="s">
        <v>85</v>
      </c>
      <c r="AY796" s="17" t="s">
        <v>180</v>
      </c>
      <c r="BE796" s="140">
        <f>IF(N796="základní",J796,0)</f>
        <v>0</v>
      </c>
      <c r="BF796" s="140">
        <f>IF(N796="snížená",J796,0)</f>
        <v>0</v>
      </c>
      <c r="BG796" s="140">
        <f>IF(N796="zákl. přenesená",J796,0)</f>
        <v>0</v>
      </c>
      <c r="BH796" s="140">
        <f>IF(N796="sníž. přenesená",J796,0)</f>
        <v>0</v>
      </c>
      <c r="BI796" s="140">
        <f>IF(N796="nulová",J796,0)</f>
        <v>0</v>
      </c>
      <c r="BJ796" s="17" t="s">
        <v>83</v>
      </c>
      <c r="BK796" s="140">
        <f>ROUND(I796*H796,2)</f>
        <v>0</v>
      </c>
      <c r="BL796" s="17" t="s">
        <v>288</v>
      </c>
      <c r="BM796" s="139" t="s">
        <v>1310</v>
      </c>
    </row>
    <row r="797" spans="2:65" s="1" customFormat="1">
      <c r="B797" s="32"/>
      <c r="D797" s="141" t="s">
        <v>189</v>
      </c>
      <c r="F797" s="142" t="s">
        <v>1311</v>
      </c>
      <c r="I797" s="143"/>
      <c r="L797" s="32"/>
      <c r="M797" s="144"/>
      <c r="T797" s="53"/>
      <c r="AT797" s="17" t="s">
        <v>189</v>
      </c>
      <c r="AU797" s="17" t="s">
        <v>85</v>
      </c>
    </row>
    <row r="798" spans="2:65" s="14" customFormat="1">
      <c r="B798" s="160"/>
      <c r="D798" s="146" t="s">
        <v>191</v>
      </c>
      <c r="E798" s="161" t="s">
        <v>19</v>
      </c>
      <c r="F798" s="162" t="s">
        <v>1312</v>
      </c>
      <c r="H798" s="161" t="s">
        <v>19</v>
      </c>
      <c r="I798" s="163"/>
      <c r="L798" s="160"/>
      <c r="M798" s="164"/>
      <c r="T798" s="165"/>
      <c r="AT798" s="161" t="s">
        <v>191</v>
      </c>
      <c r="AU798" s="161" t="s">
        <v>85</v>
      </c>
      <c r="AV798" s="14" t="s">
        <v>83</v>
      </c>
      <c r="AW798" s="14" t="s">
        <v>36</v>
      </c>
      <c r="AX798" s="14" t="s">
        <v>75</v>
      </c>
      <c r="AY798" s="161" t="s">
        <v>180</v>
      </c>
    </row>
    <row r="799" spans="2:65" s="12" customFormat="1">
      <c r="B799" s="145"/>
      <c r="D799" s="146" t="s">
        <v>191</v>
      </c>
      <c r="E799" s="147" t="s">
        <v>19</v>
      </c>
      <c r="F799" s="148" t="s">
        <v>1313</v>
      </c>
      <c r="H799" s="149">
        <v>32.125</v>
      </c>
      <c r="I799" s="150"/>
      <c r="L799" s="145"/>
      <c r="M799" s="151"/>
      <c r="T799" s="152"/>
      <c r="AT799" s="147" t="s">
        <v>191</v>
      </c>
      <c r="AU799" s="147" t="s">
        <v>85</v>
      </c>
      <c r="AV799" s="12" t="s">
        <v>85</v>
      </c>
      <c r="AW799" s="12" t="s">
        <v>36</v>
      </c>
      <c r="AX799" s="12" t="s">
        <v>75</v>
      </c>
      <c r="AY799" s="147" t="s">
        <v>180</v>
      </c>
    </row>
    <row r="800" spans="2:65" s="13" customFormat="1">
      <c r="B800" s="153"/>
      <c r="D800" s="146" t="s">
        <v>191</v>
      </c>
      <c r="E800" s="154" t="s">
        <v>19</v>
      </c>
      <c r="F800" s="155" t="s">
        <v>195</v>
      </c>
      <c r="H800" s="156">
        <v>32.125</v>
      </c>
      <c r="I800" s="157"/>
      <c r="L800" s="153"/>
      <c r="M800" s="158"/>
      <c r="T800" s="159"/>
      <c r="AT800" s="154" t="s">
        <v>191</v>
      </c>
      <c r="AU800" s="154" t="s">
        <v>85</v>
      </c>
      <c r="AV800" s="13" t="s">
        <v>187</v>
      </c>
      <c r="AW800" s="13" t="s">
        <v>36</v>
      </c>
      <c r="AX800" s="13" t="s">
        <v>83</v>
      </c>
      <c r="AY800" s="154" t="s">
        <v>180</v>
      </c>
    </row>
    <row r="801" spans="2:65" s="1" customFormat="1" ht="21.75" customHeight="1">
      <c r="B801" s="32"/>
      <c r="C801" s="128" t="s">
        <v>1314</v>
      </c>
      <c r="D801" s="128" t="s">
        <v>182</v>
      </c>
      <c r="E801" s="129" t="s">
        <v>1315</v>
      </c>
      <c r="F801" s="130" t="s">
        <v>1316</v>
      </c>
      <c r="G801" s="131" t="s">
        <v>105</v>
      </c>
      <c r="H801" s="132">
        <v>6.5359999999999996</v>
      </c>
      <c r="I801" s="133"/>
      <c r="J801" s="134">
        <f>ROUND(I801*H801,2)</f>
        <v>0</v>
      </c>
      <c r="K801" s="130" t="s">
        <v>186</v>
      </c>
      <c r="L801" s="32"/>
      <c r="M801" s="135" t="s">
        <v>19</v>
      </c>
      <c r="N801" s="136" t="s">
        <v>46</v>
      </c>
      <c r="P801" s="137">
        <f>O801*H801</f>
        <v>0</v>
      </c>
      <c r="Q801" s="137">
        <v>4.2999999999999999E-4</v>
      </c>
      <c r="R801" s="137">
        <f>Q801*H801</f>
        <v>2.8104799999999997E-3</v>
      </c>
      <c r="S801" s="137">
        <v>0</v>
      </c>
      <c r="T801" s="138">
        <f>S801*H801</f>
        <v>0</v>
      </c>
      <c r="AR801" s="139" t="s">
        <v>288</v>
      </c>
      <c r="AT801" s="139" t="s">
        <v>182</v>
      </c>
      <c r="AU801" s="139" t="s">
        <v>85</v>
      </c>
      <c r="AY801" s="17" t="s">
        <v>180</v>
      </c>
      <c r="BE801" s="140">
        <f>IF(N801="základní",J801,0)</f>
        <v>0</v>
      </c>
      <c r="BF801" s="140">
        <f>IF(N801="snížená",J801,0)</f>
        <v>0</v>
      </c>
      <c r="BG801" s="140">
        <f>IF(N801="zákl. přenesená",J801,0)</f>
        <v>0</v>
      </c>
      <c r="BH801" s="140">
        <f>IF(N801="sníž. přenesená",J801,0)</f>
        <v>0</v>
      </c>
      <c r="BI801" s="140">
        <f>IF(N801="nulová",J801,0)</f>
        <v>0</v>
      </c>
      <c r="BJ801" s="17" t="s">
        <v>83</v>
      </c>
      <c r="BK801" s="140">
        <f>ROUND(I801*H801,2)</f>
        <v>0</v>
      </c>
      <c r="BL801" s="17" t="s">
        <v>288</v>
      </c>
      <c r="BM801" s="139" t="s">
        <v>1317</v>
      </c>
    </row>
    <row r="802" spans="2:65" s="1" customFormat="1">
      <c r="B802" s="32"/>
      <c r="D802" s="141" t="s">
        <v>189</v>
      </c>
      <c r="F802" s="142" t="s">
        <v>1318</v>
      </c>
      <c r="I802" s="143"/>
      <c r="L802" s="32"/>
      <c r="M802" s="144"/>
      <c r="T802" s="53"/>
      <c r="AT802" s="17" t="s">
        <v>189</v>
      </c>
      <c r="AU802" s="17" t="s">
        <v>85</v>
      </c>
    </row>
    <row r="803" spans="2:65" s="1" customFormat="1" ht="24.15" customHeight="1">
      <c r="B803" s="32"/>
      <c r="C803" s="128" t="s">
        <v>1319</v>
      </c>
      <c r="D803" s="128" t="s">
        <v>182</v>
      </c>
      <c r="E803" s="129" t="s">
        <v>1320</v>
      </c>
      <c r="F803" s="130" t="s">
        <v>1321</v>
      </c>
      <c r="G803" s="131" t="s">
        <v>105</v>
      </c>
      <c r="H803" s="132">
        <v>6.5359999999999996</v>
      </c>
      <c r="I803" s="133"/>
      <c r="J803" s="134">
        <f>ROUND(I803*H803,2)</f>
        <v>0</v>
      </c>
      <c r="K803" s="130" t="s">
        <v>186</v>
      </c>
      <c r="L803" s="32"/>
      <c r="M803" s="135" t="s">
        <v>19</v>
      </c>
      <c r="N803" s="136" t="s">
        <v>46</v>
      </c>
      <c r="P803" s="137">
        <f>O803*H803</f>
        <v>0</v>
      </c>
      <c r="Q803" s="137">
        <v>6.6E-4</v>
      </c>
      <c r="R803" s="137">
        <f>Q803*H803</f>
        <v>4.3137599999999998E-3</v>
      </c>
      <c r="S803" s="137">
        <v>0</v>
      </c>
      <c r="T803" s="138">
        <f>S803*H803</f>
        <v>0</v>
      </c>
      <c r="AR803" s="139" t="s">
        <v>288</v>
      </c>
      <c r="AT803" s="139" t="s">
        <v>182</v>
      </c>
      <c r="AU803" s="139" t="s">
        <v>85</v>
      </c>
      <c r="AY803" s="17" t="s">
        <v>180</v>
      </c>
      <c r="BE803" s="140">
        <f>IF(N803="základní",J803,0)</f>
        <v>0</v>
      </c>
      <c r="BF803" s="140">
        <f>IF(N803="snížená",J803,0)</f>
        <v>0</v>
      </c>
      <c r="BG803" s="140">
        <f>IF(N803="zákl. přenesená",J803,0)</f>
        <v>0</v>
      </c>
      <c r="BH803" s="140">
        <f>IF(N803="sníž. přenesená",J803,0)</f>
        <v>0</v>
      </c>
      <c r="BI803" s="140">
        <f>IF(N803="nulová",J803,0)</f>
        <v>0</v>
      </c>
      <c r="BJ803" s="17" t="s">
        <v>83</v>
      </c>
      <c r="BK803" s="140">
        <f>ROUND(I803*H803,2)</f>
        <v>0</v>
      </c>
      <c r="BL803" s="17" t="s">
        <v>288</v>
      </c>
      <c r="BM803" s="139" t="s">
        <v>1322</v>
      </c>
    </row>
    <row r="804" spans="2:65" s="1" customFormat="1">
      <c r="B804" s="32"/>
      <c r="D804" s="141" t="s">
        <v>189</v>
      </c>
      <c r="F804" s="142" t="s">
        <v>1323</v>
      </c>
      <c r="I804" s="143"/>
      <c r="L804" s="32"/>
      <c r="M804" s="144"/>
      <c r="T804" s="53"/>
      <c r="AT804" s="17" t="s">
        <v>189</v>
      </c>
      <c r="AU804" s="17" t="s">
        <v>85</v>
      </c>
    </row>
    <row r="805" spans="2:65" s="14" customFormat="1">
      <c r="B805" s="160"/>
      <c r="D805" s="146" t="s">
        <v>191</v>
      </c>
      <c r="E805" s="161" t="s">
        <v>19</v>
      </c>
      <c r="F805" s="162" t="s">
        <v>1324</v>
      </c>
      <c r="H805" s="161" t="s">
        <v>19</v>
      </c>
      <c r="I805" s="163"/>
      <c r="L805" s="160"/>
      <c r="M805" s="164"/>
      <c r="T805" s="165"/>
      <c r="AT805" s="161" t="s">
        <v>191</v>
      </c>
      <c r="AU805" s="161" t="s">
        <v>85</v>
      </c>
      <c r="AV805" s="14" t="s">
        <v>83</v>
      </c>
      <c r="AW805" s="14" t="s">
        <v>36</v>
      </c>
      <c r="AX805" s="14" t="s">
        <v>75</v>
      </c>
      <c r="AY805" s="161" t="s">
        <v>180</v>
      </c>
    </row>
    <row r="806" spans="2:65" s="12" customFormat="1" ht="20.399999999999999">
      <c r="B806" s="145"/>
      <c r="D806" s="146" t="s">
        <v>191</v>
      </c>
      <c r="E806" s="147" t="s">
        <v>19</v>
      </c>
      <c r="F806" s="148" t="s">
        <v>1325</v>
      </c>
      <c r="H806" s="149">
        <v>6.5359999999999996</v>
      </c>
      <c r="I806" s="150"/>
      <c r="L806" s="145"/>
      <c r="M806" s="151"/>
      <c r="T806" s="152"/>
      <c r="AT806" s="147" t="s">
        <v>191</v>
      </c>
      <c r="AU806" s="147" t="s">
        <v>85</v>
      </c>
      <c r="AV806" s="12" t="s">
        <v>85</v>
      </c>
      <c r="AW806" s="12" t="s">
        <v>36</v>
      </c>
      <c r="AX806" s="12" t="s">
        <v>75</v>
      </c>
      <c r="AY806" s="147" t="s">
        <v>180</v>
      </c>
    </row>
    <row r="807" spans="2:65" s="13" customFormat="1">
      <c r="B807" s="153"/>
      <c r="D807" s="146" t="s">
        <v>191</v>
      </c>
      <c r="E807" s="154" t="s">
        <v>19</v>
      </c>
      <c r="F807" s="155" t="s">
        <v>195</v>
      </c>
      <c r="H807" s="156">
        <v>6.5359999999999996</v>
      </c>
      <c r="I807" s="157"/>
      <c r="L807" s="153"/>
      <c r="M807" s="158"/>
      <c r="T807" s="159"/>
      <c r="AT807" s="154" t="s">
        <v>191</v>
      </c>
      <c r="AU807" s="154" t="s">
        <v>85</v>
      </c>
      <c r="AV807" s="13" t="s">
        <v>187</v>
      </c>
      <c r="AW807" s="13" t="s">
        <v>36</v>
      </c>
      <c r="AX807" s="13" t="s">
        <v>83</v>
      </c>
      <c r="AY807" s="154" t="s">
        <v>180</v>
      </c>
    </row>
    <row r="808" spans="2:65" s="11" customFormat="1" ht="22.95" customHeight="1">
      <c r="B808" s="116"/>
      <c r="D808" s="117" t="s">
        <v>74</v>
      </c>
      <c r="E808" s="126" t="s">
        <v>1326</v>
      </c>
      <c r="F808" s="126" t="s">
        <v>1327</v>
      </c>
      <c r="I808" s="119"/>
      <c r="J808" s="127">
        <f>BK808</f>
        <v>0</v>
      </c>
      <c r="L808" s="116"/>
      <c r="M808" s="121"/>
      <c r="P808" s="122">
        <f>SUM(P809:P814)</f>
        <v>0</v>
      </c>
      <c r="R808" s="122">
        <f>SUM(R809:R814)</f>
        <v>9.1679999999999991E-3</v>
      </c>
      <c r="T808" s="123">
        <f>SUM(T809:T814)</f>
        <v>0</v>
      </c>
      <c r="AR808" s="117" t="s">
        <v>85</v>
      </c>
      <c r="AT808" s="124" t="s">
        <v>74</v>
      </c>
      <c r="AU808" s="124" t="s">
        <v>83</v>
      </c>
      <c r="AY808" s="117" t="s">
        <v>180</v>
      </c>
      <c r="BK808" s="125">
        <f>SUM(BK809:BK814)</f>
        <v>0</v>
      </c>
    </row>
    <row r="809" spans="2:65" s="1" customFormat="1" ht="33" customHeight="1">
      <c r="B809" s="32"/>
      <c r="C809" s="128" t="s">
        <v>1328</v>
      </c>
      <c r="D809" s="128" t="s">
        <v>182</v>
      </c>
      <c r="E809" s="129" t="s">
        <v>1329</v>
      </c>
      <c r="F809" s="130" t="s">
        <v>1330</v>
      </c>
      <c r="G809" s="131" t="s">
        <v>105</v>
      </c>
      <c r="H809" s="132">
        <v>18.335999999999999</v>
      </c>
      <c r="I809" s="133"/>
      <c r="J809" s="134">
        <f>ROUND(I809*H809,2)</f>
        <v>0</v>
      </c>
      <c r="K809" s="130" t="s">
        <v>186</v>
      </c>
      <c r="L809" s="32"/>
      <c r="M809" s="135" t="s">
        <v>19</v>
      </c>
      <c r="N809" s="136" t="s">
        <v>46</v>
      </c>
      <c r="P809" s="137">
        <f>O809*H809</f>
        <v>0</v>
      </c>
      <c r="Q809" s="137">
        <v>2.1000000000000001E-4</v>
      </c>
      <c r="R809" s="137">
        <f>Q809*H809</f>
        <v>3.8505599999999998E-3</v>
      </c>
      <c r="S809" s="137">
        <v>0</v>
      </c>
      <c r="T809" s="138">
        <f>S809*H809</f>
        <v>0</v>
      </c>
      <c r="AR809" s="139" t="s">
        <v>288</v>
      </c>
      <c r="AT809" s="139" t="s">
        <v>182</v>
      </c>
      <c r="AU809" s="139" t="s">
        <v>85</v>
      </c>
      <c r="AY809" s="17" t="s">
        <v>180</v>
      </c>
      <c r="BE809" s="140">
        <f>IF(N809="základní",J809,0)</f>
        <v>0</v>
      </c>
      <c r="BF809" s="140">
        <f>IF(N809="snížená",J809,0)</f>
        <v>0</v>
      </c>
      <c r="BG809" s="140">
        <f>IF(N809="zákl. přenesená",J809,0)</f>
        <v>0</v>
      </c>
      <c r="BH809" s="140">
        <f>IF(N809="sníž. přenesená",J809,0)</f>
        <v>0</v>
      </c>
      <c r="BI809" s="140">
        <f>IF(N809="nulová",J809,0)</f>
        <v>0</v>
      </c>
      <c r="BJ809" s="17" t="s">
        <v>83</v>
      </c>
      <c r="BK809" s="140">
        <f>ROUND(I809*H809,2)</f>
        <v>0</v>
      </c>
      <c r="BL809" s="17" t="s">
        <v>288</v>
      </c>
      <c r="BM809" s="139" t="s">
        <v>1331</v>
      </c>
    </row>
    <row r="810" spans="2:65" s="1" customFormat="1">
      <c r="B810" s="32"/>
      <c r="D810" s="141" t="s">
        <v>189</v>
      </c>
      <c r="F810" s="142" t="s">
        <v>1332</v>
      </c>
      <c r="I810" s="143"/>
      <c r="L810" s="32"/>
      <c r="M810" s="144"/>
      <c r="T810" s="53"/>
      <c r="AT810" s="17" t="s">
        <v>189</v>
      </c>
      <c r="AU810" s="17" t="s">
        <v>85</v>
      </c>
    </row>
    <row r="811" spans="2:65" s="1" customFormat="1" ht="37.950000000000003" customHeight="1">
      <c r="B811" s="32"/>
      <c r="C811" s="128" t="s">
        <v>1333</v>
      </c>
      <c r="D811" s="128" t="s">
        <v>182</v>
      </c>
      <c r="E811" s="129" t="s">
        <v>1334</v>
      </c>
      <c r="F811" s="130" t="s">
        <v>1335</v>
      </c>
      <c r="G811" s="131" t="s">
        <v>105</v>
      </c>
      <c r="H811" s="132">
        <v>18.335999999999999</v>
      </c>
      <c r="I811" s="133"/>
      <c r="J811" s="134">
        <f>ROUND(I811*H811,2)</f>
        <v>0</v>
      </c>
      <c r="K811" s="130" t="s">
        <v>186</v>
      </c>
      <c r="L811" s="32"/>
      <c r="M811" s="135" t="s">
        <v>19</v>
      </c>
      <c r="N811" s="136" t="s">
        <v>46</v>
      </c>
      <c r="P811" s="137">
        <f>O811*H811</f>
        <v>0</v>
      </c>
      <c r="Q811" s="137">
        <v>2.9E-4</v>
      </c>
      <c r="R811" s="137">
        <f>Q811*H811</f>
        <v>5.3174399999999997E-3</v>
      </c>
      <c r="S811" s="137">
        <v>0</v>
      </c>
      <c r="T811" s="138">
        <f>S811*H811</f>
        <v>0</v>
      </c>
      <c r="AR811" s="139" t="s">
        <v>288</v>
      </c>
      <c r="AT811" s="139" t="s">
        <v>182</v>
      </c>
      <c r="AU811" s="139" t="s">
        <v>85</v>
      </c>
      <c r="AY811" s="17" t="s">
        <v>180</v>
      </c>
      <c r="BE811" s="140">
        <f>IF(N811="základní",J811,0)</f>
        <v>0</v>
      </c>
      <c r="BF811" s="140">
        <f>IF(N811="snížená",J811,0)</f>
        <v>0</v>
      </c>
      <c r="BG811" s="140">
        <f>IF(N811="zákl. přenesená",J811,0)</f>
        <v>0</v>
      </c>
      <c r="BH811" s="140">
        <f>IF(N811="sníž. přenesená",J811,0)</f>
        <v>0</v>
      </c>
      <c r="BI811" s="140">
        <f>IF(N811="nulová",J811,0)</f>
        <v>0</v>
      </c>
      <c r="BJ811" s="17" t="s">
        <v>83</v>
      </c>
      <c r="BK811" s="140">
        <f>ROUND(I811*H811,2)</f>
        <v>0</v>
      </c>
      <c r="BL811" s="17" t="s">
        <v>288</v>
      </c>
      <c r="BM811" s="139" t="s">
        <v>1336</v>
      </c>
    </row>
    <row r="812" spans="2:65" s="1" customFormat="1">
      <c r="B812" s="32"/>
      <c r="D812" s="141" t="s">
        <v>189</v>
      </c>
      <c r="F812" s="142" t="s">
        <v>1337</v>
      </c>
      <c r="I812" s="143"/>
      <c r="L812" s="32"/>
      <c r="M812" s="144"/>
      <c r="T812" s="53"/>
      <c r="AT812" s="17" t="s">
        <v>189</v>
      </c>
      <c r="AU812" s="17" t="s">
        <v>85</v>
      </c>
    </row>
    <row r="813" spans="2:65" s="12" customFormat="1">
      <c r="B813" s="145"/>
      <c r="D813" s="146" t="s">
        <v>191</v>
      </c>
      <c r="E813" s="147" t="s">
        <v>19</v>
      </c>
      <c r="F813" s="148" t="s">
        <v>1338</v>
      </c>
      <c r="H813" s="149">
        <v>18.335999999999999</v>
      </c>
      <c r="I813" s="150"/>
      <c r="L813" s="145"/>
      <c r="M813" s="151"/>
      <c r="T813" s="152"/>
      <c r="AT813" s="147" t="s">
        <v>191</v>
      </c>
      <c r="AU813" s="147" t="s">
        <v>85</v>
      </c>
      <c r="AV813" s="12" t="s">
        <v>85</v>
      </c>
      <c r="AW813" s="12" t="s">
        <v>36</v>
      </c>
      <c r="AX813" s="12" t="s">
        <v>75</v>
      </c>
      <c r="AY813" s="147" t="s">
        <v>180</v>
      </c>
    </row>
    <row r="814" spans="2:65" s="13" customFormat="1">
      <c r="B814" s="153"/>
      <c r="D814" s="146" t="s">
        <v>191</v>
      </c>
      <c r="E814" s="154" t="s">
        <v>19</v>
      </c>
      <c r="F814" s="155" t="s">
        <v>195</v>
      </c>
      <c r="H814" s="156">
        <v>18.335999999999999</v>
      </c>
      <c r="I814" s="157"/>
      <c r="L814" s="153"/>
      <c r="M814" s="178"/>
      <c r="N814" s="179"/>
      <c r="O814" s="179"/>
      <c r="P814" s="179"/>
      <c r="Q814" s="179"/>
      <c r="R814" s="179"/>
      <c r="S814" s="179"/>
      <c r="T814" s="180"/>
      <c r="AT814" s="154" t="s">
        <v>191</v>
      </c>
      <c r="AU814" s="154" t="s">
        <v>85</v>
      </c>
      <c r="AV814" s="13" t="s">
        <v>187</v>
      </c>
      <c r="AW814" s="13" t="s">
        <v>36</v>
      </c>
      <c r="AX814" s="13" t="s">
        <v>83</v>
      </c>
      <c r="AY814" s="154" t="s">
        <v>180</v>
      </c>
    </row>
    <row r="815" spans="2:65" s="1" customFormat="1" ht="6.9" customHeight="1">
      <c r="B815" s="41"/>
      <c r="C815" s="42"/>
      <c r="D815" s="42"/>
      <c r="E815" s="42"/>
      <c r="F815" s="42"/>
      <c r="G815" s="42"/>
      <c r="H815" s="42"/>
      <c r="I815" s="42"/>
      <c r="J815" s="42"/>
      <c r="K815" s="42"/>
      <c r="L815" s="32"/>
    </row>
  </sheetData>
  <sheetProtection algorithmName="SHA-512" hashValue="Ippp0FqlmJC0hgObmhOCd5hVbOxnzx4VNTxnFhLH4xMZRO82Os4jLj5hHeAsvlp29se46UegYcs0heIVUAuZQg==" saltValue="8FbhfU20Gqb5w/S6ezcqZw==" spinCount="100000" sheet="1" objects="1" scenarios="1" formatColumns="0" formatRows="0" autoFilter="0"/>
  <autoFilter ref="C102:K814" xr:uid="{00000000-0009-0000-0000-000001000000}"/>
  <mergeCells count="9">
    <mergeCell ref="E50:H50"/>
    <mergeCell ref="E93:H93"/>
    <mergeCell ref="E95:H95"/>
    <mergeCell ref="L2:V2"/>
    <mergeCell ref="E7:H7"/>
    <mergeCell ref="E9:H9"/>
    <mergeCell ref="E18:H18"/>
    <mergeCell ref="E27:H27"/>
    <mergeCell ref="E48:H48"/>
  </mergeCells>
  <hyperlinks>
    <hyperlink ref="F107" r:id="rId1" xr:uid="{00000000-0004-0000-0100-000000000000}"/>
    <hyperlink ref="F113" r:id="rId2" xr:uid="{00000000-0004-0000-0100-000001000000}"/>
    <hyperlink ref="F119" r:id="rId3" xr:uid="{00000000-0004-0000-0100-000002000000}"/>
    <hyperlink ref="F128" r:id="rId4" xr:uid="{00000000-0004-0000-0100-000003000000}"/>
    <hyperlink ref="F134" r:id="rId5" xr:uid="{00000000-0004-0000-0100-000004000000}"/>
    <hyperlink ref="F137" r:id="rId6" xr:uid="{00000000-0004-0000-0100-000005000000}"/>
    <hyperlink ref="F139" r:id="rId7" xr:uid="{00000000-0004-0000-0100-000006000000}"/>
    <hyperlink ref="F142" r:id="rId8" xr:uid="{00000000-0004-0000-0100-000007000000}"/>
    <hyperlink ref="F144" r:id="rId9" xr:uid="{00000000-0004-0000-0100-000008000000}"/>
    <hyperlink ref="F147" r:id="rId10" xr:uid="{00000000-0004-0000-0100-000009000000}"/>
    <hyperlink ref="F149" r:id="rId11" xr:uid="{00000000-0004-0000-0100-00000A000000}"/>
    <hyperlink ref="F156" r:id="rId12" xr:uid="{00000000-0004-0000-0100-00000B000000}"/>
    <hyperlink ref="F168" r:id="rId13" xr:uid="{00000000-0004-0000-0100-00000C000000}"/>
    <hyperlink ref="F177" r:id="rId14" xr:uid="{00000000-0004-0000-0100-00000D000000}"/>
    <hyperlink ref="F182" r:id="rId15" xr:uid="{00000000-0004-0000-0100-00000E000000}"/>
    <hyperlink ref="F189" r:id="rId16" xr:uid="{00000000-0004-0000-0100-00000F000000}"/>
    <hyperlink ref="F194" r:id="rId17" xr:uid="{00000000-0004-0000-0100-000010000000}"/>
    <hyperlink ref="F199" r:id="rId18" xr:uid="{00000000-0004-0000-0100-000011000000}"/>
    <hyperlink ref="F201" r:id="rId19" xr:uid="{00000000-0004-0000-0100-000012000000}"/>
    <hyperlink ref="F206" r:id="rId20" xr:uid="{00000000-0004-0000-0100-000013000000}"/>
    <hyperlink ref="F211" r:id="rId21" xr:uid="{00000000-0004-0000-0100-000014000000}"/>
    <hyperlink ref="F216" r:id="rId22" xr:uid="{00000000-0004-0000-0100-000015000000}"/>
    <hyperlink ref="F221" r:id="rId23" xr:uid="{00000000-0004-0000-0100-000016000000}"/>
    <hyperlink ref="F223" r:id="rId24" xr:uid="{00000000-0004-0000-0100-000017000000}"/>
    <hyperlink ref="F228" r:id="rId25" xr:uid="{00000000-0004-0000-0100-000018000000}"/>
    <hyperlink ref="F230" r:id="rId26" xr:uid="{00000000-0004-0000-0100-000019000000}"/>
    <hyperlink ref="F235" r:id="rId27" xr:uid="{00000000-0004-0000-0100-00001A000000}"/>
    <hyperlink ref="F243" r:id="rId28" xr:uid="{00000000-0004-0000-0100-00001B000000}"/>
    <hyperlink ref="F250" r:id="rId29" xr:uid="{00000000-0004-0000-0100-00001C000000}"/>
    <hyperlink ref="F252" r:id="rId30" xr:uid="{00000000-0004-0000-0100-00001D000000}"/>
    <hyperlink ref="F258" r:id="rId31" xr:uid="{00000000-0004-0000-0100-00001E000000}"/>
    <hyperlink ref="F260" r:id="rId32" xr:uid="{00000000-0004-0000-0100-00001F000000}"/>
    <hyperlink ref="F264" r:id="rId33" xr:uid="{00000000-0004-0000-0100-000020000000}"/>
    <hyperlink ref="F268" r:id="rId34" xr:uid="{00000000-0004-0000-0100-000021000000}"/>
    <hyperlink ref="F274" r:id="rId35" xr:uid="{00000000-0004-0000-0100-000022000000}"/>
    <hyperlink ref="F281" r:id="rId36" xr:uid="{00000000-0004-0000-0100-000023000000}"/>
    <hyperlink ref="F286" r:id="rId37" xr:uid="{00000000-0004-0000-0100-000024000000}"/>
    <hyperlink ref="F291" r:id="rId38" xr:uid="{00000000-0004-0000-0100-000025000000}"/>
    <hyperlink ref="F293" r:id="rId39" xr:uid="{00000000-0004-0000-0100-000026000000}"/>
    <hyperlink ref="F301" r:id="rId40" xr:uid="{00000000-0004-0000-0100-000027000000}"/>
    <hyperlink ref="F306" r:id="rId41" xr:uid="{00000000-0004-0000-0100-000028000000}"/>
    <hyperlink ref="F311" r:id="rId42" xr:uid="{00000000-0004-0000-0100-000029000000}"/>
    <hyperlink ref="F313" r:id="rId43" xr:uid="{00000000-0004-0000-0100-00002A000000}"/>
    <hyperlink ref="F318" r:id="rId44" xr:uid="{00000000-0004-0000-0100-00002B000000}"/>
    <hyperlink ref="F326" r:id="rId45" xr:uid="{00000000-0004-0000-0100-00002C000000}"/>
    <hyperlink ref="F333" r:id="rId46" xr:uid="{00000000-0004-0000-0100-00002D000000}"/>
    <hyperlink ref="F340" r:id="rId47" xr:uid="{00000000-0004-0000-0100-00002E000000}"/>
    <hyperlink ref="F351" r:id="rId48" xr:uid="{00000000-0004-0000-0100-00002F000000}"/>
    <hyperlink ref="F362" r:id="rId49" xr:uid="{00000000-0004-0000-0100-000030000000}"/>
    <hyperlink ref="F366" r:id="rId50" xr:uid="{00000000-0004-0000-0100-000031000000}"/>
    <hyperlink ref="F373" r:id="rId51" xr:uid="{00000000-0004-0000-0100-000032000000}"/>
    <hyperlink ref="F379" r:id="rId52" xr:uid="{00000000-0004-0000-0100-000033000000}"/>
    <hyperlink ref="F385" r:id="rId53" xr:uid="{00000000-0004-0000-0100-000034000000}"/>
    <hyperlink ref="F390" r:id="rId54" xr:uid="{00000000-0004-0000-0100-000035000000}"/>
    <hyperlink ref="F395" r:id="rId55" xr:uid="{00000000-0004-0000-0100-000036000000}"/>
    <hyperlink ref="F404" r:id="rId56" xr:uid="{00000000-0004-0000-0100-000037000000}"/>
    <hyperlink ref="F413" r:id="rId57" xr:uid="{00000000-0004-0000-0100-000038000000}"/>
    <hyperlink ref="F420" r:id="rId58" xr:uid="{00000000-0004-0000-0100-000039000000}"/>
    <hyperlink ref="F424" r:id="rId59" xr:uid="{00000000-0004-0000-0100-00003A000000}"/>
    <hyperlink ref="F429" r:id="rId60" xr:uid="{00000000-0004-0000-0100-00003B000000}"/>
    <hyperlink ref="F433" r:id="rId61" xr:uid="{00000000-0004-0000-0100-00003C000000}"/>
    <hyperlink ref="F440" r:id="rId62" xr:uid="{00000000-0004-0000-0100-00003D000000}"/>
    <hyperlink ref="F445" r:id="rId63" xr:uid="{00000000-0004-0000-0100-00003E000000}"/>
    <hyperlink ref="F449" r:id="rId64" xr:uid="{00000000-0004-0000-0100-00003F000000}"/>
    <hyperlink ref="F453" r:id="rId65" xr:uid="{00000000-0004-0000-0100-000040000000}"/>
    <hyperlink ref="F457" r:id="rId66" xr:uid="{00000000-0004-0000-0100-000041000000}"/>
    <hyperlink ref="F462" r:id="rId67" xr:uid="{00000000-0004-0000-0100-000042000000}"/>
    <hyperlink ref="F464" r:id="rId68" xr:uid="{00000000-0004-0000-0100-000043000000}"/>
    <hyperlink ref="F467" r:id="rId69" xr:uid="{00000000-0004-0000-0100-000044000000}"/>
    <hyperlink ref="F469" r:id="rId70" xr:uid="{00000000-0004-0000-0100-000045000000}"/>
    <hyperlink ref="F471" r:id="rId71" xr:uid="{00000000-0004-0000-0100-000046000000}"/>
    <hyperlink ref="F476" r:id="rId72" xr:uid="{00000000-0004-0000-0100-000047000000}"/>
    <hyperlink ref="F478" r:id="rId73" xr:uid="{00000000-0004-0000-0100-000048000000}"/>
    <hyperlink ref="F483" r:id="rId74" xr:uid="{00000000-0004-0000-0100-000049000000}"/>
    <hyperlink ref="F487" r:id="rId75" xr:uid="{00000000-0004-0000-0100-00004A000000}"/>
    <hyperlink ref="F493" r:id="rId76" xr:uid="{00000000-0004-0000-0100-00004B000000}"/>
    <hyperlink ref="F496" r:id="rId77" xr:uid="{00000000-0004-0000-0100-00004C000000}"/>
    <hyperlink ref="F499" r:id="rId78" xr:uid="{00000000-0004-0000-0100-00004D000000}"/>
    <hyperlink ref="F501" r:id="rId79" xr:uid="{00000000-0004-0000-0100-00004E000000}"/>
    <hyperlink ref="F504" r:id="rId80" xr:uid="{00000000-0004-0000-0100-00004F000000}"/>
    <hyperlink ref="F506" r:id="rId81" xr:uid="{00000000-0004-0000-0100-000050000000}"/>
    <hyperlink ref="F509" r:id="rId82" xr:uid="{00000000-0004-0000-0100-000051000000}"/>
    <hyperlink ref="F511" r:id="rId83" xr:uid="{00000000-0004-0000-0100-000052000000}"/>
    <hyperlink ref="F513" r:id="rId84" xr:uid="{00000000-0004-0000-0100-000053000000}"/>
    <hyperlink ref="F515" r:id="rId85" xr:uid="{00000000-0004-0000-0100-000054000000}"/>
    <hyperlink ref="F517" r:id="rId86" xr:uid="{00000000-0004-0000-0100-000055000000}"/>
    <hyperlink ref="F520" r:id="rId87" xr:uid="{00000000-0004-0000-0100-000056000000}"/>
    <hyperlink ref="F522" r:id="rId88" xr:uid="{00000000-0004-0000-0100-000057000000}"/>
    <hyperlink ref="F526" r:id="rId89" xr:uid="{00000000-0004-0000-0100-000058000000}"/>
    <hyperlink ref="F533" r:id="rId90" xr:uid="{00000000-0004-0000-0100-000059000000}"/>
    <hyperlink ref="F540" r:id="rId91" xr:uid="{00000000-0004-0000-0100-00005A000000}"/>
    <hyperlink ref="F547" r:id="rId92" xr:uid="{00000000-0004-0000-0100-00005B000000}"/>
    <hyperlink ref="F552" r:id="rId93" xr:uid="{00000000-0004-0000-0100-00005C000000}"/>
    <hyperlink ref="F559" r:id="rId94" xr:uid="{00000000-0004-0000-0100-00005D000000}"/>
    <hyperlink ref="F566" r:id="rId95" xr:uid="{00000000-0004-0000-0100-00005E000000}"/>
    <hyperlink ref="F573" r:id="rId96" xr:uid="{00000000-0004-0000-0100-00005F000000}"/>
    <hyperlink ref="F580" r:id="rId97" xr:uid="{00000000-0004-0000-0100-000060000000}"/>
    <hyperlink ref="F587" r:id="rId98" xr:uid="{00000000-0004-0000-0100-000061000000}"/>
    <hyperlink ref="F594" r:id="rId99" xr:uid="{00000000-0004-0000-0100-000062000000}"/>
    <hyperlink ref="F603" r:id="rId100" xr:uid="{00000000-0004-0000-0100-000063000000}"/>
    <hyperlink ref="F605" r:id="rId101" xr:uid="{00000000-0004-0000-0100-000064000000}"/>
    <hyperlink ref="F608" r:id="rId102" xr:uid="{00000000-0004-0000-0100-000065000000}"/>
    <hyperlink ref="F613" r:id="rId103" xr:uid="{00000000-0004-0000-0100-000066000000}"/>
    <hyperlink ref="F622" r:id="rId104" xr:uid="{00000000-0004-0000-0100-000067000000}"/>
    <hyperlink ref="F630" r:id="rId105" xr:uid="{00000000-0004-0000-0100-000068000000}"/>
    <hyperlink ref="F632" r:id="rId106" xr:uid="{00000000-0004-0000-0100-000069000000}"/>
    <hyperlink ref="F635" r:id="rId107" xr:uid="{00000000-0004-0000-0100-00006A000000}"/>
    <hyperlink ref="F638" r:id="rId108" xr:uid="{00000000-0004-0000-0100-00006B000000}"/>
    <hyperlink ref="F645" r:id="rId109" xr:uid="{00000000-0004-0000-0100-00006C000000}"/>
    <hyperlink ref="F652" r:id="rId110" xr:uid="{00000000-0004-0000-0100-00006D000000}"/>
    <hyperlink ref="F659" r:id="rId111" xr:uid="{00000000-0004-0000-0100-00006E000000}"/>
    <hyperlink ref="F664" r:id="rId112" xr:uid="{00000000-0004-0000-0100-00006F000000}"/>
    <hyperlink ref="F670" r:id="rId113" xr:uid="{00000000-0004-0000-0100-000070000000}"/>
    <hyperlink ref="F677" r:id="rId114" xr:uid="{00000000-0004-0000-0100-000071000000}"/>
    <hyperlink ref="F689" r:id="rId115" xr:uid="{00000000-0004-0000-0100-000072000000}"/>
    <hyperlink ref="F692" r:id="rId116" xr:uid="{00000000-0004-0000-0100-000073000000}"/>
    <hyperlink ref="F699" r:id="rId117" xr:uid="{00000000-0004-0000-0100-000074000000}"/>
    <hyperlink ref="F704" r:id="rId118" xr:uid="{00000000-0004-0000-0100-000075000000}"/>
    <hyperlink ref="F706" r:id="rId119" xr:uid="{00000000-0004-0000-0100-000076000000}"/>
    <hyperlink ref="F709" r:id="rId120" xr:uid="{00000000-0004-0000-0100-000077000000}"/>
    <hyperlink ref="F714" r:id="rId121" xr:uid="{00000000-0004-0000-0100-000078000000}"/>
    <hyperlink ref="F718" r:id="rId122" xr:uid="{00000000-0004-0000-0100-000079000000}"/>
    <hyperlink ref="F720" r:id="rId123" xr:uid="{00000000-0004-0000-0100-00007A000000}"/>
    <hyperlink ref="F723" r:id="rId124" xr:uid="{00000000-0004-0000-0100-00007B000000}"/>
    <hyperlink ref="F728" r:id="rId125" xr:uid="{00000000-0004-0000-0100-00007C000000}"/>
    <hyperlink ref="F734" r:id="rId126" xr:uid="{00000000-0004-0000-0100-00007D000000}"/>
    <hyperlink ref="F736" r:id="rId127" xr:uid="{00000000-0004-0000-0100-00007E000000}"/>
    <hyperlink ref="F742" r:id="rId128" xr:uid="{00000000-0004-0000-0100-00007F000000}"/>
    <hyperlink ref="F744" r:id="rId129" xr:uid="{00000000-0004-0000-0100-000080000000}"/>
    <hyperlink ref="F755" r:id="rId130" xr:uid="{00000000-0004-0000-0100-000081000000}"/>
    <hyperlink ref="F757" r:id="rId131" xr:uid="{00000000-0004-0000-0100-000082000000}"/>
    <hyperlink ref="F760" r:id="rId132" xr:uid="{00000000-0004-0000-0100-000083000000}"/>
    <hyperlink ref="F762" r:id="rId133" xr:uid="{00000000-0004-0000-0100-000084000000}"/>
    <hyperlink ref="F764" r:id="rId134" xr:uid="{00000000-0004-0000-0100-000085000000}"/>
    <hyperlink ref="F766" r:id="rId135" xr:uid="{00000000-0004-0000-0100-000086000000}"/>
    <hyperlink ref="F768" r:id="rId136" xr:uid="{00000000-0004-0000-0100-000087000000}"/>
    <hyperlink ref="F770" r:id="rId137" xr:uid="{00000000-0004-0000-0100-000088000000}"/>
    <hyperlink ref="F772" r:id="rId138" xr:uid="{00000000-0004-0000-0100-000089000000}"/>
    <hyperlink ref="F777" r:id="rId139" xr:uid="{00000000-0004-0000-0100-00008A000000}"/>
    <hyperlink ref="F782" r:id="rId140" xr:uid="{00000000-0004-0000-0100-00008B000000}"/>
    <hyperlink ref="F784" r:id="rId141" xr:uid="{00000000-0004-0000-0100-00008C000000}"/>
    <hyperlink ref="F787" r:id="rId142" xr:uid="{00000000-0004-0000-0100-00008D000000}"/>
    <hyperlink ref="F789" r:id="rId143" xr:uid="{00000000-0004-0000-0100-00008E000000}"/>
    <hyperlink ref="F793" r:id="rId144" xr:uid="{00000000-0004-0000-0100-00008F000000}"/>
    <hyperlink ref="F795" r:id="rId145" xr:uid="{00000000-0004-0000-0100-000090000000}"/>
    <hyperlink ref="F797" r:id="rId146" xr:uid="{00000000-0004-0000-0100-000091000000}"/>
    <hyperlink ref="F802" r:id="rId147" xr:uid="{00000000-0004-0000-0100-000092000000}"/>
    <hyperlink ref="F804" r:id="rId148" xr:uid="{00000000-0004-0000-0100-000093000000}"/>
    <hyperlink ref="F810" r:id="rId149" xr:uid="{00000000-0004-0000-0100-000094000000}"/>
    <hyperlink ref="F812" r:id="rId150" xr:uid="{00000000-0004-0000-0100-00009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5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59"/>
  <sheetViews>
    <sheetView showGridLines="0" tabSelected="1" topLeftCell="A104" workbookViewId="0">
      <selection activeCell="V137" sqref="V13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AT2" s="17" t="s">
        <v>88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2:46" ht="24.9" customHeight="1">
      <c r="B4" s="20"/>
      <c r="D4" s="21" t="s">
        <v>107</v>
      </c>
      <c r="L4" s="20"/>
      <c r="M4" s="86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32" t="str">
        <f>'Rekapitulace stavby'!K6</f>
        <v>Rekonstrukce ledové plochy Zimního stadionu Žďár nad Sázavou</v>
      </c>
      <c r="F7" s="333"/>
      <c r="G7" s="333"/>
      <c r="H7" s="333"/>
      <c r="L7" s="20"/>
    </row>
    <row r="8" spans="2:46" s="1" customFormat="1" ht="12" customHeight="1">
      <c r="B8" s="32"/>
      <c r="D8" s="27" t="s">
        <v>120</v>
      </c>
      <c r="L8" s="32"/>
    </row>
    <row r="9" spans="2:46" s="1" customFormat="1" ht="16.5" customHeight="1">
      <c r="B9" s="32"/>
      <c r="E9" s="312" t="s">
        <v>1339</v>
      </c>
      <c r="F9" s="331"/>
      <c r="G9" s="331"/>
      <c r="H9" s="331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10. 10. 2024</v>
      </c>
      <c r="L12" s="32"/>
    </row>
    <row r="13" spans="2:46" s="1" customFormat="1" ht="10.95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19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34" t="str">
        <f>'Rekapitulace stavby'!E14</f>
        <v>Vyplň údaj</v>
      </c>
      <c r="F18" s="326"/>
      <c r="G18" s="326"/>
      <c r="H18" s="326"/>
      <c r="I18" s="27" t="s">
        <v>29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35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37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39</v>
      </c>
      <c r="L26" s="32"/>
    </row>
    <row r="27" spans="2:12" s="7" customFormat="1" ht="16.5" customHeight="1">
      <c r="B27" s="87"/>
      <c r="E27" s="330" t="s">
        <v>19</v>
      </c>
      <c r="F27" s="330"/>
      <c r="G27" s="330"/>
      <c r="H27" s="330"/>
      <c r="L27" s="87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8" t="s">
        <v>41</v>
      </c>
      <c r="J30" s="63">
        <f>ROUND(J85,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43</v>
      </c>
      <c r="I32" s="35" t="s">
        <v>42</v>
      </c>
      <c r="J32" s="35" t="s">
        <v>44</v>
      </c>
      <c r="L32" s="32"/>
    </row>
    <row r="33" spans="2:12" s="1" customFormat="1" ht="14.4" customHeight="1">
      <c r="B33" s="32"/>
      <c r="D33" s="52" t="s">
        <v>45</v>
      </c>
      <c r="E33" s="27" t="s">
        <v>46</v>
      </c>
      <c r="F33" s="89">
        <f>ROUND((SUM(BE85:BE158)),  2)</f>
        <v>0</v>
      </c>
      <c r="I33" s="90">
        <v>0.21</v>
      </c>
      <c r="J33" s="89">
        <f>ROUND(((SUM(BE85:BE158))*I33),  2)</f>
        <v>0</v>
      </c>
      <c r="L33" s="32"/>
    </row>
    <row r="34" spans="2:12" s="1" customFormat="1" ht="14.4" customHeight="1">
      <c r="B34" s="32"/>
      <c r="E34" s="27" t="s">
        <v>47</v>
      </c>
      <c r="F34" s="89">
        <f>ROUND((SUM(BF85:BF158)),  2)</f>
        <v>0</v>
      </c>
      <c r="I34" s="90">
        <v>0.12</v>
      </c>
      <c r="J34" s="89">
        <f>ROUND(((SUM(BF85:BF158))*I34),  2)</f>
        <v>0</v>
      </c>
      <c r="L34" s="32"/>
    </row>
    <row r="35" spans="2:12" s="1" customFormat="1" ht="14.4" hidden="1" customHeight="1">
      <c r="B35" s="32"/>
      <c r="E35" s="27" t="s">
        <v>48</v>
      </c>
      <c r="F35" s="89">
        <f>ROUND((SUM(BG85:BG158)),  2)</f>
        <v>0</v>
      </c>
      <c r="I35" s="90">
        <v>0.21</v>
      </c>
      <c r="J35" s="89">
        <f>0</f>
        <v>0</v>
      </c>
      <c r="L35" s="32"/>
    </row>
    <row r="36" spans="2:12" s="1" customFormat="1" ht="14.4" hidden="1" customHeight="1">
      <c r="B36" s="32"/>
      <c r="E36" s="27" t="s">
        <v>49</v>
      </c>
      <c r="F36" s="89">
        <f>ROUND((SUM(BH85:BH158)),  2)</f>
        <v>0</v>
      </c>
      <c r="I36" s="90">
        <v>0.12</v>
      </c>
      <c r="J36" s="89">
        <f>0</f>
        <v>0</v>
      </c>
      <c r="L36" s="32"/>
    </row>
    <row r="37" spans="2:12" s="1" customFormat="1" ht="14.4" hidden="1" customHeight="1">
      <c r="B37" s="32"/>
      <c r="E37" s="27" t="s">
        <v>50</v>
      </c>
      <c r="F37" s="89">
        <f>ROUND((SUM(BI85:BI158)),  2)</f>
        <v>0</v>
      </c>
      <c r="I37" s="90">
        <v>0</v>
      </c>
      <c r="J37" s="89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1"/>
      <c r="D39" s="92" t="s">
        <v>51</v>
      </c>
      <c r="E39" s="54"/>
      <c r="F39" s="54"/>
      <c r="G39" s="93" t="s">
        <v>52</v>
      </c>
      <c r="H39" s="94" t="s">
        <v>53</v>
      </c>
      <c r="I39" s="54"/>
      <c r="J39" s="95">
        <f>SUM(J30:J37)</f>
        <v>0</v>
      </c>
      <c r="K39" s="96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137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32" t="str">
        <f>E7</f>
        <v>Rekonstrukce ledové plochy Zimního stadionu Žďár nad Sázavou</v>
      </c>
      <c r="F48" s="333"/>
      <c r="G48" s="333"/>
      <c r="H48" s="333"/>
      <c r="L48" s="32"/>
    </row>
    <row r="49" spans="2:47" s="1" customFormat="1" ht="12" customHeight="1">
      <c r="B49" s="32"/>
      <c r="C49" s="27" t="s">
        <v>120</v>
      </c>
      <c r="L49" s="32"/>
    </row>
    <row r="50" spans="2:47" s="1" customFormat="1" ht="16.5" customHeight="1">
      <c r="B50" s="32"/>
      <c r="E50" s="312" t="str">
        <f>E9</f>
        <v>D.1.4.1 - Elektronické komunikace (slaboproudé rozvody)</v>
      </c>
      <c r="F50" s="331"/>
      <c r="G50" s="331"/>
      <c r="H50" s="331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parc. č. 2159, k.ú Město Žďár (795232)</v>
      </c>
      <c r="I52" s="27" t="s">
        <v>23</v>
      </c>
      <c r="J52" s="49" t="str">
        <f>IF(J12="","",J12)</f>
        <v>10. 10. 2024</v>
      </c>
      <c r="L52" s="32"/>
    </row>
    <row r="53" spans="2:47" s="1" customFormat="1" ht="6.9" customHeight="1">
      <c r="B53" s="32"/>
      <c r="L53" s="32"/>
    </row>
    <row r="54" spans="2:47" s="1" customFormat="1" ht="15.15" customHeight="1">
      <c r="B54" s="32"/>
      <c r="C54" s="27" t="s">
        <v>25</v>
      </c>
      <c r="F54" s="25" t="str">
        <f>E15</f>
        <v>Město Žďár nad Sázavou</v>
      </c>
      <c r="I54" s="27" t="s">
        <v>32</v>
      </c>
      <c r="J54" s="30" t="str">
        <f>E21</f>
        <v>AS PROJECT s.r.o.</v>
      </c>
      <c r="L54" s="32"/>
    </row>
    <row r="55" spans="2:47" s="1" customFormat="1" ht="15.15" customHeight="1">
      <c r="B55" s="32"/>
      <c r="C55" s="27" t="s">
        <v>30</v>
      </c>
      <c r="F55" s="25" t="str">
        <f>IF(E18="","",E18)</f>
        <v>Vyplň údaj</v>
      </c>
      <c r="I55" s="27" t="s">
        <v>37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7" t="s">
        <v>138</v>
      </c>
      <c r="D57" s="91"/>
      <c r="E57" s="91"/>
      <c r="F57" s="91"/>
      <c r="G57" s="91"/>
      <c r="H57" s="91"/>
      <c r="I57" s="91"/>
      <c r="J57" s="98" t="s">
        <v>139</v>
      </c>
      <c r="K57" s="91"/>
      <c r="L57" s="32"/>
    </row>
    <row r="58" spans="2:47" s="1" customFormat="1" ht="10.35" customHeight="1">
      <c r="B58" s="32"/>
      <c r="L58" s="32"/>
    </row>
    <row r="59" spans="2:47" s="1" customFormat="1" ht="22.95" customHeight="1">
      <c r="B59" s="32"/>
      <c r="C59" s="99" t="s">
        <v>73</v>
      </c>
      <c r="J59" s="63">
        <f>J85</f>
        <v>0</v>
      </c>
      <c r="L59" s="32"/>
      <c r="AU59" s="17" t="s">
        <v>140</v>
      </c>
    </row>
    <row r="60" spans="2:47" s="8" customFormat="1" ht="24.9" customHeight="1">
      <c r="B60" s="100"/>
      <c r="D60" s="101" t="s">
        <v>152</v>
      </c>
      <c r="E60" s="102"/>
      <c r="F60" s="102"/>
      <c r="G60" s="102"/>
      <c r="H60" s="102"/>
      <c r="I60" s="102"/>
      <c r="J60" s="103">
        <f>J86</f>
        <v>0</v>
      </c>
      <c r="L60" s="100"/>
    </row>
    <row r="61" spans="2:47" s="9" customFormat="1" ht="19.95" customHeight="1">
      <c r="B61" s="104"/>
      <c r="D61" s="105" t="s">
        <v>1340</v>
      </c>
      <c r="E61" s="106"/>
      <c r="F61" s="106"/>
      <c r="G61" s="106"/>
      <c r="H61" s="106"/>
      <c r="I61" s="106"/>
      <c r="J61" s="107">
        <f>J87</f>
        <v>0</v>
      </c>
      <c r="L61" s="104"/>
    </row>
    <row r="62" spans="2:47" s="9" customFormat="1" ht="14.85" customHeight="1">
      <c r="B62" s="104"/>
      <c r="D62" s="105" t="s">
        <v>1341</v>
      </c>
      <c r="E62" s="106"/>
      <c r="F62" s="106"/>
      <c r="G62" s="106"/>
      <c r="H62" s="106"/>
      <c r="I62" s="106"/>
      <c r="J62" s="107">
        <f>J88</f>
        <v>0</v>
      </c>
      <c r="L62" s="104"/>
    </row>
    <row r="63" spans="2:47" s="9" customFormat="1" ht="14.85" customHeight="1">
      <c r="B63" s="104"/>
      <c r="D63" s="105" t="s">
        <v>1342</v>
      </c>
      <c r="E63" s="106"/>
      <c r="F63" s="106"/>
      <c r="G63" s="106"/>
      <c r="H63" s="106"/>
      <c r="I63" s="106"/>
      <c r="J63" s="107">
        <f>J132</f>
        <v>0</v>
      </c>
      <c r="L63" s="104"/>
    </row>
    <row r="64" spans="2:47" s="9" customFormat="1" ht="14.85" customHeight="1">
      <c r="B64" s="104"/>
      <c r="D64" s="105" t="s">
        <v>1343</v>
      </c>
      <c r="E64" s="106"/>
      <c r="F64" s="106"/>
      <c r="G64" s="106"/>
      <c r="H64" s="106"/>
      <c r="I64" s="106"/>
      <c r="J64" s="107">
        <f>J141</f>
        <v>0</v>
      </c>
      <c r="L64" s="104"/>
    </row>
    <row r="65" spans="2:12" s="9" customFormat="1" ht="14.85" customHeight="1">
      <c r="B65" s="104"/>
      <c r="D65" s="105" t="s">
        <v>1344</v>
      </c>
      <c r="E65" s="106"/>
      <c r="F65" s="106"/>
      <c r="G65" s="106"/>
      <c r="H65" s="106"/>
      <c r="I65" s="106"/>
      <c r="J65" s="107">
        <f>J157</f>
        <v>0</v>
      </c>
      <c r="L65" s="104"/>
    </row>
    <row r="66" spans="2:12" s="1" customFormat="1" ht="21.75" customHeight="1">
      <c r="B66" s="32"/>
      <c r="L66" s="32"/>
    </row>
    <row r="67" spans="2:12" s="1" customFormat="1" ht="6.9" customHeight="1"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32"/>
    </row>
    <row r="71" spans="2:12" s="1" customFormat="1" ht="6.9" customHeight="1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32"/>
    </row>
    <row r="72" spans="2:12" s="1" customFormat="1" ht="24.9" customHeight="1">
      <c r="B72" s="32"/>
      <c r="C72" s="21" t="s">
        <v>165</v>
      </c>
      <c r="L72" s="32"/>
    </row>
    <row r="73" spans="2:12" s="1" customFormat="1" ht="6.9" customHeight="1">
      <c r="B73" s="32"/>
      <c r="L73" s="32"/>
    </row>
    <row r="74" spans="2:12" s="1" customFormat="1" ht="12" customHeight="1">
      <c r="B74" s="32"/>
      <c r="C74" s="27" t="s">
        <v>16</v>
      </c>
      <c r="L74" s="32"/>
    </row>
    <row r="75" spans="2:12" s="1" customFormat="1" ht="16.5" customHeight="1">
      <c r="B75" s="32"/>
      <c r="E75" s="332" t="str">
        <f>E7</f>
        <v>Rekonstrukce ledové plochy Zimního stadionu Žďár nad Sázavou</v>
      </c>
      <c r="F75" s="333"/>
      <c r="G75" s="333"/>
      <c r="H75" s="333"/>
      <c r="L75" s="32"/>
    </row>
    <row r="76" spans="2:12" s="1" customFormat="1" ht="12" customHeight="1">
      <c r="B76" s="32"/>
      <c r="C76" s="27" t="s">
        <v>120</v>
      </c>
      <c r="L76" s="32"/>
    </row>
    <row r="77" spans="2:12" s="1" customFormat="1" ht="16.5" customHeight="1">
      <c r="B77" s="32"/>
      <c r="E77" s="312" t="str">
        <f>E9</f>
        <v>D.1.4.1 - Elektronické komunikace (slaboproudé rozvody)</v>
      </c>
      <c r="F77" s="331"/>
      <c r="G77" s="331"/>
      <c r="H77" s="331"/>
      <c r="L77" s="32"/>
    </row>
    <row r="78" spans="2:12" s="1" customFormat="1" ht="6.9" customHeight="1">
      <c r="B78" s="32"/>
      <c r="L78" s="32"/>
    </row>
    <row r="79" spans="2:12" s="1" customFormat="1" ht="12" customHeight="1">
      <c r="B79" s="32"/>
      <c r="C79" s="27" t="s">
        <v>21</v>
      </c>
      <c r="F79" s="25" t="str">
        <f>F12</f>
        <v>parc. č. 2159, k.ú Město Žďár (795232)</v>
      </c>
      <c r="I79" s="27" t="s">
        <v>23</v>
      </c>
      <c r="J79" s="49" t="str">
        <f>IF(J12="","",J12)</f>
        <v>10. 10. 2024</v>
      </c>
      <c r="L79" s="32"/>
    </row>
    <row r="80" spans="2:12" s="1" customFormat="1" ht="6.9" customHeight="1">
      <c r="B80" s="32"/>
      <c r="L80" s="32"/>
    </row>
    <row r="81" spans="2:65" s="1" customFormat="1" ht="15.15" customHeight="1">
      <c r="B81" s="32"/>
      <c r="C81" s="27" t="s">
        <v>25</v>
      </c>
      <c r="F81" s="25" t="str">
        <f>E15</f>
        <v>Město Žďár nad Sázavou</v>
      </c>
      <c r="I81" s="27" t="s">
        <v>32</v>
      </c>
      <c r="J81" s="30" t="str">
        <f>E21</f>
        <v>AS PROJECT s.r.o.</v>
      </c>
      <c r="L81" s="32"/>
    </row>
    <row r="82" spans="2:65" s="1" customFormat="1" ht="15.15" customHeight="1">
      <c r="B82" s="32"/>
      <c r="C82" s="27" t="s">
        <v>30</v>
      </c>
      <c r="F82" s="25" t="str">
        <f>IF(E18="","",E18)</f>
        <v>Vyplň údaj</v>
      </c>
      <c r="I82" s="27" t="s">
        <v>37</v>
      </c>
      <c r="J82" s="30" t="str">
        <f>E24</f>
        <v xml:space="preserve"> </v>
      </c>
      <c r="L82" s="32"/>
    </row>
    <row r="83" spans="2:65" s="1" customFormat="1" ht="10.35" customHeight="1">
      <c r="B83" s="32"/>
      <c r="L83" s="32"/>
    </row>
    <row r="84" spans="2:65" s="10" customFormat="1" ht="29.25" customHeight="1">
      <c r="B84" s="108"/>
      <c r="C84" s="109" t="s">
        <v>166</v>
      </c>
      <c r="D84" s="110" t="s">
        <v>60</v>
      </c>
      <c r="E84" s="110" t="s">
        <v>56</v>
      </c>
      <c r="F84" s="110" t="s">
        <v>57</v>
      </c>
      <c r="G84" s="110" t="s">
        <v>167</v>
      </c>
      <c r="H84" s="110" t="s">
        <v>168</v>
      </c>
      <c r="I84" s="110" t="s">
        <v>169</v>
      </c>
      <c r="J84" s="110" t="s">
        <v>139</v>
      </c>
      <c r="K84" s="111" t="s">
        <v>170</v>
      </c>
      <c r="L84" s="108"/>
      <c r="M84" s="56" t="s">
        <v>19</v>
      </c>
      <c r="N84" s="57" t="s">
        <v>45</v>
      </c>
      <c r="O84" s="57" t="s">
        <v>171</v>
      </c>
      <c r="P84" s="57" t="s">
        <v>172</v>
      </c>
      <c r="Q84" s="57" t="s">
        <v>173</v>
      </c>
      <c r="R84" s="57" t="s">
        <v>174</v>
      </c>
      <c r="S84" s="57" t="s">
        <v>175</v>
      </c>
      <c r="T84" s="58" t="s">
        <v>176</v>
      </c>
    </row>
    <row r="85" spans="2:65" s="1" customFormat="1" ht="22.95" customHeight="1">
      <c r="B85" s="32"/>
      <c r="C85" s="61" t="s">
        <v>177</v>
      </c>
      <c r="J85" s="112">
        <f>BK85</f>
        <v>0</v>
      </c>
      <c r="L85" s="32"/>
      <c r="M85" s="59"/>
      <c r="N85" s="50"/>
      <c r="O85" s="50"/>
      <c r="P85" s="113">
        <f>P86</f>
        <v>0</v>
      </c>
      <c r="Q85" s="50"/>
      <c r="R85" s="113">
        <f>R86</f>
        <v>0</v>
      </c>
      <c r="S85" s="50"/>
      <c r="T85" s="114">
        <f>T86</f>
        <v>0</v>
      </c>
      <c r="AT85" s="17" t="s">
        <v>74</v>
      </c>
      <c r="AU85" s="17" t="s">
        <v>140</v>
      </c>
      <c r="BK85" s="115">
        <f>BK86</f>
        <v>0</v>
      </c>
    </row>
    <row r="86" spans="2:65" s="11" customFormat="1" ht="25.95" customHeight="1">
      <c r="B86" s="116"/>
      <c r="D86" s="117" t="s">
        <v>74</v>
      </c>
      <c r="E86" s="118" t="s">
        <v>825</v>
      </c>
      <c r="F86" s="118" t="s">
        <v>826</v>
      </c>
      <c r="I86" s="119"/>
      <c r="J86" s="120">
        <f>BK86</f>
        <v>0</v>
      </c>
      <c r="L86" s="116"/>
      <c r="M86" s="121"/>
      <c r="P86" s="122">
        <f>P87</f>
        <v>0</v>
      </c>
      <c r="R86" s="122">
        <f>R87</f>
        <v>0</v>
      </c>
      <c r="T86" s="123">
        <f>T87</f>
        <v>0</v>
      </c>
      <c r="AR86" s="117" t="s">
        <v>85</v>
      </c>
      <c r="AT86" s="124" t="s">
        <v>74</v>
      </c>
      <c r="AU86" s="124" t="s">
        <v>75</v>
      </c>
      <c r="AY86" s="117" t="s">
        <v>180</v>
      </c>
      <c r="BK86" s="125">
        <f>BK87</f>
        <v>0</v>
      </c>
    </row>
    <row r="87" spans="2:65" s="11" customFormat="1" ht="22.95" customHeight="1">
      <c r="B87" s="116"/>
      <c r="D87" s="117" t="s">
        <v>74</v>
      </c>
      <c r="E87" s="126" t="s">
        <v>1345</v>
      </c>
      <c r="F87" s="126" t="s">
        <v>1346</v>
      </c>
      <c r="I87" s="119"/>
      <c r="J87" s="127">
        <f>BK87</f>
        <v>0</v>
      </c>
      <c r="L87" s="116"/>
      <c r="M87" s="121"/>
      <c r="P87" s="122">
        <f>P88+P132+P141+P157</f>
        <v>0</v>
      </c>
      <c r="R87" s="122">
        <f>R88+R132+R141+R157</f>
        <v>0</v>
      </c>
      <c r="T87" s="123">
        <f>T88+T132+T141+T157</f>
        <v>0</v>
      </c>
      <c r="AR87" s="117" t="s">
        <v>85</v>
      </c>
      <c r="AT87" s="124" t="s">
        <v>74</v>
      </c>
      <c r="AU87" s="124" t="s">
        <v>83</v>
      </c>
      <c r="AY87" s="117" t="s">
        <v>180</v>
      </c>
      <c r="BK87" s="125">
        <f>BK88+BK132+BK141+BK157</f>
        <v>0</v>
      </c>
    </row>
    <row r="88" spans="2:65" s="11" customFormat="1" ht="20.85" customHeight="1">
      <c r="B88" s="116"/>
      <c r="D88" s="117" t="s">
        <v>74</v>
      </c>
      <c r="E88" s="126" t="s">
        <v>1347</v>
      </c>
      <c r="F88" s="126" t="s">
        <v>1348</v>
      </c>
      <c r="I88" s="119"/>
      <c r="J88" s="127">
        <f>BK88</f>
        <v>0</v>
      </c>
      <c r="L88" s="116"/>
      <c r="M88" s="121"/>
      <c r="P88" s="122">
        <f>SUM(P89:P131)</f>
        <v>0</v>
      </c>
      <c r="R88" s="122">
        <f>SUM(R89:R131)</f>
        <v>0</v>
      </c>
      <c r="T88" s="123">
        <f>SUM(T89:T131)</f>
        <v>0</v>
      </c>
      <c r="AR88" s="117" t="s">
        <v>85</v>
      </c>
      <c r="AT88" s="124" t="s">
        <v>74</v>
      </c>
      <c r="AU88" s="124" t="s">
        <v>85</v>
      </c>
      <c r="AY88" s="117" t="s">
        <v>180</v>
      </c>
      <c r="BK88" s="125">
        <f>SUM(BK89:BK131)</f>
        <v>0</v>
      </c>
    </row>
    <row r="89" spans="2:65" s="1" customFormat="1" ht="66.75" customHeight="1">
      <c r="B89" s="32"/>
      <c r="C89" s="128" t="s">
        <v>83</v>
      </c>
      <c r="D89" s="128" t="s">
        <v>182</v>
      </c>
      <c r="E89" s="129" t="s">
        <v>1349</v>
      </c>
      <c r="F89" s="130" t="s">
        <v>1350</v>
      </c>
      <c r="G89" s="131" t="s">
        <v>557</v>
      </c>
      <c r="H89" s="132">
        <v>2</v>
      </c>
      <c r="I89" s="133"/>
      <c r="J89" s="134">
        <f t="shared" ref="J89:J98" si="0">ROUND(I89*H89,2)</f>
        <v>0</v>
      </c>
      <c r="K89" s="130" t="s">
        <v>19</v>
      </c>
      <c r="L89" s="32"/>
      <c r="M89" s="135" t="s">
        <v>19</v>
      </c>
      <c r="N89" s="136" t="s">
        <v>46</v>
      </c>
      <c r="P89" s="137">
        <f t="shared" ref="P89:P98" si="1">O89*H89</f>
        <v>0</v>
      </c>
      <c r="Q89" s="137">
        <v>0</v>
      </c>
      <c r="R89" s="137">
        <f t="shared" ref="R89:R98" si="2">Q89*H89</f>
        <v>0</v>
      </c>
      <c r="S89" s="137">
        <v>0</v>
      </c>
      <c r="T89" s="138">
        <f t="shared" ref="T89:T98" si="3">S89*H89</f>
        <v>0</v>
      </c>
      <c r="AR89" s="139" t="s">
        <v>288</v>
      </c>
      <c r="AT89" s="139" t="s">
        <v>182</v>
      </c>
      <c r="AU89" s="139" t="s">
        <v>102</v>
      </c>
      <c r="AY89" s="17" t="s">
        <v>180</v>
      </c>
      <c r="BE89" s="140">
        <f t="shared" ref="BE89:BE98" si="4">IF(N89="základní",J89,0)</f>
        <v>0</v>
      </c>
      <c r="BF89" s="140">
        <f t="shared" ref="BF89:BF98" si="5">IF(N89="snížená",J89,0)</f>
        <v>0</v>
      </c>
      <c r="BG89" s="140">
        <f t="shared" ref="BG89:BG98" si="6">IF(N89="zákl. přenesená",J89,0)</f>
        <v>0</v>
      </c>
      <c r="BH89" s="140">
        <f t="shared" ref="BH89:BH98" si="7">IF(N89="sníž. přenesená",J89,0)</f>
        <v>0</v>
      </c>
      <c r="BI89" s="140">
        <f t="shared" ref="BI89:BI98" si="8">IF(N89="nulová",J89,0)</f>
        <v>0</v>
      </c>
      <c r="BJ89" s="17" t="s">
        <v>83</v>
      </c>
      <c r="BK89" s="140">
        <f t="shared" ref="BK89:BK98" si="9">ROUND(I89*H89,2)</f>
        <v>0</v>
      </c>
      <c r="BL89" s="17" t="s">
        <v>288</v>
      </c>
      <c r="BM89" s="139" t="s">
        <v>1351</v>
      </c>
    </row>
    <row r="90" spans="2:65" s="1" customFormat="1" ht="16.5" customHeight="1">
      <c r="B90" s="32"/>
      <c r="C90" s="128" t="s">
        <v>85</v>
      </c>
      <c r="D90" s="128" t="s">
        <v>182</v>
      </c>
      <c r="E90" s="129" t="s">
        <v>1352</v>
      </c>
      <c r="F90" s="130" t="s">
        <v>1353</v>
      </c>
      <c r="G90" s="131" t="s">
        <v>557</v>
      </c>
      <c r="H90" s="132">
        <v>2</v>
      </c>
      <c r="I90" s="133"/>
      <c r="J90" s="134">
        <f t="shared" si="0"/>
        <v>0</v>
      </c>
      <c r="K90" s="130" t="s">
        <v>19</v>
      </c>
      <c r="L90" s="32"/>
      <c r="M90" s="135" t="s">
        <v>19</v>
      </c>
      <c r="N90" s="136" t="s">
        <v>46</v>
      </c>
      <c r="P90" s="137">
        <f t="shared" si="1"/>
        <v>0</v>
      </c>
      <c r="Q90" s="137">
        <v>0</v>
      </c>
      <c r="R90" s="137">
        <f t="shared" si="2"/>
        <v>0</v>
      </c>
      <c r="S90" s="137">
        <v>0</v>
      </c>
      <c r="T90" s="138">
        <f t="shared" si="3"/>
        <v>0</v>
      </c>
      <c r="AR90" s="139" t="s">
        <v>288</v>
      </c>
      <c r="AT90" s="139" t="s">
        <v>182</v>
      </c>
      <c r="AU90" s="139" t="s">
        <v>102</v>
      </c>
      <c r="AY90" s="17" t="s">
        <v>180</v>
      </c>
      <c r="BE90" s="140">
        <f t="shared" si="4"/>
        <v>0</v>
      </c>
      <c r="BF90" s="140">
        <f t="shared" si="5"/>
        <v>0</v>
      </c>
      <c r="BG90" s="140">
        <f t="shared" si="6"/>
        <v>0</v>
      </c>
      <c r="BH90" s="140">
        <f t="shared" si="7"/>
        <v>0</v>
      </c>
      <c r="BI90" s="140">
        <f t="shared" si="8"/>
        <v>0</v>
      </c>
      <c r="BJ90" s="17" t="s">
        <v>83</v>
      </c>
      <c r="BK90" s="140">
        <f t="shared" si="9"/>
        <v>0</v>
      </c>
      <c r="BL90" s="17" t="s">
        <v>288</v>
      </c>
      <c r="BM90" s="139" t="s">
        <v>1354</v>
      </c>
    </row>
    <row r="91" spans="2:65" s="1" customFormat="1" ht="16.5" customHeight="1">
      <c r="B91" s="32"/>
      <c r="C91" s="128" t="s">
        <v>102</v>
      </c>
      <c r="D91" s="128" t="s">
        <v>182</v>
      </c>
      <c r="E91" s="129" t="s">
        <v>1355</v>
      </c>
      <c r="F91" s="130" t="s">
        <v>1356</v>
      </c>
      <c r="G91" s="131" t="s">
        <v>557</v>
      </c>
      <c r="H91" s="132">
        <v>2</v>
      </c>
      <c r="I91" s="133"/>
      <c r="J91" s="134">
        <f t="shared" si="0"/>
        <v>0</v>
      </c>
      <c r="K91" s="130" t="s">
        <v>19</v>
      </c>
      <c r="L91" s="32"/>
      <c r="M91" s="135" t="s">
        <v>19</v>
      </c>
      <c r="N91" s="136" t="s">
        <v>46</v>
      </c>
      <c r="P91" s="137">
        <f t="shared" si="1"/>
        <v>0</v>
      </c>
      <c r="Q91" s="137">
        <v>0</v>
      </c>
      <c r="R91" s="137">
        <f t="shared" si="2"/>
        <v>0</v>
      </c>
      <c r="S91" s="137">
        <v>0</v>
      </c>
      <c r="T91" s="138">
        <f t="shared" si="3"/>
        <v>0</v>
      </c>
      <c r="AR91" s="139" t="s">
        <v>288</v>
      </c>
      <c r="AT91" s="139" t="s">
        <v>182</v>
      </c>
      <c r="AU91" s="139" t="s">
        <v>102</v>
      </c>
      <c r="AY91" s="17" t="s">
        <v>180</v>
      </c>
      <c r="BE91" s="140">
        <f t="shared" si="4"/>
        <v>0</v>
      </c>
      <c r="BF91" s="140">
        <f t="shared" si="5"/>
        <v>0</v>
      </c>
      <c r="BG91" s="140">
        <f t="shared" si="6"/>
        <v>0</v>
      </c>
      <c r="BH91" s="140">
        <f t="shared" si="7"/>
        <v>0</v>
      </c>
      <c r="BI91" s="140">
        <f t="shared" si="8"/>
        <v>0</v>
      </c>
      <c r="BJ91" s="17" t="s">
        <v>83</v>
      </c>
      <c r="BK91" s="140">
        <f t="shared" si="9"/>
        <v>0</v>
      </c>
      <c r="BL91" s="17" t="s">
        <v>288</v>
      </c>
      <c r="BM91" s="139" t="s">
        <v>1357</v>
      </c>
    </row>
    <row r="92" spans="2:65" s="1" customFormat="1" ht="16.5" customHeight="1">
      <c r="B92" s="32"/>
      <c r="C92" s="128" t="s">
        <v>187</v>
      </c>
      <c r="D92" s="128" t="s">
        <v>182</v>
      </c>
      <c r="E92" s="129" t="s">
        <v>1358</v>
      </c>
      <c r="F92" s="130" t="s">
        <v>1359</v>
      </c>
      <c r="G92" s="131" t="s">
        <v>557</v>
      </c>
      <c r="H92" s="132">
        <v>1</v>
      </c>
      <c r="I92" s="133"/>
      <c r="J92" s="134">
        <f t="shared" si="0"/>
        <v>0</v>
      </c>
      <c r="K92" s="130" t="s">
        <v>19</v>
      </c>
      <c r="L92" s="32"/>
      <c r="M92" s="135" t="s">
        <v>19</v>
      </c>
      <c r="N92" s="136" t="s">
        <v>46</v>
      </c>
      <c r="P92" s="137">
        <f t="shared" si="1"/>
        <v>0</v>
      </c>
      <c r="Q92" s="137">
        <v>0</v>
      </c>
      <c r="R92" s="137">
        <f t="shared" si="2"/>
        <v>0</v>
      </c>
      <c r="S92" s="137">
        <v>0</v>
      </c>
      <c r="T92" s="138">
        <f t="shared" si="3"/>
        <v>0</v>
      </c>
      <c r="AR92" s="139" t="s">
        <v>288</v>
      </c>
      <c r="AT92" s="139" t="s">
        <v>182</v>
      </c>
      <c r="AU92" s="139" t="s">
        <v>102</v>
      </c>
      <c r="AY92" s="17" t="s">
        <v>180</v>
      </c>
      <c r="BE92" s="140">
        <f t="shared" si="4"/>
        <v>0</v>
      </c>
      <c r="BF92" s="140">
        <f t="shared" si="5"/>
        <v>0</v>
      </c>
      <c r="BG92" s="140">
        <f t="shared" si="6"/>
        <v>0</v>
      </c>
      <c r="BH92" s="140">
        <f t="shared" si="7"/>
        <v>0</v>
      </c>
      <c r="BI92" s="140">
        <f t="shared" si="8"/>
        <v>0</v>
      </c>
      <c r="BJ92" s="17" t="s">
        <v>83</v>
      </c>
      <c r="BK92" s="140">
        <f t="shared" si="9"/>
        <v>0</v>
      </c>
      <c r="BL92" s="17" t="s">
        <v>288</v>
      </c>
      <c r="BM92" s="139" t="s">
        <v>1360</v>
      </c>
    </row>
    <row r="93" spans="2:65" s="1" customFormat="1" ht="16.5" customHeight="1">
      <c r="B93" s="32"/>
      <c r="C93" s="128" t="s">
        <v>220</v>
      </c>
      <c r="D93" s="128" t="s">
        <v>182</v>
      </c>
      <c r="E93" s="129" t="s">
        <v>1361</v>
      </c>
      <c r="F93" s="130" t="s">
        <v>1362</v>
      </c>
      <c r="G93" s="131" t="s">
        <v>557</v>
      </c>
      <c r="H93" s="132">
        <v>1</v>
      </c>
      <c r="I93" s="133"/>
      <c r="J93" s="134">
        <f t="shared" si="0"/>
        <v>0</v>
      </c>
      <c r="K93" s="130" t="s">
        <v>19</v>
      </c>
      <c r="L93" s="32"/>
      <c r="M93" s="135" t="s">
        <v>19</v>
      </c>
      <c r="N93" s="136" t="s">
        <v>46</v>
      </c>
      <c r="P93" s="137">
        <f t="shared" si="1"/>
        <v>0</v>
      </c>
      <c r="Q93" s="137">
        <v>0</v>
      </c>
      <c r="R93" s="137">
        <f t="shared" si="2"/>
        <v>0</v>
      </c>
      <c r="S93" s="137">
        <v>0</v>
      </c>
      <c r="T93" s="138">
        <f t="shared" si="3"/>
        <v>0</v>
      </c>
      <c r="AR93" s="139" t="s">
        <v>288</v>
      </c>
      <c r="AT93" s="139" t="s">
        <v>182</v>
      </c>
      <c r="AU93" s="139" t="s">
        <v>102</v>
      </c>
      <c r="AY93" s="17" t="s">
        <v>180</v>
      </c>
      <c r="BE93" s="140">
        <f t="shared" si="4"/>
        <v>0</v>
      </c>
      <c r="BF93" s="140">
        <f t="shared" si="5"/>
        <v>0</v>
      </c>
      <c r="BG93" s="140">
        <f t="shared" si="6"/>
        <v>0</v>
      </c>
      <c r="BH93" s="140">
        <f t="shared" si="7"/>
        <v>0</v>
      </c>
      <c r="BI93" s="140">
        <f t="shared" si="8"/>
        <v>0</v>
      </c>
      <c r="BJ93" s="17" t="s">
        <v>83</v>
      </c>
      <c r="BK93" s="140">
        <f t="shared" si="9"/>
        <v>0</v>
      </c>
      <c r="BL93" s="17" t="s">
        <v>288</v>
      </c>
      <c r="BM93" s="139" t="s">
        <v>1363</v>
      </c>
    </row>
    <row r="94" spans="2:65" s="1" customFormat="1" ht="44.25" customHeight="1">
      <c r="B94" s="32"/>
      <c r="C94" s="128" t="s">
        <v>226</v>
      </c>
      <c r="D94" s="128" t="s">
        <v>182</v>
      </c>
      <c r="E94" s="129" t="s">
        <v>1364</v>
      </c>
      <c r="F94" s="130" t="s">
        <v>1365</v>
      </c>
      <c r="G94" s="131" t="s">
        <v>557</v>
      </c>
      <c r="H94" s="132">
        <v>1</v>
      </c>
      <c r="I94" s="133"/>
      <c r="J94" s="134">
        <f t="shared" si="0"/>
        <v>0</v>
      </c>
      <c r="K94" s="130" t="s">
        <v>19</v>
      </c>
      <c r="L94" s="32"/>
      <c r="M94" s="135" t="s">
        <v>19</v>
      </c>
      <c r="N94" s="136" t="s">
        <v>46</v>
      </c>
      <c r="P94" s="137">
        <f t="shared" si="1"/>
        <v>0</v>
      </c>
      <c r="Q94" s="137">
        <v>0</v>
      </c>
      <c r="R94" s="137">
        <f t="shared" si="2"/>
        <v>0</v>
      </c>
      <c r="S94" s="137">
        <v>0</v>
      </c>
      <c r="T94" s="138">
        <f t="shared" si="3"/>
        <v>0</v>
      </c>
      <c r="AR94" s="139" t="s">
        <v>288</v>
      </c>
      <c r="AT94" s="139" t="s">
        <v>182</v>
      </c>
      <c r="AU94" s="139" t="s">
        <v>102</v>
      </c>
      <c r="AY94" s="17" t="s">
        <v>180</v>
      </c>
      <c r="BE94" s="140">
        <f t="shared" si="4"/>
        <v>0</v>
      </c>
      <c r="BF94" s="140">
        <f t="shared" si="5"/>
        <v>0</v>
      </c>
      <c r="BG94" s="140">
        <f t="shared" si="6"/>
        <v>0</v>
      </c>
      <c r="BH94" s="140">
        <f t="shared" si="7"/>
        <v>0</v>
      </c>
      <c r="BI94" s="140">
        <f t="shared" si="8"/>
        <v>0</v>
      </c>
      <c r="BJ94" s="17" t="s">
        <v>83</v>
      </c>
      <c r="BK94" s="140">
        <f t="shared" si="9"/>
        <v>0</v>
      </c>
      <c r="BL94" s="17" t="s">
        <v>288</v>
      </c>
      <c r="BM94" s="139" t="s">
        <v>1366</v>
      </c>
    </row>
    <row r="95" spans="2:65" s="1" customFormat="1" ht="16.5" customHeight="1">
      <c r="B95" s="32"/>
      <c r="C95" s="128" t="s">
        <v>231</v>
      </c>
      <c r="D95" s="128" t="s">
        <v>182</v>
      </c>
      <c r="E95" s="129" t="s">
        <v>1367</v>
      </c>
      <c r="F95" s="130" t="s">
        <v>1368</v>
      </c>
      <c r="G95" s="131" t="s">
        <v>557</v>
      </c>
      <c r="H95" s="132">
        <v>1</v>
      </c>
      <c r="I95" s="133"/>
      <c r="J95" s="134">
        <f t="shared" si="0"/>
        <v>0</v>
      </c>
      <c r="K95" s="130" t="s">
        <v>19</v>
      </c>
      <c r="L95" s="32"/>
      <c r="M95" s="135" t="s">
        <v>19</v>
      </c>
      <c r="N95" s="136" t="s">
        <v>46</v>
      </c>
      <c r="P95" s="137">
        <f t="shared" si="1"/>
        <v>0</v>
      </c>
      <c r="Q95" s="137">
        <v>0</v>
      </c>
      <c r="R95" s="137">
        <f t="shared" si="2"/>
        <v>0</v>
      </c>
      <c r="S95" s="137">
        <v>0</v>
      </c>
      <c r="T95" s="138">
        <f t="shared" si="3"/>
        <v>0</v>
      </c>
      <c r="AR95" s="139" t="s">
        <v>288</v>
      </c>
      <c r="AT95" s="139" t="s">
        <v>182</v>
      </c>
      <c r="AU95" s="139" t="s">
        <v>102</v>
      </c>
      <c r="AY95" s="17" t="s">
        <v>180</v>
      </c>
      <c r="BE95" s="140">
        <f t="shared" si="4"/>
        <v>0</v>
      </c>
      <c r="BF95" s="140">
        <f t="shared" si="5"/>
        <v>0</v>
      </c>
      <c r="BG95" s="140">
        <f t="shared" si="6"/>
        <v>0</v>
      </c>
      <c r="BH95" s="140">
        <f t="shared" si="7"/>
        <v>0</v>
      </c>
      <c r="BI95" s="140">
        <f t="shared" si="8"/>
        <v>0</v>
      </c>
      <c r="BJ95" s="17" t="s">
        <v>83</v>
      </c>
      <c r="BK95" s="140">
        <f t="shared" si="9"/>
        <v>0</v>
      </c>
      <c r="BL95" s="17" t="s">
        <v>288</v>
      </c>
      <c r="BM95" s="139" t="s">
        <v>1369</v>
      </c>
    </row>
    <row r="96" spans="2:65" s="1" customFormat="1" ht="24.15" customHeight="1">
      <c r="B96" s="32"/>
      <c r="C96" s="128" t="s">
        <v>236</v>
      </c>
      <c r="D96" s="128" t="s">
        <v>182</v>
      </c>
      <c r="E96" s="129" t="s">
        <v>1370</v>
      </c>
      <c r="F96" s="130" t="s">
        <v>1371</v>
      </c>
      <c r="G96" s="131" t="s">
        <v>557</v>
      </c>
      <c r="H96" s="132">
        <v>1</v>
      </c>
      <c r="I96" s="133"/>
      <c r="J96" s="134">
        <f t="shared" si="0"/>
        <v>0</v>
      </c>
      <c r="K96" s="130" t="s">
        <v>19</v>
      </c>
      <c r="L96" s="32"/>
      <c r="M96" s="135" t="s">
        <v>19</v>
      </c>
      <c r="N96" s="136" t="s">
        <v>46</v>
      </c>
      <c r="P96" s="137">
        <f t="shared" si="1"/>
        <v>0</v>
      </c>
      <c r="Q96" s="137">
        <v>0</v>
      </c>
      <c r="R96" s="137">
        <f t="shared" si="2"/>
        <v>0</v>
      </c>
      <c r="S96" s="137">
        <v>0</v>
      </c>
      <c r="T96" s="138">
        <f t="shared" si="3"/>
        <v>0</v>
      </c>
      <c r="AR96" s="139" t="s">
        <v>288</v>
      </c>
      <c r="AT96" s="139" t="s">
        <v>182</v>
      </c>
      <c r="AU96" s="139" t="s">
        <v>102</v>
      </c>
      <c r="AY96" s="17" t="s">
        <v>180</v>
      </c>
      <c r="BE96" s="140">
        <f t="shared" si="4"/>
        <v>0</v>
      </c>
      <c r="BF96" s="140">
        <f t="shared" si="5"/>
        <v>0</v>
      </c>
      <c r="BG96" s="140">
        <f t="shared" si="6"/>
        <v>0</v>
      </c>
      <c r="BH96" s="140">
        <f t="shared" si="7"/>
        <v>0</v>
      </c>
      <c r="BI96" s="140">
        <f t="shared" si="8"/>
        <v>0</v>
      </c>
      <c r="BJ96" s="17" t="s">
        <v>83</v>
      </c>
      <c r="BK96" s="140">
        <f t="shared" si="9"/>
        <v>0</v>
      </c>
      <c r="BL96" s="17" t="s">
        <v>288</v>
      </c>
      <c r="BM96" s="139" t="s">
        <v>1372</v>
      </c>
    </row>
    <row r="97" spans="2:65" s="1" customFormat="1" ht="16.5" customHeight="1">
      <c r="B97" s="32"/>
      <c r="C97" s="128" t="s">
        <v>241</v>
      </c>
      <c r="D97" s="128" t="s">
        <v>182</v>
      </c>
      <c r="E97" s="129" t="s">
        <v>1373</v>
      </c>
      <c r="F97" s="130" t="s">
        <v>1374</v>
      </c>
      <c r="G97" s="131" t="s">
        <v>557</v>
      </c>
      <c r="H97" s="132">
        <v>1</v>
      </c>
      <c r="I97" s="133"/>
      <c r="J97" s="134">
        <f t="shared" si="0"/>
        <v>0</v>
      </c>
      <c r="K97" s="130" t="s">
        <v>19</v>
      </c>
      <c r="L97" s="32"/>
      <c r="M97" s="135" t="s">
        <v>19</v>
      </c>
      <c r="N97" s="136" t="s">
        <v>46</v>
      </c>
      <c r="P97" s="137">
        <f t="shared" si="1"/>
        <v>0</v>
      </c>
      <c r="Q97" s="137">
        <v>0</v>
      </c>
      <c r="R97" s="137">
        <f t="shared" si="2"/>
        <v>0</v>
      </c>
      <c r="S97" s="137">
        <v>0</v>
      </c>
      <c r="T97" s="138">
        <f t="shared" si="3"/>
        <v>0</v>
      </c>
      <c r="AR97" s="139" t="s">
        <v>288</v>
      </c>
      <c r="AT97" s="139" t="s">
        <v>182</v>
      </c>
      <c r="AU97" s="139" t="s">
        <v>102</v>
      </c>
      <c r="AY97" s="17" t="s">
        <v>180</v>
      </c>
      <c r="BE97" s="140">
        <f t="shared" si="4"/>
        <v>0</v>
      </c>
      <c r="BF97" s="140">
        <f t="shared" si="5"/>
        <v>0</v>
      </c>
      <c r="BG97" s="140">
        <f t="shared" si="6"/>
        <v>0</v>
      </c>
      <c r="BH97" s="140">
        <f t="shared" si="7"/>
        <v>0</v>
      </c>
      <c r="BI97" s="140">
        <f t="shared" si="8"/>
        <v>0</v>
      </c>
      <c r="BJ97" s="17" t="s">
        <v>83</v>
      </c>
      <c r="BK97" s="140">
        <f t="shared" si="9"/>
        <v>0</v>
      </c>
      <c r="BL97" s="17" t="s">
        <v>288</v>
      </c>
      <c r="BM97" s="139" t="s">
        <v>1375</v>
      </c>
    </row>
    <row r="98" spans="2:65" s="1" customFormat="1" ht="16.5" customHeight="1">
      <c r="B98" s="32"/>
      <c r="C98" s="128" t="s">
        <v>248</v>
      </c>
      <c r="D98" s="128" t="s">
        <v>182</v>
      </c>
      <c r="E98" s="129" t="s">
        <v>1376</v>
      </c>
      <c r="F98" s="130" t="s">
        <v>1377</v>
      </c>
      <c r="G98" s="131" t="s">
        <v>557</v>
      </c>
      <c r="H98" s="132">
        <v>1</v>
      </c>
      <c r="I98" s="133"/>
      <c r="J98" s="134">
        <f t="shared" si="0"/>
        <v>0</v>
      </c>
      <c r="K98" s="130" t="s">
        <v>19</v>
      </c>
      <c r="L98" s="32"/>
      <c r="M98" s="135" t="s">
        <v>19</v>
      </c>
      <c r="N98" s="136" t="s">
        <v>46</v>
      </c>
      <c r="P98" s="137">
        <f t="shared" si="1"/>
        <v>0</v>
      </c>
      <c r="Q98" s="137">
        <v>0</v>
      </c>
      <c r="R98" s="137">
        <f t="shared" si="2"/>
        <v>0</v>
      </c>
      <c r="S98" s="137">
        <v>0</v>
      </c>
      <c r="T98" s="138">
        <f t="shared" si="3"/>
        <v>0</v>
      </c>
      <c r="AR98" s="139" t="s">
        <v>288</v>
      </c>
      <c r="AT98" s="139" t="s">
        <v>182</v>
      </c>
      <c r="AU98" s="139" t="s">
        <v>102</v>
      </c>
      <c r="AY98" s="17" t="s">
        <v>180</v>
      </c>
      <c r="BE98" s="140">
        <f t="shared" si="4"/>
        <v>0</v>
      </c>
      <c r="BF98" s="140">
        <f t="shared" si="5"/>
        <v>0</v>
      </c>
      <c r="BG98" s="140">
        <f t="shared" si="6"/>
        <v>0</v>
      </c>
      <c r="BH98" s="140">
        <f t="shared" si="7"/>
        <v>0</v>
      </c>
      <c r="BI98" s="140">
        <f t="shared" si="8"/>
        <v>0</v>
      </c>
      <c r="BJ98" s="17" t="s">
        <v>83</v>
      </c>
      <c r="BK98" s="140">
        <f t="shared" si="9"/>
        <v>0</v>
      </c>
      <c r="BL98" s="17" t="s">
        <v>288</v>
      </c>
      <c r="BM98" s="139" t="s">
        <v>1378</v>
      </c>
    </row>
    <row r="99" spans="2:65" s="1" customFormat="1" ht="38.4">
      <c r="B99" s="32"/>
      <c r="D99" s="146" t="s">
        <v>301</v>
      </c>
      <c r="F99" s="176" t="s">
        <v>1379</v>
      </c>
      <c r="I99" s="143"/>
      <c r="L99" s="32"/>
      <c r="M99" s="144"/>
      <c r="T99" s="53"/>
      <c r="AT99" s="17" t="s">
        <v>301</v>
      </c>
      <c r="AU99" s="17" t="s">
        <v>102</v>
      </c>
    </row>
    <row r="100" spans="2:65" s="1" customFormat="1" ht="21.75" customHeight="1">
      <c r="B100" s="32"/>
      <c r="C100" s="128" t="s">
        <v>253</v>
      </c>
      <c r="D100" s="128" t="s">
        <v>182</v>
      </c>
      <c r="E100" s="129" t="s">
        <v>1380</v>
      </c>
      <c r="F100" s="130" t="s">
        <v>1381</v>
      </c>
      <c r="G100" s="131" t="s">
        <v>557</v>
      </c>
      <c r="H100" s="132">
        <v>1</v>
      </c>
      <c r="I100" s="133"/>
      <c r="J100" s="134">
        <f>ROUND(I100*H100,2)</f>
        <v>0</v>
      </c>
      <c r="K100" s="130" t="s">
        <v>19</v>
      </c>
      <c r="L100" s="32"/>
      <c r="M100" s="135" t="s">
        <v>19</v>
      </c>
      <c r="N100" s="136" t="s">
        <v>46</v>
      </c>
      <c r="P100" s="137">
        <f>O100*H100</f>
        <v>0</v>
      </c>
      <c r="Q100" s="137">
        <v>0</v>
      </c>
      <c r="R100" s="137">
        <f>Q100*H100</f>
        <v>0</v>
      </c>
      <c r="S100" s="137">
        <v>0</v>
      </c>
      <c r="T100" s="138">
        <f>S100*H100</f>
        <v>0</v>
      </c>
      <c r="AR100" s="139" t="s">
        <v>288</v>
      </c>
      <c r="AT100" s="139" t="s">
        <v>182</v>
      </c>
      <c r="AU100" s="139" t="s">
        <v>102</v>
      </c>
      <c r="AY100" s="17" t="s">
        <v>180</v>
      </c>
      <c r="BE100" s="140">
        <f>IF(N100="základní",J100,0)</f>
        <v>0</v>
      </c>
      <c r="BF100" s="140">
        <f>IF(N100="snížená",J100,0)</f>
        <v>0</v>
      </c>
      <c r="BG100" s="140">
        <f>IF(N100="zákl. přenesená",J100,0)</f>
        <v>0</v>
      </c>
      <c r="BH100" s="140">
        <f>IF(N100="sníž. přenesená",J100,0)</f>
        <v>0</v>
      </c>
      <c r="BI100" s="140">
        <f>IF(N100="nulová",J100,0)</f>
        <v>0</v>
      </c>
      <c r="BJ100" s="17" t="s">
        <v>83</v>
      </c>
      <c r="BK100" s="140">
        <f>ROUND(I100*H100,2)</f>
        <v>0</v>
      </c>
      <c r="BL100" s="17" t="s">
        <v>288</v>
      </c>
      <c r="BM100" s="139" t="s">
        <v>1382</v>
      </c>
    </row>
    <row r="101" spans="2:65" s="1" customFormat="1" ht="38.4">
      <c r="B101" s="32"/>
      <c r="D101" s="146" t="s">
        <v>301</v>
      </c>
      <c r="F101" s="176" t="s">
        <v>1379</v>
      </c>
      <c r="I101" s="143"/>
      <c r="L101" s="32"/>
      <c r="M101" s="144"/>
      <c r="T101" s="53"/>
      <c r="AT101" s="17" t="s">
        <v>301</v>
      </c>
      <c r="AU101" s="17" t="s">
        <v>102</v>
      </c>
    </row>
    <row r="102" spans="2:65" s="1" customFormat="1" ht="24.15" customHeight="1">
      <c r="B102" s="32"/>
      <c r="C102" s="128" t="s">
        <v>8</v>
      </c>
      <c r="D102" s="128" t="s">
        <v>182</v>
      </c>
      <c r="E102" s="129" t="s">
        <v>1383</v>
      </c>
      <c r="F102" s="130" t="s">
        <v>1384</v>
      </c>
      <c r="G102" s="131" t="s">
        <v>557</v>
      </c>
      <c r="H102" s="132">
        <v>1</v>
      </c>
      <c r="I102" s="133"/>
      <c r="J102" s="134">
        <f>ROUND(I102*H102,2)</f>
        <v>0</v>
      </c>
      <c r="K102" s="130" t="s">
        <v>19</v>
      </c>
      <c r="L102" s="32"/>
      <c r="M102" s="135" t="s">
        <v>19</v>
      </c>
      <c r="N102" s="136" t="s">
        <v>46</v>
      </c>
      <c r="P102" s="137">
        <f>O102*H102</f>
        <v>0</v>
      </c>
      <c r="Q102" s="137">
        <v>0</v>
      </c>
      <c r="R102" s="137">
        <f>Q102*H102</f>
        <v>0</v>
      </c>
      <c r="S102" s="137">
        <v>0</v>
      </c>
      <c r="T102" s="138">
        <f>S102*H102</f>
        <v>0</v>
      </c>
      <c r="AR102" s="139" t="s">
        <v>288</v>
      </c>
      <c r="AT102" s="139" t="s">
        <v>182</v>
      </c>
      <c r="AU102" s="139" t="s">
        <v>102</v>
      </c>
      <c r="AY102" s="17" t="s">
        <v>180</v>
      </c>
      <c r="BE102" s="140">
        <f>IF(N102="základní",J102,0)</f>
        <v>0</v>
      </c>
      <c r="BF102" s="140">
        <f>IF(N102="snížená",J102,0)</f>
        <v>0</v>
      </c>
      <c r="BG102" s="140">
        <f>IF(N102="zákl. přenesená",J102,0)</f>
        <v>0</v>
      </c>
      <c r="BH102" s="140">
        <f>IF(N102="sníž. přenesená",J102,0)</f>
        <v>0</v>
      </c>
      <c r="BI102" s="140">
        <f>IF(N102="nulová",J102,0)</f>
        <v>0</v>
      </c>
      <c r="BJ102" s="17" t="s">
        <v>83</v>
      </c>
      <c r="BK102" s="140">
        <f>ROUND(I102*H102,2)</f>
        <v>0</v>
      </c>
      <c r="BL102" s="17" t="s">
        <v>288</v>
      </c>
      <c r="BM102" s="139" t="s">
        <v>1385</v>
      </c>
    </row>
    <row r="103" spans="2:65" s="1" customFormat="1" ht="24.15" customHeight="1">
      <c r="B103" s="32"/>
      <c r="C103" s="128" t="s">
        <v>265</v>
      </c>
      <c r="D103" s="128" t="s">
        <v>182</v>
      </c>
      <c r="E103" s="129" t="s">
        <v>1386</v>
      </c>
      <c r="F103" s="130" t="s">
        <v>1387</v>
      </c>
      <c r="G103" s="131" t="s">
        <v>557</v>
      </c>
      <c r="H103" s="132">
        <v>1</v>
      </c>
      <c r="I103" s="133"/>
      <c r="J103" s="134">
        <f>ROUND(I103*H103,2)</f>
        <v>0</v>
      </c>
      <c r="K103" s="130" t="s">
        <v>19</v>
      </c>
      <c r="L103" s="32"/>
      <c r="M103" s="135" t="s">
        <v>19</v>
      </c>
      <c r="N103" s="136" t="s">
        <v>46</v>
      </c>
      <c r="P103" s="137">
        <f>O103*H103</f>
        <v>0</v>
      </c>
      <c r="Q103" s="137">
        <v>0</v>
      </c>
      <c r="R103" s="137">
        <f>Q103*H103</f>
        <v>0</v>
      </c>
      <c r="S103" s="137">
        <v>0</v>
      </c>
      <c r="T103" s="138">
        <f>S103*H103</f>
        <v>0</v>
      </c>
      <c r="AR103" s="139" t="s">
        <v>288</v>
      </c>
      <c r="AT103" s="139" t="s">
        <v>182</v>
      </c>
      <c r="AU103" s="139" t="s">
        <v>102</v>
      </c>
      <c r="AY103" s="17" t="s">
        <v>180</v>
      </c>
      <c r="BE103" s="140">
        <f>IF(N103="základní",J103,0)</f>
        <v>0</v>
      </c>
      <c r="BF103" s="140">
        <f>IF(N103="snížená",J103,0)</f>
        <v>0</v>
      </c>
      <c r="BG103" s="140">
        <f>IF(N103="zákl. přenesená",J103,0)</f>
        <v>0</v>
      </c>
      <c r="BH103" s="140">
        <f>IF(N103="sníž. přenesená",J103,0)</f>
        <v>0</v>
      </c>
      <c r="BI103" s="140">
        <f>IF(N103="nulová",J103,0)</f>
        <v>0</v>
      </c>
      <c r="BJ103" s="17" t="s">
        <v>83</v>
      </c>
      <c r="BK103" s="140">
        <f>ROUND(I103*H103,2)</f>
        <v>0</v>
      </c>
      <c r="BL103" s="17" t="s">
        <v>288</v>
      </c>
      <c r="BM103" s="139" t="s">
        <v>1388</v>
      </c>
    </row>
    <row r="104" spans="2:65" s="1" customFormat="1" ht="38.4">
      <c r="B104" s="32"/>
      <c r="D104" s="146" t="s">
        <v>301</v>
      </c>
      <c r="F104" s="176" t="s">
        <v>1389</v>
      </c>
      <c r="I104" s="143"/>
      <c r="L104" s="32"/>
      <c r="M104" s="144"/>
      <c r="T104" s="53"/>
      <c r="AT104" s="17" t="s">
        <v>301</v>
      </c>
      <c r="AU104" s="17" t="s">
        <v>102</v>
      </c>
    </row>
    <row r="105" spans="2:65" s="1" customFormat="1" ht="16.5" customHeight="1">
      <c r="B105" s="32"/>
      <c r="C105" s="128" t="s">
        <v>274</v>
      </c>
      <c r="D105" s="128" t="s">
        <v>182</v>
      </c>
      <c r="E105" s="129" t="s">
        <v>1390</v>
      </c>
      <c r="F105" s="130" t="s">
        <v>1391</v>
      </c>
      <c r="G105" s="131" t="s">
        <v>557</v>
      </c>
      <c r="H105" s="132">
        <v>1</v>
      </c>
      <c r="I105" s="133"/>
      <c r="J105" s="134">
        <f>ROUND(I105*H105,2)</f>
        <v>0</v>
      </c>
      <c r="K105" s="130" t="s">
        <v>19</v>
      </c>
      <c r="L105" s="32"/>
      <c r="M105" s="135" t="s">
        <v>19</v>
      </c>
      <c r="N105" s="136" t="s">
        <v>46</v>
      </c>
      <c r="P105" s="137">
        <f>O105*H105</f>
        <v>0</v>
      </c>
      <c r="Q105" s="137">
        <v>0</v>
      </c>
      <c r="R105" s="137">
        <f>Q105*H105</f>
        <v>0</v>
      </c>
      <c r="S105" s="137">
        <v>0</v>
      </c>
      <c r="T105" s="138">
        <f>S105*H105</f>
        <v>0</v>
      </c>
      <c r="AR105" s="139" t="s">
        <v>288</v>
      </c>
      <c r="AT105" s="139" t="s">
        <v>182</v>
      </c>
      <c r="AU105" s="139" t="s">
        <v>102</v>
      </c>
      <c r="AY105" s="17" t="s">
        <v>180</v>
      </c>
      <c r="BE105" s="140">
        <f>IF(N105="základní",J105,0)</f>
        <v>0</v>
      </c>
      <c r="BF105" s="140">
        <f>IF(N105="snížená",J105,0)</f>
        <v>0</v>
      </c>
      <c r="BG105" s="140">
        <f>IF(N105="zákl. přenesená",J105,0)</f>
        <v>0</v>
      </c>
      <c r="BH105" s="140">
        <f>IF(N105="sníž. přenesená",J105,0)</f>
        <v>0</v>
      </c>
      <c r="BI105" s="140">
        <f>IF(N105="nulová",J105,0)</f>
        <v>0</v>
      </c>
      <c r="BJ105" s="17" t="s">
        <v>83</v>
      </c>
      <c r="BK105" s="140">
        <f>ROUND(I105*H105,2)</f>
        <v>0</v>
      </c>
      <c r="BL105" s="17" t="s">
        <v>288</v>
      </c>
      <c r="BM105" s="139" t="s">
        <v>1392</v>
      </c>
    </row>
    <row r="106" spans="2:65" s="1" customFormat="1" ht="38.4">
      <c r="B106" s="32"/>
      <c r="D106" s="146" t="s">
        <v>301</v>
      </c>
      <c r="F106" s="176" t="s">
        <v>1389</v>
      </c>
      <c r="I106" s="143"/>
      <c r="L106" s="32"/>
      <c r="M106" s="144"/>
      <c r="T106" s="53"/>
      <c r="AT106" s="17" t="s">
        <v>301</v>
      </c>
      <c r="AU106" s="17" t="s">
        <v>102</v>
      </c>
    </row>
    <row r="107" spans="2:65" s="1" customFormat="1" ht="16.5" customHeight="1">
      <c r="B107" s="32"/>
      <c r="C107" s="128" t="s">
        <v>280</v>
      </c>
      <c r="D107" s="128" t="s">
        <v>182</v>
      </c>
      <c r="E107" s="129" t="s">
        <v>1393</v>
      </c>
      <c r="F107" s="130" t="s">
        <v>1394</v>
      </c>
      <c r="G107" s="131" t="s">
        <v>557</v>
      </c>
      <c r="H107" s="132">
        <v>1</v>
      </c>
      <c r="I107" s="133"/>
      <c r="J107" s="134">
        <f>ROUND(I107*H107,2)</f>
        <v>0</v>
      </c>
      <c r="K107" s="130" t="s">
        <v>19</v>
      </c>
      <c r="L107" s="32"/>
      <c r="M107" s="135" t="s">
        <v>19</v>
      </c>
      <c r="N107" s="136" t="s">
        <v>46</v>
      </c>
      <c r="P107" s="137">
        <f>O107*H107</f>
        <v>0</v>
      </c>
      <c r="Q107" s="137">
        <v>0</v>
      </c>
      <c r="R107" s="137">
        <f>Q107*H107</f>
        <v>0</v>
      </c>
      <c r="S107" s="137">
        <v>0</v>
      </c>
      <c r="T107" s="138">
        <f>S107*H107</f>
        <v>0</v>
      </c>
      <c r="AR107" s="139" t="s">
        <v>288</v>
      </c>
      <c r="AT107" s="139" t="s">
        <v>182</v>
      </c>
      <c r="AU107" s="139" t="s">
        <v>102</v>
      </c>
      <c r="AY107" s="17" t="s">
        <v>180</v>
      </c>
      <c r="BE107" s="140">
        <f>IF(N107="základní",J107,0)</f>
        <v>0</v>
      </c>
      <c r="BF107" s="140">
        <f>IF(N107="snížená",J107,0)</f>
        <v>0</v>
      </c>
      <c r="BG107" s="140">
        <f>IF(N107="zákl. přenesená",J107,0)</f>
        <v>0</v>
      </c>
      <c r="BH107" s="140">
        <f>IF(N107="sníž. přenesená",J107,0)</f>
        <v>0</v>
      </c>
      <c r="BI107" s="140">
        <f>IF(N107="nulová",J107,0)</f>
        <v>0</v>
      </c>
      <c r="BJ107" s="17" t="s">
        <v>83</v>
      </c>
      <c r="BK107" s="140">
        <f>ROUND(I107*H107,2)</f>
        <v>0</v>
      </c>
      <c r="BL107" s="17" t="s">
        <v>288</v>
      </c>
      <c r="BM107" s="139" t="s">
        <v>1395</v>
      </c>
    </row>
    <row r="108" spans="2:65" s="1" customFormat="1" ht="38.4">
      <c r="B108" s="32"/>
      <c r="D108" s="146" t="s">
        <v>301</v>
      </c>
      <c r="F108" s="176" t="s">
        <v>1389</v>
      </c>
      <c r="I108" s="143"/>
      <c r="L108" s="32"/>
      <c r="M108" s="144"/>
      <c r="T108" s="53"/>
      <c r="AT108" s="17" t="s">
        <v>301</v>
      </c>
      <c r="AU108" s="17" t="s">
        <v>102</v>
      </c>
    </row>
    <row r="109" spans="2:65" s="1" customFormat="1" ht="16.5" customHeight="1">
      <c r="B109" s="32"/>
      <c r="C109" s="128" t="s">
        <v>288</v>
      </c>
      <c r="D109" s="128" t="s">
        <v>182</v>
      </c>
      <c r="E109" s="129" t="s">
        <v>1396</v>
      </c>
      <c r="F109" s="130" t="s">
        <v>1397</v>
      </c>
      <c r="G109" s="131" t="s">
        <v>557</v>
      </c>
      <c r="H109" s="132">
        <v>8</v>
      </c>
      <c r="I109" s="133"/>
      <c r="J109" s="134">
        <f>ROUND(I109*H109,2)</f>
        <v>0</v>
      </c>
      <c r="K109" s="130" t="s">
        <v>19</v>
      </c>
      <c r="L109" s="32"/>
      <c r="M109" s="135" t="s">
        <v>19</v>
      </c>
      <c r="N109" s="136" t="s">
        <v>46</v>
      </c>
      <c r="P109" s="137">
        <f>O109*H109</f>
        <v>0</v>
      </c>
      <c r="Q109" s="137">
        <v>0</v>
      </c>
      <c r="R109" s="137">
        <f>Q109*H109</f>
        <v>0</v>
      </c>
      <c r="S109" s="137">
        <v>0</v>
      </c>
      <c r="T109" s="138">
        <f>S109*H109</f>
        <v>0</v>
      </c>
      <c r="AR109" s="139" t="s">
        <v>288</v>
      </c>
      <c r="AT109" s="139" t="s">
        <v>182</v>
      </c>
      <c r="AU109" s="139" t="s">
        <v>102</v>
      </c>
      <c r="AY109" s="17" t="s">
        <v>180</v>
      </c>
      <c r="BE109" s="140">
        <f>IF(N109="základní",J109,0)</f>
        <v>0</v>
      </c>
      <c r="BF109" s="140">
        <f>IF(N109="snížená",J109,0)</f>
        <v>0</v>
      </c>
      <c r="BG109" s="140">
        <f>IF(N109="zákl. přenesená",J109,0)</f>
        <v>0</v>
      </c>
      <c r="BH109" s="140">
        <f>IF(N109="sníž. přenesená",J109,0)</f>
        <v>0</v>
      </c>
      <c r="BI109" s="140">
        <f>IF(N109="nulová",J109,0)</f>
        <v>0</v>
      </c>
      <c r="BJ109" s="17" t="s">
        <v>83</v>
      </c>
      <c r="BK109" s="140">
        <f>ROUND(I109*H109,2)</f>
        <v>0</v>
      </c>
      <c r="BL109" s="17" t="s">
        <v>288</v>
      </c>
      <c r="BM109" s="139" t="s">
        <v>1398</v>
      </c>
    </row>
    <row r="110" spans="2:65" s="1" customFormat="1" ht="105.6">
      <c r="B110" s="32"/>
      <c r="D110" s="146" t="s">
        <v>301</v>
      </c>
      <c r="F110" s="176" t="s">
        <v>1399</v>
      </c>
      <c r="I110" s="143"/>
      <c r="L110" s="32"/>
      <c r="M110" s="144"/>
      <c r="T110" s="53"/>
      <c r="AT110" s="17" t="s">
        <v>301</v>
      </c>
      <c r="AU110" s="17" t="s">
        <v>102</v>
      </c>
    </row>
    <row r="111" spans="2:65" s="1" customFormat="1" ht="16.5" customHeight="1">
      <c r="B111" s="32"/>
      <c r="C111" s="128" t="s">
        <v>292</v>
      </c>
      <c r="D111" s="128" t="s">
        <v>182</v>
      </c>
      <c r="E111" s="129" t="s">
        <v>1400</v>
      </c>
      <c r="F111" s="130" t="s">
        <v>1401</v>
      </c>
      <c r="G111" s="131" t="s">
        <v>557</v>
      </c>
      <c r="H111" s="132">
        <v>6</v>
      </c>
      <c r="I111" s="133"/>
      <c r="J111" s="134">
        <f t="shared" ref="J111:J131" si="10">ROUND(I111*H111,2)</f>
        <v>0</v>
      </c>
      <c r="K111" s="130" t="s">
        <v>19</v>
      </c>
      <c r="L111" s="32"/>
      <c r="M111" s="135" t="s">
        <v>19</v>
      </c>
      <c r="N111" s="136" t="s">
        <v>46</v>
      </c>
      <c r="P111" s="137">
        <f t="shared" ref="P111:P131" si="11">O111*H111</f>
        <v>0</v>
      </c>
      <c r="Q111" s="137">
        <v>0</v>
      </c>
      <c r="R111" s="137">
        <f t="shared" ref="R111:R131" si="12">Q111*H111</f>
        <v>0</v>
      </c>
      <c r="S111" s="137">
        <v>0</v>
      </c>
      <c r="T111" s="138">
        <f t="shared" ref="T111:T131" si="13">S111*H111</f>
        <v>0</v>
      </c>
      <c r="AR111" s="139" t="s">
        <v>288</v>
      </c>
      <c r="AT111" s="139" t="s">
        <v>182</v>
      </c>
      <c r="AU111" s="139" t="s">
        <v>102</v>
      </c>
      <c r="AY111" s="17" t="s">
        <v>180</v>
      </c>
      <c r="BE111" s="140">
        <f t="shared" ref="BE111:BE131" si="14">IF(N111="základní",J111,0)</f>
        <v>0</v>
      </c>
      <c r="BF111" s="140">
        <f t="shared" ref="BF111:BF131" si="15">IF(N111="snížená",J111,0)</f>
        <v>0</v>
      </c>
      <c r="BG111" s="140">
        <f t="shared" ref="BG111:BG131" si="16">IF(N111="zákl. přenesená",J111,0)</f>
        <v>0</v>
      </c>
      <c r="BH111" s="140">
        <f t="shared" ref="BH111:BH131" si="17">IF(N111="sníž. přenesená",J111,0)</f>
        <v>0</v>
      </c>
      <c r="BI111" s="140">
        <f t="shared" ref="BI111:BI131" si="18">IF(N111="nulová",J111,0)</f>
        <v>0</v>
      </c>
      <c r="BJ111" s="17" t="s">
        <v>83</v>
      </c>
      <c r="BK111" s="140">
        <f t="shared" ref="BK111:BK131" si="19">ROUND(I111*H111,2)</f>
        <v>0</v>
      </c>
      <c r="BL111" s="17" t="s">
        <v>288</v>
      </c>
      <c r="BM111" s="139" t="s">
        <v>1402</v>
      </c>
    </row>
    <row r="112" spans="2:65" s="1" customFormat="1" ht="16.5" customHeight="1">
      <c r="B112" s="32"/>
      <c r="C112" s="128" t="s">
        <v>296</v>
      </c>
      <c r="D112" s="128" t="s">
        <v>182</v>
      </c>
      <c r="E112" s="129" t="s">
        <v>1403</v>
      </c>
      <c r="F112" s="130" t="s">
        <v>1404</v>
      </c>
      <c r="G112" s="131" t="s">
        <v>557</v>
      </c>
      <c r="H112" s="132">
        <v>8</v>
      </c>
      <c r="I112" s="133"/>
      <c r="J112" s="134">
        <f t="shared" si="10"/>
        <v>0</v>
      </c>
      <c r="K112" s="130" t="s">
        <v>19</v>
      </c>
      <c r="L112" s="32"/>
      <c r="M112" s="135" t="s">
        <v>19</v>
      </c>
      <c r="N112" s="136" t="s">
        <v>46</v>
      </c>
      <c r="P112" s="137">
        <f t="shared" si="11"/>
        <v>0</v>
      </c>
      <c r="Q112" s="137">
        <v>0</v>
      </c>
      <c r="R112" s="137">
        <f t="shared" si="12"/>
        <v>0</v>
      </c>
      <c r="S112" s="137">
        <v>0</v>
      </c>
      <c r="T112" s="138">
        <f t="shared" si="13"/>
        <v>0</v>
      </c>
      <c r="AR112" s="139" t="s">
        <v>288</v>
      </c>
      <c r="AT112" s="139" t="s">
        <v>182</v>
      </c>
      <c r="AU112" s="139" t="s">
        <v>102</v>
      </c>
      <c r="AY112" s="17" t="s">
        <v>180</v>
      </c>
      <c r="BE112" s="140">
        <f t="shared" si="14"/>
        <v>0</v>
      </c>
      <c r="BF112" s="140">
        <f t="shared" si="15"/>
        <v>0</v>
      </c>
      <c r="BG112" s="140">
        <f t="shared" si="16"/>
        <v>0</v>
      </c>
      <c r="BH112" s="140">
        <f t="shared" si="17"/>
        <v>0</v>
      </c>
      <c r="BI112" s="140">
        <f t="shared" si="18"/>
        <v>0</v>
      </c>
      <c r="BJ112" s="17" t="s">
        <v>83</v>
      </c>
      <c r="BK112" s="140">
        <f t="shared" si="19"/>
        <v>0</v>
      </c>
      <c r="BL112" s="17" t="s">
        <v>288</v>
      </c>
      <c r="BM112" s="139" t="s">
        <v>1405</v>
      </c>
    </row>
    <row r="113" spans="2:65" s="1" customFormat="1" ht="24.15" customHeight="1">
      <c r="B113" s="32"/>
      <c r="C113" s="128" t="s">
        <v>304</v>
      </c>
      <c r="D113" s="128" t="s">
        <v>182</v>
      </c>
      <c r="E113" s="129" t="s">
        <v>1406</v>
      </c>
      <c r="F113" s="130" t="s">
        <v>1407</v>
      </c>
      <c r="G113" s="131" t="s">
        <v>557</v>
      </c>
      <c r="H113" s="132">
        <v>1</v>
      </c>
      <c r="I113" s="133"/>
      <c r="J113" s="134">
        <f t="shared" si="10"/>
        <v>0</v>
      </c>
      <c r="K113" s="130" t="s">
        <v>19</v>
      </c>
      <c r="L113" s="32"/>
      <c r="M113" s="135" t="s">
        <v>19</v>
      </c>
      <c r="N113" s="136" t="s">
        <v>46</v>
      </c>
      <c r="P113" s="137">
        <f t="shared" si="11"/>
        <v>0</v>
      </c>
      <c r="Q113" s="137">
        <v>0</v>
      </c>
      <c r="R113" s="137">
        <f t="shared" si="12"/>
        <v>0</v>
      </c>
      <c r="S113" s="137">
        <v>0</v>
      </c>
      <c r="T113" s="138">
        <f t="shared" si="13"/>
        <v>0</v>
      </c>
      <c r="AR113" s="139" t="s">
        <v>288</v>
      </c>
      <c r="AT113" s="139" t="s">
        <v>182</v>
      </c>
      <c r="AU113" s="139" t="s">
        <v>102</v>
      </c>
      <c r="AY113" s="17" t="s">
        <v>180</v>
      </c>
      <c r="BE113" s="140">
        <f t="shared" si="14"/>
        <v>0</v>
      </c>
      <c r="BF113" s="140">
        <f t="shared" si="15"/>
        <v>0</v>
      </c>
      <c r="BG113" s="140">
        <f t="shared" si="16"/>
        <v>0</v>
      </c>
      <c r="BH113" s="140">
        <f t="shared" si="17"/>
        <v>0</v>
      </c>
      <c r="BI113" s="140">
        <f t="shared" si="18"/>
        <v>0</v>
      </c>
      <c r="BJ113" s="17" t="s">
        <v>83</v>
      </c>
      <c r="BK113" s="140">
        <f t="shared" si="19"/>
        <v>0</v>
      </c>
      <c r="BL113" s="17" t="s">
        <v>288</v>
      </c>
      <c r="BM113" s="139" t="s">
        <v>1408</v>
      </c>
    </row>
    <row r="114" spans="2:65" s="1" customFormat="1" ht="16.5" customHeight="1">
      <c r="B114" s="32"/>
      <c r="C114" s="128" t="s">
        <v>313</v>
      </c>
      <c r="D114" s="128" t="s">
        <v>182</v>
      </c>
      <c r="E114" s="129" t="s">
        <v>1409</v>
      </c>
      <c r="F114" s="130" t="s">
        <v>1410</v>
      </c>
      <c r="G114" s="131" t="s">
        <v>557</v>
      </c>
      <c r="H114" s="132">
        <v>1</v>
      </c>
      <c r="I114" s="133"/>
      <c r="J114" s="134">
        <f t="shared" si="10"/>
        <v>0</v>
      </c>
      <c r="K114" s="130" t="s">
        <v>19</v>
      </c>
      <c r="L114" s="32"/>
      <c r="M114" s="135" t="s">
        <v>19</v>
      </c>
      <c r="N114" s="136" t="s">
        <v>46</v>
      </c>
      <c r="P114" s="137">
        <f t="shared" si="11"/>
        <v>0</v>
      </c>
      <c r="Q114" s="137">
        <v>0</v>
      </c>
      <c r="R114" s="137">
        <f t="shared" si="12"/>
        <v>0</v>
      </c>
      <c r="S114" s="137">
        <v>0</v>
      </c>
      <c r="T114" s="138">
        <f t="shared" si="13"/>
        <v>0</v>
      </c>
      <c r="AR114" s="139" t="s">
        <v>288</v>
      </c>
      <c r="AT114" s="139" t="s">
        <v>182</v>
      </c>
      <c r="AU114" s="139" t="s">
        <v>102</v>
      </c>
      <c r="AY114" s="17" t="s">
        <v>180</v>
      </c>
      <c r="BE114" s="140">
        <f t="shared" si="14"/>
        <v>0</v>
      </c>
      <c r="BF114" s="140">
        <f t="shared" si="15"/>
        <v>0</v>
      </c>
      <c r="BG114" s="140">
        <f t="shared" si="16"/>
        <v>0</v>
      </c>
      <c r="BH114" s="140">
        <f t="shared" si="17"/>
        <v>0</v>
      </c>
      <c r="BI114" s="140">
        <f t="shared" si="18"/>
        <v>0</v>
      </c>
      <c r="BJ114" s="17" t="s">
        <v>83</v>
      </c>
      <c r="BK114" s="140">
        <f t="shared" si="19"/>
        <v>0</v>
      </c>
      <c r="BL114" s="17" t="s">
        <v>288</v>
      </c>
      <c r="BM114" s="139" t="s">
        <v>1411</v>
      </c>
    </row>
    <row r="115" spans="2:65" s="1" customFormat="1" ht="24.15" customHeight="1">
      <c r="B115" s="32"/>
      <c r="C115" s="128" t="s">
        <v>7</v>
      </c>
      <c r="D115" s="128" t="s">
        <v>182</v>
      </c>
      <c r="E115" s="129" t="s">
        <v>1412</v>
      </c>
      <c r="F115" s="130" t="s">
        <v>1413</v>
      </c>
      <c r="G115" s="131" t="s">
        <v>557</v>
      </c>
      <c r="H115" s="132">
        <v>2</v>
      </c>
      <c r="I115" s="133"/>
      <c r="J115" s="134">
        <f t="shared" si="10"/>
        <v>0</v>
      </c>
      <c r="K115" s="130" t="s">
        <v>19</v>
      </c>
      <c r="L115" s="32"/>
      <c r="M115" s="135" t="s">
        <v>19</v>
      </c>
      <c r="N115" s="136" t="s">
        <v>46</v>
      </c>
      <c r="P115" s="137">
        <f t="shared" si="11"/>
        <v>0</v>
      </c>
      <c r="Q115" s="137">
        <v>0</v>
      </c>
      <c r="R115" s="137">
        <f t="shared" si="12"/>
        <v>0</v>
      </c>
      <c r="S115" s="137">
        <v>0</v>
      </c>
      <c r="T115" s="138">
        <f t="shared" si="13"/>
        <v>0</v>
      </c>
      <c r="AR115" s="139" t="s">
        <v>288</v>
      </c>
      <c r="AT115" s="139" t="s">
        <v>182</v>
      </c>
      <c r="AU115" s="139" t="s">
        <v>102</v>
      </c>
      <c r="AY115" s="17" t="s">
        <v>180</v>
      </c>
      <c r="BE115" s="140">
        <f t="shared" si="14"/>
        <v>0</v>
      </c>
      <c r="BF115" s="140">
        <f t="shared" si="15"/>
        <v>0</v>
      </c>
      <c r="BG115" s="140">
        <f t="shared" si="16"/>
        <v>0</v>
      </c>
      <c r="BH115" s="140">
        <f t="shared" si="17"/>
        <v>0</v>
      </c>
      <c r="BI115" s="140">
        <f t="shared" si="18"/>
        <v>0</v>
      </c>
      <c r="BJ115" s="17" t="s">
        <v>83</v>
      </c>
      <c r="BK115" s="140">
        <f t="shared" si="19"/>
        <v>0</v>
      </c>
      <c r="BL115" s="17" t="s">
        <v>288</v>
      </c>
      <c r="BM115" s="139" t="s">
        <v>1414</v>
      </c>
    </row>
    <row r="116" spans="2:65" s="1" customFormat="1" ht="16.5" customHeight="1">
      <c r="B116" s="32"/>
      <c r="C116" s="128" t="s">
        <v>325</v>
      </c>
      <c r="D116" s="128" t="s">
        <v>182</v>
      </c>
      <c r="E116" s="129" t="s">
        <v>1415</v>
      </c>
      <c r="F116" s="130" t="s">
        <v>1416</v>
      </c>
      <c r="G116" s="131" t="s">
        <v>557</v>
      </c>
      <c r="H116" s="132">
        <v>2</v>
      </c>
      <c r="I116" s="133"/>
      <c r="J116" s="134">
        <f t="shared" si="10"/>
        <v>0</v>
      </c>
      <c r="K116" s="130" t="s">
        <v>19</v>
      </c>
      <c r="L116" s="32"/>
      <c r="M116" s="135" t="s">
        <v>19</v>
      </c>
      <c r="N116" s="136" t="s">
        <v>46</v>
      </c>
      <c r="P116" s="137">
        <f t="shared" si="11"/>
        <v>0</v>
      </c>
      <c r="Q116" s="137">
        <v>0</v>
      </c>
      <c r="R116" s="137">
        <f t="shared" si="12"/>
        <v>0</v>
      </c>
      <c r="S116" s="137">
        <v>0</v>
      </c>
      <c r="T116" s="138">
        <f t="shared" si="13"/>
        <v>0</v>
      </c>
      <c r="AR116" s="139" t="s">
        <v>288</v>
      </c>
      <c r="AT116" s="139" t="s">
        <v>182</v>
      </c>
      <c r="AU116" s="139" t="s">
        <v>102</v>
      </c>
      <c r="AY116" s="17" t="s">
        <v>180</v>
      </c>
      <c r="BE116" s="140">
        <f t="shared" si="14"/>
        <v>0</v>
      </c>
      <c r="BF116" s="140">
        <f t="shared" si="15"/>
        <v>0</v>
      </c>
      <c r="BG116" s="140">
        <f t="shared" si="16"/>
        <v>0</v>
      </c>
      <c r="BH116" s="140">
        <f t="shared" si="17"/>
        <v>0</v>
      </c>
      <c r="BI116" s="140">
        <f t="shared" si="18"/>
        <v>0</v>
      </c>
      <c r="BJ116" s="17" t="s">
        <v>83</v>
      </c>
      <c r="BK116" s="140">
        <f t="shared" si="19"/>
        <v>0</v>
      </c>
      <c r="BL116" s="17" t="s">
        <v>288</v>
      </c>
      <c r="BM116" s="139" t="s">
        <v>1417</v>
      </c>
    </row>
    <row r="117" spans="2:65" s="1" customFormat="1" ht="24.15" customHeight="1">
      <c r="B117" s="32"/>
      <c r="C117" s="128" t="s">
        <v>330</v>
      </c>
      <c r="D117" s="128" t="s">
        <v>182</v>
      </c>
      <c r="E117" s="129" t="s">
        <v>1418</v>
      </c>
      <c r="F117" s="130" t="s">
        <v>1419</v>
      </c>
      <c r="G117" s="131" t="s">
        <v>557</v>
      </c>
      <c r="H117" s="132">
        <v>1</v>
      </c>
      <c r="I117" s="133"/>
      <c r="J117" s="134">
        <f t="shared" si="10"/>
        <v>0</v>
      </c>
      <c r="K117" s="130" t="s">
        <v>19</v>
      </c>
      <c r="L117" s="32"/>
      <c r="M117" s="135" t="s">
        <v>19</v>
      </c>
      <c r="N117" s="136" t="s">
        <v>46</v>
      </c>
      <c r="P117" s="137">
        <f t="shared" si="11"/>
        <v>0</v>
      </c>
      <c r="Q117" s="137">
        <v>0</v>
      </c>
      <c r="R117" s="137">
        <f t="shared" si="12"/>
        <v>0</v>
      </c>
      <c r="S117" s="137">
        <v>0</v>
      </c>
      <c r="T117" s="138">
        <f t="shared" si="13"/>
        <v>0</v>
      </c>
      <c r="AR117" s="139" t="s">
        <v>288</v>
      </c>
      <c r="AT117" s="139" t="s">
        <v>182</v>
      </c>
      <c r="AU117" s="139" t="s">
        <v>102</v>
      </c>
      <c r="AY117" s="17" t="s">
        <v>180</v>
      </c>
      <c r="BE117" s="140">
        <f t="shared" si="14"/>
        <v>0</v>
      </c>
      <c r="BF117" s="140">
        <f t="shared" si="15"/>
        <v>0</v>
      </c>
      <c r="BG117" s="140">
        <f t="shared" si="16"/>
        <v>0</v>
      </c>
      <c r="BH117" s="140">
        <f t="shared" si="17"/>
        <v>0</v>
      </c>
      <c r="BI117" s="140">
        <f t="shared" si="18"/>
        <v>0</v>
      </c>
      <c r="BJ117" s="17" t="s">
        <v>83</v>
      </c>
      <c r="BK117" s="140">
        <f t="shared" si="19"/>
        <v>0</v>
      </c>
      <c r="BL117" s="17" t="s">
        <v>288</v>
      </c>
      <c r="BM117" s="139" t="s">
        <v>1420</v>
      </c>
    </row>
    <row r="118" spans="2:65" s="1" customFormat="1" ht="16.5" customHeight="1">
      <c r="B118" s="32"/>
      <c r="C118" s="128" t="s">
        <v>337</v>
      </c>
      <c r="D118" s="128" t="s">
        <v>182</v>
      </c>
      <c r="E118" s="129" t="s">
        <v>1421</v>
      </c>
      <c r="F118" s="130" t="s">
        <v>1416</v>
      </c>
      <c r="G118" s="131" t="s">
        <v>557</v>
      </c>
      <c r="H118" s="132">
        <v>1</v>
      </c>
      <c r="I118" s="133"/>
      <c r="J118" s="134">
        <f t="shared" si="10"/>
        <v>0</v>
      </c>
      <c r="K118" s="130" t="s">
        <v>19</v>
      </c>
      <c r="L118" s="32"/>
      <c r="M118" s="135" t="s">
        <v>19</v>
      </c>
      <c r="N118" s="136" t="s">
        <v>46</v>
      </c>
      <c r="P118" s="137">
        <f t="shared" si="11"/>
        <v>0</v>
      </c>
      <c r="Q118" s="137">
        <v>0</v>
      </c>
      <c r="R118" s="137">
        <f t="shared" si="12"/>
        <v>0</v>
      </c>
      <c r="S118" s="137">
        <v>0</v>
      </c>
      <c r="T118" s="138">
        <f t="shared" si="13"/>
        <v>0</v>
      </c>
      <c r="AR118" s="139" t="s">
        <v>288</v>
      </c>
      <c r="AT118" s="139" t="s">
        <v>182</v>
      </c>
      <c r="AU118" s="139" t="s">
        <v>102</v>
      </c>
      <c r="AY118" s="17" t="s">
        <v>180</v>
      </c>
      <c r="BE118" s="140">
        <f t="shared" si="14"/>
        <v>0</v>
      </c>
      <c r="BF118" s="140">
        <f t="shared" si="15"/>
        <v>0</v>
      </c>
      <c r="BG118" s="140">
        <f t="shared" si="16"/>
        <v>0</v>
      </c>
      <c r="BH118" s="140">
        <f t="shared" si="17"/>
        <v>0</v>
      </c>
      <c r="BI118" s="140">
        <f t="shared" si="18"/>
        <v>0</v>
      </c>
      <c r="BJ118" s="17" t="s">
        <v>83</v>
      </c>
      <c r="BK118" s="140">
        <f t="shared" si="19"/>
        <v>0</v>
      </c>
      <c r="BL118" s="17" t="s">
        <v>288</v>
      </c>
      <c r="BM118" s="139" t="s">
        <v>1422</v>
      </c>
    </row>
    <row r="119" spans="2:65" s="1" customFormat="1" ht="24.15" customHeight="1">
      <c r="B119" s="32"/>
      <c r="C119" s="128" t="s">
        <v>344</v>
      </c>
      <c r="D119" s="128" t="s">
        <v>182</v>
      </c>
      <c r="E119" s="129" t="s">
        <v>1423</v>
      </c>
      <c r="F119" s="130" t="s">
        <v>1424</v>
      </c>
      <c r="G119" s="131" t="s">
        <v>100</v>
      </c>
      <c r="H119" s="132">
        <v>5</v>
      </c>
      <c r="I119" s="133"/>
      <c r="J119" s="134">
        <f t="shared" si="10"/>
        <v>0</v>
      </c>
      <c r="K119" s="130" t="s">
        <v>19</v>
      </c>
      <c r="L119" s="32"/>
      <c r="M119" s="135" t="s">
        <v>19</v>
      </c>
      <c r="N119" s="136" t="s">
        <v>46</v>
      </c>
      <c r="P119" s="137">
        <f t="shared" si="11"/>
        <v>0</v>
      </c>
      <c r="Q119" s="137">
        <v>0</v>
      </c>
      <c r="R119" s="137">
        <f t="shared" si="12"/>
        <v>0</v>
      </c>
      <c r="S119" s="137">
        <v>0</v>
      </c>
      <c r="T119" s="138">
        <f t="shared" si="13"/>
        <v>0</v>
      </c>
      <c r="AR119" s="139" t="s">
        <v>288</v>
      </c>
      <c r="AT119" s="139" t="s">
        <v>182</v>
      </c>
      <c r="AU119" s="139" t="s">
        <v>102</v>
      </c>
      <c r="AY119" s="17" t="s">
        <v>180</v>
      </c>
      <c r="BE119" s="140">
        <f t="shared" si="14"/>
        <v>0</v>
      </c>
      <c r="BF119" s="140">
        <f t="shared" si="15"/>
        <v>0</v>
      </c>
      <c r="BG119" s="140">
        <f t="shared" si="16"/>
        <v>0</v>
      </c>
      <c r="BH119" s="140">
        <f t="shared" si="17"/>
        <v>0</v>
      </c>
      <c r="BI119" s="140">
        <f t="shared" si="18"/>
        <v>0</v>
      </c>
      <c r="BJ119" s="17" t="s">
        <v>83</v>
      </c>
      <c r="BK119" s="140">
        <f t="shared" si="19"/>
        <v>0</v>
      </c>
      <c r="BL119" s="17" t="s">
        <v>288</v>
      </c>
      <c r="BM119" s="139" t="s">
        <v>1425</v>
      </c>
    </row>
    <row r="120" spans="2:65" s="1" customFormat="1" ht="16.5" customHeight="1">
      <c r="B120" s="32"/>
      <c r="C120" s="128" t="s">
        <v>351</v>
      </c>
      <c r="D120" s="128" t="s">
        <v>182</v>
      </c>
      <c r="E120" s="129" t="s">
        <v>1426</v>
      </c>
      <c r="F120" s="130" t="s">
        <v>1427</v>
      </c>
      <c r="G120" s="131" t="s">
        <v>100</v>
      </c>
      <c r="H120" s="132">
        <v>5</v>
      </c>
      <c r="I120" s="133"/>
      <c r="J120" s="134">
        <f t="shared" si="10"/>
        <v>0</v>
      </c>
      <c r="K120" s="130" t="s">
        <v>19</v>
      </c>
      <c r="L120" s="32"/>
      <c r="M120" s="135" t="s">
        <v>19</v>
      </c>
      <c r="N120" s="136" t="s">
        <v>46</v>
      </c>
      <c r="P120" s="137">
        <f t="shared" si="11"/>
        <v>0</v>
      </c>
      <c r="Q120" s="137">
        <v>0</v>
      </c>
      <c r="R120" s="137">
        <f t="shared" si="12"/>
        <v>0</v>
      </c>
      <c r="S120" s="137">
        <v>0</v>
      </c>
      <c r="T120" s="138">
        <f t="shared" si="13"/>
        <v>0</v>
      </c>
      <c r="AR120" s="139" t="s">
        <v>288</v>
      </c>
      <c r="AT120" s="139" t="s">
        <v>182</v>
      </c>
      <c r="AU120" s="139" t="s">
        <v>102</v>
      </c>
      <c r="AY120" s="17" t="s">
        <v>180</v>
      </c>
      <c r="BE120" s="140">
        <f t="shared" si="14"/>
        <v>0</v>
      </c>
      <c r="BF120" s="140">
        <f t="shared" si="15"/>
        <v>0</v>
      </c>
      <c r="BG120" s="140">
        <f t="shared" si="16"/>
        <v>0</v>
      </c>
      <c r="BH120" s="140">
        <f t="shared" si="17"/>
        <v>0</v>
      </c>
      <c r="BI120" s="140">
        <f t="shared" si="18"/>
        <v>0</v>
      </c>
      <c r="BJ120" s="17" t="s">
        <v>83</v>
      </c>
      <c r="BK120" s="140">
        <f t="shared" si="19"/>
        <v>0</v>
      </c>
      <c r="BL120" s="17" t="s">
        <v>288</v>
      </c>
      <c r="BM120" s="139" t="s">
        <v>1428</v>
      </c>
    </row>
    <row r="121" spans="2:65" s="1" customFormat="1" ht="16.5" customHeight="1">
      <c r="B121" s="32"/>
      <c r="C121" s="128" t="s">
        <v>357</v>
      </c>
      <c r="D121" s="128" t="s">
        <v>182</v>
      </c>
      <c r="E121" s="129" t="s">
        <v>1429</v>
      </c>
      <c r="F121" s="130" t="s">
        <v>1430</v>
      </c>
      <c r="G121" s="131" t="s">
        <v>100</v>
      </c>
      <c r="H121" s="132">
        <v>50</v>
      </c>
      <c r="I121" s="133"/>
      <c r="J121" s="134">
        <f t="shared" si="10"/>
        <v>0</v>
      </c>
      <c r="K121" s="130" t="s">
        <v>19</v>
      </c>
      <c r="L121" s="32"/>
      <c r="M121" s="135" t="s">
        <v>19</v>
      </c>
      <c r="N121" s="136" t="s">
        <v>46</v>
      </c>
      <c r="P121" s="137">
        <f t="shared" si="11"/>
        <v>0</v>
      </c>
      <c r="Q121" s="137">
        <v>0</v>
      </c>
      <c r="R121" s="137">
        <f t="shared" si="12"/>
        <v>0</v>
      </c>
      <c r="S121" s="137">
        <v>0</v>
      </c>
      <c r="T121" s="138">
        <f t="shared" si="13"/>
        <v>0</v>
      </c>
      <c r="AR121" s="139" t="s">
        <v>288</v>
      </c>
      <c r="AT121" s="139" t="s">
        <v>182</v>
      </c>
      <c r="AU121" s="139" t="s">
        <v>102</v>
      </c>
      <c r="AY121" s="17" t="s">
        <v>180</v>
      </c>
      <c r="BE121" s="140">
        <f t="shared" si="14"/>
        <v>0</v>
      </c>
      <c r="BF121" s="140">
        <f t="shared" si="15"/>
        <v>0</v>
      </c>
      <c r="BG121" s="140">
        <f t="shared" si="16"/>
        <v>0</v>
      </c>
      <c r="BH121" s="140">
        <f t="shared" si="17"/>
        <v>0</v>
      </c>
      <c r="BI121" s="140">
        <f t="shared" si="18"/>
        <v>0</v>
      </c>
      <c r="BJ121" s="17" t="s">
        <v>83</v>
      </c>
      <c r="BK121" s="140">
        <f t="shared" si="19"/>
        <v>0</v>
      </c>
      <c r="BL121" s="17" t="s">
        <v>288</v>
      </c>
      <c r="BM121" s="139" t="s">
        <v>1431</v>
      </c>
    </row>
    <row r="122" spans="2:65" s="1" customFormat="1" ht="16.5" customHeight="1">
      <c r="B122" s="32"/>
      <c r="C122" s="128" t="s">
        <v>362</v>
      </c>
      <c r="D122" s="128" t="s">
        <v>182</v>
      </c>
      <c r="E122" s="129" t="s">
        <v>1432</v>
      </c>
      <c r="F122" s="130" t="s">
        <v>1433</v>
      </c>
      <c r="G122" s="131" t="s">
        <v>100</v>
      </c>
      <c r="H122" s="132">
        <v>50</v>
      </c>
      <c r="I122" s="133"/>
      <c r="J122" s="134">
        <f t="shared" si="10"/>
        <v>0</v>
      </c>
      <c r="K122" s="130" t="s">
        <v>19</v>
      </c>
      <c r="L122" s="32"/>
      <c r="M122" s="135" t="s">
        <v>19</v>
      </c>
      <c r="N122" s="136" t="s">
        <v>46</v>
      </c>
      <c r="P122" s="137">
        <f t="shared" si="11"/>
        <v>0</v>
      </c>
      <c r="Q122" s="137">
        <v>0</v>
      </c>
      <c r="R122" s="137">
        <f t="shared" si="12"/>
        <v>0</v>
      </c>
      <c r="S122" s="137">
        <v>0</v>
      </c>
      <c r="T122" s="138">
        <f t="shared" si="13"/>
        <v>0</v>
      </c>
      <c r="AR122" s="139" t="s">
        <v>288</v>
      </c>
      <c r="AT122" s="139" t="s">
        <v>182</v>
      </c>
      <c r="AU122" s="139" t="s">
        <v>102</v>
      </c>
      <c r="AY122" s="17" t="s">
        <v>180</v>
      </c>
      <c r="BE122" s="140">
        <f t="shared" si="14"/>
        <v>0</v>
      </c>
      <c r="BF122" s="140">
        <f t="shared" si="15"/>
        <v>0</v>
      </c>
      <c r="BG122" s="140">
        <f t="shared" si="16"/>
        <v>0</v>
      </c>
      <c r="BH122" s="140">
        <f t="shared" si="17"/>
        <v>0</v>
      </c>
      <c r="BI122" s="140">
        <f t="shared" si="18"/>
        <v>0</v>
      </c>
      <c r="BJ122" s="17" t="s">
        <v>83</v>
      </c>
      <c r="BK122" s="140">
        <f t="shared" si="19"/>
        <v>0</v>
      </c>
      <c r="BL122" s="17" t="s">
        <v>288</v>
      </c>
      <c r="BM122" s="139" t="s">
        <v>1434</v>
      </c>
    </row>
    <row r="123" spans="2:65" s="1" customFormat="1" ht="24.15" customHeight="1">
      <c r="B123" s="32"/>
      <c r="C123" s="128" t="s">
        <v>368</v>
      </c>
      <c r="D123" s="128" t="s">
        <v>182</v>
      </c>
      <c r="E123" s="129" t="s">
        <v>1435</v>
      </c>
      <c r="F123" s="130" t="s">
        <v>1436</v>
      </c>
      <c r="G123" s="131" t="s">
        <v>100</v>
      </c>
      <c r="H123" s="132">
        <v>40</v>
      </c>
      <c r="I123" s="133"/>
      <c r="J123" s="134">
        <f t="shared" si="10"/>
        <v>0</v>
      </c>
      <c r="K123" s="130" t="s">
        <v>19</v>
      </c>
      <c r="L123" s="32"/>
      <c r="M123" s="135" t="s">
        <v>19</v>
      </c>
      <c r="N123" s="136" t="s">
        <v>46</v>
      </c>
      <c r="P123" s="137">
        <f t="shared" si="11"/>
        <v>0</v>
      </c>
      <c r="Q123" s="137">
        <v>0</v>
      </c>
      <c r="R123" s="137">
        <f t="shared" si="12"/>
        <v>0</v>
      </c>
      <c r="S123" s="137">
        <v>0</v>
      </c>
      <c r="T123" s="138">
        <f t="shared" si="13"/>
        <v>0</v>
      </c>
      <c r="AR123" s="139" t="s">
        <v>288</v>
      </c>
      <c r="AT123" s="139" t="s">
        <v>182</v>
      </c>
      <c r="AU123" s="139" t="s">
        <v>102</v>
      </c>
      <c r="AY123" s="17" t="s">
        <v>180</v>
      </c>
      <c r="BE123" s="140">
        <f t="shared" si="14"/>
        <v>0</v>
      </c>
      <c r="BF123" s="140">
        <f t="shared" si="15"/>
        <v>0</v>
      </c>
      <c r="BG123" s="140">
        <f t="shared" si="16"/>
        <v>0</v>
      </c>
      <c r="BH123" s="140">
        <f t="shared" si="17"/>
        <v>0</v>
      </c>
      <c r="BI123" s="140">
        <f t="shared" si="18"/>
        <v>0</v>
      </c>
      <c r="BJ123" s="17" t="s">
        <v>83</v>
      </c>
      <c r="BK123" s="140">
        <f t="shared" si="19"/>
        <v>0</v>
      </c>
      <c r="BL123" s="17" t="s">
        <v>288</v>
      </c>
      <c r="BM123" s="139" t="s">
        <v>1437</v>
      </c>
    </row>
    <row r="124" spans="2:65" s="1" customFormat="1" ht="16.5" customHeight="1">
      <c r="B124" s="32"/>
      <c r="C124" s="128" t="s">
        <v>373</v>
      </c>
      <c r="D124" s="128" t="s">
        <v>182</v>
      </c>
      <c r="E124" s="129" t="s">
        <v>1438</v>
      </c>
      <c r="F124" s="130" t="s">
        <v>1439</v>
      </c>
      <c r="G124" s="131" t="s">
        <v>100</v>
      </c>
      <c r="H124" s="132">
        <v>40</v>
      </c>
      <c r="I124" s="133"/>
      <c r="J124" s="134">
        <f t="shared" si="10"/>
        <v>0</v>
      </c>
      <c r="K124" s="130" t="s">
        <v>19</v>
      </c>
      <c r="L124" s="32"/>
      <c r="M124" s="135" t="s">
        <v>19</v>
      </c>
      <c r="N124" s="136" t="s">
        <v>46</v>
      </c>
      <c r="P124" s="137">
        <f t="shared" si="11"/>
        <v>0</v>
      </c>
      <c r="Q124" s="137">
        <v>0</v>
      </c>
      <c r="R124" s="137">
        <f t="shared" si="12"/>
        <v>0</v>
      </c>
      <c r="S124" s="137">
        <v>0</v>
      </c>
      <c r="T124" s="138">
        <f t="shared" si="13"/>
        <v>0</v>
      </c>
      <c r="AR124" s="139" t="s">
        <v>288</v>
      </c>
      <c r="AT124" s="139" t="s">
        <v>182</v>
      </c>
      <c r="AU124" s="139" t="s">
        <v>102</v>
      </c>
      <c r="AY124" s="17" t="s">
        <v>180</v>
      </c>
      <c r="BE124" s="140">
        <f t="shared" si="14"/>
        <v>0</v>
      </c>
      <c r="BF124" s="140">
        <f t="shared" si="15"/>
        <v>0</v>
      </c>
      <c r="BG124" s="140">
        <f t="shared" si="16"/>
        <v>0</v>
      </c>
      <c r="BH124" s="140">
        <f t="shared" si="17"/>
        <v>0</v>
      </c>
      <c r="BI124" s="140">
        <f t="shared" si="18"/>
        <v>0</v>
      </c>
      <c r="BJ124" s="17" t="s">
        <v>83</v>
      </c>
      <c r="BK124" s="140">
        <f t="shared" si="19"/>
        <v>0</v>
      </c>
      <c r="BL124" s="17" t="s">
        <v>288</v>
      </c>
      <c r="BM124" s="139" t="s">
        <v>1440</v>
      </c>
    </row>
    <row r="125" spans="2:65" s="1" customFormat="1" ht="16.5" customHeight="1">
      <c r="B125" s="32"/>
      <c r="C125" s="128" t="s">
        <v>381</v>
      </c>
      <c r="D125" s="128" t="s">
        <v>182</v>
      </c>
      <c r="E125" s="129" t="s">
        <v>1441</v>
      </c>
      <c r="F125" s="130" t="s">
        <v>1442</v>
      </c>
      <c r="G125" s="131" t="s">
        <v>100</v>
      </c>
      <c r="H125" s="132">
        <v>20</v>
      </c>
      <c r="I125" s="133"/>
      <c r="J125" s="134">
        <f t="shared" si="10"/>
        <v>0</v>
      </c>
      <c r="K125" s="130" t="s">
        <v>19</v>
      </c>
      <c r="L125" s="32"/>
      <c r="M125" s="135" t="s">
        <v>19</v>
      </c>
      <c r="N125" s="136" t="s">
        <v>46</v>
      </c>
      <c r="P125" s="137">
        <f t="shared" si="11"/>
        <v>0</v>
      </c>
      <c r="Q125" s="137">
        <v>0</v>
      </c>
      <c r="R125" s="137">
        <f t="shared" si="12"/>
        <v>0</v>
      </c>
      <c r="S125" s="137">
        <v>0</v>
      </c>
      <c r="T125" s="138">
        <f t="shared" si="13"/>
        <v>0</v>
      </c>
      <c r="AR125" s="139" t="s">
        <v>288</v>
      </c>
      <c r="AT125" s="139" t="s">
        <v>182</v>
      </c>
      <c r="AU125" s="139" t="s">
        <v>102</v>
      </c>
      <c r="AY125" s="17" t="s">
        <v>180</v>
      </c>
      <c r="BE125" s="140">
        <f t="shared" si="14"/>
        <v>0</v>
      </c>
      <c r="BF125" s="140">
        <f t="shared" si="15"/>
        <v>0</v>
      </c>
      <c r="BG125" s="140">
        <f t="shared" si="16"/>
        <v>0</v>
      </c>
      <c r="BH125" s="140">
        <f t="shared" si="17"/>
        <v>0</v>
      </c>
      <c r="BI125" s="140">
        <f t="shared" si="18"/>
        <v>0</v>
      </c>
      <c r="BJ125" s="17" t="s">
        <v>83</v>
      </c>
      <c r="BK125" s="140">
        <f t="shared" si="19"/>
        <v>0</v>
      </c>
      <c r="BL125" s="17" t="s">
        <v>288</v>
      </c>
      <c r="BM125" s="139" t="s">
        <v>1443</v>
      </c>
    </row>
    <row r="126" spans="2:65" s="1" customFormat="1" ht="16.5" customHeight="1">
      <c r="B126" s="32"/>
      <c r="C126" s="128" t="s">
        <v>391</v>
      </c>
      <c r="D126" s="128" t="s">
        <v>182</v>
      </c>
      <c r="E126" s="129" t="s">
        <v>1444</v>
      </c>
      <c r="F126" s="130" t="s">
        <v>1433</v>
      </c>
      <c r="G126" s="131" t="s">
        <v>100</v>
      </c>
      <c r="H126" s="132">
        <v>20</v>
      </c>
      <c r="I126" s="133"/>
      <c r="J126" s="134">
        <f t="shared" si="10"/>
        <v>0</v>
      </c>
      <c r="K126" s="130" t="s">
        <v>19</v>
      </c>
      <c r="L126" s="32"/>
      <c r="M126" s="135" t="s">
        <v>19</v>
      </c>
      <c r="N126" s="136" t="s">
        <v>46</v>
      </c>
      <c r="P126" s="137">
        <f t="shared" si="11"/>
        <v>0</v>
      </c>
      <c r="Q126" s="137">
        <v>0</v>
      </c>
      <c r="R126" s="137">
        <f t="shared" si="12"/>
        <v>0</v>
      </c>
      <c r="S126" s="137">
        <v>0</v>
      </c>
      <c r="T126" s="138">
        <f t="shared" si="13"/>
        <v>0</v>
      </c>
      <c r="AR126" s="139" t="s">
        <v>288</v>
      </c>
      <c r="AT126" s="139" t="s">
        <v>182</v>
      </c>
      <c r="AU126" s="139" t="s">
        <v>102</v>
      </c>
      <c r="AY126" s="17" t="s">
        <v>180</v>
      </c>
      <c r="BE126" s="140">
        <f t="shared" si="14"/>
        <v>0</v>
      </c>
      <c r="BF126" s="140">
        <f t="shared" si="15"/>
        <v>0</v>
      </c>
      <c r="BG126" s="140">
        <f t="shared" si="16"/>
        <v>0</v>
      </c>
      <c r="BH126" s="140">
        <f t="shared" si="17"/>
        <v>0</v>
      </c>
      <c r="BI126" s="140">
        <f t="shared" si="18"/>
        <v>0</v>
      </c>
      <c r="BJ126" s="17" t="s">
        <v>83</v>
      </c>
      <c r="BK126" s="140">
        <f t="shared" si="19"/>
        <v>0</v>
      </c>
      <c r="BL126" s="17" t="s">
        <v>288</v>
      </c>
      <c r="BM126" s="139" t="s">
        <v>1445</v>
      </c>
    </row>
    <row r="127" spans="2:65" s="1" customFormat="1" ht="16.5" customHeight="1">
      <c r="B127" s="32"/>
      <c r="C127" s="128" t="s">
        <v>400</v>
      </c>
      <c r="D127" s="128" t="s">
        <v>182</v>
      </c>
      <c r="E127" s="129" t="s">
        <v>1446</v>
      </c>
      <c r="F127" s="130" t="s">
        <v>1447</v>
      </c>
      <c r="G127" s="131" t="s">
        <v>100</v>
      </c>
      <c r="H127" s="132">
        <v>230</v>
      </c>
      <c r="I127" s="133"/>
      <c r="J127" s="134">
        <f t="shared" si="10"/>
        <v>0</v>
      </c>
      <c r="K127" s="130" t="s">
        <v>19</v>
      </c>
      <c r="L127" s="32"/>
      <c r="M127" s="135" t="s">
        <v>19</v>
      </c>
      <c r="N127" s="136" t="s">
        <v>46</v>
      </c>
      <c r="P127" s="137">
        <f t="shared" si="11"/>
        <v>0</v>
      </c>
      <c r="Q127" s="137">
        <v>0</v>
      </c>
      <c r="R127" s="137">
        <f t="shared" si="12"/>
        <v>0</v>
      </c>
      <c r="S127" s="137">
        <v>0</v>
      </c>
      <c r="T127" s="138">
        <f t="shared" si="13"/>
        <v>0</v>
      </c>
      <c r="AR127" s="139" t="s">
        <v>288</v>
      </c>
      <c r="AT127" s="139" t="s">
        <v>182</v>
      </c>
      <c r="AU127" s="139" t="s">
        <v>102</v>
      </c>
      <c r="AY127" s="17" t="s">
        <v>180</v>
      </c>
      <c r="BE127" s="140">
        <f t="shared" si="14"/>
        <v>0</v>
      </c>
      <c r="BF127" s="140">
        <f t="shared" si="15"/>
        <v>0</v>
      </c>
      <c r="BG127" s="140">
        <f t="shared" si="16"/>
        <v>0</v>
      </c>
      <c r="BH127" s="140">
        <f t="shared" si="17"/>
        <v>0</v>
      </c>
      <c r="BI127" s="140">
        <f t="shared" si="18"/>
        <v>0</v>
      </c>
      <c r="BJ127" s="17" t="s">
        <v>83</v>
      </c>
      <c r="BK127" s="140">
        <f t="shared" si="19"/>
        <v>0</v>
      </c>
      <c r="BL127" s="17" t="s">
        <v>288</v>
      </c>
      <c r="BM127" s="139" t="s">
        <v>1448</v>
      </c>
    </row>
    <row r="128" spans="2:65" s="1" customFormat="1" ht="16.5" customHeight="1">
      <c r="B128" s="32"/>
      <c r="C128" s="128" t="s">
        <v>405</v>
      </c>
      <c r="D128" s="128" t="s">
        <v>182</v>
      </c>
      <c r="E128" s="129" t="s">
        <v>1449</v>
      </c>
      <c r="F128" s="130" t="s">
        <v>1433</v>
      </c>
      <c r="G128" s="131" t="s">
        <v>100</v>
      </c>
      <c r="H128" s="132">
        <v>230</v>
      </c>
      <c r="I128" s="133"/>
      <c r="J128" s="134">
        <f t="shared" si="10"/>
        <v>0</v>
      </c>
      <c r="K128" s="130" t="s">
        <v>19</v>
      </c>
      <c r="L128" s="32"/>
      <c r="M128" s="135" t="s">
        <v>19</v>
      </c>
      <c r="N128" s="136" t="s">
        <v>46</v>
      </c>
      <c r="P128" s="137">
        <f t="shared" si="11"/>
        <v>0</v>
      </c>
      <c r="Q128" s="137">
        <v>0</v>
      </c>
      <c r="R128" s="137">
        <f t="shared" si="12"/>
        <v>0</v>
      </c>
      <c r="S128" s="137">
        <v>0</v>
      </c>
      <c r="T128" s="138">
        <f t="shared" si="13"/>
        <v>0</v>
      </c>
      <c r="AR128" s="139" t="s">
        <v>288</v>
      </c>
      <c r="AT128" s="139" t="s">
        <v>182</v>
      </c>
      <c r="AU128" s="139" t="s">
        <v>102</v>
      </c>
      <c r="AY128" s="17" t="s">
        <v>180</v>
      </c>
      <c r="BE128" s="140">
        <f t="shared" si="14"/>
        <v>0</v>
      </c>
      <c r="BF128" s="140">
        <f t="shared" si="15"/>
        <v>0</v>
      </c>
      <c r="BG128" s="140">
        <f t="shared" si="16"/>
        <v>0</v>
      </c>
      <c r="BH128" s="140">
        <f t="shared" si="17"/>
        <v>0</v>
      </c>
      <c r="BI128" s="140">
        <f t="shared" si="18"/>
        <v>0</v>
      </c>
      <c r="BJ128" s="17" t="s">
        <v>83</v>
      </c>
      <c r="BK128" s="140">
        <f t="shared" si="19"/>
        <v>0</v>
      </c>
      <c r="BL128" s="17" t="s">
        <v>288</v>
      </c>
      <c r="BM128" s="139" t="s">
        <v>1450</v>
      </c>
    </row>
    <row r="129" spans="2:65" s="1" customFormat="1" ht="37.950000000000003" customHeight="1">
      <c r="B129" s="32"/>
      <c r="C129" s="128" t="s">
        <v>412</v>
      </c>
      <c r="D129" s="128" t="s">
        <v>182</v>
      </c>
      <c r="E129" s="129" t="s">
        <v>1451</v>
      </c>
      <c r="F129" s="130" t="s">
        <v>1452</v>
      </c>
      <c r="G129" s="131" t="s">
        <v>1195</v>
      </c>
      <c r="H129" s="132">
        <v>24</v>
      </c>
      <c r="I129" s="133"/>
      <c r="J129" s="134">
        <f t="shared" si="10"/>
        <v>0</v>
      </c>
      <c r="K129" s="130" t="s">
        <v>19</v>
      </c>
      <c r="L129" s="32"/>
      <c r="M129" s="135" t="s">
        <v>19</v>
      </c>
      <c r="N129" s="136" t="s">
        <v>46</v>
      </c>
      <c r="P129" s="137">
        <f t="shared" si="11"/>
        <v>0</v>
      </c>
      <c r="Q129" s="137">
        <v>0</v>
      </c>
      <c r="R129" s="137">
        <f t="shared" si="12"/>
        <v>0</v>
      </c>
      <c r="S129" s="137">
        <v>0</v>
      </c>
      <c r="T129" s="138">
        <f t="shared" si="13"/>
        <v>0</v>
      </c>
      <c r="AR129" s="139" t="s">
        <v>288</v>
      </c>
      <c r="AT129" s="139" t="s">
        <v>182</v>
      </c>
      <c r="AU129" s="139" t="s">
        <v>102</v>
      </c>
      <c r="AY129" s="17" t="s">
        <v>180</v>
      </c>
      <c r="BE129" s="140">
        <f t="shared" si="14"/>
        <v>0</v>
      </c>
      <c r="BF129" s="140">
        <f t="shared" si="15"/>
        <v>0</v>
      </c>
      <c r="BG129" s="140">
        <f t="shared" si="16"/>
        <v>0</v>
      </c>
      <c r="BH129" s="140">
        <f t="shared" si="17"/>
        <v>0</v>
      </c>
      <c r="BI129" s="140">
        <f t="shared" si="18"/>
        <v>0</v>
      </c>
      <c r="BJ129" s="17" t="s">
        <v>83</v>
      </c>
      <c r="BK129" s="140">
        <f t="shared" si="19"/>
        <v>0</v>
      </c>
      <c r="BL129" s="17" t="s">
        <v>288</v>
      </c>
      <c r="BM129" s="139" t="s">
        <v>1453</v>
      </c>
    </row>
    <row r="130" spans="2:65" s="1" customFormat="1" ht="16.5" customHeight="1">
      <c r="B130" s="32"/>
      <c r="C130" s="128" t="s">
        <v>417</v>
      </c>
      <c r="D130" s="128" t="s">
        <v>182</v>
      </c>
      <c r="E130" s="129" t="s">
        <v>1454</v>
      </c>
      <c r="F130" s="130" t="s">
        <v>1455</v>
      </c>
      <c r="G130" s="131" t="s">
        <v>1195</v>
      </c>
      <c r="H130" s="132">
        <v>24</v>
      </c>
      <c r="I130" s="133"/>
      <c r="J130" s="134">
        <f t="shared" si="10"/>
        <v>0</v>
      </c>
      <c r="K130" s="130" t="s">
        <v>19</v>
      </c>
      <c r="L130" s="32"/>
      <c r="M130" s="135" t="s">
        <v>19</v>
      </c>
      <c r="N130" s="136" t="s">
        <v>46</v>
      </c>
      <c r="P130" s="137">
        <f t="shared" si="11"/>
        <v>0</v>
      </c>
      <c r="Q130" s="137">
        <v>0</v>
      </c>
      <c r="R130" s="137">
        <f t="shared" si="12"/>
        <v>0</v>
      </c>
      <c r="S130" s="137">
        <v>0</v>
      </c>
      <c r="T130" s="138">
        <f t="shared" si="13"/>
        <v>0</v>
      </c>
      <c r="AR130" s="139" t="s">
        <v>288</v>
      </c>
      <c r="AT130" s="139" t="s">
        <v>182</v>
      </c>
      <c r="AU130" s="139" t="s">
        <v>102</v>
      </c>
      <c r="AY130" s="17" t="s">
        <v>180</v>
      </c>
      <c r="BE130" s="140">
        <f t="shared" si="14"/>
        <v>0</v>
      </c>
      <c r="BF130" s="140">
        <f t="shared" si="15"/>
        <v>0</v>
      </c>
      <c r="BG130" s="140">
        <f t="shared" si="16"/>
        <v>0</v>
      </c>
      <c r="BH130" s="140">
        <f t="shared" si="17"/>
        <v>0</v>
      </c>
      <c r="BI130" s="140">
        <f t="shared" si="18"/>
        <v>0</v>
      </c>
      <c r="BJ130" s="17" t="s">
        <v>83</v>
      </c>
      <c r="BK130" s="140">
        <f t="shared" si="19"/>
        <v>0</v>
      </c>
      <c r="BL130" s="17" t="s">
        <v>288</v>
      </c>
      <c r="BM130" s="139" t="s">
        <v>1456</v>
      </c>
    </row>
    <row r="131" spans="2:65" s="1" customFormat="1" ht="37.950000000000003" customHeight="1">
      <c r="B131" s="32"/>
      <c r="C131" s="128" t="s">
        <v>424</v>
      </c>
      <c r="D131" s="128" t="s">
        <v>182</v>
      </c>
      <c r="E131" s="129" t="s">
        <v>1457</v>
      </c>
      <c r="F131" s="130" t="s">
        <v>1458</v>
      </c>
      <c r="G131" s="131" t="s">
        <v>712</v>
      </c>
      <c r="H131" s="132">
        <v>1</v>
      </c>
      <c r="I131" s="133"/>
      <c r="J131" s="134">
        <f t="shared" si="10"/>
        <v>0</v>
      </c>
      <c r="K131" s="130" t="s">
        <v>19</v>
      </c>
      <c r="L131" s="32"/>
      <c r="M131" s="135" t="s">
        <v>19</v>
      </c>
      <c r="N131" s="136" t="s">
        <v>46</v>
      </c>
      <c r="P131" s="137">
        <f t="shared" si="11"/>
        <v>0</v>
      </c>
      <c r="Q131" s="137">
        <v>0</v>
      </c>
      <c r="R131" s="137">
        <f t="shared" si="12"/>
        <v>0</v>
      </c>
      <c r="S131" s="137">
        <v>0</v>
      </c>
      <c r="T131" s="138">
        <f t="shared" si="13"/>
        <v>0</v>
      </c>
      <c r="AR131" s="139" t="s">
        <v>288</v>
      </c>
      <c r="AT131" s="139" t="s">
        <v>182</v>
      </c>
      <c r="AU131" s="139" t="s">
        <v>102</v>
      </c>
      <c r="AY131" s="17" t="s">
        <v>180</v>
      </c>
      <c r="BE131" s="140">
        <f t="shared" si="14"/>
        <v>0</v>
      </c>
      <c r="BF131" s="140">
        <f t="shared" si="15"/>
        <v>0</v>
      </c>
      <c r="BG131" s="140">
        <f t="shared" si="16"/>
        <v>0</v>
      </c>
      <c r="BH131" s="140">
        <f t="shared" si="17"/>
        <v>0</v>
      </c>
      <c r="BI131" s="140">
        <f t="shared" si="18"/>
        <v>0</v>
      </c>
      <c r="BJ131" s="17" t="s">
        <v>83</v>
      </c>
      <c r="BK131" s="140">
        <f t="shared" si="19"/>
        <v>0</v>
      </c>
      <c r="BL131" s="17" t="s">
        <v>288</v>
      </c>
      <c r="BM131" s="139" t="s">
        <v>1459</v>
      </c>
    </row>
    <row r="132" spans="2:65" s="11" customFormat="1" ht="20.85" customHeight="1">
      <c r="B132" s="116"/>
      <c r="D132" s="117" t="s">
        <v>74</v>
      </c>
      <c r="E132" s="126" t="s">
        <v>1460</v>
      </c>
      <c r="F132" s="126" t="s">
        <v>1461</v>
      </c>
      <c r="I132" s="119"/>
      <c r="J132" s="127">
        <f>BK132</f>
        <v>0</v>
      </c>
      <c r="L132" s="116"/>
      <c r="M132" s="121"/>
      <c r="P132" s="122">
        <f>SUM(P133:P140)</f>
        <v>0</v>
      </c>
      <c r="R132" s="122">
        <f>SUM(R133:R140)</f>
        <v>0</v>
      </c>
      <c r="T132" s="123">
        <f>SUM(T133:T140)</f>
        <v>0</v>
      </c>
      <c r="AR132" s="117" t="s">
        <v>85</v>
      </c>
      <c r="AT132" s="124" t="s">
        <v>74</v>
      </c>
      <c r="AU132" s="124" t="s">
        <v>85</v>
      </c>
      <c r="AY132" s="117" t="s">
        <v>180</v>
      </c>
      <c r="BK132" s="125">
        <f>SUM(BK133:BK140)</f>
        <v>0</v>
      </c>
    </row>
    <row r="133" spans="2:65" s="1" customFormat="1" ht="16.5" customHeight="1">
      <c r="B133" s="32"/>
      <c r="C133" s="128" t="s">
        <v>431</v>
      </c>
      <c r="D133" s="128" t="s">
        <v>182</v>
      </c>
      <c r="E133" s="129" t="s">
        <v>1462</v>
      </c>
      <c r="F133" s="130" t="s">
        <v>1463</v>
      </c>
      <c r="G133" s="131" t="s">
        <v>100</v>
      </c>
      <c r="H133" s="132">
        <v>8</v>
      </c>
      <c r="I133" s="133"/>
      <c r="J133" s="134">
        <f t="shared" ref="J133:J140" si="20">ROUND(I133*H133,2)</f>
        <v>0</v>
      </c>
      <c r="K133" s="130" t="s">
        <v>19</v>
      </c>
      <c r="L133" s="32"/>
      <c r="M133" s="135" t="s">
        <v>19</v>
      </c>
      <c r="N133" s="136" t="s">
        <v>46</v>
      </c>
      <c r="P133" s="137">
        <f t="shared" ref="P133:P140" si="21">O133*H133</f>
        <v>0</v>
      </c>
      <c r="Q133" s="137">
        <v>0</v>
      </c>
      <c r="R133" s="137">
        <f t="shared" ref="R133:R140" si="22">Q133*H133</f>
        <v>0</v>
      </c>
      <c r="S133" s="137">
        <v>0</v>
      </c>
      <c r="T133" s="138">
        <f t="shared" ref="T133:T140" si="23">S133*H133</f>
        <v>0</v>
      </c>
      <c r="AR133" s="139" t="s">
        <v>288</v>
      </c>
      <c r="AT133" s="139" t="s">
        <v>182</v>
      </c>
      <c r="AU133" s="139" t="s">
        <v>102</v>
      </c>
      <c r="AY133" s="17" t="s">
        <v>180</v>
      </c>
      <c r="BE133" s="140">
        <f t="shared" ref="BE133:BE140" si="24">IF(N133="základní",J133,0)</f>
        <v>0</v>
      </c>
      <c r="BF133" s="140">
        <f t="shared" ref="BF133:BF140" si="25">IF(N133="snížená",J133,0)</f>
        <v>0</v>
      </c>
      <c r="BG133" s="140">
        <f t="shared" ref="BG133:BG140" si="26">IF(N133="zákl. přenesená",J133,0)</f>
        <v>0</v>
      </c>
      <c r="BH133" s="140">
        <f t="shared" ref="BH133:BH140" si="27">IF(N133="sníž. přenesená",J133,0)</f>
        <v>0</v>
      </c>
      <c r="BI133" s="140">
        <f t="shared" ref="BI133:BI140" si="28">IF(N133="nulová",J133,0)</f>
        <v>0</v>
      </c>
      <c r="BJ133" s="17" t="s">
        <v>83</v>
      </c>
      <c r="BK133" s="140">
        <f t="shared" ref="BK133:BK140" si="29">ROUND(I133*H133,2)</f>
        <v>0</v>
      </c>
      <c r="BL133" s="17" t="s">
        <v>288</v>
      </c>
      <c r="BM133" s="139" t="s">
        <v>1464</v>
      </c>
    </row>
    <row r="134" spans="2:65" s="1" customFormat="1" ht="16.5" customHeight="1">
      <c r="B134" s="32"/>
      <c r="C134" s="128" t="s">
        <v>439</v>
      </c>
      <c r="D134" s="128" t="s">
        <v>182</v>
      </c>
      <c r="E134" s="129" t="s">
        <v>1465</v>
      </c>
      <c r="F134" s="130" t="s">
        <v>1466</v>
      </c>
      <c r="G134" s="131" t="s">
        <v>100</v>
      </c>
      <c r="H134" s="132">
        <v>6</v>
      </c>
      <c r="I134" s="133"/>
      <c r="J134" s="134">
        <f t="shared" si="20"/>
        <v>0</v>
      </c>
      <c r="K134" s="130" t="s">
        <v>19</v>
      </c>
      <c r="L134" s="32"/>
      <c r="M134" s="135" t="s">
        <v>19</v>
      </c>
      <c r="N134" s="136" t="s">
        <v>46</v>
      </c>
      <c r="P134" s="137">
        <f t="shared" si="21"/>
        <v>0</v>
      </c>
      <c r="Q134" s="137">
        <v>0</v>
      </c>
      <c r="R134" s="137">
        <f t="shared" si="22"/>
        <v>0</v>
      </c>
      <c r="S134" s="137">
        <v>0</v>
      </c>
      <c r="T134" s="138">
        <f t="shared" si="23"/>
        <v>0</v>
      </c>
      <c r="AR134" s="139" t="s">
        <v>288</v>
      </c>
      <c r="AT134" s="139" t="s">
        <v>182</v>
      </c>
      <c r="AU134" s="139" t="s">
        <v>102</v>
      </c>
      <c r="AY134" s="17" t="s">
        <v>180</v>
      </c>
      <c r="BE134" s="140">
        <f t="shared" si="24"/>
        <v>0</v>
      </c>
      <c r="BF134" s="140">
        <f t="shared" si="25"/>
        <v>0</v>
      </c>
      <c r="BG134" s="140">
        <f t="shared" si="26"/>
        <v>0</v>
      </c>
      <c r="BH134" s="140">
        <f t="shared" si="27"/>
        <v>0</v>
      </c>
      <c r="BI134" s="140">
        <f t="shared" si="28"/>
        <v>0</v>
      </c>
      <c r="BJ134" s="17" t="s">
        <v>83</v>
      </c>
      <c r="BK134" s="140">
        <f t="shared" si="29"/>
        <v>0</v>
      </c>
      <c r="BL134" s="17" t="s">
        <v>288</v>
      </c>
      <c r="BM134" s="139" t="s">
        <v>1467</v>
      </c>
    </row>
    <row r="135" spans="2:65" s="1" customFormat="1" ht="16.5" customHeight="1">
      <c r="B135" s="32"/>
      <c r="C135" s="128" t="s">
        <v>446</v>
      </c>
      <c r="D135" s="128" t="s">
        <v>182</v>
      </c>
      <c r="E135" s="129" t="s">
        <v>1468</v>
      </c>
      <c r="F135" s="130" t="s">
        <v>1469</v>
      </c>
      <c r="G135" s="131" t="s">
        <v>100</v>
      </c>
      <c r="H135" s="132">
        <v>20</v>
      </c>
      <c r="I135" s="133"/>
      <c r="J135" s="134">
        <f t="shared" si="20"/>
        <v>0</v>
      </c>
      <c r="K135" s="130" t="s">
        <v>19</v>
      </c>
      <c r="L135" s="32"/>
      <c r="M135" s="135" t="s">
        <v>19</v>
      </c>
      <c r="N135" s="136" t="s">
        <v>46</v>
      </c>
      <c r="P135" s="137">
        <f t="shared" si="21"/>
        <v>0</v>
      </c>
      <c r="Q135" s="137">
        <v>0</v>
      </c>
      <c r="R135" s="137">
        <f t="shared" si="22"/>
        <v>0</v>
      </c>
      <c r="S135" s="137">
        <v>0</v>
      </c>
      <c r="T135" s="138">
        <f t="shared" si="23"/>
        <v>0</v>
      </c>
      <c r="AR135" s="139" t="s">
        <v>288</v>
      </c>
      <c r="AT135" s="139" t="s">
        <v>182</v>
      </c>
      <c r="AU135" s="139" t="s">
        <v>102</v>
      </c>
      <c r="AY135" s="17" t="s">
        <v>180</v>
      </c>
      <c r="BE135" s="140">
        <f t="shared" si="24"/>
        <v>0</v>
      </c>
      <c r="BF135" s="140">
        <f t="shared" si="25"/>
        <v>0</v>
      </c>
      <c r="BG135" s="140">
        <f t="shared" si="26"/>
        <v>0</v>
      </c>
      <c r="BH135" s="140">
        <f t="shared" si="27"/>
        <v>0</v>
      </c>
      <c r="BI135" s="140">
        <f t="shared" si="28"/>
        <v>0</v>
      </c>
      <c r="BJ135" s="17" t="s">
        <v>83</v>
      </c>
      <c r="BK135" s="140">
        <f t="shared" si="29"/>
        <v>0</v>
      </c>
      <c r="BL135" s="17" t="s">
        <v>288</v>
      </c>
      <c r="BM135" s="139" t="s">
        <v>1470</v>
      </c>
    </row>
    <row r="136" spans="2:65" s="1" customFormat="1" ht="24.15" customHeight="1">
      <c r="B136" s="32"/>
      <c r="C136" s="128" t="s">
        <v>451</v>
      </c>
      <c r="D136" s="128" t="s">
        <v>182</v>
      </c>
      <c r="E136" s="129" t="s">
        <v>1471</v>
      </c>
      <c r="F136" s="130" t="s">
        <v>1472</v>
      </c>
      <c r="G136" s="131" t="s">
        <v>100</v>
      </c>
      <c r="H136" s="132">
        <v>100</v>
      </c>
      <c r="I136" s="133"/>
      <c r="J136" s="134">
        <f t="shared" si="20"/>
        <v>0</v>
      </c>
      <c r="K136" s="130" t="s">
        <v>19</v>
      </c>
      <c r="L136" s="32"/>
      <c r="M136" s="135" t="s">
        <v>19</v>
      </c>
      <c r="N136" s="136" t="s">
        <v>46</v>
      </c>
      <c r="P136" s="137">
        <f t="shared" si="21"/>
        <v>0</v>
      </c>
      <c r="Q136" s="137">
        <v>0</v>
      </c>
      <c r="R136" s="137">
        <f t="shared" si="22"/>
        <v>0</v>
      </c>
      <c r="S136" s="137">
        <v>0</v>
      </c>
      <c r="T136" s="138">
        <f t="shared" si="23"/>
        <v>0</v>
      </c>
      <c r="AR136" s="139" t="s">
        <v>288</v>
      </c>
      <c r="AT136" s="139" t="s">
        <v>182</v>
      </c>
      <c r="AU136" s="139" t="s">
        <v>102</v>
      </c>
      <c r="AY136" s="17" t="s">
        <v>180</v>
      </c>
      <c r="BE136" s="140">
        <f t="shared" si="24"/>
        <v>0</v>
      </c>
      <c r="BF136" s="140">
        <f t="shared" si="25"/>
        <v>0</v>
      </c>
      <c r="BG136" s="140">
        <f t="shared" si="26"/>
        <v>0</v>
      </c>
      <c r="BH136" s="140">
        <f t="shared" si="27"/>
        <v>0</v>
      </c>
      <c r="BI136" s="140">
        <f t="shared" si="28"/>
        <v>0</v>
      </c>
      <c r="BJ136" s="17" t="s">
        <v>83</v>
      </c>
      <c r="BK136" s="140">
        <f t="shared" si="29"/>
        <v>0</v>
      </c>
      <c r="BL136" s="17" t="s">
        <v>288</v>
      </c>
      <c r="BM136" s="139" t="s">
        <v>1473</v>
      </c>
    </row>
    <row r="137" spans="2:65" s="1" customFormat="1" ht="24.15" customHeight="1">
      <c r="B137" s="32"/>
      <c r="C137" s="128" t="s">
        <v>458</v>
      </c>
      <c r="D137" s="128" t="s">
        <v>182</v>
      </c>
      <c r="E137" s="129" t="s">
        <v>1474</v>
      </c>
      <c r="F137" s="130" t="s">
        <v>1475</v>
      </c>
      <c r="G137" s="131" t="s">
        <v>100</v>
      </c>
      <c r="H137" s="132">
        <v>20</v>
      </c>
      <c r="I137" s="133"/>
      <c r="J137" s="134">
        <f t="shared" si="20"/>
        <v>0</v>
      </c>
      <c r="K137" s="130" t="s">
        <v>19</v>
      </c>
      <c r="L137" s="32"/>
      <c r="M137" s="135" t="s">
        <v>19</v>
      </c>
      <c r="N137" s="136" t="s">
        <v>46</v>
      </c>
      <c r="P137" s="137">
        <f t="shared" si="21"/>
        <v>0</v>
      </c>
      <c r="Q137" s="137">
        <v>0</v>
      </c>
      <c r="R137" s="137">
        <f t="shared" si="22"/>
        <v>0</v>
      </c>
      <c r="S137" s="137">
        <v>0</v>
      </c>
      <c r="T137" s="138">
        <f t="shared" si="23"/>
        <v>0</v>
      </c>
      <c r="AR137" s="139" t="s">
        <v>288</v>
      </c>
      <c r="AT137" s="139" t="s">
        <v>182</v>
      </c>
      <c r="AU137" s="139" t="s">
        <v>102</v>
      </c>
      <c r="AY137" s="17" t="s">
        <v>180</v>
      </c>
      <c r="BE137" s="140">
        <f t="shared" si="24"/>
        <v>0</v>
      </c>
      <c r="BF137" s="140">
        <f t="shared" si="25"/>
        <v>0</v>
      </c>
      <c r="BG137" s="140">
        <f t="shared" si="26"/>
        <v>0</v>
      </c>
      <c r="BH137" s="140">
        <f t="shared" si="27"/>
        <v>0</v>
      </c>
      <c r="BI137" s="140">
        <f t="shared" si="28"/>
        <v>0</v>
      </c>
      <c r="BJ137" s="17" t="s">
        <v>83</v>
      </c>
      <c r="BK137" s="140">
        <f t="shared" si="29"/>
        <v>0</v>
      </c>
      <c r="BL137" s="17" t="s">
        <v>288</v>
      </c>
      <c r="BM137" s="139" t="s">
        <v>1476</v>
      </c>
    </row>
    <row r="138" spans="2:65" s="1" customFormat="1" ht="21.75" customHeight="1">
      <c r="B138" s="32"/>
      <c r="C138" s="128" t="s">
        <v>464</v>
      </c>
      <c r="D138" s="128" t="s">
        <v>182</v>
      </c>
      <c r="E138" s="129" t="s">
        <v>1477</v>
      </c>
      <c r="F138" s="130" t="s">
        <v>1478</v>
      </c>
      <c r="G138" s="131" t="s">
        <v>557</v>
      </c>
      <c r="H138" s="132">
        <v>4</v>
      </c>
      <c r="I138" s="133"/>
      <c r="J138" s="134">
        <f t="shared" si="20"/>
        <v>0</v>
      </c>
      <c r="K138" s="130" t="s">
        <v>19</v>
      </c>
      <c r="L138" s="32"/>
      <c r="M138" s="135" t="s">
        <v>19</v>
      </c>
      <c r="N138" s="136" t="s">
        <v>46</v>
      </c>
      <c r="P138" s="137">
        <f t="shared" si="21"/>
        <v>0</v>
      </c>
      <c r="Q138" s="137">
        <v>0</v>
      </c>
      <c r="R138" s="137">
        <f t="shared" si="22"/>
        <v>0</v>
      </c>
      <c r="S138" s="137">
        <v>0</v>
      </c>
      <c r="T138" s="138">
        <f t="shared" si="23"/>
        <v>0</v>
      </c>
      <c r="AR138" s="139" t="s">
        <v>288</v>
      </c>
      <c r="AT138" s="139" t="s">
        <v>182</v>
      </c>
      <c r="AU138" s="139" t="s">
        <v>102</v>
      </c>
      <c r="AY138" s="17" t="s">
        <v>180</v>
      </c>
      <c r="BE138" s="140">
        <f t="shared" si="24"/>
        <v>0</v>
      </c>
      <c r="BF138" s="140">
        <f t="shared" si="25"/>
        <v>0</v>
      </c>
      <c r="BG138" s="140">
        <f t="shared" si="26"/>
        <v>0</v>
      </c>
      <c r="BH138" s="140">
        <f t="shared" si="27"/>
        <v>0</v>
      </c>
      <c r="BI138" s="140">
        <f t="shared" si="28"/>
        <v>0</v>
      </c>
      <c r="BJ138" s="17" t="s">
        <v>83</v>
      </c>
      <c r="BK138" s="140">
        <f t="shared" si="29"/>
        <v>0</v>
      </c>
      <c r="BL138" s="17" t="s">
        <v>288</v>
      </c>
      <c r="BM138" s="139" t="s">
        <v>1479</v>
      </c>
    </row>
    <row r="139" spans="2:65" s="1" customFormat="1" ht="49.2" customHeight="1">
      <c r="B139" s="32"/>
      <c r="C139" s="128" t="s">
        <v>469</v>
      </c>
      <c r="D139" s="128" t="s">
        <v>182</v>
      </c>
      <c r="E139" s="129" t="s">
        <v>1480</v>
      </c>
      <c r="F139" s="130" t="s">
        <v>1481</v>
      </c>
      <c r="G139" s="131" t="s">
        <v>1195</v>
      </c>
      <c r="H139" s="132">
        <v>18</v>
      </c>
      <c r="I139" s="133"/>
      <c r="J139" s="134">
        <f t="shared" si="20"/>
        <v>0</v>
      </c>
      <c r="K139" s="130" t="s">
        <v>19</v>
      </c>
      <c r="L139" s="32"/>
      <c r="M139" s="135" t="s">
        <v>19</v>
      </c>
      <c r="N139" s="136" t="s">
        <v>46</v>
      </c>
      <c r="P139" s="137">
        <f t="shared" si="21"/>
        <v>0</v>
      </c>
      <c r="Q139" s="137">
        <v>0</v>
      </c>
      <c r="R139" s="137">
        <f t="shared" si="22"/>
        <v>0</v>
      </c>
      <c r="S139" s="137">
        <v>0</v>
      </c>
      <c r="T139" s="138">
        <f t="shared" si="23"/>
        <v>0</v>
      </c>
      <c r="AR139" s="139" t="s">
        <v>288</v>
      </c>
      <c r="AT139" s="139" t="s">
        <v>182</v>
      </c>
      <c r="AU139" s="139" t="s">
        <v>102</v>
      </c>
      <c r="AY139" s="17" t="s">
        <v>180</v>
      </c>
      <c r="BE139" s="140">
        <f t="shared" si="24"/>
        <v>0</v>
      </c>
      <c r="BF139" s="140">
        <f t="shared" si="25"/>
        <v>0</v>
      </c>
      <c r="BG139" s="140">
        <f t="shared" si="26"/>
        <v>0</v>
      </c>
      <c r="BH139" s="140">
        <f t="shared" si="27"/>
        <v>0</v>
      </c>
      <c r="BI139" s="140">
        <f t="shared" si="28"/>
        <v>0</v>
      </c>
      <c r="BJ139" s="17" t="s">
        <v>83</v>
      </c>
      <c r="BK139" s="140">
        <f t="shared" si="29"/>
        <v>0</v>
      </c>
      <c r="BL139" s="17" t="s">
        <v>288</v>
      </c>
      <c r="BM139" s="139" t="s">
        <v>1482</v>
      </c>
    </row>
    <row r="140" spans="2:65" s="1" customFormat="1" ht="24.15" customHeight="1">
      <c r="B140" s="32"/>
      <c r="C140" s="128" t="s">
        <v>477</v>
      </c>
      <c r="D140" s="128" t="s">
        <v>182</v>
      </c>
      <c r="E140" s="129" t="s">
        <v>1483</v>
      </c>
      <c r="F140" s="130" t="s">
        <v>1484</v>
      </c>
      <c r="G140" s="131" t="s">
        <v>712</v>
      </c>
      <c r="H140" s="132">
        <v>4</v>
      </c>
      <c r="I140" s="133"/>
      <c r="J140" s="134">
        <f t="shared" si="20"/>
        <v>0</v>
      </c>
      <c r="K140" s="130" t="s">
        <v>19</v>
      </c>
      <c r="L140" s="32"/>
      <c r="M140" s="135" t="s">
        <v>19</v>
      </c>
      <c r="N140" s="136" t="s">
        <v>46</v>
      </c>
      <c r="P140" s="137">
        <f t="shared" si="21"/>
        <v>0</v>
      </c>
      <c r="Q140" s="137">
        <v>0</v>
      </c>
      <c r="R140" s="137">
        <f t="shared" si="22"/>
        <v>0</v>
      </c>
      <c r="S140" s="137">
        <v>0</v>
      </c>
      <c r="T140" s="138">
        <f t="shared" si="23"/>
        <v>0</v>
      </c>
      <c r="AR140" s="139" t="s">
        <v>288</v>
      </c>
      <c r="AT140" s="139" t="s">
        <v>182</v>
      </c>
      <c r="AU140" s="139" t="s">
        <v>102</v>
      </c>
      <c r="AY140" s="17" t="s">
        <v>180</v>
      </c>
      <c r="BE140" s="140">
        <f t="shared" si="24"/>
        <v>0</v>
      </c>
      <c r="BF140" s="140">
        <f t="shared" si="25"/>
        <v>0</v>
      </c>
      <c r="BG140" s="140">
        <f t="shared" si="26"/>
        <v>0</v>
      </c>
      <c r="BH140" s="140">
        <f t="shared" si="27"/>
        <v>0</v>
      </c>
      <c r="BI140" s="140">
        <f t="shared" si="28"/>
        <v>0</v>
      </c>
      <c r="BJ140" s="17" t="s">
        <v>83</v>
      </c>
      <c r="BK140" s="140">
        <f t="shared" si="29"/>
        <v>0</v>
      </c>
      <c r="BL140" s="17" t="s">
        <v>288</v>
      </c>
      <c r="BM140" s="139" t="s">
        <v>1485</v>
      </c>
    </row>
    <row r="141" spans="2:65" s="11" customFormat="1" ht="20.85" customHeight="1">
      <c r="B141" s="116"/>
      <c r="D141" s="117" t="s">
        <v>74</v>
      </c>
      <c r="E141" s="126" t="s">
        <v>1486</v>
      </c>
      <c r="F141" s="126" t="s">
        <v>1487</v>
      </c>
      <c r="I141" s="119"/>
      <c r="J141" s="127">
        <f>BK141</f>
        <v>0</v>
      </c>
      <c r="L141" s="116"/>
      <c r="M141" s="121"/>
      <c r="P141" s="122">
        <f>SUM(P142:P156)</f>
        <v>0</v>
      </c>
      <c r="R141" s="122">
        <f>SUM(R142:R156)</f>
        <v>0</v>
      </c>
      <c r="T141" s="123">
        <f>SUM(T142:T156)</f>
        <v>0</v>
      </c>
      <c r="AR141" s="117" t="s">
        <v>85</v>
      </c>
      <c r="AT141" s="124" t="s">
        <v>74</v>
      </c>
      <c r="AU141" s="124" t="s">
        <v>85</v>
      </c>
      <c r="AY141" s="117" t="s">
        <v>180</v>
      </c>
      <c r="BK141" s="125">
        <f>SUM(BK142:BK156)</f>
        <v>0</v>
      </c>
    </row>
    <row r="142" spans="2:65" s="1" customFormat="1" ht="33" customHeight="1">
      <c r="B142" s="32"/>
      <c r="C142" s="128" t="s">
        <v>484</v>
      </c>
      <c r="D142" s="128" t="s">
        <v>182</v>
      </c>
      <c r="E142" s="129" t="s">
        <v>1488</v>
      </c>
      <c r="F142" s="130" t="s">
        <v>1489</v>
      </c>
      <c r="G142" s="131" t="s">
        <v>557</v>
      </c>
      <c r="H142" s="132">
        <v>5</v>
      </c>
      <c r="I142" s="133"/>
      <c r="J142" s="134">
        <f t="shared" ref="J142:J156" si="30">ROUND(I142*H142,2)</f>
        <v>0</v>
      </c>
      <c r="K142" s="130" t="s">
        <v>19</v>
      </c>
      <c r="L142" s="32"/>
      <c r="M142" s="135" t="s">
        <v>19</v>
      </c>
      <c r="N142" s="136" t="s">
        <v>46</v>
      </c>
      <c r="P142" s="137">
        <f t="shared" ref="P142:P156" si="31">O142*H142</f>
        <v>0</v>
      </c>
      <c r="Q142" s="137">
        <v>0</v>
      </c>
      <c r="R142" s="137">
        <f t="shared" ref="R142:R156" si="32">Q142*H142</f>
        <v>0</v>
      </c>
      <c r="S142" s="137">
        <v>0</v>
      </c>
      <c r="T142" s="138">
        <f t="shared" ref="T142:T156" si="33">S142*H142</f>
        <v>0</v>
      </c>
      <c r="AR142" s="139" t="s">
        <v>288</v>
      </c>
      <c r="AT142" s="139" t="s">
        <v>182</v>
      </c>
      <c r="AU142" s="139" t="s">
        <v>102</v>
      </c>
      <c r="AY142" s="17" t="s">
        <v>180</v>
      </c>
      <c r="BE142" s="140">
        <f t="shared" ref="BE142:BE156" si="34">IF(N142="základní",J142,0)</f>
        <v>0</v>
      </c>
      <c r="BF142" s="140">
        <f t="shared" ref="BF142:BF156" si="35">IF(N142="snížená",J142,0)</f>
        <v>0</v>
      </c>
      <c r="BG142" s="140">
        <f t="shared" ref="BG142:BG156" si="36">IF(N142="zákl. přenesená",J142,0)</f>
        <v>0</v>
      </c>
      <c r="BH142" s="140">
        <f t="shared" ref="BH142:BH156" si="37">IF(N142="sníž. přenesená",J142,0)</f>
        <v>0</v>
      </c>
      <c r="BI142" s="140">
        <f t="shared" ref="BI142:BI156" si="38">IF(N142="nulová",J142,0)</f>
        <v>0</v>
      </c>
      <c r="BJ142" s="17" t="s">
        <v>83</v>
      </c>
      <c r="BK142" s="140">
        <f t="shared" ref="BK142:BK156" si="39">ROUND(I142*H142,2)</f>
        <v>0</v>
      </c>
      <c r="BL142" s="17" t="s">
        <v>288</v>
      </c>
      <c r="BM142" s="139" t="s">
        <v>1490</v>
      </c>
    </row>
    <row r="143" spans="2:65" s="1" customFormat="1" ht="37.950000000000003" customHeight="1">
      <c r="B143" s="32"/>
      <c r="C143" s="128" t="s">
        <v>491</v>
      </c>
      <c r="D143" s="128" t="s">
        <v>182</v>
      </c>
      <c r="E143" s="129" t="s">
        <v>1491</v>
      </c>
      <c r="F143" s="130" t="s">
        <v>1492</v>
      </c>
      <c r="G143" s="131" t="s">
        <v>557</v>
      </c>
      <c r="H143" s="132">
        <v>4</v>
      </c>
      <c r="I143" s="133"/>
      <c r="J143" s="134">
        <f t="shared" si="30"/>
        <v>0</v>
      </c>
      <c r="K143" s="130" t="s">
        <v>19</v>
      </c>
      <c r="L143" s="32"/>
      <c r="M143" s="135" t="s">
        <v>19</v>
      </c>
      <c r="N143" s="136" t="s">
        <v>46</v>
      </c>
      <c r="P143" s="137">
        <f t="shared" si="31"/>
        <v>0</v>
      </c>
      <c r="Q143" s="137">
        <v>0</v>
      </c>
      <c r="R143" s="137">
        <f t="shared" si="32"/>
        <v>0</v>
      </c>
      <c r="S143" s="137">
        <v>0</v>
      </c>
      <c r="T143" s="138">
        <f t="shared" si="33"/>
        <v>0</v>
      </c>
      <c r="AR143" s="139" t="s">
        <v>288</v>
      </c>
      <c r="AT143" s="139" t="s">
        <v>182</v>
      </c>
      <c r="AU143" s="139" t="s">
        <v>102</v>
      </c>
      <c r="AY143" s="17" t="s">
        <v>180</v>
      </c>
      <c r="BE143" s="140">
        <f t="shared" si="34"/>
        <v>0</v>
      </c>
      <c r="BF143" s="140">
        <f t="shared" si="35"/>
        <v>0</v>
      </c>
      <c r="BG143" s="140">
        <f t="shared" si="36"/>
        <v>0</v>
      </c>
      <c r="BH143" s="140">
        <f t="shared" si="37"/>
        <v>0</v>
      </c>
      <c r="BI143" s="140">
        <f t="shared" si="38"/>
        <v>0</v>
      </c>
      <c r="BJ143" s="17" t="s">
        <v>83</v>
      </c>
      <c r="BK143" s="140">
        <f t="shared" si="39"/>
        <v>0</v>
      </c>
      <c r="BL143" s="17" t="s">
        <v>288</v>
      </c>
      <c r="BM143" s="139" t="s">
        <v>1493</v>
      </c>
    </row>
    <row r="144" spans="2:65" s="1" customFormat="1" ht="44.25" customHeight="1">
      <c r="B144" s="32"/>
      <c r="C144" s="128" t="s">
        <v>496</v>
      </c>
      <c r="D144" s="128" t="s">
        <v>182</v>
      </c>
      <c r="E144" s="129" t="s">
        <v>1494</v>
      </c>
      <c r="F144" s="130" t="s">
        <v>1495</v>
      </c>
      <c r="G144" s="131" t="s">
        <v>557</v>
      </c>
      <c r="H144" s="132">
        <v>4</v>
      </c>
      <c r="I144" s="133"/>
      <c r="J144" s="134">
        <f t="shared" si="30"/>
        <v>0</v>
      </c>
      <c r="K144" s="130" t="s">
        <v>19</v>
      </c>
      <c r="L144" s="32"/>
      <c r="M144" s="135" t="s">
        <v>19</v>
      </c>
      <c r="N144" s="136" t="s">
        <v>46</v>
      </c>
      <c r="P144" s="137">
        <f t="shared" si="31"/>
        <v>0</v>
      </c>
      <c r="Q144" s="137">
        <v>0</v>
      </c>
      <c r="R144" s="137">
        <f t="shared" si="32"/>
        <v>0</v>
      </c>
      <c r="S144" s="137">
        <v>0</v>
      </c>
      <c r="T144" s="138">
        <f t="shared" si="33"/>
        <v>0</v>
      </c>
      <c r="AR144" s="139" t="s">
        <v>288</v>
      </c>
      <c r="AT144" s="139" t="s">
        <v>182</v>
      </c>
      <c r="AU144" s="139" t="s">
        <v>102</v>
      </c>
      <c r="AY144" s="17" t="s">
        <v>180</v>
      </c>
      <c r="BE144" s="140">
        <f t="shared" si="34"/>
        <v>0</v>
      </c>
      <c r="BF144" s="140">
        <f t="shared" si="35"/>
        <v>0</v>
      </c>
      <c r="BG144" s="140">
        <f t="shared" si="36"/>
        <v>0</v>
      </c>
      <c r="BH144" s="140">
        <f t="shared" si="37"/>
        <v>0</v>
      </c>
      <c r="BI144" s="140">
        <f t="shared" si="38"/>
        <v>0</v>
      </c>
      <c r="BJ144" s="17" t="s">
        <v>83</v>
      </c>
      <c r="BK144" s="140">
        <f t="shared" si="39"/>
        <v>0</v>
      </c>
      <c r="BL144" s="17" t="s">
        <v>288</v>
      </c>
      <c r="BM144" s="139" t="s">
        <v>1496</v>
      </c>
    </row>
    <row r="145" spans="2:65" s="1" customFormat="1" ht="16.5" customHeight="1">
      <c r="B145" s="32"/>
      <c r="C145" s="128" t="s">
        <v>503</v>
      </c>
      <c r="D145" s="128" t="s">
        <v>182</v>
      </c>
      <c r="E145" s="129" t="s">
        <v>1497</v>
      </c>
      <c r="F145" s="130" t="s">
        <v>1498</v>
      </c>
      <c r="G145" s="131" t="s">
        <v>557</v>
      </c>
      <c r="H145" s="132">
        <v>1</v>
      </c>
      <c r="I145" s="133"/>
      <c r="J145" s="134">
        <f t="shared" si="30"/>
        <v>0</v>
      </c>
      <c r="K145" s="130" t="s">
        <v>19</v>
      </c>
      <c r="L145" s="32"/>
      <c r="M145" s="135" t="s">
        <v>19</v>
      </c>
      <c r="N145" s="136" t="s">
        <v>46</v>
      </c>
      <c r="P145" s="137">
        <f t="shared" si="31"/>
        <v>0</v>
      </c>
      <c r="Q145" s="137">
        <v>0</v>
      </c>
      <c r="R145" s="137">
        <f t="shared" si="32"/>
        <v>0</v>
      </c>
      <c r="S145" s="137">
        <v>0</v>
      </c>
      <c r="T145" s="138">
        <f t="shared" si="33"/>
        <v>0</v>
      </c>
      <c r="AR145" s="139" t="s">
        <v>288</v>
      </c>
      <c r="AT145" s="139" t="s">
        <v>182</v>
      </c>
      <c r="AU145" s="139" t="s">
        <v>102</v>
      </c>
      <c r="AY145" s="17" t="s">
        <v>180</v>
      </c>
      <c r="BE145" s="140">
        <f t="shared" si="34"/>
        <v>0</v>
      </c>
      <c r="BF145" s="140">
        <f t="shared" si="35"/>
        <v>0</v>
      </c>
      <c r="BG145" s="140">
        <f t="shared" si="36"/>
        <v>0</v>
      </c>
      <c r="BH145" s="140">
        <f t="shared" si="37"/>
        <v>0</v>
      </c>
      <c r="BI145" s="140">
        <f t="shared" si="38"/>
        <v>0</v>
      </c>
      <c r="BJ145" s="17" t="s">
        <v>83</v>
      </c>
      <c r="BK145" s="140">
        <f t="shared" si="39"/>
        <v>0</v>
      </c>
      <c r="BL145" s="17" t="s">
        <v>288</v>
      </c>
      <c r="BM145" s="139" t="s">
        <v>1499</v>
      </c>
    </row>
    <row r="146" spans="2:65" s="1" customFormat="1" ht="90" customHeight="1">
      <c r="B146" s="32"/>
      <c r="C146" s="128" t="s">
        <v>512</v>
      </c>
      <c r="D146" s="128" t="s">
        <v>182</v>
      </c>
      <c r="E146" s="129" t="s">
        <v>1500</v>
      </c>
      <c r="F146" s="130" t="s">
        <v>1501</v>
      </c>
      <c r="G146" s="131" t="s">
        <v>557</v>
      </c>
      <c r="H146" s="132">
        <v>1</v>
      </c>
      <c r="I146" s="133"/>
      <c r="J146" s="134">
        <f t="shared" si="30"/>
        <v>0</v>
      </c>
      <c r="K146" s="130" t="s">
        <v>19</v>
      </c>
      <c r="L146" s="32"/>
      <c r="M146" s="135" t="s">
        <v>19</v>
      </c>
      <c r="N146" s="136" t="s">
        <v>46</v>
      </c>
      <c r="P146" s="137">
        <f t="shared" si="31"/>
        <v>0</v>
      </c>
      <c r="Q146" s="137">
        <v>0</v>
      </c>
      <c r="R146" s="137">
        <f t="shared" si="32"/>
        <v>0</v>
      </c>
      <c r="S146" s="137">
        <v>0</v>
      </c>
      <c r="T146" s="138">
        <f t="shared" si="33"/>
        <v>0</v>
      </c>
      <c r="AR146" s="139" t="s">
        <v>288</v>
      </c>
      <c r="AT146" s="139" t="s">
        <v>182</v>
      </c>
      <c r="AU146" s="139" t="s">
        <v>102</v>
      </c>
      <c r="AY146" s="17" t="s">
        <v>180</v>
      </c>
      <c r="BE146" s="140">
        <f t="shared" si="34"/>
        <v>0</v>
      </c>
      <c r="BF146" s="140">
        <f t="shared" si="35"/>
        <v>0</v>
      </c>
      <c r="BG146" s="140">
        <f t="shared" si="36"/>
        <v>0</v>
      </c>
      <c r="BH146" s="140">
        <f t="shared" si="37"/>
        <v>0</v>
      </c>
      <c r="BI146" s="140">
        <f t="shared" si="38"/>
        <v>0</v>
      </c>
      <c r="BJ146" s="17" t="s">
        <v>83</v>
      </c>
      <c r="BK146" s="140">
        <f t="shared" si="39"/>
        <v>0</v>
      </c>
      <c r="BL146" s="17" t="s">
        <v>288</v>
      </c>
      <c r="BM146" s="139" t="s">
        <v>1502</v>
      </c>
    </row>
    <row r="147" spans="2:65" s="1" customFormat="1" ht="16.5" customHeight="1">
      <c r="B147" s="32"/>
      <c r="C147" s="128" t="s">
        <v>520</v>
      </c>
      <c r="D147" s="128" t="s">
        <v>182</v>
      </c>
      <c r="E147" s="129" t="s">
        <v>1503</v>
      </c>
      <c r="F147" s="130" t="s">
        <v>1504</v>
      </c>
      <c r="G147" s="131" t="s">
        <v>100</v>
      </c>
      <c r="H147" s="132">
        <v>250</v>
      </c>
      <c r="I147" s="133"/>
      <c r="J147" s="134">
        <f t="shared" si="30"/>
        <v>0</v>
      </c>
      <c r="K147" s="130" t="s">
        <v>19</v>
      </c>
      <c r="L147" s="32"/>
      <c r="M147" s="135" t="s">
        <v>19</v>
      </c>
      <c r="N147" s="136" t="s">
        <v>46</v>
      </c>
      <c r="P147" s="137">
        <f t="shared" si="31"/>
        <v>0</v>
      </c>
      <c r="Q147" s="137">
        <v>0</v>
      </c>
      <c r="R147" s="137">
        <f t="shared" si="32"/>
        <v>0</v>
      </c>
      <c r="S147" s="137">
        <v>0</v>
      </c>
      <c r="T147" s="138">
        <f t="shared" si="33"/>
        <v>0</v>
      </c>
      <c r="AR147" s="139" t="s">
        <v>288</v>
      </c>
      <c r="AT147" s="139" t="s">
        <v>182</v>
      </c>
      <c r="AU147" s="139" t="s">
        <v>102</v>
      </c>
      <c r="AY147" s="17" t="s">
        <v>180</v>
      </c>
      <c r="BE147" s="140">
        <f t="shared" si="34"/>
        <v>0</v>
      </c>
      <c r="BF147" s="140">
        <f t="shared" si="35"/>
        <v>0</v>
      </c>
      <c r="BG147" s="140">
        <f t="shared" si="36"/>
        <v>0</v>
      </c>
      <c r="BH147" s="140">
        <f t="shared" si="37"/>
        <v>0</v>
      </c>
      <c r="BI147" s="140">
        <f t="shared" si="38"/>
        <v>0</v>
      </c>
      <c r="BJ147" s="17" t="s">
        <v>83</v>
      </c>
      <c r="BK147" s="140">
        <f t="shared" si="39"/>
        <v>0</v>
      </c>
      <c r="BL147" s="17" t="s">
        <v>288</v>
      </c>
      <c r="BM147" s="139" t="s">
        <v>1505</v>
      </c>
    </row>
    <row r="148" spans="2:65" s="1" customFormat="1" ht="16.5" customHeight="1">
      <c r="B148" s="32"/>
      <c r="C148" s="128" t="s">
        <v>528</v>
      </c>
      <c r="D148" s="128" t="s">
        <v>182</v>
      </c>
      <c r="E148" s="129" t="s">
        <v>1506</v>
      </c>
      <c r="F148" s="130" t="s">
        <v>1507</v>
      </c>
      <c r="G148" s="131" t="s">
        <v>100</v>
      </c>
      <c r="H148" s="132">
        <v>250</v>
      </c>
      <c r="I148" s="133"/>
      <c r="J148" s="134">
        <f t="shared" si="30"/>
        <v>0</v>
      </c>
      <c r="K148" s="130" t="s">
        <v>19</v>
      </c>
      <c r="L148" s="32"/>
      <c r="M148" s="135" t="s">
        <v>19</v>
      </c>
      <c r="N148" s="136" t="s">
        <v>46</v>
      </c>
      <c r="P148" s="137">
        <f t="shared" si="31"/>
        <v>0</v>
      </c>
      <c r="Q148" s="137">
        <v>0</v>
      </c>
      <c r="R148" s="137">
        <f t="shared" si="32"/>
        <v>0</v>
      </c>
      <c r="S148" s="137">
        <v>0</v>
      </c>
      <c r="T148" s="138">
        <f t="shared" si="33"/>
        <v>0</v>
      </c>
      <c r="AR148" s="139" t="s">
        <v>288</v>
      </c>
      <c r="AT148" s="139" t="s">
        <v>182</v>
      </c>
      <c r="AU148" s="139" t="s">
        <v>102</v>
      </c>
      <c r="AY148" s="17" t="s">
        <v>180</v>
      </c>
      <c r="BE148" s="140">
        <f t="shared" si="34"/>
        <v>0</v>
      </c>
      <c r="BF148" s="140">
        <f t="shared" si="35"/>
        <v>0</v>
      </c>
      <c r="BG148" s="140">
        <f t="shared" si="36"/>
        <v>0</v>
      </c>
      <c r="BH148" s="140">
        <f t="shared" si="37"/>
        <v>0</v>
      </c>
      <c r="BI148" s="140">
        <f t="shared" si="38"/>
        <v>0</v>
      </c>
      <c r="BJ148" s="17" t="s">
        <v>83</v>
      </c>
      <c r="BK148" s="140">
        <f t="shared" si="39"/>
        <v>0</v>
      </c>
      <c r="BL148" s="17" t="s">
        <v>288</v>
      </c>
      <c r="BM148" s="139" t="s">
        <v>1508</v>
      </c>
    </row>
    <row r="149" spans="2:65" s="1" customFormat="1" ht="16.5" customHeight="1">
      <c r="B149" s="32"/>
      <c r="C149" s="128" t="s">
        <v>539</v>
      </c>
      <c r="D149" s="128" t="s">
        <v>182</v>
      </c>
      <c r="E149" s="129" t="s">
        <v>1509</v>
      </c>
      <c r="F149" s="130" t="s">
        <v>1510</v>
      </c>
      <c r="G149" s="131" t="s">
        <v>100</v>
      </c>
      <c r="H149" s="132">
        <v>50</v>
      </c>
      <c r="I149" s="133"/>
      <c r="J149" s="134">
        <f t="shared" si="30"/>
        <v>0</v>
      </c>
      <c r="K149" s="130" t="s">
        <v>19</v>
      </c>
      <c r="L149" s="32"/>
      <c r="M149" s="135" t="s">
        <v>19</v>
      </c>
      <c r="N149" s="136" t="s">
        <v>46</v>
      </c>
      <c r="P149" s="137">
        <f t="shared" si="31"/>
        <v>0</v>
      </c>
      <c r="Q149" s="137">
        <v>0</v>
      </c>
      <c r="R149" s="137">
        <f t="shared" si="32"/>
        <v>0</v>
      </c>
      <c r="S149" s="137">
        <v>0</v>
      </c>
      <c r="T149" s="138">
        <f t="shared" si="33"/>
        <v>0</v>
      </c>
      <c r="AR149" s="139" t="s">
        <v>288</v>
      </c>
      <c r="AT149" s="139" t="s">
        <v>182</v>
      </c>
      <c r="AU149" s="139" t="s">
        <v>102</v>
      </c>
      <c r="AY149" s="17" t="s">
        <v>180</v>
      </c>
      <c r="BE149" s="140">
        <f t="shared" si="34"/>
        <v>0</v>
      </c>
      <c r="BF149" s="140">
        <f t="shared" si="35"/>
        <v>0</v>
      </c>
      <c r="BG149" s="140">
        <f t="shared" si="36"/>
        <v>0</v>
      </c>
      <c r="BH149" s="140">
        <f t="shared" si="37"/>
        <v>0</v>
      </c>
      <c r="BI149" s="140">
        <f t="shared" si="38"/>
        <v>0</v>
      </c>
      <c r="BJ149" s="17" t="s">
        <v>83</v>
      </c>
      <c r="BK149" s="140">
        <f t="shared" si="39"/>
        <v>0</v>
      </c>
      <c r="BL149" s="17" t="s">
        <v>288</v>
      </c>
      <c r="BM149" s="139" t="s">
        <v>1511</v>
      </c>
    </row>
    <row r="150" spans="2:65" s="1" customFormat="1" ht="16.5" customHeight="1">
      <c r="B150" s="32"/>
      <c r="C150" s="128" t="s">
        <v>544</v>
      </c>
      <c r="D150" s="128" t="s">
        <v>182</v>
      </c>
      <c r="E150" s="129" t="s">
        <v>1512</v>
      </c>
      <c r="F150" s="130" t="s">
        <v>1513</v>
      </c>
      <c r="G150" s="131" t="s">
        <v>100</v>
      </c>
      <c r="H150" s="132">
        <v>50</v>
      </c>
      <c r="I150" s="133"/>
      <c r="J150" s="134">
        <f t="shared" si="30"/>
        <v>0</v>
      </c>
      <c r="K150" s="130" t="s">
        <v>19</v>
      </c>
      <c r="L150" s="32"/>
      <c r="M150" s="135" t="s">
        <v>19</v>
      </c>
      <c r="N150" s="136" t="s">
        <v>46</v>
      </c>
      <c r="P150" s="137">
        <f t="shared" si="31"/>
        <v>0</v>
      </c>
      <c r="Q150" s="137">
        <v>0</v>
      </c>
      <c r="R150" s="137">
        <f t="shared" si="32"/>
        <v>0</v>
      </c>
      <c r="S150" s="137">
        <v>0</v>
      </c>
      <c r="T150" s="138">
        <f t="shared" si="33"/>
        <v>0</v>
      </c>
      <c r="AR150" s="139" t="s">
        <v>288</v>
      </c>
      <c r="AT150" s="139" t="s">
        <v>182</v>
      </c>
      <c r="AU150" s="139" t="s">
        <v>102</v>
      </c>
      <c r="AY150" s="17" t="s">
        <v>180</v>
      </c>
      <c r="BE150" s="140">
        <f t="shared" si="34"/>
        <v>0</v>
      </c>
      <c r="BF150" s="140">
        <f t="shared" si="35"/>
        <v>0</v>
      </c>
      <c r="BG150" s="140">
        <f t="shared" si="36"/>
        <v>0</v>
      </c>
      <c r="BH150" s="140">
        <f t="shared" si="37"/>
        <v>0</v>
      </c>
      <c r="BI150" s="140">
        <f t="shared" si="38"/>
        <v>0</v>
      </c>
      <c r="BJ150" s="17" t="s">
        <v>83</v>
      </c>
      <c r="BK150" s="140">
        <f t="shared" si="39"/>
        <v>0</v>
      </c>
      <c r="BL150" s="17" t="s">
        <v>288</v>
      </c>
      <c r="BM150" s="139" t="s">
        <v>1514</v>
      </c>
    </row>
    <row r="151" spans="2:65" s="1" customFormat="1" ht="16.5" customHeight="1">
      <c r="B151" s="32"/>
      <c r="C151" s="128" t="s">
        <v>549</v>
      </c>
      <c r="D151" s="128" t="s">
        <v>182</v>
      </c>
      <c r="E151" s="129" t="s">
        <v>1515</v>
      </c>
      <c r="F151" s="130" t="s">
        <v>1516</v>
      </c>
      <c r="G151" s="131" t="s">
        <v>100</v>
      </c>
      <c r="H151" s="132">
        <v>100</v>
      </c>
      <c r="I151" s="133"/>
      <c r="J151" s="134">
        <f t="shared" si="30"/>
        <v>0</v>
      </c>
      <c r="K151" s="130" t="s">
        <v>19</v>
      </c>
      <c r="L151" s="32"/>
      <c r="M151" s="135" t="s">
        <v>19</v>
      </c>
      <c r="N151" s="136" t="s">
        <v>46</v>
      </c>
      <c r="P151" s="137">
        <f t="shared" si="31"/>
        <v>0</v>
      </c>
      <c r="Q151" s="137">
        <v>0</v>
      </c>
      <c r="R151" s="137">
        <f t="shared" si="32"/>
        <v>0</v>
      </c>
      <c r="S151" s="137">
        <v>0</v>
      </c>
      <c r="T151" s="138">
        <f t="shared" si="33"/>
        <v>0</v>
      </c>
      <c r="AR151" s="139" t="s">
        <v>288</v>
      </c>
      <c r="AT151" s="139" t="s">
        <v>182</v>
      </c>
      <c r="AU151" s="139" t="s">
        <v>102</v>
      </c>
      <c r="AY151" s="17" t="s">
        <v>180</v>
      </c>
      <c r="BE151" s="140">
        <f t="shared" si="34"/>
        <v>0</v>
      </c>
      <c r="BF151" s="140">
        <f t="shared" si="35"/>
        <v>0</v>
      </c>
      <c r="BG151" s="140">
        <f t="shared" si="36"/>
        <v>0</v>
      </c>
      <c r="BH151" s="140">
        <f t="shared" si="37"/>
        <v>0</v>
      </c>
      <c r="BI151" s="140">
        <f t="shared" si="38"/>
        <v>0</v>
      </c>
      <c r="BJ151" s="17" t="s">
        <v>83</v>
      </c>
      <c r="BK151" s="140">
        <f t="shared" si="39"/>
        <v>0</v>
      </c>
      <c r="BL151" s="17" t="s">
        <v>288</v>
      </c>
      <c r="BM151" s="139" t="s">
        <v>1517</v>
      </c>
    </row>
    <row r="152" spans="2:65" s="1" customFormat="1" ht="16.5" customHeight="1">
      <c r="B152" s="32"/>
      <c r="C152" s="128" t="s">
        <v>554</v>
      </c>
      <c r="D152" s="128" t="s">
        <v>182</v>
      </c>
      <c r="E152" s="129" t="s">
        <v>1518</v>
      </c>
      <c r="F152" s="130" t="s">
        <v>1519</v>
      </c>
      <c r="G152" s="131" t="s">
        <v>100</v>
      </c>
      <c r="H152" s="132">
        <v>100</v>
      </c>
      <c r="I152" s="133"/>
      <c r="J152" s="134">
        <f t="shared" si="30"/>
        <v>0</v>
      </c>
      <c r="K152" s="130" t="s">
        <v>19</v>
      </c>
      <c r="L152" s="32"/>
      <c r="M152" s="135" t="s">
        <v>19</v>
      </c>
      <c r="N152" s="136" t="s">
        <v>46</v>
      </c>
      <c r="P152" s="137">
        <f t="shared" si="31"/>
        <v>0</v>
      </c>
      <c r="Q152" s="137">
        <v>0</v>
      </c>
      <c r="R152" s="137">
        <f t="shared" si="32"/>
        <v>0</v>
      </c>
      <c r="S152" s="137">
        <v>0</v>
      </c>
      <c r="T152" s="138">
        <f t="shared" si="33"/>
        <v>0</v>
      </c>
      <c r="AR152" s="139" t="s">
        <v>288</v>
      </c>
      <c r="AT152" s="139" t="s">
        <v>182</v>
      </c>
      <c r="AU152" s="139" t="s">
        <v>102</v>
      </c>
      <c r="AY152" s="17" t="s">
        <v>180</v>
      </c>
      <c r="BE152" s="140">
        <f t="shared" si="34"/>
        <v>0</v>
      </c>
      <c r="BF152" s="140">
        <f t="shared" si="35"/>
        <v>0</v>
      </c>
      <c r="BG152" s="140">
        <f t="shared" si="36"/>
        <v>0</v>
      </c>
      <c r="BH152" s="140">
        <f t="shared" si="37"/>
        <v>0</v>
      </c>
      <c r="BI152" s="140">
        <f t="shared" si="38"/>
        <v>0</v>
      </c>
      <c r="BJ152" s="17" t="s">
        <v>83</v>
      </c>
      <c r="BK152" s="140">
        <f t="shared" si="39"/>
        <v>0</v>
      </c>
      <c r="BL152" s="17" t="s">
        <v>288</v>
      </c>
      <c r="BM152" s="139" t="s">
        <v>1520</v>
      </c>
    </row>
    <row r="153" spans="2:65" s="1" customFormat="1" ht="33" customHeight="1">
      <c r="B153" s="32"/>
      <c r="C153" s="128" t="s">
        <v>561</v>
      </c>
      <c r="D153" s="128" t="s">
        <v>182</v>
      </c>
      <c r="E153" s="129" t="s">
        <v>1521</v>
      </c>
      <c r="F153" s="130" t="s">
        <v>1522</v>
      </c>
      <c r="G153" s="131" t="s">
        <v>557</v>
      </c>
      <c r="H153" s="132">
        <v>1</v>
      </c>
      <c r="I153" s="133"/>
      <c r="J153" s="134">
        <f t="shared" si="30"/>
        <v>0</v>
      </c>
      <c r="K153" s="130" t="s">
        <v>19</v>
      </c>
      <c r="L153" s="32"/>
      <c r="M153" s="135" t="s">
        <v>19</v>
      </c>
      <c r="N153" s="136" t="s">
        <v>46</v>
      </c>
      <c r="P153" s="137">
        <f t="shared" si="31"/>
        <v>0</v>
      </c>
      <c r="Q153" s="137">
        <v>0</v>
      </c>
      <c r="R153" s="137">
        <f t="shared" si="32"/>
        <v>0</v>
      </c>
      <c r="S153" s="137">
        <v>0</v>
      </c>
      <c r="T153" s="138">
        <f t="shared" si="33"/>
        <v>0</v>
      </c>
      <c r="AR153" s="139" t="s">
        <v>288</v>
      </c>
      <c r="AT153" s="139" t="s">
        <v>182</v>
      </c>
      <c r="AU153" s="139" t="s">
        <v>102</v>
      </c>
      <c r="AY153" s="17" t="s">
        <v>180</v>
      </c>
      <c r="BE153" s="140">
        <f t="shared" si="34"/>
        <v>0</v>
      </c>
      <c r="BF153" s="140">
        <f t="shared" si="35"/>
        <v>0</v>
      </c>
      <c r="BG153" s="140">
        <f t="shared" si="36"/>
        <v>0</v>
      </c>
      <c r="BH153" s="140">
        <f t="shared" si="37"/>
        <v>0</v>
      </c>
      <c r="BI153" s="140">
        <f t="shared" si="38"/>
        <v>0</v>
      </c>
      <c r="BJ153" s="17" t="s">
        <v>83</v>
      </c>
      <c r="BK153" s="140">
        <f t="shared" si="39"/>
        <v>0</v>
      </c>
      <c r="BL153" s="17" t="s">
        <v>288</v>
      </c>
      <c r="BM153" s="139" t="s">
        <v>1523</v>
      </c>
    </row>
    <row r="154" spans="2:65" s="1" customFormat="1" ht="24.15" customHeight="1">
      <c r="B154" s="32"/>
      <c r="C154" s="128" t="s">
        <v>567</v>
      </c>
      <c r="D154" s="128" t="s">
        <v>182</v>
      </c>
      <c r="E154" s="129" t="s">
        <v>1524</v>
      </c>
      <c r="F154" s="130" t="s">
        <v>1525</v>
      </c>
      <c r="G154" s="131" t="s">
        <v>557</v>
      </c>
      <c r="H154" s="132">
        <v>1</v>
      </c>
      <c r="I154" s="133"/>
      <c r="J154" s="134">
        <f t="shared" si="30"/>
        <v>0</v>
      </c>
      <c r="K154" s="130" t="s">
        <v>19</v>
      </c>
      <c r="L154" s="32"/>
      <c r="M154" s="135" t="s">
        <v>19</v>
      </c>
      <c r="N154" s="136" t="s">
        <v>46</v>
      </c>
      <c r="P154" s="137">
        <f t="shared" si="31"/>
        <v>0</v>
      </c>
      <c r="Q154" s="137">
        <v>0</v>
      </c>
      <c r="R154" s="137">
        <f t="shared" si="32"/>
        <v>0</v>
      </c>
      <c r="S154" s="137">
        <v>0</v>
      </c>
      <c r="T154" s="138">
        <f t="shared" si="33"/>
        <v>0</v>
      </c>
      <c r="AR154" s="139" t="s">
        <v>288</v>
      </c>
      <c r="AT154" s="139" t="s">
        <v>182</v>
      </c>
      <c r="AU154" s="139" t="s">
        <v>102</v>
      </c>
      <c r="AY154" s="17" t="s">
        <v>180</v>
      </c>
      <c r="BE154" s="140">
        <f t="shared" si="34"/>
        <v>0</v>
      </c>
      <c r="BF154" s="140">
        <f t="shared" si="35"/>
        <v>0</v>
      </c>
      <c r="BG154" s="140">
        <f t="shared" si="36"/>
        <v>0</v>
      </c>
      <c r="BH154" s="140">
        <f t="shared" si="37"/>
        <v>0</v>
      </c>
      <c r="BI154" s="140">
        <f t="shared" si="38"/>
        <v>0</v>
      </c>
      <c r="BJ154" s="17" t="s">
        <v>83</v>
      </c>
      <c r="BK154" s="140">
        <f t="shared" si="39"/>
        <v>0</v>
      </c>
      <c r="BL154" s="17" t="s">
        <v>288</v>
      </c>
      <c r="BM154" s="139" t="s">
        <v>1526</v>
      </c>
    </row>
    <row r="155" spans="2:65" s="1" customFormat="1" ht="16.5" customHeight="1">
      <c r="B155" s="32"/>
      <c r="C155" s="128" t="s">
        <v>573</v>
      </c>
      <c r="D155" s="128" t="s">
        <v>182</v>
      </c>
      <c r="E155" s="129" t="s">
        <v>1527</v>
      </c>
      <c r="F155" s="130" t="s">
        <v>1528</v>
      </c>
      <c r="G155" s="131" t="s">
        <v>557</v>
      </c>
      <c r="H155" s="132">
        <v>1</v>
      </c>
      <c r="I155" s="133"/>
      <c r="J155" s="134">
        <f t="shared" si="30"/>
        <v>0</v>
      </c>
      <c r="K155" s="130" t="s">
        <v>19</v>
      </c>
      <c r="L155" s="32"/>
      <c r="M155" s="135" t="s">
        <v>19</v>
      </c>
      <c r="N155" s="136" t="s">
        <v>46</v>
      </c>
      <c r="P155" s="137">
        <f t="shared" si="31"/>
        <v>0</v>
      </c>
      <c r="Q155" s="137">
        <v>0</v>
      </c>
      <c r="R155" s="137">
        <f t="shared" si="32"/>
        <v>0</v>
      </c>
      <c r="S155" s="137">
        <v>0</v>
      </c>
      <c r="T155" s="138">
        <f t="shared" si="33"/>
        <v>0</v>
      </c>
      <c r="AR155" s="139" t="s">
        <v>288</v>
      </c>
      <c r="AT155" s="139" t="s">
        <v>182</v>
      </c>
      <c r="AU155" s="139" t="s">
        <v>102</v>
      </c>
      <c r="AY155" s="17" t="s">
        <v>180</v>
      </c>
      <c r="BE155" s="140">
        <f t="shared" si="34"/>
        <v>0</v>
      </c>
      <c r="BF155" s="140">
        <f t="shared" si="35"/>
        <v>0</v>
      </c>
      <c r="BG155" s="140">
        <f t="shared" si="36"/>
        <v>0</v>
      </c>
      <c r="BH155" s="140">
        <f t="shared" si="37"/>
        <v>0</v>
      </c>
      <c r="BI155" s="140">
        <f t="shared" si="38"/>
        <v>0</v>
      </c>
      <c r="BJ155" s="17" t="s">
        <v>83</v>
      </c>
      <c r="BK155" s="140">
        <f t="shared" si="39"/>
        <v>0</v>
      </c>
      <c r="BL155" s="17" t="s">
        <v>288</v>
      </c>
      <c r="BM155" s="139" t="s">
        <v>1529</v>
      </c>
    </row>
    <row r="156" spans="2:65" s="1" customFormat="1" ht="16.5" customHeight="1">
      <c r="B156" s="32"/>
      <c r="C156" s="128" t="s">
        <v>578</v>
      </c>
      <c r="D156" s="128" t="s">
        <v>182</v>
      </c>
      <c r="E156" s="129" t="s">
        <v>1530</v>
      </c>
      <c r="F156" s="130" t="s">
        <v>1531</v>
      </c>
      <c r="G156" s="131" t="s">
        <v>557</v>
      </c>
      <c r="H156" s="132">
        <v>1</v>
      </c>
      <c r="I156" s="133"/>
      <c r="J156" s="134">
        <f t="shared" si="30"/>
        <v>0</v>
      </c>
      <c r="K156" s="130" t="s">
        <v>19</v>
      </c>
      <c r="L156" s="32"/>
      <c r="M156" s="135" t="s">
        <v>19</v>
      </c>
      <c r="N156" s="136" t="s">
        <v>46</v>
      </c>
      <c r="P156" s="137">
        <f t="shared" si="31"/>
        <v>0</v>
      </c>
      <c r="Q156" s="137">
        <v>0</v>
      </c>
      <c r="R156" s="137">
        <f t="shared" si="32"/>
        <v>0</v>
      </c>
      <c r="S156" s="137">
        <v>0</v>
      </c>
      <c r="T156" s="138">
        <f t="shared" si="33"/>
        <v>0</v>
      </c>
      <c r="AR156" s="139" t="s">
        <v>288</v>
      </c>
      <c r="AT156" s="139" t="s">
        <v>182</v>
      </c>
      <c r="AU156" s="139" t="s">
        <v>102</v>
      </c>
      <c r="AY156" s="17" t="s">
        <v>180</v>
      </c>
      <c r="BE156" s="140">
        <f t="shared" si="34"/>
        <v>0</v>
      </c>
      <c r="BF156" s="140">
        <f t="shared" si="35"/>
        <v>0</v>
      </c>
      <c r="BG156" s="140">
        <f t="shared" si="36"/>
        <v>0</v>
      </c>
      <c r="BH156" s="140">
        <f t="shared" si="37"/>
        <v>0</v>
      </c>
      <c r="BI156" s="140">
        <f t="shared" si="38"/>
        <v>0</v>
      </c>
      <c r="BJ156" s="17" t="s">
        <v>83</v>
      </c>
      <c r="BK156" s="140">
        <f t="shared" si="39"/>
        <v>0</v>
      </c>
      <c r="BL156" s="17" t="s">
        <v>288</v>
      </c>
      <c r="BM156" s="139" t="s">
        <v>1532</v>
      </c>
    </row>
    <row r="157" spans="2:65" s="11" customFormat="1" ht="20.85" customHeight="1">
      <c r="B157" s="116"/>
      <c r="D157" s="117" t="s">
        <v>74</v>
      </c>
      <c r="E157" s="126" t="s">
        <v>1533</v>
      </c>
      <c r="F157" s="126" t="s">
        <v>1534</v>
      </c>
      <c r="I157" s="119"/>
      <c r="J157" s="127">
        <f>BK157</f>
        <v>0</v>
      </c>
      <c r="L157" s="116"/>
      <c r="M157" s="121"/>
      <c r="P157" s="122">
        <f>P158</f>
        <v>0</v>
      </c>
      <c r="R157" s="122">
        <f>R158</f>
        <v>0</v>
      </c>
      <c r="T157" s="123">
        <f>T158</f>
        <v>0</v>
      </c>
      <c r="AR157" s="117" t="s">
        <v>85</v>
      </c>
      <c r="AT157" s="124" t="s">
        <v>74</v>
      </c>
      <c r="AU157" s="124" t="s">
        <v>85</v>
      </c>
      <c r="AY157" s="117" t="s">
        <v>180</v>
      </c>
      <c r="BK157" s="125">
        <f>BK158</f>
        <v>0</v>
      </c>
    </row>
    <row r="158" spans="2:65" s="1" customFormat="1" ht="37.950000000000003" customHeight="1">
      <c r="B158" s="32"/>
      <c r="C158" s="128" t="s">
        <v>585</v>
      </c>
      <c r="D158" s="128" t="s">
        <v>182</v>
      </c>
      <c r="E158" s="129" t="s">
        <v>1535</v>
      </c>
      <c r="F158" s="130" t="s">
        <v>1536</v>
      </c>
      <c r="G158" s="131" t="s">
        <v>557</v>
      </c>
      <c r="H158" s="132">
        <v>1</v>
      </c>
      <c r="I158" s="133"/>
      <c r="J158" s="134">
        <f>ROUND(I158*H158,2)</f>
        <v>0</v>
      </c>
      <c r="K158" s="130" t="s">
        <v>19</v>
      </c>
      <c r="L158" s="32"/>
      <c r="M158" s="181" t="s">
        <v>19</v>
      </c>
      <c r="N158" s="182" t="s">
        <v>46</v>
      </c>
      <c r="O158" s="183"/>
      <c r="P158" s="184">
        <f>O158*H158</f>
        <v>0</v>
      </c>
      <c r="Q158" s="184">
        <v>0</v>
      </c>
      <c r="R158" s="184">
        <f>Q158*H158</f>
        <v>0</v>
      </c>
      <c r="S158" s="184">
        <v>0</v>
      </c>
      <c r="T158" s="185">
        <f>S158*H158</f>
        <v>0</v>
      </c>
      <c r="AR158" s="139" t="s">
        <v>288</v>
      </c>
      <c r="AT158" s="139" t="s">
        <v>182</v>
      </c>
      <c r="AU158" s="139" t="s">
        <v>102</v>
      </c>
      <c r="AY158" s="17" t="s">
        <v>180</v>
      </c>
      <c r="BE158" s="140">
        <f>IF(N158="základní",J158,0)</f>
        <v>0</v>
      </c>
      <c r="BF158" s="140">
        <f>IF(N158="snížená",J158,0)</f>
        <v>0</v>
      </c>
      <c r="BG158" s="140">
        <f>IF(N158="zákl. přenesená",J158,0)</f>
        <v>0</v>
      </c>
      <c r="BH158" s="140">
        <f>IF(N158="sníž. přenesená",J158,0)</f>
        <v>0</v>
      </c>
      <c r="BI158" s="140">
        <f>IF(N158="nulová",J158,0)</f>
        <v>0</v>
      </c>
      <c r="BJ158" s="17" t="s">
        <v>83</v>
      </c>
      <c r="BK158" s="140">
        <f>ROUND(I158*H158,2)</f>
        <v>0</v>
      </c>
      <c r="BL158" s="17" t="s">
        <v>288</v>
      </c>
      <c r="BM158" s="139" t="s">
        <v>1537</v>
      </c>
    </row>
    <row r="159" spans="2:65" s="1" customFormat="1" ht="6.9" customHeight="1">
      <c r="B159" s="41"/>
      <c r="C159" s="42"/>
      <c r="D159" s="42"/>
      <c r="E159" s="42"/>
      <c r="F159" s="42"/>
      <c r="G159" s="42"/>
      <c r="H159" s="42"/>
      <c r="I159" s="42"/>
      <c r="J159" s="42"/>
      <c r="K159" s="42"/>
      <c r="L159" s="32"/>
    </row>
  </sheetData>
  <sheetProtection algorithmName="SHA-512" hashValue="Pdt7LrFcSpFhgYghvj5x9qiQFeWSMCyXl7ixa8n/2Xd8QozVB98nRIGgot2At76xGrJDN553ha9p64BQK3EPzA==" saltValue="WWP+xFaNzGOHk8TzCEPTSXpH4CnIvYJt+uDIP66CsyZlQizAp/O8zLwayNFdDXzq4QIs/N9e7Dcl0PEMqU9ASg==" spinCount="100000" sheet="1" objects="1" scenarios="1" formatColumns="0" formatRows="0" autoFilter="0"/>
  <autoFilter ref="C84:K158" xr:uid="{00000000-0009-0000-0000-000002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79"/>
  <sheetViews>
    <sheetView showGridLines="0" topLeftCell="A167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AT2" s="17" t="s">
        <v>91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2:46" ht="24.9" customHeight="1">
      <c r="B4" s="20"/>
      <c r="D4" s="21" t="s">
        <v>107</v>
      </c>
      <c r="L4" s="20"/>
      <c r="M4" s="86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32" t="str">
        <f>'Rekapitulace stavby'!K6</f>
        <v>Rekonstrukce ledové plochy Zimního stadionu Žďár nad Sázavou</v>
      </c>
      <c r="F7" s="333"/>
      <c r="G7" s="333"/>
      <c r="H7" s="333"/>
      <c r="L7" s="20"/>
    </row>
    <row r="8" spans="2:46" s="1" customFormat="1" ht="12" customHeight="1">
      <c r="B8" s="32"/>
      <c r="D8" s="27" t="s">
        <v>120</v>
      </c>
      <c r="L8" s="32"/>
    </row>
    <row r="9" spans="2:46" s="1" customFormat="1" ht="16.5" customHeight="1">
      <c r="B9" s="32"/>
      <c r="E9" s="312" t="s">
        <v>1538</v>
      </c>
      <c r="F9" s="331"/>
      <c r="G9" s="331"/>
      <c r="H9" s="331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10. 10. 2024</v>
      </c>
      <c r="L12" s="32"/>
    </row>
    <row r="13" spans="2:46" s="1" customFormat="1" ht="10.95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19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34" t="str">
        <f>'Rekapitulace stavby'!E14</f>
        <v>Vyplň údaj</v>
      </c>
      <c r="F18" s="326"/>
      <c r="G18" s="326"/>
      <c r="H18" s="326"/>
      <c r="I18" s="27" t="s">
        <v>29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35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37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39</v>
      </c>
      <c r="L26" s="32"/>
    </row>
    <row r="27" spans="2:12" s="7" customFormat="1" ht="16.5" customHeight="1">
      <c r="B27" s="87"/>
      <c r="E27" s="330" t="s">
        <v>19</v>
      </c>
      <c r="F27" s="330"/>
      <c r="G27" s="330"/>
      <c r="H27" s="330"/>
      <c r="L27" s="87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8" t="s">
        <v>41</v>
      </c>
      <c r="J30" s="63">
        <f>ROUND(J96,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43</v>
      </c>
      <c r="I32" s="35" t="s">
        <v>42</v>
      </c>
      <c r="J32" s="35" t="s">
        <v>44</v>
      </c>
      <c r="L32" s="32"/>
    </row>
    <row r="33" spans="2:12" s="1" customFormat="1" ht="14.4" customHeight="1">
      <c r="B33" s="32"/>
      <c r="D33" s="52" t="s">
        <v>45</v>
      </c>
      <c r="E33" s="27" t="s">
        <v>46</v>
      </c>
      <c r="F33" s="89">
        <f>ROUND((SUM(BE96:BE178)),  2)</f>
        <v>0</v>
      </c>
      <c r="I33" s="90">
        <v>0.21</v>
      </c>
      <c r="J33" s="89">
        <f>ROUND(((SUM(BE96:BE178))*I33),  2)</f>
        <v>0</v>
      </c>
      <c r="L33" s="32"/>
    </row>
    <row r="34" spans="2:12" s="1" customFormat="1" ht="14.4" customHeight="1">
      <c r="B34" s="32"/>
      <c r="E34" s="27" t="s">
        <v>47</v>
      </c>
      <c r="F34" s="89">
        <f>ROUND((SUM(BF96:BF178)),  2)</f>
        <v>0</v>
      </c>
      <c r="I34" s="90">
        <v>0.12</v>
      </c>
      <c r="J34" s="89">
        <f>ROUND(((SUM(BF96:BF178))*I34),  2)</f>
        <v>0</v>
      </c>
      <c r="L34" s="32"/>
    </row>
    <row r="35" spans="2:12" s="1" customFormat="1" ht="14.4" hidden="1" customHeight="1">
      <c r="B35" s="32"/>
      <c r="E35" s="27" t="s">
        <v>48</v>
      </c>
      <c r="F35" s="89">
        <f>ROUND((SUM(BG96:BG178)),  2)</f>
        <v>0</v>
      </c>
      <c r="I35" s="90">
        <v>0.21</v>
      </c>
      <c r="J35" s="89">
        <f>0</f>
        <v>0</v>
      </c>
      <c r="L35" s="32"/>
    </row>
    <row r="36" spans="2:12" s="1" customFormat="1" ht="14.4" hidden="1" customHeight="1">
      <c r="B36" s="32"/>
      <c r="E36" s="27" t="s">
        <v>49</v>
      </c>
      <c r="F36" s="89">
        <f>ROUND((SUM(BH96:BH178)),  2)</f>
        <v>0</v>
      </c>
      <c r="I36" s="90">
        <v>0.12</v>
      </c>
      <c r="J36" s="89">
        <f>0</f>
        <v>0</v>
      </c>
      <c r="L36" s="32"/>
    </row>
    <row r="37" spans="2:12" s="1" customFormat="1" ht="14.4" hidden="1" customHeight="1">
      <c r="B37" s="32"/>
      <c r="E37" s="27" t="s">
        <v>50</v>
      </c>
      <c r="F37" s="89">
        <f>ROUND((SUM(BI96:BI178)),  2)</f>
        <v>0</v>
      </c>
      <c r="I37" s="90">
        <v>0</v>
      </c>
      <c r="J37" s="89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1"/>
      <c r="D39" s="92" t="s">
        <v>51</v>
      </c>
      <c r="E39" s="54"/>
      <c r="F39" s="54"/>
      <c r="G39" s="93" t="s">
        <v>52</v>
      </c>
      <c r="H39" s="94" t="s">
        <v>53</v>
      </c>
      <c r="I39" s="54"/>
      <c r="J39" s="95">
        <f>SUM(J30:J37)</f>
        <v>0</v>
      </c>
      <c r="K39" s="96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137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32" t="str">
        <f>E7</f>
        <v>Rekonstrukce ledové plochy Zimního stadionu Žďár nad Sázavou</v>
      </c>
      <c r="F48" s="333"/>
      <c r="G48" s="333"/>
      <c r="H48" s="333"/>
      <c r="L48" s="32"/>
    </row>
    <row r="49" spans="2:47" s="1" customFormat="1" ht="12" customHeight="1">
      <c r="B49" s="32"/>
      <c r="C49" s="27" t="s">
        <v>120</v>
      </c>
      <c r="L49" s="32"/>
    </row>
    <row r="50" spans="2:47" s="1" customFormat="1" ht="16.5" customHeight="1">
      <c r="B50" s="32"/>
      <c r="E50" s="312" t="str">
        <f>E9</f>
        <v>D.1.4.2 - Ledová plocha</v>
      </c>
      <c r="F50" s="331"/>
      <c r="G50" s="331"/>
      <c r="H50" s="331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parc. č. 2159, k.ú Město Žďár (795232)</v>
      </c>
      <c r="I52" s="27" t="s">
        <v>23</v>
      </c>
      <c r="J52" s="49" t="str">
        <f>IF(J12="","",J12)</f>
        <v>10. 10. 2024</v>
      </c>
      <c r="L52" s="32"/>
    </row>
    <row r="53" spans="2:47" s="1" customFormat="1" ht="6.9" customHeight="1">
      <c r="B53" s="32"/>
      <c r="L53" s="32"/>
    </row>
    <row r="54" spans="2:47" s="1" customFormat="1" ht="15.15" customHeight="1">
      <c r="B54" s="32"/>
      <c r="C54" s="27" t="s">
        <v>25</v>
      </c>
      <c r="F54" s="25" t="str">
        <f>E15</f>
        <v>Město Žďár nad Sázavou</v>
      </c>
      <c r="I54" s="27" t="s">
        <v>32</v>
      </c>
      <c r="J54" s="30" t="str">
        <f>E21</f>
        <v>AS PROJECT s.r.o.</v>
      </c>
      <c r="L54" s="32"/>
    </row>
    <row r="55" spans="2:47" s="1" customFormat="1" ht="15.15" customHeight="1">
      <c r="B55" s="32"/>
      <c r="C55" s="27" t="s">
        <v>30</v>
      </c>
      <c r="F55" s="25" t="str">
        <f>IF(E18="","",E18)</f>
        <v>Vyplň údaj</v>
      </c>
      <c r="I55" s="27" t="s">
        <v>37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7" t="s">
        <v>138</v>
      </c>
      <c r="D57" s="91"/>
      <c r="E57" s="91"/>
      <c r="F57" s="91"/>
      <c r="G57" s="91"/>
      <c r="H57" s="91"/>
      <c r="I57" s="91"/>
      <c r="J57" s="98" t="s">
        <v>139</v>
      </c>
      <c r="K57" s="91"/>
      <c r="L57" s="32"/>
    </row>
    <row r="58" spans="2:47" s="1" customFormat="1" ht="10.35" customHeight="1">
      <c r="B58" s="32"/>
      <c r="L58" s="32"/>
    </row>
    <row r="59" spans="2:47" s="1" customFormat="1" ht="22.95" customHeight="1">
      <c r="B59" s="32"/>
      <c r="C59" s="99" t="s">
        <v>73</v>
      </c>
      <c r="J59" s="63">
        <f>J96</f>
        <v>0</v>
      </c>
      <c r="L59" s="32"/>
      <c r="AU59" s="17" t="s">
        <v>140</v>
      </c>
    </row>
    <row r="60" spans="2:47" s="8" customFormat="1" ht="24.9" customHeight="1">
      <c r="B60" s="100"/>
      <c r="D60" s="101" t="s">
        <v>1539</v>
      </c>
      <c r="E60" s="102"/>
      <c r="F60" s="102"/>
      <c r="G60" s="102"/>
      <c r="H60" s="102"/>
      <c r="I60" s="102"/>
      <c r="J60" s="103">
        <f>J97</f>
        <v>0</v>
      </c>
      <c r="L60" s="100"/>
    </row>
    <row r="61" spans="2:47" s="9" customFormat="1" ht="19.95" customHeight="1">
      <c r="B61" s="104"/>
      <c r="D61" s="105" t="s">
        <v>1540</v>
      </c>
      <c r="E61" s="106"/>
      <c r="F61" s="106"/>
      <c r="G61" s="106"/>
      <c r="H61" s="106"/>
      <c r="I61" s="106"/>
      <c r="J61" s="107">
        <f>J98</f>
        <v>0</v>
      </c>
      <c r="L61" s="104"/>
    </row>
    <row r="62" spans="2:47" s="9" customFormat="1" ht="19.95" customHeight="1">
      <c r="B62" s="104"/>
      <c r="D62" s="105" t="s">
        <v>1541</v>
      </c>
      <c r="E62" s="106"/>
      <c r="F62" s="106"/>
      <c r="G62" s="106"/>
      <c r="H62" s="106"/>
      <c r="I62" s="106"/>
      <c r="J62" s="107">
        <f>J102</f>
        <v>0</v>
      </c>
      <c r="L62" s="104"/>
    </row>
    <row r="63" spans="2:47" s="9" customFormat="1" ht="19.95" customHeight="1">
      <c r="B63" s="104"/>
      <c r="D63" s="105" t="s">
        <v>1542</v>
      </c>
      <c r="E63" s="106"/>
      <c r="F63" s="106"/>
      <c r="G63" s="106"/>
      <c r="H63" s="106"/>
      <c r="I63" s="106"/>
      <c r="J63" s="107">
        <f>J105</f>
        <v>0</v>
      </c>
      <c r="L63" s="104"/>
    </row>
    <row r="64" spans="2:47" s="9" customFormat="1" ht="19.95" customHeight="1">
      <c r="B64" s="104"/>
      <c r="D64" s="105" t="s">
        <v>1543</v>
      </c>
      <c r="E64" s="106"/>
      <c r="F64" s="106"/>
      <c r="G64" s="106"/>
      <c r="H64" s="106"/>
      <c r="I64" s="106"/>
      <c r="J64" s="107">
        <f>J109</f>
        <v>0</v>
      </c>
      <c r="L64" s="104"/>
    </row>
    <row r="65" spans="2:12" s="9" customFormat="1" ht="19.95" customHeight="1">
      <c r="B65" s="104"/>
      <c r="D65" s="105" t="s">
        <v>1544</v>
      </c>
      <c r="E65" s="106"/>
      <c r="F65" s="106"/>
      <c r="G65" s="106"/>
      <c r="H65" s="106"/>
      <c r="I65" s="106"/>
      <c r="J65" s="107">
        <f>J113</f>
        <v>0</v>
      </c>
      <c r="L65" s="104"/>
    </row>
    <row r="66" spans="2:12" s="9" customFormat="1" ht="19.95" customHeight="1">
      <c r="B66" s="104"/>
      <c r="D66" s="105" t="s">
        <v>1545</v>
      </c>
      <c r="E66" s="106"/>
      <c r="F66" s="106"/>
      <c r="G66" s="106"/>
      <c r="H66" s="106"/>
      <c r="I66" s="106"/>
      <c r="J66" s="107">
        <f>J117</f>
        <v>0</v>
      </c>
      <c r="L66" s="104"/>
    </row>
    <row r="67" spans="2:12" s="9" customFormat="1" ht="19.95" customHeight="1">
      <c r="B67" s="104"/>
      <c r="D67" s="105" t="s">
        <v>1546</v>
      </c>
      <c r="E67" s="106"/>
      <c r="F67" s="106"/>
      <c r="G67" s="106"/>
      <c r="H67" s="106"/>
      <c r="I67" s="106"/>
      <c r="J67" s="107">
        <f>J122</f>
        <v>0</v>
      </c>
      <c r="L67" s="104"/>
    </row>
    <row r="68" spans="2:12" s="8" customFormat="1" ht="24.9" customHeight="1">
      <c r="B68" s="100"/>
      <c r="D68" s="101" t="s">
        <v>1547</v>
      </c>
      <c r="E68" s="102"/>
      <c r="F68" s="102"/>
      <c r="G68" s="102"/>
      <c r="H68" s="102"/>
      <c r="I68" s="102"/>
      <c r="J68" s="103">
        <f>J128</f>
        <v>0</v>
      </c>
      <c r="L68" s="100"/>
    </row>
    <row r="69" spans="2:12" s="9" customFormat="1" ht="19.95" customHeight="1">
      <c r="B69" s="104"/>
      <c r="D69" s="105" t="s">
        <v>1548</v>
      </c>
      <c r="E69" s="106"/>
      <c r="F69" s="106"/>
      <c r="G69" s="106"/>
      <c r="H69" s="106"/>
      <c r="I69" s="106"/>
      <c r="J69" s="107">
        <f>J129</f>
        <v>0</v>
      </c>
      <c r="L69" s="104"/>
    </row>
    <row r="70" spans="2:12" s="9" customFormat="1" ht="19.95" customHeight="1">
      <c r="B70" s="104"/>
      <c r="D70" s="105" t="s">
        <v>1549</v>
      </c>
      <c r="E70" s="106"/>
      <c r="F70" s="106"/>
      <c r="G70" s="106"/>
      <c r="H70" s="106"/>
      <c r="I70" s="106"/>
      <c r="J70" s="107">
        <f>J133</f>
        <v>0</v>
      </c>
      <c r="L70" s="104"/>
    </row>
    <row r="71" spans="2:12" s="9" customFormat="1" ht="19.95" customHeight="1">
      <c r="B71" s="104"/>
      <c r="D71" s="105" t="s">
        <v>1550</v>
      </c>
      <c r="E71" s="106"/>
      <c r="F71" s="106"/>
      <c r="G71" s="106"/>
      <c r="H71" s="106"/>
      <c r="I71" s="106"/>
      <c r="J71" s="107">
        <f>J148</f>
        <v>0</v>
      </c>
      <c r="L71" s="104"/>
    </row>
    <row r="72" spans="2:12" s="9" customFormat="1" ht="19.95" customHeight="1">
      <c r="B72" s="104"/>
      <c r="D72" s="105" t="s">
        <v>1551</v>
      </c>
      <c r="E72" s="106"/>
      <c r="F72" s="106"/>
      <c r="G72" s="106"/>
      <c r="H72" s="106"/>
      <c r="I72" s="106"/>
      <c r="J72" s="107">
        <f>J155</f>
        <v>0</v>
      </c>
      <c r="L72" s="104"/>
    </row>
    <row r="73" spans="2:12" s="9" customFormat="1" ht="19.95" customHeight="1">
      <c r="B73" s="104"/>
      <c r="D73" s="105" t="s">
        <v>1552</v>
      </c>
      <c r="E73" s="106"/>
      <c r="F73" s="106"/>
      <c r="G73" s="106"/>
      <c r="H73" s="106"/>
      <c r="I73" s="106"/>
      <c r="J73" s="107">
        <f>J157</f>
        <v>0</v>
      </c>
      <c r="L73" s="104"/>
    </row>
    <row r="74" spans="2:12" s="8" customFormat="1" ht="24.9" customHeight="1">
      <c r="B74" s="100"/>
      <c r="D74" s="101" t="s">
        <v>1553</v>
      </c>
      <c r="E74" s="102"/>
      <c r="F74" s="102"/>
      <c r="G74" s="102"/>
      <c r="H74" s="102"/>
      <c r="I74" s="102"/>
      <c r="J74" s="103">
        <f>J168</f>
        <v>0</v>
      </c>
      <c r="L74" s="100"/>
    </row>
    <row r="75" spans="2:12" s="9" customFormat="1" ht="19.95" customHeight="1">
      <c r="B75" s="104"/>
      <c r="D75" s="105" t="s">
        <v>1554</v>
      </c>
      <c r="E75" s="106"/>
      <c r="F75" s="106"/>
      <c r="G75" s="106"/>
      <c r="H75" s="106"/>
      <c r="I75" s="106"/>
      <c r="J75" s="107">
        <f>J169</f>
        <v>0</v>
      </c>
      <c r="L75" s="104"/>
    </row>
    <row r="76" spans="2:12" s="9" customFormat="1" ht="19.95" customHeight="1">
      <c r="B76" s="104"/>
      <c r="D76" s="105" t="s">
        <v>1555</v>
      </c>
      <c r="E76" s="106"/>
      <c r="F76" s="106"/>
      <c r="G76" s="106"/>
      <c r="H76" s="106"/>
      <c r="I76" s="106"/>
      <c r="J76" s="107">
        <f>J176</f>
        <v>0</v>
      </c>
      <c r="L76" s="104"/>
    </row>
    <row r="77" spans="2:12" s="1" customFormat="1" ht="21.75" customHeight="1">
      <c r="B77" s="32"/>
      <c r="L77" s="32"/>
    </row>
    <row r="78" spans="2:12" s="1" customFormat="1" ht="6.9" customHeight="1"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32"/>
    </row>
    <row r="82" spans="2:63" s="1" customFormat="1" ht="6.9" customHeight="1"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32"/>
    </row>
    <row r="83" spans="2:63" s="1" customFormat="1" ht="24.9" customHeight="1">
      <c r="B83" s="32"/>
      <c r="C83" s="21" t="s">
        <v>165</v>
      </c>
      <c r="L83" s="32"/>
    </row>
    <row r="84" spans="2:63" s="1" customFormat="1" ht="6.9" customHeight="1">
      <c r="B84" s="32"/>
      <c r="L84" s="32"/>
    </row>
    <row r="85" spans="2:63" s="1" customFormat="1" ht="12" customHeight="1">
      <c r="B85" s="32"/>
      <c r="C85" s="27" t="s">
        <v>16</v>
      </c>
      <c r="L85" s="32"/>
    </row>
    <row r="86" spans="2:63" s="1" customFormat="1" ht="16.5" customHeight="1">
      <c r="B86" s="32"/>
      <c r="E86" s="332" t="str">
        <f>E7</f>
        <v>Rekonstrukce ledové plochy Zimního stadionu Žďár nad Sázavou</v>
      </c>
      <c r="F86" s="333"/>
      <c r="G86" s="333"/>
      <c r="H86" s="333"/>
      <c r="L86" s="32"/>
    </row>
    <row r="87" spans="2:63" s="1" customFormat="1" ht="12" customHeight="1">
      <c r="B87" s="32"/>
      <c r="C87" s="27" t="s">
        <v>120</v>
      </c>
      <c r="L87" s="32"/>
    </row>
    <row r="88" spans="2:63" s="1" customFormat="1" ht="16.5" customHeight="1">
      <c r="B88" s="32"/>
      <c r="E88" s="312" t="str">
        <f>E9</f>
        <v>D.1.4.2 - Ledová plocha</v>
      </c>
      <c r="F88" s="331"/>
      <c r="G88" s="331"/>
      <c r="H88" s="331"/>
      <c r="L88" s="32"/>
    </row>
    <row r="89" spans="2:63" s="1" customFormat="1" ht="6.9" customHeight="1">
      <c r="B89" s="32"/>
      <c r="L89" s="32"/>
    </row>
    <row r="90" spans="2:63" s="1" customFormat="1" ht="12" customHeight="1">
      <c r="B90" s="32"/>
      <c r="C90" s="27" t="s">
        <v>21</v>
      </c>
      <c r="F90" s="25" t="str">
        <f>F12</f>
        <v>parc. č. 2159, k.ú Město Žďár (795232)</v>
      </c>
      <c r="I90" s="27" t="s">
        <v>23</v>
      </c>
      <c r="J90" s="49" t="str">
        <f>IF(J12="","",J12)</f>
        <v>10. 10. 2024</v>
      </c>
      <c r="L90" s="32"/>
    </row>
    <row r="91" spans="2:63" s="1" customFormat="1" ht="6.9" customHeight="1">
      <c r="B91" s="32"/>
      <c r="L91" s="32"/>
    </row>
    <row r="92" spans="2:63" s="1" customFormat="1" ht="15.15" customHeight="1">
      <c r="B92" s="32"/>
      <c r="C92" s="27" t="s">
        <v>25</v>
      </c>
      <c r="F92" s="25" t="str">
        <f>E15</f>
        <v>Město Žďár nad Sázavou</v>
      </c>
      <c r="I92" s="27" t="s">
        <v>32</v>
      </c>
      <c r="J92" s="30" t="str">
        <f>E21</f>
        <v>AS PROJECT s.r.o.</v>
      </c>
      <c r="L92" s="32"/>
    </row>
    <row r="93" spans="2:63" s="1" customFormat="1" ht="15.15" customHeight="1">
      <c r="B93" s="32"/>
      <c r="C93" s="27" t="s">
        <v>30</v>
      </c>
      <c r="F93" s="25" t="str">
        <f>IF(E18="","",E18)</f>
        <v>Vyplň údaj</v>
      </c>
      <c r="I93" s="27" t="s">
        <v>37</v>
      </c>
      <c r="J93" s="30" t="str">
        <f>E24</f>
        <v xml:space="preserve"> </v>
      </c>
      <c r="L93" s="32"/>
    </row>
    <row r="94" spans="2:63" s="1" customFormat="1" ht="10.35" customHeight="1">
      <c r="B94" s="32"/>
      <c r="L94" s="32"/>
    </row>
    <row r="95" spans="2:63" s="10" customFormat="1" ht="29.25" customHeight="1">
      <c r="B95" s="108"/>
      <c r="C95" s="109" t="s">
        <v>166</v>
      </c>
      <c r="D95" s="110" t="s">
        <v>60</v>
      </c>
      <c r="E95" s="110" t="s">
        <v>56</v>
      </c>
      <c r="F95" s="110" t="s">
        <v>57</v>
      </c>
      <c r="G95" s="110" t="s">
        <v>167</v>
      </c>
      <c r="H95" s="110" t="s">
        <v>168</v>
      </c>
      <c r="I95" s="110" t="s">
        <v>169</v>
      </c>
      <c r="J95" s="110" t="s">
        <v>139</v>
      </c>
      <c r="K95" s="111" t="s">
        <v>170</v>
      </c>
      <c r="L95" s="108"/>
      <c r="M95" s="56" t="s">
        <v>19</v>
      </c>
      <c r="N95" s="57" t="s">
        <v>45</v>
      </c>
      <c r="O95" s="57" t="s">
        <v>171</v>
      </c>
      <c r="P95" s="57" t="s">
        <v>172</v>
      </c>
      <c r="Q95" s="57" t="s">
        <v>173</v>
      </c>
      <c r="R95" s="57" t="s">
        <v>174</v>
      </c>
      <c r="S95" s="57" t="s">
        <v>175</v>
      </c>
      <c r="T95" s="58" t="s">
        <v>176</v>
      </c>
    </row>
    <row r="96" spans="2:63" s="1" customFormat="1" ht="22.95" customHeight="1">
      <c r="B96" s="32"/>
      <c r="C96" s="61" t="s">
        <v>177</v>
      </c>
      <c r="J96" s="112">
        <f>BK96</f>
        <v>0</v>
      </c>
      <c r="L96" s="32"/>
      <c r="M96" s="59"/>
      <c r="N96" s="50"/>
      <c r="O96" s="50"/>
      <c r="P96" s="113">
        <f>P97+P128+P168</f>
        <v>0</v>
      </c>
      <c r="Q96" s="50"/>
      <c r="R96" s="113">
        <f>R97+R128+R168</f>
        <v>0</v>
      </c>
      <c r="S96" s="50"/>
      <c r="T96" s="114">
        <f>T97+T128+T168</f>
        <v>0</v>
      </c>
      <c r="AT96" s="17" t="s">
        <v>74</v>
      </c>
      <c r="AU96" s="17" t="s">
        <v>140</v>
      </c>
      <c r="BK96" s="115">
        <f>BK97+BK128+BK168</f>
        <v>0</v>
      </c>
    </row>
    <row r="97" spans="2:65" s="11" customFormat="1" ht="25.95" customHeight="1">
      <c r="B97" s="116"/>
      <c r="D97" s="117" t="s">
        <v>74</v>
      </c>
      <c r="E97" s="118" t="s">
        <v>1556</v>
      </c>
      <c r="F97" s="118" t="s">
        <v>90</v>
      </c>
      <c r="I97" s="119"/>
      <c r="J97" s="120">
        <f>BK97</f>
        <v>0</v>
      </c>
      <c r="L97" s="116"/>
      <c r="M97" s="121"/>
      <c r="P97" s="122">
        <f>P98+P102+P105+P109+P113+P117+P122</f>
        <v>0</v>
      </c>
      <c r="R97" s="122">
        <f>R98+R102+R105+R109+R113+R117+R122</f>
        <v>0</v>
      </c>
      <c r="T97" s="123">
        <f>T98+T102+T105+T109+T113+T117+T122</f>
        <v>0</v>
      </c>
      <c r="AR97" s="117" t="s">
        <v>83</v>
      </c>
      <c r="AT97" s="124" t="s">
        <v>74</v>
      </c>
      <c r="AU97" s="124" t="s">
        <v>75</v>
      </c>
      <c r="AY97" s="117" t="s">
        <v>180</v>
      </c>
      <c r="BK97" s="125">
        <f>BK98+BK102+BK105+BK109+BK113+BK117+BK122</f>
        <v>0</v>
      </c>
    </row>
    <row r="98" spans="2:65" s="11" customFormat="1" ht="22.95" customHeight="1">
      <c r="B98" s="116"/>
      <c r="D98" s="117" t="s">
        <v>74</v>
      </c>
      <c r="E98" s="126" t="s">
        <v>1557</v>
      </c>
      <c r="F98" s="126" t="s">
        <v>1558</v>
      </c>
      <c r="I98" s="119"/>
      <c r="J98" s="127">
        <f>BK98</f>
        <v>0</v>
      </c>
      <c r="L98" s="116"/>
      <c r="M98" s="121"/>
      <c r="P98" s="122">
        <f>SUM(P99:P101)</f>
        <v>0</v>
      </c>
      <c r="R98" s="122">
        <f>SUM(R99:R101)</f>
        <v>0</v>
      </c>
      <c r="T98" s="123">
        <f>SUM(T99:T101)</f>
        <v>0</v>
      </c>
      <c r="AR98" s="117" t="s">
        <v>83</v>
      </c>
      <c r="AT98" s="124" t="s">
        <v>74</v>
      </c>
      <c r="AU98" s="124" t="s">
        <v>83</v>
      </c>
      <c r="AY98" s="117" t="s">
        <v>180</v>
      </c>
      <c r="BK98" s="125">
        <f>SUM(BK99:BK101)</f>
        <v>0</v>
      </c>
    </row>
    <row r="99" spans="2:65" s="1" customFormat="1" ht="16.5" customHeight="1">
      <c r="B99" s="32"/>
      <c r="C99" s="128" t="s">
        <v>83</v>
      </c>
      <c r="D99" s="128" t="s">
        <v>182</v>
      </c>
      <c r="E99" s="129" t="s">
        <v>1559</v>
      </c>
      <c r="F99" s="130" t="s">
        <v>1560</v>
      </c>
      <c r="G99" s="131" t="s">
        <v>1561</v>
      </c>
      <c r="H99" s="132">
        <v>4000</v>
      </c>
      <c r="I99" s="133"/>
      <c r="J99" s="134">
        <f>ROUND(I99*H99,2)</f>
        <v>0</v>
      </c>
      <c r="K99" s="130" t="s">
        <v>19</v>
      </c>
      <c r="L99" s="32"/>
      <c r="M99" s="135" t="s">
        <v>19</v>
      </c>
      <c r="N99" s="136" t="s">
        <v>46</v>
      </c>
      <c r="P99" s="137">
        <f>O99*H99</f>
        <v>0</v>
      </c>
      <c r="Q99" s="137">
        <v>0</v>
      </c>
      <c r="R99" s="137">
        <f>Q99*H99</f>
        <v>0</v>
      </c>
      <c r="S99" s="137">
        <v>0</v>
      </c>
      <c r="T99" s="138">
        <f>S99*H99</f>
        <v>0</v>
      </c>
      <c r="AR99" s="139" t="s">
        <v>187</v>
      </c>
      <c r="AT99" s="139" t="s">
        <v>182</v>
      </c>
      <c r="AU99" s="139" t="s">
        <v>85</v>
      </c>
      <c r="AY99" s="17" t="s">
        <v>180</v>
      </c>
      <c r="BE99" s="140">
        <f>IF(N99="základní",J99,0)</f>
        <v>0</v>
      </c>
      <c r="BF99" s="140">
        <f>IF(N99="snížená",J99,0)</f>
        <v>0</v>
      </c>
      <c r="BG99" s="140">
        <f>IF(N99="zákl. přenesená",J99,0)</f>
        <v>0</v>
      </c>
      <c r="BH99" s="140">
        <f>IF(N99="sníž. přenesená",J99,0)</f>
        <v>0</v>
      </c>
      <c r="BI99" s="140">
        <f>IF(N99="nulová",J99,0)</f>
        <v>0</v>
      </c>
      <c r="BJ99" s="17" t="s">
        <v>83</v>
      </c>
      <c r="BK99" s="140">
        <f>ROUND(I99*H99,2)</f>
        <v>0</v>
      </c>
      <c r="BL99" s="17" t="s">
        <v>187</v>
      </c>
      <c r="BM99" s="139" t="s">
        <v>85</v>
      </c>
    </row>
    <row r="100" spans="2:65" s="1" customFormat="1" ht="21.75" customHeight="1">
      <c r="B100" s="32"/>
      <c r="C100" s="166" t="s">
        <v>85</v>
      </c>
      <c r="D100" s="166" t="s">
        <v>260</v>
      </c>
      <c r="E100" s="167" t="s">
        <v>1562</v>
      </c>
      <c r="F100" s="168" t="s">
        <v>1563</v>
      </c>
      <c r="G100" s="169" t="s">
        <v>105</v>
      </c>
      <c r="H100" s="170">
        <v>4000</v>
      </c>
      <c r="I100" s="171"/>
      <c r="J100" s="172">
        <f>ROUND(I100*H100,2)</f>
        <v>0</v>
      </c>
      <c r="K100" s="168" t="s">
        <v>19</v>
      </c>
      <c r="L100" s="173"/>
      <c r="M100" s="174" t="s">
        <v>19</v>
      </c>
      <c r="N100" s="175" t="s">
        <v>46</v>
      </c>
      <c r="P100" s="137">
        <f>O100*H100</f>
        <v>0</v>
      </c>
      <c r="Q100" s="137">
        <v>0</v>
      </c>
      <c r="R100" s="137">
        <f>Q100*H100</f>
        <v>0</v>
      </c>
      <c r="S100" s="137">
        <v>0</v>
      </c>
      <c r="T100" s="138">
        <f>S100*H100</f>
        <v>0</v>
      </c>
      <c r="AR100" s="139" t="s">
        <v>236</v>
      </c>
      <c r="AT100" s="139" t="s">
        <v>260</v>
      </c>
      <c r="AU100" s="139" t="s">
        <v>85</v>
      </c>
      <c r="AY100" s="17" t="s">
        <v>180</v>
      </c>
      <c r="BE100" s="140">
        <f>IF(N100="základní",J100,0)</f>
        <v>0</v>
      </c>
      <c r="BF100" s="140">
        <f>IF(N100="snížená",J100,0)</f>
        <v>0</v>
      </c>
      <c r="BG100" s="140">
        <f>IF(N100="zákl. přenesená",J100,0)</f>
        <v>0</v>
      </c>
      <c r="BH100" s="140">
        <f>IF(N100="sníž. přenesená",J100,0)</f>
        <v>0</v>
      </c>
      <c r="BI100" s="140">
        <f>IF(N100="nulová",J100,0)</f>
        <v>0</v>
      </c>
      <c r="BJ100" s="17" t="s">
        <v>83</v>
      </c>
      <c r="BK100" s="140">
        <f>ROUND(I100*H100,2)</f>
        <v>0</v>
      </c>
      <c r="BL100" s="17" t="s">
        <v>187</v>
      </c>
      <c r="BM100" s="139" t="s">
        <v>187</v>
      </c>
    </row>
    <row r="101" spans="2:65" s="1" customFormat="1" ht="16.5" customHeight="1">
      <c r="B101" s="32"/>
      <c r="C101" s="128" t="s">
        <v>102</v>
      </c>
      <c r="D101" s="128" t="s">
        <v>182</v>
      </c>
      <c r="E101" s="129" t="s">
        <v>1564</v>
      </c>
      <c r="F101" s="130" t="s">
        <v>1565</v>
      </c>
      <c r="G101" s="131" t="s">
        <v>1566</v>
      </c>
      <c r="H101" s="132">
        <v>5</v>
      </c>
      <c r="I101" s="133"/>
      <c r="J101" s="134">
        <f>ROUND(I101*H101,2)</f>
        <v>0</v>
      </c>
      <c r="K101" s="130" t="s">
        <v>19</v>
      </c>
      <c r="L101" s="32"/>
      <c r="M101" s="135" t="s">
        <v>19</v>
      </c>
      <c r="N101" s="136" t="s">
        <v>46</v>
      </c>
      <c r="P101" s="137">
        <f>O101*H101</f>
        <v>0</v>
      </c>
      <c r="Q101" s="137">
        <v>0</v>
      </c>
      <c r="R101" s="137">
        <f>Q101*H101</f>
        <v>0</v>
      </c>
      <c r="S101" s="137">
        <v>0</v>
      </c>
      <c r="T101" s="138">
        <f>S101*H101</f>
        <v>0</v>
      </c>
      <c r="AR101" s="139" t="s">
        <v>187</v>
      </c>
      <c r="AT101" s="139" t="s">
        <v>182</v>
      </c>
      <c r="AU101" s="139" t="s">
        <v>85</v>
      </c>
      <c r="AY101" s="17" t="s">
        <v>180</v>
      </c>
      <c r="BE101" s="140">
        <f>IF(N101="základní",J101,0)</f>
        <v>0</v>
      </c>
      <c r="BF101" s="140">
        <f>IF(N101="snížená",J101,0)</f>
        <v>0</v>
      </c>
      <c r="BG101" s="140">
        <f>IF(N101="zákl. přenesená",J101,0)</f>
        <v>0</v>
      </c>
      <c r="BH101" s="140">
        <f>IF(N101="sníž. přenesená",J101,0)</f>
        <v>0</v>
      </c>
      <c r="BI101" s="140">
        <f>IF(N101="nulová",J101,0)</f>
        <v>0</v>
      </c>
      <c r="BJ101" s="17" t="s">
        <v>83</v>
      </c>
      <c r="BK101" s="140">
        <f>ROUND(I101*H101,2)</f>
        <v>0</v>
      </c>
      <c r="BL101" s="17" t="s">
        <v>187</v>
      </c>
      <c r="BM101" s="139" t="s">
        <v>226</v>
      </c>
    </row>
    <row r="102" spans="2:65" s="11" customFormat="1" ht="22.95" customHeight="1">
      <c r="B102" s="116"/>
      <c r="D102" s="117" t="s">
        <v>74</v>
      </c>
      <c r="E102" s="126" t="s">
        <v>1567</v>
      </c>
      <c r="F102" s="126" t="s">
        <v>1568</v>
      </c>
      <c r="I102" s="119"/>
      <c r="J102" s="127">
        <f>BK102</f>
        <v>0</v>
      </c>
      <c r="L102" s="116"/>
      <c r="M102" s="121"/>
      <c r="P102" s="122">
        <f>SUM(P103:P104)</f>
        <v>0</v>
      </c>
      <c r="R102" s="122">
        <f>SUM(R103:R104)</f>
        <v>0</v>
      </c>
      <c r="T102" s="123">
        <f>SUM(T103:T104)</f>
        <v>0</v>
      </c>
      <c r="AR102" s="117" t="s">
        <v>83</v>
      </c>
      <c r="AT102" s="124" t="s">
        <v>74</v>
      </c>
      <c r="AU102" s="124" t="s">
        <v>83</v>
      </c>
      <c r="AY102" s="117" t="s">
        <v>180</v>
      </c>
      <c r="BK102" s="125">
        <f>SUM(BK103:BK104)</f>
        <v>0</v>
      </c>
    </row>
    <row r="103" spans="2:65" s="1" customFormat="1" ht="16.5" customHeight="1">
      <c r="B103" s="32"/>
      <c r="C103" s="128" t="s">
        <v>187</v>
      </c>
      <c r="D103" s="128" t="s">
        <v>182</v>
      </c>
      <c r="E103" s="129" t="s">
        <v>1569</v>
      </c>
      <c r="F103" s="130" t="s">
        <v>1570</v>
      </c>
      <c r="G103" s="131" t="s">
        <v>1561</v>
      </c>
      <c r="H103" s="132">
        <v>4000</v>
      </c>
      <c r="I103" s="133"/>
      <c r="J103" s="134">
        <f>ROUND(I103*H103,2)</f>
        <v>0</v>
      </c>
      <c r="K103" s="130" t="s">
        <v>19</v>
      </c>
      <c r="L103" s="32"/>
      <c r="M103" s="135" t="s">
        <v>19</v>
      </c>
      <c r="N103" s="136" t="s">
        <v>46</v>
      </c>
      <c r="P103" s="137">
        <f>O103*H103</f>
        <v>0</v>
      </c>
      <c r="Q103" s="137">
        <v>0</v>
      </c>
      <c r="R103" s="137">
        <f>Q103*H103</f>
        <v>0</v>
      </c>
      <c r="S103" s="137">
        <v>0</v>
      </c>
      <c r="T103" s="138">
        <f>S103*H103</f>
        <v>0</v>
      </c>
      <c r="AR103" s="139" t="s">
        <v>187</v>
      </c>
      <c r="AT103" s="139" t="s">
        <v>182</v>
      </c>
      <c r="AU103" s="139" t="s">
        <v>85</v>
      </c>
      <c r="AY103" s="17" t="s">
        <v>180</v>
      </c>
      <c r="BE103" s="140">
        <f>IF(N103="základní",J103,0)</f>
        <v>0</v>
      </c>
      <c r="BF103" s="140">
        <f>IF(N103="snížená",J103,0)</f>
        <v>0</v>
      </c>
      <c r="BG103" s="140">
        <f>IF(N103="zákl. přenesená",J103,0)</f>
        <v>0</v>
      </c>
      <c r="BH103" s="140">
        <f>IF(N103="sníž. přenesená",J103,0)</f>
        <v>0</v>
      </c>
      <c r="BI103" s="140">
        <f>IF(N103="nulová",J103,0)</f>
        <v>0</v>
      </c>
      <c r="BJ103" s="17" t="s">
        <v>83</v>
      </c>
      <c r="BK103" s="140">
        <f>ROUND(I103*H103,2)</f>
        <v>0</v>
      </c>
      <c r="BL103" s="17" t="s">
        <v>187</v>
      </c>
      <c r="BM103" s="139" t="s">
        <v>236</v>
      </c>
    </row>
    <row r="104" spans="2:65" s="1" customFormat="1" ht="21.75" customHeight="1">
      <c r="B104" s="32"/>
      <c r="C104" s="166" t="s">
        <v>220</v>
      </c>
      <c r="D104" s="166" t="s">
        <v>260</v>
      </c>
      <c r="E104" s="167" t="s">
        <v>1571</v>
      </c>
      <c r="F104" s="168" t="s">
        <v>1572</v>
      </c>
      <c r="G104" s="169" t="s">
        <v>105</v>
      </c>
      <c r="H104" s="170">
        <v>4000</v>
      </c>
      <c r="I104" s="171"/>
      <c r="J104" s="172">
        <f>ROUND(I104*H104,2)</f>
        <v>0</v>
      </c>
      <c r="K104" s="168" t="s">
        <v>19</v>
      </c>
      <c r="L104" s="173"/>
      <c r="M104" s="174" t="s">
        <v>19</v>
      </c>
      <c r="N104" s="175" t="s">
        <v>46</v>
      </c>
      <c r="P104" s="137">
        <f>O104*H104</f>
        <v>0</v>
      </c>
      <c r="Q104" s="137">
        <v>0</v>
      </c>
      <c r="R104" s="137">
        <f>Q104*H104</f>
        <v>0</v>
      </c>
      <c r="S104" s="137">
        <v>0</v>
      </c>
      <c r="T104" s="138">
        <f>S104*H104</f>
        <v>0</v>
      </c>
      <c r="AR104" s="139" t="s">
        <v>236</v>
      </c>
      <c r="AT104" s="139" t="s">
        <v>260</v>
      </c>
      <c r="AU104" s="139" t="s">
        <v>85</v>
      </c>
      <c r="AY104" s="17" t="s">
        <v>180</v>
      </c>
      <c r="BE104" s="140">
        <f>IF(N104="základní",J104,0)</f>
        <v>0</v>
      </c>
      <c r="BF104" s="140">
        <f>IF(N104="snížená",J104,0)</f>
        <v>0</v>
      </c>
      <c r="BG104" s="140">
        <f>IF(N104="zákl. přenesená",J104,0)</f>
        <v>0</v>
      </c>
      <c r="BH104" s="140">
        <f>IF(N104="sníž. přenesená",J104,0)</f>
        <v>0</v>
      </c>
      <c r="BI104" s="140">
        <f>IF(N104="nulová",J104,0)</f>
        <v>0</v>
      </c>
      <c r="BJ104" s="17" t="s">
        <v>83</v>
      </c>
      <c r="BK104" s="140">
        <f>ROUND(I104*H104,2)</f>
        <v>0</v>
      </c>
      <c r="BL104" s="17" t="s">
        <v>187</v>
      </c>
      <c r="BM104" s="139" t="s">
        <v>248</v>
      </c>
    </row>
    <row r="105" spans="2:65" s="11" customFormat="1" ht="22.95" customHeight="1">
      <c r="B105" s="116"/>
      <c r="D105" s="117" t="s">
        <v>74</v>
      </c>
      <c r="E105" s="126" t="s">
        <v>1573</v>
      </c>
      <c r="F105" s="126" t="s">
        <v>1574</v>
      </c>
      <c r="I105" s="119"/>
      <c r="J105" s="127">
        <f>BK105</f>
        <v>0</v>
      </c>
      <c r="L105" s="116"/>
      <c r="M105" s="121"/>
      <c r="P105" s="122">
        <f>SUM(P106:P108)</f>
        <v>0</v>
      </c>
      <c r="R105" s="122">
        <f>SUM(R106:R108)</f>
        <v>0</v>
      </c>
      <c r="T105" s="123">
        <f>SUM(T106:T108)</f>
        <v>0</v>
      </c>
      <c r="AR105" s="117" t="s">
        <v>83</v>
      </c>
      <c r="AT105" s="124" t="s">
        <v>74</v>
      </c>
      <c r="AU105" s="124" t="s">
        <v>83</v>
      </c>
      <c r="AY105" s="117" t="s">
        <v>180</v>
      </c>
      <c r="BK105" s="125">
        <f>SUM(BK106:BK108)</f>
        <v>0</v>
      </c>
    </row>
    <row r="106" spans="2:65" s="1" customFormat="1" ht="16.5" customHeight="1">
      <c r="B106" s="32"/>
      <c r="C106" s="128" t="s">
        <v>226</v>
      </c>
      <c r="D106" s="128" t="s">
        <v>182</v>
      </c>
      <c r="E106" s="129" t="s">
        <v>1575</v>
      </c>
      <c r="F106" s="130" t="s">
        <v>1576</v>
      </c>
      <c r="G106" s="131" t="s">
        <v>1561</v>
      </c>
      <c r="H106" s="132">
        <v>1700</v>
      </c>
      <c r="I106" s="133"/>
      <c r="J106" s="134">
        <f>ROUND(I106*H106,2)</f>
        <v>0</v>
      </c>
      <c r="K106" s="130" t="s">
        <v>19</v>
      </c>
      <c r="L106" s="32"/>
      <c r="M106" s="135" t="s">
        <v>19</v>
      </c>
      <c r="N106" s="136" t="s">
        <v>46</v>
      </c>
      <c r="P106" s="137">
        <f>O106*H106</f>
        <v>0</v>
      </c>
      <c r="Q106" s="137">
        <v>0</v>
      </c>
      <c r="R106" s="137">
        <f>Q106*H106</f>
        <v>0</v>
      </c>
      <c r="S106" s="137">
        <v>0</v>
      </c>
      <c r="T106" s="138">
        <f>S106*H106</f>
        <v>0</v>
      </c>
      <c r="AR106" s="139" t="s">
        <v>187</v>
      </c>
      <c r="AT106" s="139" t="s">
        <v>182</v>
      </c>
      <c r="AU106" s="139" t="s">
        <v>85</v>
      </c>
      <c r="AY106" s="17" t="s">
        <v>180</v>
      </c>
      <c r="BE106" s="140">
        <f>IF(N106="základní",J106,0)</f>
        <v>0</v>
      </c>
      <c r="BF106" s="140">
        <f>IF(N106="snížená",J106,0)</f>
        <v>0</v>
      </c>
      <c r="BG106" s="140">
        <f>IF(N106="zákl. přenesená",J106,0)</f>
        <v>0</v>
      </c>
      <c r="BH106" s="140">
        <f>IF(N106="sníž. přenesená",J106,0)</f>
        <v>0</v>
      </c>
      <c r="BI106" s="140">
        <f>IF(N106="nulová",J106,0)</f>
        <v>0</v>
      </c>
      <c r="BJ106" s="17" t="s">
        <v>83</v>
      </c>
      <c r="BK106" s="140">
        <f>ROUND(I106*H106,2)</f>
        <v>0</v>
      </c>
      <c r="BL106" s="17" t="s">
        <v>187</v>
      </c>
      <c r="BM106" s="139" t="s">
        <v>8</v>
      </c>
    </row>
    <row r="107" spans="2:65" s="1" customFormat="1" ht="21.75" customHeight="1">
      <c r="B107" s="32"/>
      <c r="C107" s="166" t="s">
        <v>231</v>
      </c>
      <c r="D107" s="166" t="s">
        <v>260</v>
      </c>
      <c r="E107" s="167" t="s">
        <v>1577</v>
      </c>
      <c r="F107" s="168" t="s">
        <v>1578</v>
      </c>
      <c r="G107" s="169" t="s">
        <v>105</v>
      </c>
      <c r="H107" s="170">
        <v>1700</v>
      </c>
      <c r="I107" s="171"/>
      <c r="J107" s="172">
        <f>ROUND(I107*H107,2)</f>
        <v>0</v>
      </c>
      <c r="K107" s="168" t="s">
        <v>19</v>
      </c>
      <c r="L107" s="173"/>
      <c r="M107" s="174" t="s">
        <v>19</v>
      </c>
      <c r="N107" s="175" t="s">
        <v>46</v>
      </c>
      <c r="P107" s="137">
        <f>O107*H107</f>
        <v>0</v>
      </c>
      <c r="Q107" s="137">
        <v>0</v>
      </c>
      <c r="R107" s="137">
        <f>Q107*H107</f>
        <v>0</v>
      </c>
      <c r="S107" s="137">
        <v>0</v>
      </c>
      <c r="T107" s="138">
        <f>S107*H107</f>
        <v>0</v>
      </c>
      <c r="AR107" s="139" t="s">
        <v>236</v>
      </c>
      <c r="AT107" s="139" t="s">
        <v>260</v>
      </c>
      <c r="AU107" s="139" t="s">
        <v>85</v>
      </c>
      <c r="AY107" s="17" t="s">
        <v>180</v>
      </c>
      <c r="BE107" s="140">
        <f>IF(N107="základní",J107,0)</f>
        <v>0</v>
      </c>
      <c r="BF107" s="140">
        <f>IF(N107="snížená",J107,0)</f>
        <v>0</v>
      </c>
      <c r="BG107" s="140">
        <f>IF(N107="zákl. přenesená",J107,0)</f>
        <v>0</v>
      </c>
      <c r="BH107" s="140">
        <f>IF(N107="sníž. přenesená",J107,0)</f>
        <v>0</v>
      </c>
      <c r="BI107" s="140">
        <f>IF(N107="nulová",J107,0)</f>
        <v>0</v>
      </c>
      <c r="BJ107" s="17" t="s">
        <v>83</v>
      </c>
      <c r="BK107" s="140">
        <f>ROUND(I107*H107,2)</f>
        <v>0</v>
      </c>
      <c r="BL107" s="17" t="s">
        <v>187</v>
      </c>
      <c r="BM107" s="139" t="s">
        <v>274</v>
      </c>
    </row>
    <row r="108" spans="2:65" s="1" customFormat="1" ht="16.5" customHeight="1">
      <c r="B108" s="32"/>
      <c r="C108" s="128" t="s">
        <v>236</v>
      </c>
      <c r="D108" s="128" t="s">
        <v>182</v>
      </c>
      <c r="E108" s="129" t="s">
        <v>1579</v>
      </c>
      <c r="F108" s="130" t="s">
        <v>1565</v>
      </c>
      <c r="G108" s="131" t="s">
        <v>1566</v>
      </c>
      <c r="H108" s="132">
        <v>6.6779999999999999</v>
      </c>
      <c r="I108" s="133"/>
      <c r="J108" s="134">
        <f>ROUND(I108*H108,2)</f>
        <v>0</v>
      </c>
      <c r="K108" s="130" t="s">
        <v>19</v>
      </c>
      <c r="L108" s="32"/>
      <c r="M108" s="135" t="s">
        <v>19</v>
      </c>
      <c r="N108" s="136" t="s">
        <v>46</v>
      </c>
      <c r="P108" s="137">
        <f>O108*H108</f>
        <v>0</v>
      </c>
      <c r="Q108" s="137">
        <v>0</v>
      </c>
      <c r="R108" s="137">
        <f>Q108*H108</f>
        <v>0</v>
      </c>
      <c r="S108" s="137">
        <v>0</v>
      </c>
      <c r="T108" s="138">
        <f>S108*H108</f>
        <v>0</v>
      </c>
      <c r="AR108" s="139" t="s">
        <v>187</v>
      </c>
      <c r="AT108" s="139" t="s">
        <v>182</v>
      </c>
      <c r="AU108" s="139" t="s">
        <v>85</v>
      </c>
      <c r="AY108" s="17" t="s">
        <v>180</v>
      </c>
      <c r="BE108" s="140">
        <f>IF(N108="základní",J108,0)</f>
        <v>0</v>
      </c>
      <c r="BF108" s="140">
        <f>IF(N108="snížená",J108,0)</f>
        <v>0</v>
      </c>
      <c r="BG108" s="140">
        <f>IF(N108="zákl. přenesená",J108,0)</f>
        <v>0</v>
      </c>
      <c r="BH108" s="140">
        <f>IF(N108="sníž. přenesená",J108,0)</f>
        <v>0</v>
      </c>
      <c r="BI108" s="140">
        <f>IF(N108="nulová",J108,0)</f>
        <v>0</v>
      </c>
      <c r="BJ108" s="17" t="s">
        <v>83</v>
      </c>
      <c r="BK108" s="140">
        <f>ROUND(I108*H108,2)</f>
        <v>0</v>
      </c>
      <c r="BL108" s="17" t="s">
        <v>187</v>
      </c>
      <c r="BM108" s="139" t="s">
        <v>288</v>
      </c>
    </row>
    <row r="109" spans="2:65" s="11" customFormat="1" ht="22.95" customHeight="1">
      <c r="B109" s="116"/>
      <c r="D109" s="117" t="s">
        <v>74</v>
      </c>
      <c r="E109" s="126" t="s">
        <v>1580</v>
      </c>
      <c r="F109" s="126" t="s">
        <v>1581</v>
      </c>
      <c r="I109" s="119"/>
      <c r="J109" s="127">
        <f>BK109</f>
        <v>0</v>
      </c>
      <c r="L109" s="116"/>
      <c r="M109" s="121"/>
      <c r="P109" s="122">
        <f>SUM(P110:P112)</f>
        <v>0</v>
      </c>
      <c r="R109" s="122">
        <f>SUM(R110:R112)</f>
        <v>0</v>
      </c>
      <c r="T109" s="123">
        <f>SUM(T110:T112)</f>
        <v>0</v>
      </c>
      <c r="AR109" s="117" t="s">
        <v>83</v>
      </c>
      <c r="AT109" s="124" t="s">
        <v>74</v>
      </c>
      <c r="AU109" s="124" t="s">
        <v>83</v>
      </c>
      <c r="AY109" s="117" t="s">
        <v>180</v>
      </c>
      <c r="BK109" s="125">
        <f>SUM(BK110:BK112)</f>
        <v>0</v>
      </c>
    </row>
    <row r="110" spans="2:65" s="1" customFormat="1" ht="16.5" customHeight="1">
      <c r="B110" s="32"/>
      <c r="C110" s="128" t="s">
        <v>241</v>
      </c>
      <c r="D110" s="128" t="s">
        <v>182</v>
      </c>
      <c r="E110" s="129" t="s">
        <v>1582</v>
      </c>
      <c r="F110" s="130" t="s">
        <v>1583</v>
      </c>
      <c r="G110" s="131" t="s">
        <v>1561</v>
      </c>
      <c r="H110" s="132">
        <v>2000</v>
      </c>
      <c r="I110" s="133"/>
      <c r="J110" s="134">
        <f>ROUND(I110*H110,2)</f>
        <v>0</v>
      </c>
      <c r="K110" s="130" t="s">
        <v>19</v>
      </c>
      <c r="L110" s="32"/>
      <c r="M110" s="135" t="s">
        <v>19</v>
      </c>
      <c r="N110" s="136" t="s">
        <v>46</v>
      </c>
      <c r="P110" s="137">
        <f>O110*H110</f>
        <v>0</v>
      </c>
      <c r="Q110" s="137">
        <v>0</v>
      </c>
      <c r="R110" s="137">
        <f>Q110*H110</f>
        <v>0</v>
      </c>
      <c r="S110" s="137">
        <v>0</v>
      </c>
      <c r="T110" s="138">
        <f>S110*H110</f>
        <v>0</v>
      </c>
      <c r="AR110" s="139" t="s">
        <v>187</v>
      </c>
      <c r="AT110" s="139" t="s">
        <v>182</v>
      </c>
      <c r="AU110" s="139" t="s">
        <v>85</v>
      </c>
      <c r="AY110" s="17" t="s">
        <v>180</v>
      </c>
      <c r="BE110" s="140">
        <f>IF(N110="základní",J110,0)</f>
        <v>0</v>
      </c>
      <c r="BF110" s="140">
        <f>IF(N110="snížená",J110,0)</f>
        <v>0</v>
      </c>
      <c r="BG110" s="140">
        <f>IF(N110="zákl. přenesená",J110,0)</f>
        <v>0</v>
      </c>
      <c r="BH110" s="140">
        <f>IF(N110="sníž. přenesená",J110,0)</f>
        <v>0</v>
      </c>
      <c r="BI110" s="140">
        <f>IF(N110="nulová",J110,0)</f>
        <v>0</v>
      </c>
      <c r="BJ110" s="17" t="s">
        <v>83</v>
      </c>
      <c r="BK110" s="140">
        <f>ROUND(I110*H110,2)</f>
        <v>0</v>
      </c>
      <c r="BL110" s="17" t="s">
        <v>187</v>
      </c>
      <c r="BM110" s="139" t="s">
        <v>296</v>
      </c>
    </row>
    <row r="111" spans="2:65" s="1" customFormat="1" ht="21.75" customHeight="1">
      <c r="B111" s="32"/>
      <c r="C111" s="166" t="s">
        <v>248</v>
      </c>
      <c r="D111" s="166" t="s">
        <v>260</v>
      </c>
      <c r="E111" s="167" t="s">
        <v>1584</v>
      </c>
      <c r="F111" s="168" t="s">
        <v>1585</v>
      </c>
      <c r="G111" s="169" t="s">
        <v>105</v>
      </c>
      <c r="H111" s="170">
        <v>2000</v>
      </c>
      <c r="I111" s="171"/>
      <c r="J111" s="172">
        <f>ROUND(I111*H111,2)</f>
        <v>0</v>
      </c>
      <c r="K111" s="168" t="s">
        <v>19</v>
      </c>
      <c r="L111" s="173"/>
      <c r="M111" s="174" t="s">
        <v>19</v>
      </c>
      <c r="N111" s="175" t="s">
        <v>46</v>
      </c>
      <c r="P111" s="137">
        <f>O111*H111</f>
        <v>0</v>
      </c>
      <c r="Q111" s="137">
        <v>0</v>
      </c>
      <c r="R111" s="137">
        <f>Q111*H111</f>
        <v>0</v>
      </c>
      <c r="S111" s="137">
        <v>0</v>
      </c>
      <c r="T111" s="138">
        <f>S111*H111</f>
        <v>0</v>
      </c>
      <c r="AR111" s="139" t="s">
        <v>236</v>
      </c>
      <c r="AT111" s="139" t="s">
        <v>260</v>
      </c>
      <c r="AU111" s="139" t="s">
        <v>85</v>
      </c>
      <c r="AY111" s="17" t="s">
        <v>180</v>
      </c>
      <c r="BE111" s="140">
        <f>IF(N111="základní",J111,0)</f>
        <v>0</v>
      </c>
      <c r="BF111" s="140">
        <f>IF(N111="snížená",J111,0)</f>
        <v>0</v>
      </c>
      <c r="BG111" s="140">
        <f>IF(N111="zákl. přenesená",J111,0)</f>
        <v>0</v>
      </c>
      <c r="BH111" s="140">
        <f>IF(N111="sníž. přenesená",J111,0)</f>
        <v>0</v>
      </c>
      <c r="BI111" s="140">
        <f>IF(N111="nulová",J111,0)</f>
        <v>0</v>
      </c>
      <c r="BJ111" s="17" t="s">
        <v>83</v>
      </c>
      <c r="BK111" s="140">
        <f>ROUND(I111*H111,2)</f>
        <v>0</v>
      </c>
      <c r="BL111" s="17" t="s">
        <v>187</v>
      </c>
      <c r="BM111" s="139" t="s">
        <v>313</v>
      </c>
    </row>
    <row r="112" spans="2:65" s="1" customFormat="1" ht="16.5" customHeight="1">
      <c r="B112" s="32"/>
      <c r="C112" s="128" t="s">
        <v>253</v>
      </c>
      <c r="D112" s="128" t="s">
        <v>182</v>
      </c>
      <c r="E112" s="129" t="s">
        <v>1586</v>
      </c>
      <c r="F112" s="130" t="s">
        <v>1565</v>
      </c>
      <c r="G112" s="131" t="s">
        <v>1566</v>
      </c>
      <c r="H112" s="132">
        <v>2.4</v>
      </c>
      <c r="I112" s="133"/>
      <c r="J112" s="134">
        <f>ROUND(I112*H112,2)</f>
        <v>0</v>
      </c>
      <c r="K112" s="130" t="s">
        <v>19</v>
      </c>
      <c r="L112" s="32"/>
      <c r="M112" s="135" t="s">
        <v>19</v>
      </c>
      <c r="N112" s="136" t="s">
        <v>46</v>
      </c>
      <c r="P112" s="137">
        <f>O112*H112</f>
        <v>0</v>
      </c>
      <c r="Q112" s="137">
        <v>0</v>
      </c>
      <c r="R112" s="137">
        <f>Q112*H112</f>
        <v>0</v>
      </c>
      <c r="S112" s="137">
        <v>0</v>
      </c>
      <c r="T112" s="138">
        <f>S112*H112</f>
        <v>0</v>
      </c>
      <c r="AR112" s="139" t="s">
        <v>187</v>
      </c>
      <c r="AT112" s="139" t="s">
        <v>182</v>
      </c>
      <c r="AU112" s="139" t="s">
        <v>85</v>
      </c>
      <c r="AY112" s="17" t="s">
        <v>180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7" t="s">
        <v>83</v>
      </c>
      <c r="BK112" s="140">
        <f>ROUND(I112*H112,2)</f>
        <v>0</v>
      </c>
      <c r="BL112" s="17" t="s">
        <v>187</v>
      </c>
      <c r="BM112" s="139" t="s">
        <v>325</v>
      </c>
    </row>
    <row r="113" spans="2:65" s="11" customFormat="1" ht="22.95" customHeight="1">
      <c r="B113" s="116"/>
      <c r="D113" s="117" t="s">
        <v>74</v>
      </c>
      <c r="E113" s="126" t="s">
        <v>1587</v>
      </c>
      <c r="F113" s="126" t="s">
        <v>1588</v>
      </c>
      <c r="I113" s="119"/>
      <c r="J113" s="127">
        <f>BK113</f>
        <v>0</v>
      </c>
      <c r="L113" s="116"/>
      <c r="M113" s="121"/>
      <c r="P113" s="122">
        <f>SUM(P114:P116)</f>
        <v>0</v>
      </c>
      <c r="R113" s="122">
        <f>SUM(R114:R116)</f>
        <v>0</v>
      </c>
      <c r="T113" s="123">
        <f>SUM(T114:T116)</f>
        <v>0</v>
      </c>
      <c r="AR113" s="117" t="s">
        <v>83</v>
      </c>
      <c r="AT113" s="124" t="s">
        <v>74</v>
      </c>
      <c r="AU113" s="124" t="s">
        <v>83</v>
      </c>
      <c r="AY113" s="117" t="s">
        <v>180</v>
      </c>
      <c r="BK113" s="125">
        <f>SUM(BK114:BK116)</f>
        <v>0</v>
      </c>
    </row>
    <row r="114" spans="2:65" s="1" customFormat="1" ht="16.5" customHeight="1">
      <c r="B114" s="32"/>
      <c r="C114" s="128" t="s">
        <v>8</v>
      </c>
      <c r="D114" s="128" t="s">
        <v>182</v>
      </c>
      <c r="E114" s="129" t="s">
        <v>1589</v>
      </c>
      <c r="F114" s="130" t="s">
        <v>1590</v>
      </c>
      <c r="G114" s="131" t="s">
        <v>1561</v>
      </c>
      <c r="H114" s="132">
        <v>1650</v>
      </c>
      <c r="I114" s="133"/>
      <c r="J114" s="134">
        <f>ROUND(I114*H114,2)</f>
        <v>0</v>
      </c>
      <c r="K114" s="130" t="s">
        <v>19</v>
      </c>
      <c r="L114" s="32"/>
      <c r="M114" s="135" t="s">
        <v>19</v>
      </c>
      <c r="N114" s="136" t="s">
        <v>46</v>
      </c>
      <c r="P114" s="137">
        <f>O114*H114</f>
        <v>0</v>
      </c>
      <c r="Q114" s="137">
        <v>0</v>
      </c>
      <c r="R114" s="137">
        <f>Q114*H114</f>
        <v>0</v>
      </c>
      <c r="S114" s="137">
        <v>0</v>
      </c>
      <c r="T114" s="138">
        <f>S114*H114</f>
        <v>0</v>
      </c>
      <c r="AR114" s="139" t="s">
        <v>187</v>
      </c>
      <c r="AT114" s="139" t="s">
        <v>182</v>
      </c>
      <c r="AU114" s="139" t="s">
        <v>85</v>
      </c>
      <c r="AY114" s="17" t="s">
        <v>180</v>
      </c>
      <c r="BE114" s="140">
        <f>IF(N114="základní",J114,0)</f>
        <v>0</v>
      </c>
      <c r="BF114" s="140">
        <f>IF(N114="snížená",J114,0)</f>
        <v>0</v>
      </c>
      <c r="BG114" s="140">
        <f>IF(N114="zákl. přenesená",J114,0)</f>
        <v>0</v>
      </c>
      <c r="BH114" s="140">
        <f>IF(N114="sníž. přenesená",J114,0)</f>
        <v>0</v>
      </c>
      <c r="BI114" s="140">
        <f>IF(N114="nulová",J114,0)</f>
        <v>0</v>
      </c>
      <c r="BJ114" s="17" t="s">
        <v>83</v>
      </c>
      <c r="BK114" s="140">
        <f>ROUND(I114*H114,2)</f>
        <v>0</v>
      </c>
      <c r="BL114" s="17" t="s">
        <v>187</v>
      </c>
      <c r="BM114" s="139" t="s">
        <v>337</v>
      </c>
    </row>
    <row r="115" spans="2:65" s="1" customFormat="1" ht="16.5" customHeight="1">
      <c r="B115" s="32"/>
      <c r="C115" s="166" t="s">
        <v>265</v>
      </c>
      <c r="D115" s="166" t="s">
        <v>260</v>
      </c>
      <c r="E115" s="167" t="s">
        <v>1591</v>
      </c>
      <c r="F115" s="168" t="s">
        <v>1592</v>
      </c>
      <c r="G115" s="169" t="s">
        <v>1593</v>
      </c>
      <c r="H115" s="170">
        <v>82.5</v>
      </c>
      <c r="I115" s="171"/>
      <c r="J115" s="172">
        <f>ROUND(I115*H115,2)</f>
        <v>0</v>
      </c>
      <c r="K115" s="168" t="s">
        <v>19</v>
      </c>
      <c r="L115" s="173"/>
      <c r="M115" s="174" t="s">
        <v>19</v>
      </c>
      <c r="N115" s="175" t="s">
        <v>46</v>
      </c>
      <c r="P115" s="137">
        <f>O115*H115</f>
        <v>0</v>
      </c>
      <c r="Q115" s="137">
        <v>0</v>
      </c>
      <c r="R115" s="137">
        <f>Q115*H115</f>
        <v>0</v>
      </c>
      <c r="S115" s="137">
        <v>0</v>
      </c>
      <c r="T115" s="138">
        <f>S115*H115</f>
        <v>0</v>
      </c>
      <c r="AR115" s="139" t="s">
        <v>236</v>
      </c>
      <c r="AT115" s="139" t="s">
        <v>260</v>
      </c>
      <c r="AU115" s="139" t="s">
        <v>85</v>
      </c>
      <c r="AY115" s="17" t="s">
        <v>180</v>
      </c>
      <c r="BE115" s="140">
        <f>IF(N115="základní",J115,0)</f>
        <v>0</v>
      </c>
      <c r="BF115" s="140">
        <f>IF(N115="snížená",J115,0)</f>
        <v>0</v>
      </c>
      <c r="BG115" s="140">
        <f>IF(N115="zákl. přenesená",J115,0)</f>
        <v>0</v>
      </c>
      <c r="BH115" s="140">
        <f>IF(N115="sníž. přenesená",J115,0)</f>
        <v>0</v>
      </c>
      <c r="BI115" s="140">
        <f>IF(N115="nulová",J115,0)</f>
        <v>0</v>
      </c>
      <c r="BJ115" s="17" t="s">
        <v>83</v>
      </c>
      <c r="BK115" s="140">
        <f>ROUND(I115*H115,2)</f>
        <v>0</v>
      </c>
      <c r="BL115" s="17" t="s">
        <v>187</v>
      </c>
      <c r="BM115" s="139" t="s">
        <v>351</v>
      </c>
    </row>
    <row r="116" spans="2:65" s="1" customFormat="1" ht="16.5" customHeight="1">
      <c r="B116" s="32"/>
      <c r="C116" s="128" t="s">
        <v>274</v>
      </c>
      <c r="D116" s="128" t="s">
        <v>182</v>
      </c>
      <c r="E116" s="129" t="s">
        <v>1594</v>
      </c>
      <c r="F116" s="130" t="s">
        <v>1595</v>
      </c>
      <c r="G116" s="131" t="s">
        <v>1561</v>
      </c>
      <c r="H116" s="132">
        <v>1650</v>
      </c>
      <c r="I116" s="133"/>
      <c r="J116" s="134">
        <f>ROUND(I116*H116,2)</f>
        <v>0</v>
      </c>
      <c r="K116" s="130" t="s">
        <v>19</v>
      </c>
      <c r="L116" s="32"/>
      <c r="M116" s="135" t="s">
        <v>19</v>
      </c>
      <c r="N116" s="136" t="s">
        <v>46</v>
      </c>
      <c r="P116" s="137">
        <f>O116*H116</f>
        <v>0</v>
      </c>
      <c r="Q116" s="137">
        <v>0</v>
      </c>
      <c r="R116" s="137">
        <f>Q116*H116</f>
        <v>0</v>
      </c>
      <c r="S116" s="137">
        <v>0</v>
      </c>
      <c r="T116" s="138">
        <f>S116*H116</f>
        <v>0</v>
      </c>
      <c r="AR116" s="139" t="s">
        <v>187</v>
      </c>
      <c r="AT116" s="139" t="s">
        <v>182</v>
      </c>
      <c r="AU116" s="139" t="s">
        <v>85</v>
      </c>
      <c r="AY116" s="17" t="s">
        <v>180</v>
      </c>
      <c r="BE116" s="140">
        <f>IF(N116="základní",J116,0)</f>
        <v>0</v>
      </c>
      <c r="BF116" s="140">
        <f>IF(N116="snížená",J116,0)</f>
        <v>0</v>
      </c>
      <c r="BG116" s="140">
        <f>IF(N116="zákl. přenesená",J116,0)</f>
        <v>0</v>
      </c>
      <c r="BH116" s="140">
        <f>IF(N116="sníž. přenesená",J116,0)</f>
        <v>0</v>
      </c>
      <c r="BI116" s="140">
        <f>IF(N116="nulová",J116,0)</f>
        <v>0</v>
      </c>
      <c r="BJ116" s="17" t="s">
        <v>83</v>
      </c>
      <c r="BK116" s="140">
        <f>ROUND(I116*H116,2)</f>
        <v>0</v>
      </c>
      <c r="BL116" s="17" t="s">
        <v>187</v>
      </c>
      <c r="BM116" s="139" t="s">
        <v>362</v>
      </c>
    </row>
    <row r="117" spans="2:65" s="11" customFormat="1" ht="22.95" customHeight="1">
      <c r="B117" s="116"/>
      <c r="D117" s="117" t="s">
        <v>74</v>
      </c>
      <c r="E117" s="126" t="s">
        <v>1596</v>
      </c>
      <c r="F117" s="126" t="s">
        <v>1597</v>
      </c>
      <c r="I117" s="119"/>
      <c r="J117" s="127">
        <f>BK117</f>
        <v>0</v>
      </c>
      <c r="L117" s="116"/>
      <c r="M117" s="121"/>
      <c r="P117" s="122">
        <f>SUM(P118:P121)</f>
        <v>0</v>
      </c>
      <c r="R117" s="122">
        <f>SUM(R118:R121)</f>
        <v>0</v>
      </c>
      <c r="T117" s="123">
        <f>SUM(T118:T121)</f>
        <v>0</v>
      </c>
      <c r="AR117" s="117" t="s">
        <v>83</v>
      </c>
      <c r="AT117" s="124" t="s">
        <v>74</v>
      </c>
      <c r="AU117" s="124" t="s">
        <v>83</v>
      </c>
      <c r="AY117" s="117" t="s">
        <v>180</v>
      </c>
      <c r="BK117" s="125">
        <f>SUM(BK118:BK121)</f>
        <v>0</v>
      </c>
    </row>
    <row r="118" spans="2:65" s="1" customFormat="1" ht="16.5" customHeight="1">
      <c r="B118" s="32"/>
      <c r="C118" s="128" t="s">
        <v>280</v>
      </c>
      <c r="D118" s="128" t="s">
        <v>182</v>
      </c>
      <c r="E118" s="129" t="s">
        <v>1598</v>
      </c>
      <c r="F118" s="130" t="s">
        <v>1599</v>
      </c>
      <c r="G118" s="131" t="s">
        <v>1561</v>
      </c>
      <c r="H118" s="132">
        <v>1650</v>
      </c>
      <c r="I118" s="133"/>
      <c r="J118" s="134">
        <f>ROUND(I118*H118,2)</f>
        <v>0</v>
      </c>
      <c r="K118" s="130" t="s">
        <v>19</v>
      </c>
      <c r="L118" s="32"/>
      <c r="M118" s="135" t="s">
        <v>19</v>
      </c>
      <c r="N118" s="136" t="s">
        <v>46</v>
      </c>
      <c r="P118" s="137">
        <f>O118*H118</f>
        <v>0</v>
      </c>
      <c r="Q118" s="137">
        <v>0</v>
      </c>
      <c r="R118" s="137">
        <f>Q118*H118</f>
        <v>0</v>
      </c>
      <c r="S118" s="137">
        <v>0</v>
      </c>
      <c r="T118" s="138">
        <f>S118*H118</f>
        <v>0</v>
      </c>
      <c r="AR118" s="139" t="s">
        <v>187</v>
      </c>
      <c r="AT118" s="139" t="s">
        <v>182</v>
      </c>
      <c r="AU118" s="139" t="s">
        <v>85</v>
      </c>
      <c r="AY118" s="17" t="s">
        <v>180</v>
      </c>
      <c r="BE118" s="140">
        <f>IF(N118="základní",J118,0)</f>
        <v>0</v>
      </c>
      <c r="BF118" s="140">
        <f>IF(N118="snížená",J118,0)</f>
        <v>0</v>
      </c>
      <c r="BG118" s="140">
        <f>IF(N118="zákl. přenesená",J118,0)</f>
        <v>0</v>
      </c>
      <c r="BH118" s="140">
        <f>IF(N118="sníž. přenesená",J118,0)</f>
        <v>0</v>
      </c>
      <c r="BI118" s="140">
        <f>IF(N118="nulová",J118,0)</f>
        <v>0</v>
      </c>
      <c r="BJ118" s="17" t="s">
        <v>83</v>
      </c>
      <c r="BK118" s="140">
        <f>ROUND(I118*H118,2)</f>
        <v>0</v>
      </c>
      <c r="BL118" s="17" t="s">
        <v>187</v>
      </c>
      <c r="BM118" s="139" t="s">
        <v>373</v>
      </c>
    </row>
    <row r="119" spans="2:65" s="1" customFormat="1" ht="24.15" customHeight="1">
      <c r="B119" s="32"/>
      <c r="C119" s="128" t="s">
        <v>288</v>
      </c>
      <c r="D119" s="128" t="s">
        <v>182</v>
      </c>
      <c r="E119" s="129" t="s">
        <v>1600</v>
      </c>
      <c r="F119" s="130" t="s">
        <v>1601</v>
      </c>
      <c r="G119" s="131" t="s">
        <v>1561</v>
      </c>
      <c r="H119" s="132">
        <v>1650</v>
      </c>
      <c r="I119" s="133"/>
      <c r="J119" s="134">
        <f>ROUND(I119*H119,2)</f>
        <v>0</v>
      </c>
      <c r="K119" s="130" t="s">
        <v>19</v>
      </c>
      <c r="L119" s="32"/>
      <c r="M119" s="135" t="s">
        <v>19</v>
      </c>
      <c r="N119" s="136" t="s">
        <v>46</v>
      </c>
      <c r="P119" s="137">
        <f>O119*H119</f>
        <v>0</v>
      </c>
      <c r="Q119" s="137">
        <v>0</v>
      </c>
      <c r="R119" s="137">
        <f>Q119*H119</f>
        <v>0</v>
      </c>
      <c r="S119" s="137">
        <v>0</v>
      </c>
      <c r="T119" s="138">
        <f>S119*H119</f>
        <v>0</v>
      </c>
      <c r="AR119" s="139" t="s">
        <v>187</v>
      </c>
      <c r="AT119" s="139" t="s">
        <v>182</v>
      </c>
      <c r="AU119" s="139" t="s">
        <v>85</v>
      </c>
      <c r="AY119" s="17" t="s">
        <v>180</v>
      </c>
      <c r="BE119" s="140">
        <f>IF(N119="základní",J119,0)</f>
        <v>0</v>
      </c>
      <c r="BF119" s="140">
        <f>IF(N119="snížená",J119,0)</f>
        <v>0</v>
      </c>
      <c r="BG119" s="140">
        <f>IF(N119="zákl. přenesená",J119,0)</f>
        <v>0</v>
      </c>
      <c r="BH119" s="140">
        <f>IF(N119="sníž. přenesená",J119,0)</f>
        <v>0</v>
      </c>
      <c r="BI119" s="140">
        <f>IF(N119="nulová",J119,0)</f>
        <v>0</v>
      </c>
      <c r="BJ119" s="17" t="s">
        <v>83</v>
      </c>
      <c r="BK119" s="140">
        <f>ROUND(I119*H119,2)</f>
        <v>0</v>
      </c>
      <c r="BL119" s="17" t="s">
        <v>187</v>
      </c>
      <c r="BM119" s="139" t="s">
        <v>391</v>
      </c>
    </row>
    <row r="120" spans="2:65" s="1" customFormat="1" ht="16.5" customHeight="1">
      <c r="B120" s="32"/>
      <c r="C120" s="166" t="s">
        <v>292</v>
      </c>
      <c r="D120" s="166" t="s">
        <v>260</v>
      </c>
      <c r="E120" s="167" t="s">
        <v>1602</v>
      </c>
      <c r="F120" s="168" t="s">
        <v>1603</v>
      </c>
      <c r="G120" s="169" t="s">
        <v>1593</v>
      </c>
      <c r="H120" s="170">
        <v>247.5</v>
      </c>
      <c r="I120" s="171"/>
      <c r="J120" s="172">
        <f>ROUND(I120*H120,2)</f>
        <v>0</v>
      </c>
      <c r="K120" s="168" t="s">
        <v>19</v>
      </c>
      <c r="L120" s="173"/>
      <c r="M120" s="174" t="s">
        <v>19</v>
      </c>
      <c r="N120" s="175" t="s">
        <v>46</v>
      </c>
      <c r="P120" s="137">
        <f>O120*H120</f>
        <v>0</v>
      </c>
      <c r="Q120" s="137">
        <v>0</v>
      </c>
      <c r="R120" s="137">
        <f>Q120*H120</f>
        <v>0</v>
      </c>
      <c r="S120" s="137">
        <v>0</v>
      </c>
      <c r="T120" s="138">
        <f>S120*H120</f>
        <v>0</v>
      </c>
      <c r="AR120" s="139" t="s">
        <v>236</v>
      </c>
      <c r="AT120" s="139" t="s">
        <v>260</v>
      </c>
      <c r="AU120" s="139" t="s">
        <v>85</v>
      </c>
      <c r="AY120" s="17" t="s">
        <v>180</v>
      </c>
      <c r="BE120" s="140">
        <f>IF(N120="základní",J120,0)</f>
        <v>0</v>
      </c>
      <c r="BF120" s="140">
        <f>IF(N120="snížená",J120,0)</f>
        <v>0</v>
      </c>
      <c r="BG120" s="140">
        <f>IF(N120="zákl. přenesená",J120,0)</f>
        <v>0</v>
      </c>
      <c r="BH120" s="140">
        <f>IF(N120="sníž. přenesená",J120,0)</f>
        <v>0</v>
      </c>
      <c r="BI120" s="140">
        <f>IF(N120="nulová",J120,0)</f>
        <v>0</v>
      </c>
      <c r="BJ120" s="17" t="s">
        <v>83</v>
      </c>
      <c r="BK120" s="140">
        <f>ROUND(I120*H120,2)</f>
        <v>0</v>
      </c>
      <c r="BL120" s="17" t="s">
        <v>187</v>
      </c>
      <c r="BM120" s="139" t="s">
        <v>405</v>
      </c>
    </row>
    <row r="121" spans="2:65" s="1" customFormat="1" ht="16.5" customHeight="1">
      <c r="B121" s="32"/>
      <c r="C121" s="128" t="s">
        <v>296</v>
      </c>
      <c r="D121" s="128" t="s">
        <v>182</v>
      </c>
      <c r="E121" s="129" t="s">
        <v>1604</v>
      </c>
      <c r="F121" s="130" t="s">
        <v>1595</v>
      </c>
      <c r="G121" s="131" t="s">
        <v>1561</v>
      </c>
      <c r="H121" s="132">
        <v>1650</v>
      </c>
      <c r="I121" s="133"/>
      <c r="J121" s="134">
        <f>ROUND(I121*H121,2)</f>
        <v>0</v>
      </c>
      <c r="K121" s="130" t="s">
        <v>19</v>
      </c>
      <c r="L121" s="32"/>
      <c r="M121" s="135" t="s">
        <v>19</v>
      </c>
      <c r="N121" s="136" t="s">
        <v>46</v>
      </c>
      <c r="P121" s="137">
        <f>O121*H121</f>
        <v>0</v>
      </c>
      <c r="Q121" s="137">
        <v>0</v>
      </c>
      <c r="R121" s="137">
        <f>Q121*H121</f>
        <v>0</v>
      </c>
      <c r="S121" s="137">
        <v>0</v>
      </c>
      <c r="T121" s="138">
        <f>S121*H121</f>
        <v>0</v>
      </c>
      <c r="AR121" s="139" t="s">
        <v>187</v>
      </c>
      <c r="AT121" s="139" t="s">
        <v>182</v>
      </c>
      <c r="AU121" s="139" t="s">
        <v>85</v>
      </c>
      <c r="AY121" s="17" t="s">
        <v>180</v>
      </c>
      <c r="BE121" s="140">
        <f>IF(N121="základní",J121,0)</f>
        <v>0</v>
      </c>
      <c r="BF121" s="140">
        <f>IF(N121="snížená",J121,0)</f>
        <v>0</v>
      </c>
      <c r="BG121" s="140">
        <f>IF(N121="zákl. přenesená",J121,0)</f>
        <v>0</v>
      </c>
      <c r="BH121" s="140">
        <f>IF(N121="sníž. přenesená",J121,0)</f>
        <v>0</v>
      </c>
      <c r="BI121" s="140">
        <f>IF(N121="nulová",J121,0)</f>
        <v>0</v>
      </c>
      <c r="BJ121" s="17" t="s">
        <v>83</v>
      </c>
      <c r="BK121" s="140">
        <f>ROUND(I121*H121,2)</f>
        <v>0</v>
      </c>
      <c r="BL121" s="17" t="s">
        <v>187</v>
      </c>
      <c r="BM121" s="139" t="s">
        <v>417</v>
      </c>
    </row>
    <row r="122" spans="2:65" s="11" customFormat="1" ht="22.95" customHeight="1">
      <c r="B122" s="116"/>
      <c r="D122" s="117" t="s">
        <v>74</v>
      </c>
      <c r="E122" s="126" t="s">
        <v>1605</v>
      </c>
      <c r="F122" s="126" t="s">
        <v>1606</v>
      </c>
      <c r="I122" s="119"/>
      <c r="J122" s="127">
        <f>BK122</f>
        <v>0</v>
      </c>
      <c r="L122" s="116"/>
      <c r="M122" s="121"/>
      <c r="P122" s="122">
        <f>SUM(P123:P127)</f>
        <v>0</v>
      </c>
      <c r="R122" s="122">
        <f>SUM(R123:R127)</f>
        <v>0</v>
      </c>
      <c r="T122" s="123">
        <f>SUM(T123:T127)</f>
        <v>0</v>
      </c>
      <c r="AR122" s="117" t="s">
        <v>83</v>
      </c>
      <c r="AT122" s="124" t="s">
        <v>74</v>
      </c>
      <c r="AU122" s="124" t="s">
        <v>83</v>
      </c>
      <c r="AY122" s="117" t="s">
        <v>180</v>
      </c>
      <c r="BK122" s="125">
        <f>SUM(BK123:BK127)</f>
        <v>0</v>
      </c>
    </row>
    <row r="123" spans="2:65" s="1" customFormat="1" ht="24.15" customHeight="1">
      <c r="B123" s="32"/>
      <c r="C123" s="128" t="s">
        <v>304</v>
      </c>
      <c r="D123" s="128" t="s">
        <v>182</v>
      </c>
      <c r="E123" s="129" t="s">
        <v>1607</v>
      </c>
      <c r="F123" s="130" t="s">
        <v>1608</v>
      </c>
      <c r="G123" s="131" t="s">
        <v>1561</v>
      </c>
      <c r="H123" s="132">
        <v>1650</v>
      </c>
      <c r="I123" s="133"/>
      <c r="J123" s="134">
        <f>ROUND(I123*H123,2)</f>
        <v>0</v>
      </c>
      <c r="K123" s="130" t="s">
        <v>19</v>
      </c>
      <c r="L123" s="32"/>
      <c r="M123" s="135" t="s">
        <v>19</v>
      </c>
      <c r="N123" s="136" t="s">
        <v>46</v>
      </c>
      <c r="P123" s="137">
        <f>O123*H123</f>
        <v>0</v>
      </c>
      <c r="Q123" s="137">
        <v>0</v>
      </c>
      <c r="R123" s="137">
        <f>Q123*H123</f>
        <v>0</v>
      </c>
      <c r="S123" s="137">
        <v>0</v>
      </c>
      <c r="T123" s="138">
        <f>S123*H123</f>
        <v>0</v>
      </c>
      <c r="AR123" s="139" t="s">
        <v>187</v>
      </c>
      <c r="AT123" s="139" t="s">
        <v>182</v>
      </c>
      <c r="AU123" s="139" t="s">
        <v>85</v>
      </c>
      <c r="AY123" s="17" t="s">
        <v>180</v>
      </c>
      <c r="BE123" s="140">
        <f>IF(N123="základní",J123,0)</f>
        <v>0</v>
      </c>
      <c r="BF123" s="140">
        <f>IF(N123="snížená",J123,0)</f>
        <v>0</v>
      </c>
      <c r="BG123" s="140">
        <f>IF(N123="zákl. přenesená",J123,0)</f>
        <v>0</v>
      </c>
      <c r="BH123" s="140">
        <f>IF(N123="sníž. přenesená",J123,0)</f>
        <v>0</v>
      </c>
      <c r="BI123" s="140">
        <f>IF(N123="nulová",J123,0)</f>
        <v>0</v>
      </c>
      <c r="BJ123" s="17" t="s">
        <v>83</v>
      </c>
      <c r="BK123" s="140">
        <f>ROUND(I123*H123,2)</f>
        <v>0</v>
      </c>
      <c r="BL123" s="17" t="s">
        <v>187</v>
      </c>
      <c r="BM123" s="139" t="s">
        <v>431</v>
      </c>
    </row>
    <row r="124" spans="2:65" s="1" customFormat="1" ht="24.15" customHeight="1">
      <c r="B124" s="32"/>
      <c r="C124" s="128" t="s">
        <v>313</v>
      </c>
      <c r="D124" s="128" t="s">
        <v>182</v>
      </c>
      <c r="E124" s="129" t="s">
        <v>1609</v>
      </c>
      <c r="F124" s="130" t="s">
        <v>1610</v>
      </c>
      <c r="G124" s="131" t="s">
        <v>1561</v>
      </c>
      <c r="H124" s="132">
        <v>1650</v>
      </c>
      <c r="I124" s="133"/>
      <c r="J124" s="134">
        <f>ROUND(I124*H124,2)</f>
        <v>0</v>
      </c>
      <c r="K124" s="130" t="s">
        <v>19</v>
      </c>
      <c r="L124" s="32"/>
      <c r="M124" s="135" t="s">
        <v>19</v>
      </c>
      <c r="N124" s="136" t="s">
        <v>46</v>
      </c>
      <c r="P124" s="137">
        <f>O124*H124</f>
        <v>0</v>
      </c>
      <c r="Q124" s="137">
        <v>0</v>
      </c>
      <c r="R124" s="137">
        <f>Q124*H124</f>
        <v>0</v>
      </c>
      <c r="S124" s="137">
        <v>0</v>
      </c>
      <c r="T124" s="138">
        <f>S124*H124</f>
        <v>0</v>
      </c>
      <c r="AR124" s="139" t="s">
        <v>187</v>
      </c>
      <c r="AT124" s="139" t="s">
        <v>182</v>
      </c>
      <c r="AU124" s="139" t="s">
        <v>85</v>
      </c>
      <c r="AY124" s="17" t="s">
        <v>180</v>
      </c>
      <c r="BE124" s="140">
        <f>IF(N124="základní",J124,0)</f>
        <v>0</v>
      </c>
      <c r="BF124" s="140">
        <f>IF(N124="snížená",J124,0)</f>
        <v>0</v>
      </c>
      <c r="BG124" s="140">
        <f>IF(N124="zákl. přenesená",J124,0)</f>
        <v>0</v>
      </c>
      <c r="BH124" s="140">
        <f>IF(N124="sníž. přenesená",J124,0)</f>
        <v>0</v>
      </c>
      <c r="BI124" s="140">
        <f>IF(N124="nulová",J124,0)</f>
        <v>0</v>
      </c>
      <c r="BJ124" s="17" t="s">
        <v>83</v>
      </c>
      <c r="BK124" s="140">
        <f>ROUND(I124*H124,2)</f>
        <v>0</v>
      </c>
      <c r="BL124" s="17" t="s">
        <v>187</v>
      </c>
      <c r="BM124" s="139" t="s">
        <v>446</v>
      </c>
    </row>
    <row r="125" spans="2:65" s="1" customFormat="1" ht="16.5" customHeight="1">
      <c r="B125" s="32"/>
      <c r="C125" s="166" t="s">
        <v>7</v>
      </c>
      <c r="D125" s="166" t="s">
        <v>260</v>
      </c>
      <c r="E125" s="167" t="s">
        <v>1611</v>
      </c>
      <c r="F125" s="168" t="s">
        <v>1612</v>
      </c>
      <c r="G125" s="169" t="s">
        <v>1613</v>
      </c>
      <c r="H125" s="170">
        <v>165</v>
      </c>
      <c r="I125" s="171"/>
      <c r="J125" s="172">
        <f>ROUND(I125*H125,2)</f>
        <v>0</v>
      </c>
      <c r="K125" s="168" t="s">
        <v>19</v>
      </c>
      <c r="L125" s="173"/>
      <c r="M125" s="174" t="s">
        <v>19</v>
      </c>
      <c r="N125" s="175" t="s">
        <v>46</v>
      </c>
      <c r="P125" s="137">
        <f>O125*H125</f>
        <v>0</v>
      </c>
      <c r="Q125" s="137">
        <v>0</v>
      </c>
      <c r="R125" s="137">
        <f>Q125*H125</f>
        <v>0</v>
      </c>
      <c r="S125" s="137">
        <v>0</v>
      </c>
      <c r="T125" s="138">
        <f>S125*H125</f>
        <v>0</v>
      </c>
      <c r="AR125" s="139" t="s">
        <v>236</v>
      </c>
      <c r="AT125" s="139" t="s">
        <v>260</v>
      </c>
      <c r="AU125" s="139" t="s">
        <v>85</v>
      </c>
      <c r="AY125" s="17" t="s">
        <v>180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7" t="s">
        <v>83</v>
      </c>
      <c r="BK125" s="140">
        <f>ROUND(I125*H125,2)</f>
        <v>0</v>
      </c>
      <c r="BL125" s="17" t="s">
        <v>187</v>
      </c>
      <c r="BM125" s="139" t="s">
        <v>458</v>
      </c>
    </row>
    <row r="126" spans="2:65" s="1" customFormat="1" ht="16.5" customHeight="1">
      <c r="B126" s="32"/>
      <c r="C126" s="166" t="s">
        <v>325</v>
      </c>
      <c r="D126" s="166" t="s">
        <v>260</v>
      </c>
      <c r="E126" s="167" t="s">
        <v>1614</v>
      </c>
      <c r="F126" s="168" t="s">
        <v>1615</v>
      </c>
      <c r="G126" s="169" t="s">
        <v>1593</v>
      </c>
      <c r="H126" s="170">
        <v>165</v>
      </c>
      <c r="I126" s="171"/>
      <c r="J126" s="172">
        <f>ROUND(I126*H126,2)</f>
        <v>0</v>
      </c>
      <c r="K126" s="168" t="s">
        <v>19</v>
      </c>
      <c r="L126" s="173"/>
      <c r="M126" s="174" t="s">
        <v>19</v>
      </c>
      <c r="N126" s="175" t="s">
        <v>46</v>
      </c>
      <c r="P126" s="137">
        <f>O126*H126</f>
        <v>0</v>
      </c>
      <c r="Q126" s="137">
        <v>0</v>
      </c>
      <c r="R126" s="137">
        <f>Q126*H126</f>
        <v>0</v>
      </c>
      <c r="S126" s="137">
        <v>0</v>
      </c>
      <c r="T126" s="138">
        <f>S126*H126</f>
        <v>0</v>
      </c>
      <c r="AR126" s="139" t="s">
        <v>236</v>
      </c>
      <c r="AT126" s="139" t="s">
        <v>260</v>
      </c>
      <c r="AU126" s="139" t="s">
        <v>85</v>
      </c>
      <c r="AY126" s="17" t="s">
        <v>180</v>
      </c>
      <c r="BE126" s="140">
        <f>IF(N126="základní",J126,0)</f>
        <v>0</v>
      </c>
      <c r="BF126" s="140">
        <f>IF(N126="snížená",J126,0)</f>
        <v>0</v>
      </c>
      <c r="BG126" s="140">
        <f>IF(N126="zákl. přenesená",J126,0)</f>
        <v>0</v>
      </c>
      <c r="BH126" s="140">
        <f>IF(N126="sníž. přenesená",J126,0)</f>
        <v>0</v>
      </c>
      <c r="BI126" s="140">
        <f>IF(N126="nulová",J126,0)</f>
        <v>0</v>
      </c>
      <c r="BJ126" s="17" t="s">
        <v>83</v>
      </c>
      <c r="BK126" s="140">
        <f>ROUND(I126*H126,2)</f>
        <v>0</v>
      </c>
      <c r="BL126" s="17" t="s">
        <v>187</v>
      </c>
      <c r="BM126" s="139" t="s">
        <v>469</v>
      </c>
    </row>
    <row r="127" spans="2:65" s="1" customFormat="1" ht="16.5" customHeight="1">
      <c r="B127" s="32"/>
      <c r="C127" s="128" t="s">
        <v>330</v>
      </c>
      <c r="D127" s="128" t="s">
        <v>182</v>
      </c>
      <c r="E127" s="129" t="s">
        <v>1616</v>
      </c>
      <c r="F127" s="130" t="s">
        <v>1595</v>
      </c>
      <c r="G127" s="131" t="s">
        <v>1561</v>
      </c>
      <c r="H127" s="132">
        <v>1650</v>
      </c>
      <c r="I127" s="133"/>
      <c r="J127" s="134">
        <f>ROUND(I127*H127,2)</f>
        <v>0</v>
      </c>
      <c r="K127" s="130" t="s">
        <v>19</v>
      </c>
      <c r="L127" s="32"/>
      <c r="M127" s="135" t="s">
        <v>19</v>
      </c>
      <c r="N127" s="136" t="s">
        <v>46</v>
      </c>
      <c r="P127" s="137">
        <f>O127*H127</f>
        <v>0</v>
      </c>
      <c r="Q127" s="137">
        <v>0</v>
      </c>
      <c r="R127" s="137">
        <f>Q127*H127</f>
        <v>0</v>
      </c>
      <c r="S127" s="137">
        <v>0</v>
      </c>
      <c r="T127" s="138">
        <f>S127*H127</f>
        <v>0</v>
      </c>
      <c r="AR127" s="139" t="s">
        <v>187</v>
      </c>
      <c r="AT127" s="139" t="s">
        <v>182</v>
      </c>
      <c r="AU127" s="139" t="s">
        <v>85</v>
      </c>
      <c r="AY127" s="17" t="s">
        <v>180</v>
      </c>
      <c r="BE127" s="140">
        <f>IF(N127="základní",J127,0)</f>
        <v>0</v>
      </c>
      <c r="BF127" s="140">
        <f>IF(N127="snížená",J127,0)</f>
        <v>0</v>
      </c>
      <c r="BG127" s="140">
        <f>IF(N127="zákl. přenesená",J127,0)</f>
        <v>0</v>
      </c>
      <c r="BH127" s="140">
        <f>IF(N127="sníž. přenesená",J127,0)</f>
        <v>0</v>
      </c>
      <c r="BI127" s="140">
        <f>IF(N127="nulová",J127,0)</f>
        <v>0</v>
      </c>
      <c r="BJ127" s="17" t="s">
        <v>83</v>
      </c>
      <c r="BK127" s="140">
        <f>ROUND(I127*H127,2)</f>
        <v>0</v>
      </c>
      <c r="BL127" s="17" t="s">
        <v>187</v>
      </c>
      <c r="BM127" s="139" t="s">
        <v>484</v>
      </c>
    </row>
    <row r="128" spans="2:65" s="11" customFormat="1" ht="25.95" customHeight="1">
      <c r="B128" s="116"/>
      <c r="D128" s="117" t="s">
        <v>74</v>
      </c>
      <c r="E128" s="118" t="s">
        <v>1617</v>
      </c>
      <c r="F128" s="118" t="s">
        <v>1618</v>
      </c>
      <c r="I128" s="119"/>
      <c r="J128" s="120">
        <f>BK128</f>
        <v>0</v>
      </c>
      <c r="L128" s="116"/>
      <c r="M128" s="121"/>
      <c r="P128" s="122">
        <f>P129+P133+P148+P155+P157</f>
        <v>0</v>
      </c>
      <c r="R128" s="122">
        <f>R129+R133+R148+R155+R157</f>
        <v>0</v>
      </c>
      <c r="T128" s="123">
        <f>T129+T133+T148+T155+T157</f>
        <v>0</v>
      </c>
      <c r="AR128" s="117" t="s">
        <v>83</v>
      </c>
      <c r="AT128" s="124" t="s">
        <v>74</v>
      </c>
      <c r="AU128" s="124" t="s">
        <v>75</v>
      </c>
      <c r="AY128" s="117" t="s">
        <v>180</v>
      </c>
      <c r="BK128" s="125">
        <f>BK129+BK133+BK148+BK155+BK157</f>
        <v>0</v>
      </c>
    </row>
    <row r="129" spans="2:65" s="11" customFormat="1" ht="22.95" customHeight="1">
      <c r="B129" s="116"/>
      <c r="D129" s="117" t="s">
        <v>74</v>
      </c>
      <c r="E129" s="126" t="s">
        <v>1619</v>
      </c>
      <c r="F129" s="126" t="s">
        <v>1620</v>
      </c>
      <c r="I129" s="119"/>
      <c r="J129" s="127">
        <f>BK129</f>
        <v>0</v>
      </c>
      <c r="L129" s="116"/>
      <c r="M129" s="121"/>
      <c r="P129" s="122">
        <f>SUM(P130:P132)</f>
        <v>0</v>
      </c>
      <c r="R129" s="122">
        <f>SUM(R130:R132)</f>
        <v>0</v>
      </c>
      <c r="T129" s="123">
        <f>SUM(T130:T132)</f>
        <v>0</v>
      </c>
      <c r="AR129" s="117" t="s">
        <v>83</v>
      </c>
      <c r="AT129" s="124" t="s">
        <v>74</v>
      </c>
      <c r="AU129" s="124" t="s">
        <v>83</v>
      </c>
      <c r="AY129" s="117" t="s">
        <v>180</v>
      </c>
      <c r="BK129" s="125">
        <f>SUM(BK130:BK132)</f>
        <v>0</v>
      </c>
    </row>
    <row r="130" spans="2:65" s="1" customFormat="1" ht="16.5" customHeight="1">
      <c r="B130" s="32"/>
      <c r="C130" s="128" t="s">
        <v>337</v>
      </c>
      <c r="D130" s="128" t="s">
        <v>182</v>
      </c>
      <c r="E130" s="129" t="s">
        <v>1621</v>
      </c>
      <c r="F130" s="130" t="s">
        <v>1622</v>
      </c>
      <c r="G130" s="131" t="s">
        <v>557</v>
      </c>
      <c r="H130" s="132">
        <v>2</v>
      </c>
      <c r="I130" s="133"/>
      <c r="J130" s="134">
        <f>ROUND(I130*H130,2)</f>
        <v>0</v>
      </c>
      <c r="K130" s="130" t="s">
        <v>19</v>
      </c>
      <c r="L130" s="32"/>
      <c r="M130" s="135" t="s">
        <v>19</v>
      </c>
      <c r="N130" s="136" t="s">
        <v>46</v>
      </c>
      <c r="P130" s="137">
        <f>O130*H130</f>
        <v>0</v>
      </c>
      <c r="Q130" s="137">
        <v>0</v>
      </c>
      <c r="R130" s="137">
        <f>Q130*H130</f>
        <v>0</v>
      </c>
      <c r="S130" s="137">
        <v>0</v>
      </c>
      <c r="T130" s="138">
        <f>S130*H130</f>
        <v>0</v>
      </c>
      <c r="AR130" s="139" t="s">
        <v>187</v>
      </c>
      <c r="AT130" s="139" t="s">
        <v>182</v>
      </c>
      <c r="AU130" s="139" t="s">
        <v>85</v>
      </c>
      <c r="AY130" s="17" t="s">
        <v>180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7" t="s">
        <v>83</v>
      </c>
      <c r="BK130" s="140">
        <f>ROUND(I130*H130,2)</f>
        <v>0</v>
      </c>
      <c r="BL130" s="17" t="s">
        <v>187</v>
      </c>
      <c r="BM130" s="139" t="s">
        <v>496</v>
      </c>
    </row>
    <row r="131" spans="2:65" s="1" customFormat="1" ht="16.5" customHeight="1">
      <c r="B131" s="32"/>
      <c r="C131" s="128" t="s">
        <v>344</v>
      </c>
      <c r="D131" s="128" t="s">
        <v>182</v>
      </c>
      <c r="E131" s="129" t="s">
        <v>1623</v>
      </c>
      <c r="F131" s="130" t="s">
        <v>1624</v>
      </c>
      <c r="G131" s="131" t="s">
        <v>557</v>
      </c>
      <c r="H131" s="132">
        <v>11</v>
      </c>
      <c r="I131" s="133"/>
      <c r="J131" s="134">
        <f>ROUND(I131*H131,2)</f>
        <v>0</v>
      </c>
      <c r="K131" s="130" t="s">
        <v>19</v>
      </c>
      <c r="L131" s="32"/>
      <c r="M131" s="135" t="s">
        <v>19</v>
      </c>
      <c r="N131" s="136" t="s">
        <v>46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187</v>
      </c>
      <c r="AT131" s="139" t="s">
        <v>182</v>
      </c>
      <c r="AU131" s="139" t="s">
        <v>85</v>
      </c>
      <c r="AY131" s="17" t="s">
        <v>180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7" t="s">
        <v>83</v>
      </c>
      <c r="BK131" s="140">
        <f>ROUND(I131*H131,2)</f>
        <v>0</v>
      </c>
      <c r="BL131" s="17" t="s">
        <v>187</v>
      </c>
      <c r="BM131" s="139" t="s">
        <v>512</v>
      </c>
    </row>
    <row r="132" spans="2:65" s="1" customFormat="1" ht="16.5" customHeight="1">
      <c r="B132" s="32"/>
      <c r="C132" s="128" t="s">
        <v>351</v>
      </c>
      <c r="D132" s="128" t="s">
        <v>182</v>
      </c>
      <c r="E132" s="129" t="s">
        <v>1625</v>
      </c>
      <c r="F132" s="130" t="s">
        <v>1626</v>
      </c>
      <c r="G132" s="131" t="s">
        <v>557</v>
      </c>
      <c r="H132" s="132">
        <v>2</v>
      </c>
      <c r="I132" s="133"/>
      <c r="J132" s="134">
        <f>ROUND(I132*H132,2)</f>
        <v>0</v>
      </c>
      <c r="K132" s="130" t="s">
        <v>19</v>
      </c>
      <c r="L132" s="32"/>
      <c r="M132" s="135" t="s">
        <v>19</v>
      </c>
      <c r="N132" s="136" t="s">
        <v>46</v>
      </c>
      <c r="P132" s="137">
        <f>O132*H132</f>
        <v>0</v>
      </c>
      <c r="Q132" s="137">
        <v>0</v>
      </c>
      <c r="R132" s="137">
        <f>Q132*H132</f>
        <v>0</v>
      </c>
      <c r="S132" s="137">
        <v>0</v>
      </c>
      <c r="T132" s="138">
        <f>S132*H132</f>
        <v>0</v>
      </c>
      <c r="AR132" s="139" t="s">
        <v>187</v>
      </c>
      <c r="AT132" s="139" t="s">
        <v>182</v>
      </c>
      <c r="AU132" s="139" t="s">
        <v>85</v>
      </c>
      <c r="AY132" s="17" t="s">
        <v>180</v>
      </c>
      <c r="BE132" s="140">
        <f>IF(N132="základní",J132,0)</f>
        <v>0</v>
      </c>
      <c r="BF132" s="140">
        <f>IF(N132="snížená",J132,0)</f>
        <v>0</v>
      </c>
      <c r="BG132" s="140">
        <f>IF(N132="zákl. přenesená",J132,0)</f>
        <v>0</v>
      </c>
      <c r="BH132" s="140">
        <f>IF(N132="sníž. přenesená",J132,0)</f>
        <v>0</v>
      </c>
      <c r="BI132" s="140">
        <f>IF(N132="nulová",J132,0)</f>
        <v>0</v>
      </c>
      <c r="BJ132" s="17" t="s">
        <v>83</v>
      </c>
      <c r="BK132" s="140">
        <f>ROUND(I132*H132,2)</f>
        <v>0</v>
      </c>
      <c r="BL132" s="17" t="s">
        <v>187</v>
      </c>
      <c r="BM132" s="139" t="s">
        <v>528</v>
      </c>
    </row>
    <row r="133" spans="2:65" s="11" customFormat="1" ht="22.95" customHeight="1">
      <c r="B133" s="116"/>
      <c r="D133" s="117" t="s">
        <v>74</v>
      </c>
      <c r="E133" s="126" t="s">
        <v>1627</v>
      </c>
      <c r="F133" s="126" t="s">
        <v>1628</v>
      </c>
      <c r="I133" s="119"/>
      <c r="J133" s="127">
        <f>BK133</f>
        <v>0</v>
      </c>
      <c r="L133" s="116"/>
      <c r="M133" s="121"/>
      <c r="P133" s="122">
        <f>SUM(P134:P147)</f>
        <v>0</v>
      </c>
      <c r="R133" s="122">
        <f>SUM(R134:R147)</f>
        <v>0</v>
      </c>
      <c r="T133" s="123">
        <f>SUM(T134:T147)</f>
        <v>0</v>
      </c>
      <c r="AR133" s="117" t="s">
        <v>83</v>
      </c>
      <c r="AT133" s="124" t="s">
        <v>74</v>
      </c>
      <c r="AU133" s="124" t="s">
        <v>83</v>
      </c>
      <c r="AY133" s="117" t="s">
        <v>180</v>
      </c>
      <c r="BK133" s="125">
        <f>SUM(BK134:BK147)</f>
        <v>0</v>
      </c>
    </row>
    <row r="134" spans="2:65" s="1" customFormat="1" ht="24.15" customHeight="1">
      <c r="B134" s="32"/>
      <c r="C134" s="128" t="s">
        <v>357</v>
      </c>
      <c r="D134" s="128" t="s">
        <v>182</v>
      </c>
      <c r="E134" s="129" t="s">
        <v>1629</v>
      </c>
      <c r="F134" s="130" t="s">
        <v>1630</v>
      </c>
      <c r="G134" s="131" t="s">
        <v>100</v>
      </c>
      <c r="H134" s="132">
        <v>21000</v>
      </c>
      <c r="I134" s="133"/>
      <c r="J134" s="134">
        <f t="shared" ref="J134:J147" si="0">ROUND(I134*H134,2)</f>
        <v>0</v>
      </c>
      <c r="K134" s="130" t="s">
        <v>19</v>
      </c>
      <c r="L134" s="32"/>
      <c r="M134" s="135" t="s">
        <v>19</v>
      </c>
      <c r="N134" s="136" t="s">
        <v>46</v>
      </c>
      <c r="P134" s="137">
        <f t="shared" ref="P134:P147" si="1">O134*H134</f>
        <v>0</v>
      </c>
      <c r="Q134" s="137">
        <v>0</v>
      </c>
      <c r="R134" s="137">
        <f t="shared" ref="R134:R147" si="2">Q134*H134</f>
        <v>0</v>
      </c>
      <c r="S134" s="137">
        <v>0</v>
      </c>
      <c r="T134" s="138">
        <f t="shared" ref="T134:T147" si="3">S134*H134</f>
        <v>0</v>
      </c>
      <c r="AR134" s="139" t="s">
        <v>187</v>
      </c>
      <c r="AT134" s="139" t="s">
        <v>182</v>
      </c>
      <c r="AU134" s="139" t="s">
        <v>85</v>
      </c>
      <c r="AY134" s="17" t="s">
        <v>180</v>
      </c>
      <c r="BE134" s="140">
        <f t="shared" ref="BE134:BE147" si="4">IF(N134="základní",J134,0)</f>
        <v>0</v>
      </c>
      <c r="BF134" s="140">
        <f t="shared" ref="BF134:BF147" si="5">IF(N134="snížená",J134,0)</f>
        <v>0</v>
      </c>
      <c r="BG134" s="140">
        <f t="shared" ref="BG134:BG147" si="6">IF(N134="zákl. přenesená",J134,0)</f>
        <v>0</v>
      </c>
      <c r="BH134" s="140">
        <f t="shared" ref="BH134:BH147" si="7">IF(N134="sníž. přenesená",J134,0)</f>
        <v>0</v>
      </c>
      <c r="BI134" s="140">
        <f t="shared" ref="BI134:BI147" si="8">IF(N134="nulová",J134,0)</f>
        <v>0</v>
      </c>
      <c r="BJ134" s="17" t="s">
        <v>83</v>
      </c>
      <c r="BK134" s="140">
        <f t="shared" ref="BK134:BK147" si="9">ROUND(I134*H134,2)</f>
        <v>0</v>
      </c>
      <c r="BL134" s="17" t="s">
        <v>187</v>
      </c>
      <c r="BM134" s="139" t="s">
        <v>544</v>
      </c>
    </row>
    <row r="135" spans="2:65" s="1" customFormat="1" ht="24.15" customHeight="1">
      <c r="B135" s="32"/>
      <c r="C135" s="128" t="s">
        <v>362</v>
      </c>
      <c r="D135" s="128" t="s">
        <v>182</v>
      </c>
      <c r="E135" s="129" t="s">
        <v>1631</v>
      </c>
      <c r="F135" s="130" t="s">
        <v>1632</v>
      </c>
      <c r="G135" s="131" t="s">
        <v>100</v>
      </c>
      <c r="H135" s="132">
        <v>40</v>
      </c>
      <c r="I135" s="133"/>
      <c r="J135" s="134">
        <f t="shared" si="0"/>
        <v>0</v>
      </c>
      <c r="K135" s="130" t="s">
        <v>19</v>
      </c>
      <c r="L135" s="32"/>
      <c r="M135" s="135" t="s">
        <v>19</v>
      </c>
      <c r="N135" s="136" t="s">
        <v>46</v>
      </c>
      <c r="P135" s="137">
        <f t="shared" si="1"/>
        <v>0</v>
      </c>
      <c r="Q135" s="137">
        <v>0</v>
      </c>
      <c r="R135" s="137">
        <f t="shared" si="2"/>
        <v>0</v>
      </c>
      <c r="S135" s="137">
        <v>0</v>
      </c>
      <c r="T135" s="138">
        <f t="shared" si="3"/>
        <v>0</v>
      </c>
      <c r="AR135" s="139" t="s">
        <v>187</v>
      </c>
      <c r="AT135" s="139" t="s">
        <v>182</v>
      </c>
      <c r="AU135" s="139" t="s">
        <v>85</v>
      </c>
      <c r="AY135" s="17" t="s">
        <v>180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7" t="s">
        <v>83</v>
      </c>
      <c r="BK135" s="140">
        <f t="shared" si="9"/>
        <v>0</v>
      </c>
      <c r="BL135" s="17" t="s">
        <v>187</v>
      </c>
      <c r="BM135" s="139" t="s">
        <v>554</v>
      </c>
    </row>
    <row r="136" spans="2:65" s="1" customFormat="1" ht="24.15" customHeight="1">
      <c r="B136" s="32"/>
      <c r="C136" s="128" t="s">
        <v>368</v>
      </c>
      <c r="D136" s="128" t="s">
        <v>182</v>
      </c>
      <c r="E136" s="129" t="s">
        <v>1633</v>
      </c>
      <c r="F136" s="130" t="s">
        <v>1634</v>
      </c>
      <c r="G136" s="131" t="s">
        <v>100</v>
      </c>
      <c r="H136" s="132">
        <v>6</v>
      </c>
      <c r="I136" s="133"/>
      <c r="J136" s="134">
        <f t="shared" si="0"/>
        <v>0</v>
      </c>
      <c r="K136" s="130" t="s">
        <v>19</v>
      </c>
      <c r="L136" s="32"/>
      <c r="M136" s="135" t="s">
        <v>19</v>
      </c>
      <c r="N136" s="136" t="s">
        <v>46</v>
      </c>
      <c r="P136" s="137">
        <f t="shared" si="1"/>
        <v>0</v>
      </c>
      <c r="Q136" s="137">
        <v>0</v>
      </c>
      <c r="R136" s="137">
        <f t="shared" si="2"/>
        <v>0</v>
      </c>
      <c r="S136" s="137">
        <v>0</v>
      </c>
      <c r="T136" s="138">
        <f t="shared" si="3"/>
        <v>0</v>
      </c>
      <c r="AR136" s="139" t="s">
        <v>187</v>
      </c>
      <c r="AT136" s="139" t="s">
        <v>182</v>
      </c>
      <c r="AU136" s="139" t="s">
        <v>85</v>
      </c>
      <c r="AY136" s="17" t="s">
        <v>180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7" t="s">
        <v>83</v>
      </c>
      <c r="BK136" s="140">
        <f t="shared" si="9"/>
        <v>0</v>
      </c>
      <c r="BL136" s="17" t="s">
        <v>187</v>
      </c>
      <c r="BM136" s="139" t="s">
        <v>567</v>
      </c>
    </row>
    <row r="137" spans="2:65" s="1" customFormat="1" ht="21.75" customHeight="1">
      <c r="B137" s="32"/>
      <c r="C137" s="128" t="s">
        <v>373</v>
      </c>
      <c r="D137" s="128" t="s">
        <v>182</v>
      </c>
      <c r="E137" s="129" t="s">
        <v>1635</v>
      </c>
      <c r="F137" s="130" t="s">
        <v>1636</v>
      </c>
      <c r="G137" s="131" t="s">
        <v>557</v>
      </c>
      <c r="H137" s="132">
        <v>354</v>
      </c>
      <c r="I137" s="133"/>
      <c r="J137" s="134">
        <f t="shared" si="0"/>
        <v>0</v>
      </c>
      <c r="K137" s="130" t="s">
        <v>19</v>
      </c>
      <c r="L137" s="32"/>
      <c r="M137" s="135" t="s">
        <v>19</v>
      </c>
      <c r="N137" s="136" t="s">
        <v>46</v>
      </c>
      <c r="P137" s="137">
        <f t="shared" si="1"/>
        <v>0</v>
      </c>
      <c r="Q137" s="137">
        <v>0</v>
      </c>
      <c r="R137" s="137">
        <f t="shared" si="2"/>
        <v>0</v>
      </c>
      <c r="S137" s="137">
        <v>0</v>
      </c>
      <c r="T137" s="138">
        <f t="shared" si="3"/>
        <v>0</v>
      </c>
      <c r="AR137" s="139" t="s">
        <v>187</v>
      </c>
      <c r="AT137" s="139" t="s">
        <v>182</v>
      </c>
      <c r="AU137" s="139" t="s">
        <v>85</v>
      </c>
      <c r="AY137" s="17" t="s">
        <v>180</v>
      </c>
      <c r="BE137" s="140">
        <f t="shared" si="4"/>
        <v>0</v>
      </c>
      <c r="BF137" s="140">
        <f t="shared" si="5"/>
        <v>0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7" t="s">
        <v>83</v>
      </c>
      <c r="BK137" s="140">
        <f t="shared" si="9"/>
        <v>0</v>
      </c>
      <c r="BL137" s="17" t="s">
        <v>187</v>
      </c>
      <c r="BM137" s="139" t="s">
        <v>578</v>
      </c>
    </row>
    <row r="138" spans="2:65" s="1" customFormat="1" ht="21.75" customHeight="1">
      <c r="B138" s="32"/>
      <c r="C138" s="128" t="s">
        <v>381</v>
      </c>
      <c r="D138" s="128" t="s">
        <v>182</v>
      </c>
      <c r="E138" s="129" t="s">
        <v>1637</v>
      </c>
      <c r="F138" s="130" t="s">
        <v>1638</v>
      </c>
      <c r="G138" s="131" t="s">
        <v>557</v>
      </c>
      <c r="H138" s="132">
        <v>177</v>
      </c>
      <c r="I138" s="133"/>
      <c r="J138" s="134">
        <f t="shared" si="0"/>
        <v>0</v>
      </c>
      <c r="K138" s="130" t="s">
        <v>19</v>
      </c>
      <c r="L138" s="32"/>
      <c r="M138" s="135" t="s">
        <v>19</v>
      </c>
      <c r="N138" s="136" t="s">
        <v>46</v>
      </c>
      <c r="P138" s="137">
        <f t="shared" si="1"/>
        <v>0</v>
      </c>
      <c r="Q138" s="137">
        <v>0</v>
      </c>
      <c r="R138" s="137">
        <f t="shared" si="2"/>
        <v>0</v>
      </c>
      <c r="S138" s="137">
        <v>0</v>
      </c>
      <c r="T138" s="138">
        <f t="shared" si="3"/>
        <v>0</v>
      </c>
      <c r="AR138" s="139" t="s">
        <v>187</v>
      </c>
      <c r="AT138" s="139" t="s">
        <v>182</v>
      </c>
      <c r="AU138" s="139" t="s">
        <v>85</v>
      </c>
      <c r="AY138" s="17" t="s">
        <v>180</v>
      </c>
      <c r="BE138" s="140">
        <f t="shared" si="4"/>
        <v>0</v>
      </c>
      <c r="BF138" s="140">
        <f t="shared" si="5"/>
        <v>0</v>
      </c>
      <c r="BG138" s="140">
        <f t="shared" si="6"/>
        <v>0</v>
      </c>
      <c r="BH138" s="140">
        <f t="shared" si="7"/>
        <v>0</v>
      </c>
      <c r="BI138" s="140">
        <f t="shared" si="8"/>
        <v>0</v>
      </c>
      <c r="BJ138" s="17" t="s">
        <v>83</v>
      </c>
      <c r="BK138" s="140">
        <f t="shared" si="9"/>
        <v>0</v>
      </c>
      <c r="BL138" s="17" t="s">
        <v>187</v>
      </c>
      <c r="BM138" s="139" t="s">
        <v>589</v>
      </c>
    </row>
    <row r="139" spans="2:65" s="1" customFormat="1" ht="21.75" customHeight="1">
      <c r="B139" s="32"/>
      <c r="C139" s="128" t="s">
        <v>391</v>
      </c>
      <c r="D139" s="128" t="s">
        <v>182</v>
      </c>
      <c r="E139" s="129" t="s">
        <v>1639</v>
      </c>
      <c r="F139" s="130" t="s">
        <v>1640</v>
      </c>
      <c r="G139" s="131" t="s">
        <v>557</v>
      </c>
      <c r="H139" s="132">
        <v>4</v>
      </c>
      <c r="I139" s="133"/>
      <c r="J139" s="134">
        <f t="shared" si="0"/>
        <v>0</v>
      </c>
      <c r="K139" s="130" t="s">
        <v>19</v>
      </c>
      <c r="L139" s="32"/>
      <c r="M139" s="135" t="s">
        <v>19</v>
      </c>
      <c r="N139" s="136" t="s">
        <v>46</v>
      </c>
      <c r="P139" s="137">
        <f t="shared" si="1"/>
        <v>0</v>
      </c>
      <c r="Q139" s="137">
        <v>0</v>
      </c>
      <c r="R139" s="137">
        <f t="shared" si="2"/>
        <v>0</v>
      </c>
      <c r="S139" s="137">
        <v>0</v>
      </c>
      <c r="T139" s="138">
        <f t="shared" si="3"/>
        <v>0</v>
      </c>
      <c r="AR139" s="139" t="s">
        <v>187</v>
      </c>
      <c r="AT139" s="139" t="s">
        <v>182</v>
      </c>
      <c r="AU139" s="139" t="s">
        <v>85</v>
      </c>
      <c r="AY139" s="17" t="s">
        <v>180</v>
      </c>
      <c r="BE139" s="140">
        <f t="shared" si="4"/>
        <v>0</v>
      </c>
      <c r="BF139" s="140">
        <f t="shared" si="5"/>
        <v>0</v>
      </c>
      <c r="BG139" s="140">
        <f t="shared" si="6"/>
        <v>0</v>
      </c>
      <c r="BH139" s="140">
        <f t="shared" si="7"/>
        <v>0</v>
      </c>
      <c r="BI139" s="140">
        <f t="shared" si="8"/>
        <v>0</v>
      </c>
      <c r="BJ139" s="17" t="s">
        <v>83</v>
      </c>
      <c r="BK139" s="140">
        <f t="shared" si="9"/>
        <v>0</v>
      </c>
      <c r="BL139" s="17" t="s">
        <v>187</v>
      </c>
      <c r="BM139" s="139" t="s">
        <v>537</v>
      </c>
    </row>
    <row r="140" spans="2:65" s="1" customFormat="1" ht="21.75" customHeight="1">
      <c r="B140" s="32"/>
      <c r="C140" s="128" t="s">
        <v>400</v>
      </c>
      <c r="D140" s="128" t="s">
        <v>182</v>
      </c>
      <c r="E140" s="129" t="s">
        <v>1641</v>
      </c>
      <c r="F140" s="130" t="s">
        <v>1642</v>
      </c>
      <c r="G140" s="131" t="s">
        <v>557</v>
      </c>
      <c r="H140" s="132">
        <v>4</v>
      </c>
      <c r="I140" s="133"/>
      <c r="J140" s="134">
        <f t="shared" si="0"/>
        <v>0</v>
      </c>
      <c r="K140" s="130" t="s">
        <v>19</v>
      </c>
      <c r="L140" s="32"/>
      <c r="M140" s="135" t="s">
        <v>19</v>
      </c>
      <c r="N140" s="136" t="s">
        <v>46</v>
      </c>
      <c r="P140" s="137">
        <f t="shared" si="1"/>
        <v>0</v>
      </c>
      <c r="Q140" s="137">
        <v>0</v>
      </c>
      <c r="R140" s="137">
        <f t="shared" si="2"/>
        <v>0</v>
      </c>
      <c r="S140" s="137">
        <v>0</v>
      </c>
      <c r="T140" s="138">
        <f t="shared" si="3"/>
        <v>0</v>
      </c>
      <c r="AR140" s="139" t="s">
        <v>187</v>
      </c>
      <c r="AT140" s="139" t="s">
        <v>182</v>
      </c>
      <c r="AU140" s="139" t="s">
        <v>85</v>
      </c>
      <c r="AY140" s="17" t="s">
        <v>180</v>
      </c>
      <c r="BE140" s="140">
        <f t="shared" si="4"/>
        <v>0</v>
      </c>
      <c r="BF140" s="140">
        <f t="shared" si="5"/>
        <v>0</v>
      </c>
      <c r="BG140" s="140">
        <f t="shared" si="6"/>
        <v>0</v>
      </c>
      <c r="BH140" s="140">
        <f t="shared" si="7"/>
        <v>0</v>
      </c>
      <c r="BI140" s="140">
        <f t="shared" si="8"/>
        <v>0</v>
      </c>
      <c r="BJ140" s="17" t="s">
        <v>83</v>
      </c>
      <c r="BK140" s="140">
        <f t="shared" si="9"/>
        <v>0</v>
      </c>
      <c r="BL140" s="17" t="s">
        <v>187</v>
      </c>
      <c r="BM140" s="139" t="s">
        <v>617</v>
      </c>
    </row>
    <row r="141" spans="2:65" s="1" customFormat="1" ht="21.75" customHeight="1">
      <c r="B141" s="32"/>
      <c r="C141" s="128" t="s">
        <v>405</v>
      </c>
      <c r="D141" s="128" t="s">
        <v>182</v>
      </c>
      <c r="E141" s="129" t="s">
        <v>1643</v>
      </c>
      <c r="F141" s="130" t="s">
        <v>1644</v>
      </c>
      <c r="G141" s="131" t="s">
        <v>557</v>
      </c>
      <c r="H141" s="132">
        <v>1</v>
      </c>
      <c r="I141" s="133"/>
      <c r="J141" s="134">
        <f t="shared" si="0"/>
        <v>0</v>
      </c>
      <c r="K141" s="130" t="s">
        <v>19</v>
      </c>
      <c r="L141" s="32"/>
      <c r="M141" s="135" t="s">
        <v>19</v>
      </c>
      <c r="N141" s="136" t="s">
        <v>46</v>
      </c>
      <c r="P141" s="137">
        <f t="shared" si="1"/>
        <v>0</v>
      </c>
      <c r="Q141" s="137">
        <v>0</v>
      </c>
      <c r="R141" s="137">
        <f t="shared" si="2"/>
        <v>0</v>
      </c>
      <c r="S141" s="137">
        <v>0</v>
      </c>
      <c r="T141" s="138">
        <f t="shared" si="3"/>
        <v>0</v>
      </c>
      <c r="AR141" s="139" t="s">
        <v>187</v>
      </c>
      <c r="AT141" s="139" t="s">
        <v>182</v>
      </c>
      <c r="AU141" s="139" t="s">
        <v>85</v>
      </c>
      <c r="AY141" s="17" t="s">
        <v>180</v>
      </c>
      <c r="BE141" s="140">
        <f t="shared" si="4"/>
        <v>0</v>
      </c>
      <c r="BF141" s="140">
        <f t="shared" si="5"/>
        <v>0</v>
      </c>
      <c r="BG141" s="140">
        <f t="shared" si="6"/>
        <v>0</v>
      </c>
      <c r="BH141" s="140">
        <f t="shared" si="7"/>
        <v>0</v>
      </c>
      <c r="BI141" s="140">
        <f t="shared" si="8"/>
        <v>0</v>
      </c>
      <c r="BJ141" s="17" t="s">
        <v>83</v>
      </c>
      <c r="BK141" s="140">
        <f t="shared" si="9"/>
        <v>0</v>
      </c>
      <c r="BL141" s="17" t="s">
        <v>187</v>
      </c>
      <c r="BM141" s="139" t="s">
        <v>627</v>
      </c>
    </row>
    <row r="142" spans="2:65" s="1" customFormat="1" ht="24.15" customHeight="1">
      <c r="B142" s="32"/>
      <c r="C142" s="128" t="s">
        <v>412</v>
      </c>
      <c r="D142" s="128" t="s">
        <v>182</v>
      </c>
      <c r="E142" s="129" t="s">
        <v>1645</v>
      </c>
      <c r="F142" s="130" t="s">
        <v>1646</v>
      </c>
      <c r="G142" s="131" t="s">
        <v>557</v>
      </c>
      <c r="H142" s="132">
        <v>1</v>
      </c>
      <c r="I142" s="133"/>
      <c r="J142" s="134">
        <f t="shared" si="0"/>
        <v>0</v>
      </c>
      <c r="K142" s="130" t="s">
        <v>19</v>
      </c>
      <c r="L142" s="32"/>
      <c r="M142" s="135" t="s">
        <v>19</v>
      </c>
      <c r="N142" s="136" t="s">
        <v>46</v>
      </c>
      <c r="P142" s="137">
        <f t="shared" si="1"/>
        <v>0</v>
      </c>
      <c r="Q142" s="137">
        <v>0</v>
      </c>
      <c r="R142" s="137">
        <f t="shared" si="2"/>
        <v>0</v>
      </c>
      <c r="S142" s="137">
        <v>0</v>
      </c>
      <c r="T142" s="138">
        <f t="shared" si="3"/>
        <v>0</v>
      </c>
      <c r="AR142" s="139" t="s">
        <v>187</v>
      </c>
      <c r="AT142" s="139" t="s">
        <v>182</v>
      </c>
      <c r="AU142" s="139" t="s">
        <v>85</v>
      </c>
      <c r="AY142" s="17" t="s">
        <v>180</v>
      </c>
      <c r="BE142" s="140">
        <f t="shared" si="4"/>
        <v>0</v>
      </c>
      <c r="BF142" s="140">
        <f t="shared" si="5"/>
        <v>0</v>
      </c>
      <c r="BG142" s="140">
        <f t="shared" si="6"/>
        <v>0</v>
      </c>
      <c r="BH142" s="140">
        <f t="shared" si="7"/>
        <v>0</v>
      </c>
      <c r="BI142" s="140">
        <f t="shared" si="8"/>
        <v>0</v>
      </c>
      <c r="BJ142" s="17" t="s">
        <v>83</v>
      </c>
      <c r="BK142" s="140">
        <f t="shared" si="9"/>
        <v>0</v>
      </c>
      <c r="BL142" s="17" t="s">
        <v>187</v>
      </c>
      <c r="BM142" s="139" t="s">
        <v>639</v>
      </c>
    </row>
    <row r="143" spans="2:65" s="1" customFormat="1" ht="16.5" customHeight="1">
      <c r="B143" s="32"/>
      <c r="C143" s="128" t="s">
        <v>417</v>
      </c>
      <c r="D143" s="128" t="s">
        <v>182</v>
      </c>
      <c r="E143" s="129" t="s">
        <v>1647</v>
      </c>
      <c r="F143" s="130" t="s">
        <v>1648</v>
      </c>
      <c r="G143" s="131" t="s">
        <v>557</v>
      </c>
      <c r="H143" s="132">
        <v>2</v>
      </c>
      <c r="I143" s="133"/>
      <c r="J143" s="134">
        <f t="shared" si="0"/>
        <v>0</v>
      </c>
      <c r="K143" s="130" t="s">
        <v>19</v>
      </c>
      <c r="L143" s="32"/>
      <c r="M143" s="135" t="s">
        <v>19</v>
      </c>
      <c r="N143" s="136" t="s">
        <v>46</v>
      </c>
      <c r="P143" s="137">
        <f t="shared" si="1"/>
        <v>0</v>
      </c>
      <c r="Q143" s="137">
        <v>0</v>
      </c>
      <c r="R143" s="137">
        <f t="shared" si="2"/>
        <v>0</v>
      </c>
      <c r="S143" s="137">
        <v>0</v>
      </c>
      <c r="T143" s="138">
        <f t="shared" si="3"/>
        <v>0</v>
      </c>
      <c r="AR143" s="139" t="s">
        <v>187</v>
      </c>
      <c r="AT143" s="139" t="s">
        <v>182</v>
      </c>
      <c r="AU143" s="139" t="s">
        <v>85</v>
      </c>
      <c r="AY143" s="17" t="s">
        <v>180</v>
      </c>
      <c r="BE143" s="140">
        <f t="shared" si="4"/>
        <v>0</v>
      </c>
      <c r="BF143" s="140">
        <f t="shared" si="5"/>
        <v>0</v>
      </c>
      <c r="BG143" s="140">
        <f t="shared" si="6"/>
        <v>0</v>
      </c>
      <c r="BH143" s="140">
        <f t="shared" si="7"/>
        <v>0</v>
      </c>
      <c r="BI143" s="140">
        <f t="shared" si="8"/>
        <v>0</v>
      </c>
      <c r="BJ143" s="17" t="s">
        <v>83</v>
      </c>
      <c r="BK143" s="140">
        <f t="shared" si="9"/>
        <v>0</v>
      </c>
      <c r="BL143" s="17" t="s">
        <v>187</v>
      </c>
      <c r="BM143" s="139" t="s">
        <v>654</v>
      </c>
    </row>
    <row r="144" spans="2:65" s="1" customFormat="1" ht="16.5" customHeight="1">
      <c r="B144" s="32"/>
      <c r="C144" s="128" t="s">
        <v>424</v>
      </c>
      <c r="D144" s="128" t="s">
        <v>182</v>
      </c>
      <c r="E144" s="129" t="s">
        <v>1649</v>
      </c>
      <c r="F144" s="130" t="s">
        <v>1650</v>
      </c>
      <c r="G144" s="131" t="s">
        <v>557</v>
      </c>
      <c r="H144" s="132">
        <v>2</v>
      </c>
      <c r="I144" s="133"/>
      <c r="J144" s="134">
        <f t="shared" si="0"/>
        <v>0</v>
      </c>
      <c r="K144" s="130" t="s">
        <v>19</v>
      </c>
      <c r="L144" s="32"/>
      <c r="M144" s="135" t="s">
        <v>19</v>
      </c>
      <c r="N144" s="136" t="s">
        <v>46</v>
      </c>
      <c r="P144" s="137">
        <f t="shared" si="1"/>
        <v>0</v>
      </c>
      <c r="Q144" s="137">
        <v>0</v>
      </c>
      <c r="R144" s="137">
        <f t="shared" si="2"/>
        <v>0</v>
      </c>
      <c r="S144" s="137">
        <v>0</v>
      </c>
      <c r="T144" s="138">
        <f t="shared" si="3"/>
        <v>0</v>
      </c>
      <c r="AR144" s="139" t="s">
        <v>187</v>
      </c>
      <c r="AT144" s="139" t="s">
        <v>182</v>
      </c>
      <c r="AU144" s="139" t="s">
        <v>85</v>
      </c>
      <c r="AY144" s="17" t="s">
        <v>180</v>
      </c>
      <c r="BE144" s="140">
        <f t="shared" si="4"/>
        <v>0</v>
      </c>
      <c r="BF144" s="140">
        <f t="shared" si="5"/>
        <v>0</v>
      </c>
      <c r="BG144" s="140">
        <f t="shared" si="6"/>
        <v>0</v>
      </c>
      <c r="BH144" s="140">
        <f t="shared" si="7"/>
        <v>0</v>
      </c>
      <c r="BI144" s="140">
        <f t="shared" si="8"/>
        <v>0</v>
      </c>
      <c r="BJ144" s="17" t="s">
        <v>83</v>
      </c>
      <c r="BK144" s="140">
        <f t="shared" si="9"/>
        <v>0</v>
      </c>
      <c r="BL144" s="17" t="s">
        <v>187</v>
      </c>
      <c r="BM144" s="139" t="s">
        <v>667</v>
      </c>
    </row>
    <row r="145" spans="2:65" s="1" customFormat="1" ht="24.15" customHeight="1">
      <c r="B145" s="32"/>
      <c r="C145" s="128" t="s">
        <v>431</v>
      </c>
      <c r="D145" s="128" t="s">
        <v>182</v>
      </c>
      <c r="E145" s="129" t="s">
        <v>1651</v>
      </c>
      <c r="F145" s="130" t="s">
        <v>1652</v>
      </c>
      <c r="G145" s="131" t="s">
        <v>557</v>
      </c>
      <c r="H145" s="132">
        <v>1</v>
      </c>
      <c r="I145" s="133"/>
      <c r="J145" s="134">
        <f t="shared" si="0"/>
        <v>0</v>
      </c>
      <c r="K145" s="130" t="s">
        <v>19</v>
      </c>
      <c r="L145" s="32"/>
      <c r="M145" s="135" t="s">
        <v>19</v>
      </c>
      <c r="N145" s="136" t="s">
        <v>46</v>
      </c>
      <c r="P145" s="137">
        <f t="shared" si="1"/>
        <v>0</v>
      </c>
      <c r="Q145" s="137">
        <v>0</v>
      </c>
      <c r="R145" s="137">
        <f t="shared" si="2"/>
        <v>0</v>
      </c>
      <c r="S145" s="137">
        <v>0</v>
      </c>
      <c r="T145" s="138">
        <f t="shared" si="3"/>
        <v>0</v>
      </c>
      <c r="AR145" s="139" t="s">
        <v>187</v>
      </c>
      <c r="AT145" s="139" t="s">
        <v>182</v>
      </c>
      <c r="AU145" s="139" t="s">
        <v>85</v>
      </c>
      <c r="AY145" s="17" t="s">
        <v>180</v>
      </c>
      <c r="BE145" s="140">
        <f t="shared" si="4"/>
        <v>0</v>
      </c>
      <c r="BF145" s="140">
        <f t="shared" si="5"/>
        <v>0</v>
      </c>
      <c r="BG145" s="140">
        <f t="shared" si="6"/>
        <v>0</v>
      </c>
      <c r="BH145" s="140">
        <f t="shared" si="7"/>
        <v>0</v>
      </c>
      <c r="BI145" s="140">
        <f t="shared" si="8"/>
        <v>0</v>
      </c>
      <c r="BJ145" s="17" t="s">
        <v>83</v>
      </c>
      <c r="BK145" s="140">
        <f t="shared" si="9"/>
        <v>0</v>
      </c>
      <c r="BL145" s="17" t="s">
        <v>187</v>
      </c>
      <c r="BM145" s="139" t="s">
        <v>680</v>
      </c>
    </row>
    <row r="146" spans="2:65" s="1" customFormat="1" ht="16.5" customHeight="1">
      <c r="B146" s="32"/>
      <c r="C146" s="128" t="s">
        <v>439</v>
      </c>
      <c r="D146" s="128" t="s">
        <v>182</v>
      </c>
      <c r="E146" s="129" t="s">
        <v>1653</v>
      </c>
      <c r="F146" s="130" t="s">
        <v>1654</v>
      </c>
      <c r="G146" s="131" t="s">
        <v>100</v>
      </c>
      <c r="H146" s="132">
        <v>34</v>
      </c>
      <c r="I146" s="133"/>
      <c r="J146" s="134">
        <f t="shared" si="0"/>
        <v>0</v>
      </c>
      <c r="K146" s="130" t="s">
        <v>19</v>
      </c>
      <c r="L146" s="32"/>
      <c r="M146" s="135" t="s">
        <v>19</v>
      </c>
      <c r="N146" s="136" t="s">
        <v>46</v>
      </c>
      <c r="P146" s="137">
        <f t="shared" si="1"/>
        <v>0</v>
      </c>
      <c r="Q146" s="137">
        <v>0</v>
      </c>
      <c r="R146" s="137">
        <f t="shared" si="2"/>
        <v>0</v>
      </c>
      <c r="S146" s="137">
        <v>0</v>
      </c>
      <c r="T146" s="138">
        <f t="shared" si="3"/>
        <v>0</v>
      </c>
      <c r="AR146" s="139" t="s">
        <v>187</v>
      </c>
      <c r="AT146" s="139" t="s">
        <v>182</v>
      </c>
      <c r="AU146" s="139" t="s">
        <v>85</v>
      </c>
      <c r="AY146" s="17" t="s">
        <v>180</v>
      </c>
      <c r="BE146" s="140">
        <f t="shared" si="4"/>
        <v>0</v>
      </c>
      <c r="BF146" s="140">
        <f t="shared" si="5"/>
        <v>0</v>
      </c>
      <c r="BG146" s="140">
        <f t="shared" si="6"/>
        <v>0</v>
      </c>
      <c r="BH146" s="140">
        <f t="shared" si="7"/>
        <v>0</v>
      </c>
      <c r="BI146" s="140">
        <f t="shared" si="8"/>
        <v>0</v>
      </c>
      <c r="BJ146" s="17" t="s">
        <v>83</v>
      </c>
      <c r="BK146" s="140">
        <f t="shared" si="9"/>
        <v>0</v>
      </c>
      <c r="BL146" s="17" t="s">
        <v>187</v>
      </c>
      <c r="BM146" s="139" t="s">
        <v>689</v>
      </c>
    </row>
    <row r="147" spans="2:65" s="1" customFormat="1" ht="24.15" customHeight="1">
      <c r="B147" s="32"/>
      <c r="C147" s="128" t="s">
        <v>446</v>
      </c>
      <c r="D147" s="128" t="s">
        <v>182</v>
      </c>
      <c r="E147" s="129" t="s">
        <v>1655</v>
      </c>
      <c r="F147" s="130" t="s">
        <v>1656</v>
      </c>
      <c r="G147" s="131" t="s">
        <v>1195</v>
      </c>
      <c r="H147" s="132">
        <v>1</v>
      </c>
      <c r="I147" s="133"/>
      <c r="J147" s="134">
        <f t="shared" si="0"/>
        <v>0</v>
      </c>
      <c r="K147" s="130" t="s">
        <v>19</v>
      </c>
      <c r="L147" s="32"/>
      <c r="M147" s="135" t="s">
        <v>19</v>
      </c>
      <c r="N147" s="136" t="s">
        <v>46</v>
      </c>
      <c r="P147" s="137">
        <f t="shared" si="1"/>
        <v>0</v>
      </c>
      <c r="Q147" s="137">
        <v>0</v>
      </c>
      <c r="R147" s="137">
        <f t="shared" si="2"/>
        <v>0</v>
      </c>
      <c r="S147" s="137">
        <v>0</v>
      </c>
      <c r="T147" s="138">
        <f t="shared" si="3"/>
        <v>0</v>
      </c>
      <c r="AR147" s="139" t="s">
        <v>187</v>
      </c>
      <c r="AT147" s="139" t="s">
        <v>182</v>
      </c>
      <c r="AU147" s="139" t="s">
        <v>85</v>
      </c>
      <c r="AY147" s="17" t="s">
        <v>180</v>
      </c>
      <c r="BE147" s="140">
        <f t="shared" si="4"/>
        <v>0</v>
      </c>
      <c r="BF147" s="140">
        <f t="shared" si="5"/>
        <v>0</v>
      </c>
      <c r="BG147" s="140">
        <f t="shared" si="6"/>
        <v>0</v>
      </c>
      <c r="BH147" s="140">
        <f t="shared" si="7"/>
        <v>0</v>
      </c>
      <c r="BI147" s="140">
        <f t="shared" si="8"/>
        <v>0</v>
      </c>
      <c r="BJ147" s="17" t="s">
        <v>83</v>
      </c>
      <c r="BK147" s="140">
        <f t="shared" si="9"/>
        <v>0</v>
      </c>
      <c r="BL147" s="17" t="s">
        <v>187</v>
      </c>
      <c r="BM147" s="139" t="s">
        <v>699</v>
      </c>
    </row>
    <row r="148" spans="2:65" s="11" customFormat="1" ht="22.95" customHeight="1">
      <c r="B148" s="116"/>
      <c r="D148" s="117" t="s">
        <v>74</v>
      </c>
      <c r="E148" s="126" t="s">
        <v>1657</v>
      </c>
      <c r="F148" s="126" t="s">
        <v>1658</v>
      </c>
      <c r="I148" s="119"/>
      <c r="J148" s="127">
        <f>BK148</f>
        <v>0</v>
      </c>
      <c r="L148" s="116"/>
      <c r="M148" s="121"/>
      <c r="P148" s="122">
        <f>SUM(P149:P154)</f>
        <v>0</v>
      </c>
      <c r="R148" s="122">
        <f>SUM(R149:R154)</f>
        <v>0</v>
      </c>
      <c r="T148" s="123">
        <f>SUM(T149:T154)</f>
        <v>0</v>
      </c>
      <c r="AR148" s="117" t="s">
        <v>83</v>
      </c>
      <c r="AT148" s="124" t="s">
        <v>74</v>
      </c>
      <c r="AU148" s="124" t="s">
        <v>83</v>
      </c>
      <c r="AY148" s="117" t="s">
        <v>180</v>
      </c>
      <c r="BK148" s="125">
        <f>SUM(BK149:BK154)</f>
        <v>0</v>
      </c>
    </row>
    <row r="149" spans="2:65" s="1" customFormat="1" ht="16.5" customHeight="1">
      <c r="B149" s="32"/>
      <c r="C149" s="128" t="s">
        <v>451</v>
      </c>
      <c r="D149" s="128" t="s">
        <v>182</v>
      </c>
      <c r="E149" s="129" t="s">
        <v>1659</v>
      </c>
      <c r="F149" s="130" t="s">
        <v>1660</v>
      </c>
      <c r="G149" s="131" t="s">
        <v>100</v>
      </c>
      <c r="H149" s="132">
        <v>2200</v>
      </c>
      <c r="I149" s="133"/>
      <c r="J149" s="134">
        <f t="shared" ref="J149:J154" si="10">ROUND(I149*H149,2)</f>
        <v>0</v>
      </c>
      <c r="K149" s="130" t="s">
        <v>19</v>
      </c>
      <c r="L149" s="32"/>
      <c r="M149" s="135" t="s">
        <v>19</v>
      </c>
      <c r="N149" s="136" t="s">
        <v>46</v>
      </c>
      <c r="P149" s="137">
        <f t="shared" ref="P149:P154" si="11">O149*H149</f>
        <v>0</v>
      </c>
      <c r="Q149" s="137">
        <v>0</v>
      </c>
      <c r="R149" s="137">
        <f t="shared" ref="R149:R154" si="12">Q149*H149</f>
        <v>0</v>
      </c>
      <c r="S149" s="137">
        <v>0</v>
      </c>
      <c r="T149" s="138">
        <f t="shared" ref="T149:T154" si="13">S149*H149</f>
        <v>0</v>
      </c>
      <c r="AR149" s="139" t="s">
        <v>187</v>
      </c>
      <c r="AT149" s="139" t="s">
        <v>182</v>
      </c>
      <c r="AU149" s="139" t="s">
        <v>85</v>
      </c>
      <c r="AY149" s="17" t="s">
        <v>180</v>
      </c>
      <c r="BE149" s="140">
        <f t="shared" ref="BE149:BE154" si="14">IF(N149="základní",J149,0)</f>
        <v>0</v>
      </c>
      <c r="BF149" s="140">
        <f t="shared" ref="BF149:BF154" si="15">IF(N149="snížená",J149,0)</f>
        <v>0</v>
      </c>
      <c r="BG149" s="140">
        <f t="shared" ref="BG149:BG154" si="16">IF(N149="zákl. přenesená",J149,0)</f>
        <v>0</v>
      </c>
      <c r="BH149" s="140">
        <f t="shared" ref="BH149:BH154" si="17">IF(N149="sníž. přenesená",J149,0)</f>
        <v>0</v>
      </c>
      <c r="BI149" s="140">
        <f t="shared" ref="BI149:BI154" si="18">IF(N149="nulová",J149,0)</f>
        <v>0</v>
      </c>
      <c r="BJ149" s="17" t="s">
        <v>83</v>
      </c>
      <c r="BK149" s="140">
        <f t="shared" ref="BK149:BK154" si="19">ROUND(I149*H149,2)</f>
        <v>0</v>
      </c>
      <c r="BL149" s="17" t="s">
        <v>187</v>
      </c>
      <c r="BM149" s="139" t="s">
        <v>709</v>
      </c>
    </row>
    <row r="150" spans="2:65" s="1" customFormat="1" ht="16.5" customHeight="1">
      <c r="B150" s="32"/>
      <c r="C150" s="128" t="s">
        <v>458</v>
      </c>
      <c r="D150" s="128" t="s">
        <v>182</v>
      </c>
      <c r="E150" s="129" t="s">
        <v>1661</v>
      </c>
      <c r="F150" s="130" t="s">
        <v>1662</v>
      </c>
      <c r="G150" s="131" t="s">
        <v>557</v>
      </c>
      <c r="H150" s="132">
        <v>40</v>
      </c>
      <c r="I150" s="133"/>
      <c r="J150" s="134">
        <f t="shared" si="10"/>
        <v>0</v>
      </c>
      <c r="K150" s="130" t="s">
        <v>19</v>
      </c>
      <c r="L150" s="32"/>
      <c r="M150" s="135" t="s">
        <v>19</v>
      </c>
      <c r="N150" s="136" t="s">
        <v>46</v>
      </c>
      <c r="P150" s="137">
        <f t="shared" si="11"/>
        <v>0</v>
      </c>
      <c r="Q150" s="137">
        <v>0</v>
      </c>
      <c r="R150" s="137">
        <f t="shared" si="12"/>
        <v>0</v>
      </c>
      <c r="S150" s="137">
        <v>0</v>
      </c>
      <c r="T150" s="138">
        <f t="shared" si="13"/>
        <v>0</v>
      </c>
      <c r="AR150" s="139" t="s">
        <v>187</v>
      </c>
      <c r="AT150" s="139" t="s">
        <v>182</v>
      </c>
      <c r="AU150" s="139" t="s">
        <v>85</v>
      </c>
      <c r="AY150" s="17" t="s">
        <v>180</v>
      </c>
      <c r="BE150" s="140">
        <f t="shared" si="14"/>
        <v>0</v>
      </c>
      <c r="BF150" s="140">
        <f t="shared" si="15"/>
        <v>0</v>
      </c>
      <c r="BG150" s="140">
        <f t="shared" si="16"/>
        <v>0</v>
      </c>
      <c r="BH150" s="140">
        <f t="shared" si="17"/>
        <v>0</v>
      </c>
      <c r="BI150" s="140">
        <f t="shared" si="18"/>
        <v>0</v>
      </c>
      <c r="BJ150" s="17" t="s">
        <v>83</v>
      </c>
      <c r="BK150" s="140">
        <f t="shared" si="19"/>
        <v>0</v>
      </c>
      <c r="BL150" s="17" t="s">
        <v>187</v>
      </c>
      <c r="BM150" s="139" t="s">
        <v>719</v>
      </c>
    </row>
    <row r="151" spans="2:65" s="1" customFormat="1" ht="16.5" customHeight="1">
      <c r="B151" s="32"/>
      <c r="C151" s="128" t="s">
        <v>464</v>
      </c>
      <c r="D151" s="128" t="s">
        <v>182</v>
      </c>
      <c r="E151" s="129" t="s">
        <v>1663</v>
      </c>
      <c r="F151" s="130" t="s">
        <v>1664</v>
      </c>
      <c r="G151" s="131" t="s">
        <v>1665</v>
      </c>
      <c r="H151" s="132">
        <v>5</v>
      </c>
      <c r="I151" s="133"/>
      <c r="J151" s="134">
        <f t="shared" si="10"/>
        <v>0</v>
      </c>
      <c r="K151" s="130" t="s">
        <v>19</v>
      </c>
      <c r="L151" s="32"/>
      <c r="M151" s="135" t="s">
        <v>19</v>
      </c>
      <c r="N151" s="136" t="s">
        <v>46</v>
      </c>
      <c r="P151" s="137">
        <f t="shared" si="11"/>
        <v>0</v>
      </c>
      <c r="Q151" s="137">
        <v>0</v>
      </c>
      <c r="R151" s="137">
        <f t="shared" si="12"/>
        <v>0</v>
      </c>
      <c r="S151" s="137">
        <v>0</v>
      </c>
      <c r="T151" s="138">
        <f t="shared" si="13"/>
        <v>0</v>
      </c>
      <c r="AR151" s="139" t="s">
        <v>187</v>
      </c>
      <c r="AT151" s="139" t="s">
        <v>182</v>
      </c>
      <c r="AU151" s="139" t="s">
        <v>85</v>
      </c>
      <c r="AY151" s="17" t="s">
        <v>180</v>
      </c>
      <c r="BE151" s="140">
        <f t="shared" si="14"/>
        <v>0</v>
      </c>
      <c r="BF151" s="140">
        <f t="shared" si="15"/>
        <v>0</v>
      </c>
      <c r="BG151" s="140">
        <f t="shared" si="16"/>
        <v>0</v>
      </c>
      <c r="BH151" s="140">
        <f t="shared" si="17"/>
        <v>0</v>
      </c>
      <c r="BI151" s="140">
        <f t="shared" si="18"/>
        <v>0</v>
      </c>
      <c r="BJ151" s="17" t="s">
        <v>83</v>
      </c>
      <c r="BK151" s="140">
        <f t="shared" si="19"/>
        <v>0</v>
      </c>
      <c r="BL151" s="17" t="s">
        <v>187</v>
      </c>
      <c r="BM151" s="139" t="s">
        <v>730</v>
      </c>
    </row>
    <row r="152" spans="2:65" s="1" customFormat="1" ht="16.5" customHeight="1">
      <c r="B152" s="32"/>
      <c r="C152" s="128" t="s">
        <v>469</v>
      </c>
      <c r="D152" s="128" t="s">
        <v>182</v>
      </c>
      <c r="E152" s="129" t="s">
        <v>1666</v>
      </c>
      <c r="F152" s="130" t="s">
        <v>1667</v>
      </c>
      <c r="G152" s="131" t="s">
        <v>100</v>
      </c>
      <c r="H152" s="132">
        <v>32</v>
      </c>
      <c r="I152" s="133"/>
      <c r="J152" s="134">
        <f t="shared" si="10"/>
        <v>0</v>
      </c>
      <c r="K152" s="130" t="s">
        <v>19</v>
      </c>
      <c r="L152" s="32"/>
      <c r="M152" s="135" t="s">
        <v>19</v>
      </c>
      <c r="N152" s="136" t="s">
        <v>46</v>
      </c>
      <c r="P152" s="137">
        <f t="shared" si="11"/>
        <v>0</v>
      </c>
      <c r="Q152" s="137">
        <v>0</v>
      </c>
      <c r="R152" s="137">
        <f t="shared" si="12"/>
        <v>0</v>
      </c>
      <c r="S152" s="137">
        <v>0</v>
      </c>
      <c r="T152" s="138">
        <f t="shared" si="13"/>
        <v>0</v>
      </c>
      <c r="AR152" s="139" t="s">
        <v>187</v>
      </c>
      <c r="AT152" s="139" t="s">
        <v>182</v>
      </c>
      <c r="AU152" s="139" t="s">
        <v>85</v>
      </c>
      <c r="AY152" s="17" t="s">
        <v>180</v>
      </c>
      <c r="BE152" s="140">
        <f t="shared" si="14"/>
        <v>0</v>
      </c>
      <c r="BF152" s="140">
        <f t="shared" si="15"/>
        <v>0</v>
      </c>
      <c r="BG152" s="140">
        <f t="shared" si="16"/>
        <v>0</v>
      </c>
      <c r="BH152" s="140">
        <f t="shared" si="17"/>
        <v>0</v>
      </c>
      <c r="BI152" s="140">
        <f t="shared" si="18"/>
        <v>0</v>
      </c>
      <c r="BJ152" s="17" t="s">
        <v>83</v>
      </c>
      <c r="BK152" s="140">
        <f t="shared" si="19"/>
        <v>0</v>
      </c>
      <c r="BL152" s="17" t="s">
        <v>187</v>
      </c>
      <c r="BM152" s="139" t="s">
        <v>742</v>
      </c>
    </row>
    <row r="153" spans="2:65" s="1" customFormat="1" ht="16.5" customHeight="1">
      <c r="B153" s="32"/>
      <c r="C153" s="128" t="s">
        <v>477</v>
      </c>
      <c r="D153" s="128" t="s">
        <v>182</v>
      </c>
      <c r="E153" s="129" t="s">
        <v>1668</v>
      </c>
      <c r="F153" s="130" t="s">
        <v>1669</v>
      </c>
      <c r="G153" s="131" t="s">
        <v>100</v>
      </c>
      <c r="H153" s="132">
        <v>32</v>
      </c>
      <c r="I153" s="133"/>
      <c r="J153" s="134">
        <f t="shared" si="10"/>
        <v>0</v>
      </c>
      <c r="K153" s="130" t="s">
        <v>19</v>
      </c>
      <c r="L153" s="32"/>
      <c r="M153" s="135" t="s">
        <v>19</v>
      </c>
      <c r="N153" s="136" t="s">
        <v>46</v>
      </c>
      <c r="P153" s="137">
        <f t="shared" si="11"/>
        <v>0</v>
      </c>
      <c r="Q153" s="137">
        <v>0</v>
      </c>
      <c r="R153" s="137">
        <f t="shared" si="12"/>
        <v>0</v>
      </c>
      <c r="S153" s="137">
        <v>0</v>
      </c>
      <c r="T153" s="138">
        <f t="shared" si="13"/>
        <v>0</v>
      </c>
      <c r="AR153" s="139" t="s">
        <v>187</v>
      </c>
      <c r="AT153" s="139" t="s">
        <v>182</v>
      </c>
      <c r="AU153" s="139" t="s">
        <v>85</v>
      </c>
      <c r="AY153" s="17" t="s">
        <v>180</v>
      </c>
      <c r="BE153" s="140">
        <f t="shared" si="14"/>
        <v>0</v>
      </c>
      <c r="BF153" s="140">
        <f t="shared" si="15"/>
        <v>0</v>
      </c>
      <c r="BG153" s="140">
        <f t="shared" si="16"/>
        <v>0</v>
      </c>
      <c r="BH153" s="140">
        <f t="shared" si="17"/>
        <v>0</v>
      </c>
      <c r="BI153" s="140">
        <f t="shared" si="18"/>
        <v>0</v>
      </c>
      <c r="BJ153" s="17" t="s">
        <v>83</v>
      </c>
      <c r="BK153" s="140">
        <f t="shared" si="19"/>
        <v>0</v>
      </c>
      <c r="BL153" s="17" t="s">
        <v>187</v>
      </c>
      <c r="BM153" s="139" t="s">
        <v>756</v>
      </c>
    </row>
    <row r="154" spans="2:65" s="1" customFormat="1" ht="16.5" customHeight="1">
      <c r="B154" s="32"/>
      <c r="C154" s="128" t="s">
        <v>484</v>
      </c>
      <c r="D154" s="128" t="s">
        <v>182</v>
      </c>
      <c r="E154" s="129" t="s">
        <v>1670</v>
      </c>
      <c r="F154" s="130" t="s">
        <v>1671</v>
      </c>
      <c r="G154" s="131" t="s">
        <v>1195</v>
      </c>
      <c r="H154" s="132">
        <v>1</v>
      </c>
      <c r="I154" s="133"/>
      <c r="J154" s="134">
        <f t="shared" si="10"/>
        <v>0</v>
      </c>
      <c r="K154" s="130" t="s">
        <v>19</v>
      </c>
      <c r="L154" s="32"/>
      <c r="M154" s="135" t="s">
        <v>19</v>
      </c>
      <c r="N154" s="136" t="s">
        <v>46</v>
      </c>
      <c r="P154" s="137">
        <f t="shared" si="11"/>
        <v>0</v>
      </c>
      <c r="Q154" s="137">
        <v>0</v>
      </c>
      <c r="R154" s="137">
        <f t="shared" si="12"/>
        <v>0</v>
      </c>
      <c r="S154" s="137">
        <v>0</v>
      </c>
      <c r="T154" s="138">
        <f t="shared" si="13"/>
        <v>0</v>
      </c>
      <c r="AR154" s="139" t="s">
        <v>187</v>
      </c>
      <c r="AT154" s="139" t="s">
        <v>182</v>
      </c>
      <c r="AU154" s="139" t="s">
        <v>85</v>
      </c>
      <c r="AY154" s="17" t="s">
        <v>180</v>
      </c>
      <c r="BE154" s="140">
        <f t="shared" si="14"/>
        <v>0</v>
      </c>
      <c r="BF154" s="140">
        <f t="shared" si="15"/>
        <v>0</v>
      </c>
      <c r="BG154" s="140">
        <f t="shared" si="16"/>
        <v>0</v>
      </c>
      <c r="BH154" s="140">
        <f t="shared" si="17"/>
        <v>0</v>
      </c>
      <c r="BI154" s="140">
        <f t="shared" si="18"/>
        <v>0</v>
      </c>
      <c r="BJ154" s="17" t="s">
        <v>83</v>
      </c>
      <c r="BK154" s="140">
        <f t="shared" si="19"/>
        <v>0</v>
      </c>
      <c r="BL154" s="17" t="s">
        <v>187</v>
      </c>
      <c r="BM154" s="139" t="s">
        <v>768</v>
      </c>
    </row>
    <row r="155" spans="2:65" s="11" customFormat="1" ht="22.95" customHeight="1">
      <c r="B155" s="116"/>
      <c r="D155" s="117" t="s">
        <v>74</v>
      </c>
      <c r="E155" s="126" t="s">
        <v>1672</v>
      </c>
      <c r="F155" s="126" t="s">
        <v>1673</v>
      </c>
      <c r="I155" s="119"/>
      <c r="J155" s="127">
        <f>BK155</f>
        <v>0</v>
      </c>
      <c r="L155" s="116"/>
      <c r="M155" s="121"/>
      <c r="P155" s="122">
        <f>P156</f>
        <v>0</v>
      </c>
      <c r="R155" s="122">
        <f>R156</f>
        <v>0</v>
      </c>
      <c r="T155" s="123">
        <f>T156</f>
        <v>0</v>
      </c>
      <c r="AR155" s="117" t="s">
        <v>83</v>
      </c>
      <c r="AT155" s="124" t="s">
        <v>74</v>
      </c>
      <c r="AU155" s="124" t="s">
        <v>83</v>
      </c>
      <c r="AY155" s="117" t="s">
        <v>180</v>
      </c>
      <c r="BK155" s="125">
        <f>BK156</f>
        <v>0</v>
      </c>
    </row>
    <row r="156" spans="2:65" s="1" customFormat="1" ht="24.15" customHeight="1">
      <c r="B156" s="32"/>
      <c r="C156" s="128" t="s">
        <v>491</v>
      </c>
      <c r="D156" s="128" t="s">
        <v>182</v>
      </c>
      <c r="E156" s="129" t="s">
        <v>1674</v>
      </c>
      <c r="F156" s="130" t="s">
        <v>1675</v>
      </c>
      <c r="G156" s="131" t="s">
        <v>557</v>
      </c>
      <c r="H156" s="132">
        <v>2</v>
      </c>
      <c r="I156" s="133"/>
      <c r="J156" s="134">
        <f>ROUND(I156*H156,2)</f>
        <v>0</v>
      </c>
      <c r="K156" s="130" t="s">
        <v>19</v>
      </c>
      <c r="L156" s="32"/>
      <c r="M156" s="135" t="s">
        <v>19</v>
      </c>
      <c r="N156" s="136" t="s">
        <v>46</v>
      </c>
      <c r="P156" s="137">
        <f>O156*H156</f>
        <v>0</v>
      </c>
      <c r="Q156" s="137">
        <v>0</v>
      </c>
      <c r="R156" s="137">
        <f>Q156*H156</f>
        <v>0</v>
      </c>
      <c r="S156" s="137">
        <v>0</v>
      </c>
      <c r="T156" s="138">
        <f>S156*H156</f>
        <v>0</v>
      </c>
      <c r="AR156" s="139" t="s">
        <v>187</v>
      </c>
      <c r="AT156" s="139" t="s">
        <v>182</v>
      </c>
      <c r="AU156" s="139" t="s">
        <v>85</v>
      </c>
      <c r="AY156" s="17" t="s">
        <v>180</v>
      </c>
      <c r="BE156" s="140">
        <f>IF(N156="základní",J156,0)</f>
        <v>0</v>
      </c>
      <c r="BF156" s="140">
        <f>IF(N156="snížená",J156,0)</f>
        <v>0</v>
      </c>
      <c r="BG156" s="140">
        <f>IF(N156="zákl. přenesená",J156,0)</f>
        <v>0</v>
      </c>
      <c r="BH156" s="140">
        <f>IF(N156="sníž. přenesená",J156,0)</f>
        <v>0</v>
      </c>
      <c r="BI156" s="140">
        <f>IF(N156="nulová",J156,0)</f>
        <v>0</v>
      </c>
      <c r="BJ156" s="17" t="s">
        <v>83</v>
      </c>
      <c r="BK156" s="140">
        <f>ROUND(I156*H156,2)</f>
        <v>0</v>
      </c>
      <c r="BL156" s="17" t="s">
        <v>187</v>
      </c>
      <c r="BM156" s="139" t="s">
        <v>779</v>
      </c>
    </row>
    <row r="157" spans="2:65" s="11" customFormat="1" ht="22.95" customHeight="1">
      <c r="B157" s="116"/>
      <c r="D157" s="117" t="s">
        <v>74</v>
      </c>
      <c r="E157" s="126" t="s">
        <v>1676</v>
      </c>
      <c r="F157" s="126" t="s">
        <v>1677</v>
      </c>
      <c r="I157" s="119"/>
      <c r="J157" s="127">
        <f>BK157</f>
        <v>0</v>
      </c>
      <c r="L157" s="116"/>
      <c r="M157" s="121"/>
      <c r="P157" s="122">
        <f>SUM(P158:P167)</f>
        <v>0</v>
      </c>
      <c r="R157" s="122">
        <f>SUM(R158:R167)</f>
        <v>0</v>
      </c>
      <c r="T157" s="123">
        <f>SUM(T158:T167)</f>
        <v>0</v>
      </c>
      <c r="AR157" s="117" t="s">
        <v>83</v>
      </c>
      <c r="AT157" s="124" t="s">
        <v>74</v>
      </c>
      <c r="AU157" s="124" t="s">
        <v>83</v>
      </c>
      <c r="AY157" s="117" t="s">
        <v>180</v>
      </c>
      <c r="BK157" s="125">
        <f>SUM(BK158:BK167)</f>
        <v>0</v>
      </c>
    </row>
    <row r="158" spans="2:65" s="1" customFormat="1" ht="24.15" customHeight="1">
      <c r="B158" s="32"/>
      <c r="C158" s="128" t="s">
        <v>496</v>
      </c>
      <c r="D158" s="128" t="s">
        <v>182</v>
      </c>
      <c r="E158" s="129" t="s">
        <v>1678</v>
      </c>
      <c r="F158" s="130" t="s">
        <v>1679</v>
      </c>
      <c r="G158" s="131" t="s">
        <v>1195</v>
      </c>
      <c r="H158" s="132">
        <v>1</v>
      </c>
      <c r="I158" s="133"/>
      <c r="J158" s="134">
        <f t="shared" ref="J158:J167" si="20">ROUND(I158*H158,2)</f>
        <v>0</v>
      </c>
      <c r="K158" s="130" t="s">
        <v>19</v>
      </c>
      <c r="L158" s="32"/>
      <c r="M158" s="135" t="s">
        <v>19</v>
      </c>
      <c r="N158" s="136" t="s">
        <v>46</v>
      </c>
      <c r="P158" s="137">
        <f t="shared" ref="P158:P167" si="21">O158*H158</f>
        <v>0</v>
      </c>
      <c r="Q158" s="137">
        <v>0</v>
      </c>
      <c r="R158" s="137">
        <f t="shared" ref="R158:R167" si="22">Q158*H158</f>
        <v>0</v>
      </c>
      <c r="S158" s="137">
        <v>0</v>
      </c>
      <c r="T158" s="138">
        <f t="shared" ref="T158:T167" si="23">S158*H158</f>
        <v>0</v>
      </c>
      <c r="AR158" s="139" t="s">
        <v>187</v>
      </c>
      <c r="AT158" s="139" t="s">
        <v>182</v>
      </c>
      <c r="AU158" s="139" t="s">
        <v>85</v>
      </c>
      <c r="AY158" s="17" t="s">
        <v>180</v>
      </c>
      <c r="BE158" s="140">
        <f t="shared" ref="BE158:BE167" si="24">IF(N158="základní",J158,0)</f>
        <v>0</v>
      </c>
      <c r="BF158" s="140">
        <f t="shared" ref="BF158:BF167" si="25">IF(N158="snížená",J158,0)</f>
        <v>0</v>
      </c>
      <c r="BG158" s="140">
        <f t="shared" ref="BG158:BG167" si="26">IF(N158="zákl. přenesená",J158,0)</f>
        <v>0</v>
      </c>
      <c r="BH158" s="140">
        <f t="shared" ref="BH158:BH167" si="27">IF(N158="sníž. přenesená",J158,0)</f>
        <v>0</v>
      </c>
      <c r="BI158" s="140">
        <f t="shared" ref="BI158:BI167" si="28">IF(N158="nulová",J158,0)</f>
        <v>0</v>
      </c>
      <c r="BJ158" s="17" t="s">
        <v>83</v>
      </c>
      <c r="BK158" s="140">
        <f t="shared" ref="BK158:BK167" si="29">ROUND(I158*H158,2)</f>
        <v>0</v>
      </c>
      <c r="BL158" s="17" t="s">
        <v>187</v>
      </c>
      <c r="BM158" s="139" t="s">
        <v>445</v>
      </c>
    </row>
    <row r="159" spans="2:65" s="1" customFormat="1" ht="21.75" customHeight="1">
      <c r="B159" s="32"/>
      <c r="C159" s="128" t="s">
        <v>503</v>
      </c>
      <c r="D159" s="128" t="s">
        <v>182</v>
      </c>
      <c r="E159" s="129" t="s">
        <v>1680</v>
      </c>
      <c r="F159" s="130" t="s">
        <v>1681</v>
      </c>
      <c r="G159" s="131" t="s">
        <v>1195</v>
      </c>
      <c r="H159" s="132">
        <v>1</v>
      </c>
      <c r="I159" s="133"/>
      <c r="J159" s="134">
        <f t="shared" si="20"/>
        <v>0</v>
      </c>
      <c r="K159" s="130" t="s">
        <v>19</v>
      </c>
      <c r="L159" s="32"/>
      <c r="M159" s="135" t="s">
        <v>19</v>
      </c>
      <c r="N159" s="136" t="s">
        <v>46</v>
      </c>
      <c r="P159" s="137">
        <f t="shared" si="21"/>
        <v>0</v>
      </c>
      <c r="Q159" s="137">
        <v>0</v>
      </c>
      <c r="R159" s="137">
        <f t="shared" si="22"/>
        <v>0</v>
      </c>
      <c r="S159" s="137">
        <v>0</v>
      </c>
      <c r="T159" s="138">
        <f t="shared" si="23"/>
        <v>0</v>
      </c>
      <c r="AR159" s="139" t="s">
        <v>187</v>
      </c>
      <c r="AT159" s="139" t="s">
        <v>182</v>
      </c>
      <c r="AU159" s="139" t="s">
        <v>85</v>
      </c>
      <c r="AY159" s="17" t="s">
        <v>180</v>
      </c>
      <c r="BE159" s="140">
        <f t="shared" si="24"/>
        <v>0</v>
      </c>
      <c r="BF159" s="140">
        <f t="shared" si="25"/>
        <v>0</v>
      </c>
      <c r="BG159" s="140">
        <f t="shared" si="26"/>
        <v>0</v>
      </c>
      <c r="BH159" s="140">
        <f t="shared" si="27"/>
        <v>0</v>
      </c>
      <c r="BI159" s="140">
        <f t="shared" si="28"/>
        <v>0</v>
      </c>
      <c r="BJ159" s="17" t="s">
        <v>83</v>
      </c>
      <c r="BK159" s="140">
        <f t="shared" si="29"/>
        <v>0</v>
      </c>
      <c r="BL159" s="17" t="s">
        <v>187</v>
      </c>
      <c r="BM159" s="139" t="s">
        <v>799</v>
      </c>
    </row>
    <row r="160" spans="2:65" s="1" customFormat="1" ht="24.15" customHeight="1">
      <c r="B160" s="32"/>
      <c r="C160" s="128" t="s">
        <v>512</v>
      </c>
      <c r="D160" s="128" t="s">
        <v>182</v>
      </c>
      <c r="E160" s="129" t="s">
        <v>1682</v>
      </c>
      <c r="F160" s="130" t="s">
        <v>1683</v>
      </c>
      <c r="G160" s="131" t="s">
        <v>1195</v>
      </c>
      <c r="H160" s="132">
        <v>1</v>
      </c>
      <c r="I160" s="133"/>
      <c r="J160" s="134">
        <f t="shared" si="20"/>
        <v>0</v>
      </c>
      <c r="K160" s="130" t="s">
        <v>19</v>
      </c>
      <c r="L160" s="32"/>
      <c r="M160" s="135" t="s">
        <v>19</v>
      </c>
      <c r="N160" s="136" t="s">
        <v>46</v>
      </c>
      <c r="P160" s="137">
        <f t="shared" si="21"/>
        <v>0</v>
      </c>
      <c r="Q160" s="137">
        <v>0</v>
      </c>
      <c r="R160" s="137">
        <f t="shared" si="22"/>
        <v>0</v>
      </c>
      <c r="S160" s="137">
        <v>0</v>
      </c>
      <c r="T160" s="138">
        <f t="shared" si="23"/>
        <v>0</v>
      </c>
      <c r="AR160" s="139" t="s">
        <v>187</v>
      </c>
      <c r="AT160" s="139" t="s">
        <v>182</v>
      </c>
      <c r="AU160" s="139" t="s">
        <v>85</v>
      </c>
      <c r="AY160" s="17" t="s">
        <v>180</v>
      </c>
      <c r="BE160" s="140">
        <f t="shared" si="24"/>
        <v>0</v>
      </c>
      <c r="BF160" s="140">
        <f t="shared" si="25"/>
        <v>0</v>
      </c>
      <c r="BG160" s="140">
        <f t="shared" si="26"/>
        <v>0</v>
      </c>
      <c r="BH160" s="140">
        <f t="shared" si="27"/>
        <v>0</v>
      </c>
      <c r="BI160" s="140">
        <f t="shared" si="28"/>
        <v>0</v>
      </c>
      <c r="BJ160" s="17" t="s">
        <v>83</v>
      </c>
      <c r="BK160" s="140">
        <f t="shared" si="29"/>
        <v>0</v>
      </c>
      <c r="BL160" s="17" t="s">
        <v>187</v>
      </c>
      <c r="BM160" s="139" t="s">
        <v>808</v>
      </c>
    </row>
    <row r="161" spans="2:65" s="1" customFormat="1" ht="24.15" customHeight="1">
      <c r="B161" s="32"/>
      <c r="C161" s="128" t="s">
        <v>520</v>
      </c>
      <c r="D161" s="128" t="s">
        <v>182</v>
      </c>
      <c r="E161" s="129" t="s">
        <v>1684</v>
      </c>
      <c r="F161" s="130" t="s">
        <v>1685</v>
      </c>
      <c r="G161" s="131" t="s">
        <v>1195</v>
      </c>
      <c r="H161" s="132">
        <v>1</v>
      </c>
      <c r="I161" s="133"/>
      <c r="J161" s="134">
        <f t="shared" si="20"/>
        <v>0</v>
      </c>
      <c r="K161" s="130" t="s">
        <v>19</v>
      </c>
      <c r="L161" s="32"/>
      <c r="M161" s="135" t="s">
        <v>19</v>
      </c>
      <c r="N161" s="136" t="s">
        <v>46</v>
      </c>
      <c r="P161" s="137">
        <f t="shared" si="21"/>
        <v>0</v>
      </c>
      <c r="Q161" s="137">
        <v>0</v>
      </c>
      <c r="R161" s="137">
        <f t="shared" si="22"/>
        <v>0</v>
      </c>
      <c r="S161" s="137">
        <v>0</v>
      </c>
      <c r="T161" s="138">
        <f t="shared" si="23"/>
        <v>0</v>
      </c>
      <c r="AR161" s="139" t="s">
        <v>187</v>
      </c>
      <c r="AT161" s="139" t="s">
        <v>182</v>
      </c>
      <c r="AU161" s="139" t="s">
        <v>85</v>
      </c>
      <c r="AY161" s="17" t="s">
        <v>180</v>
      </c>
      <c r="BE161" s="140">
        <f t="shared" si="24"/>
        <v>0</v>
      </c>
      <c r="BF161" s="140">
        <f t="shared" si="25"/>
        <v>0</v>
      </c>
      <c r="BG161" s="140">
        <f t="shared" si="26"/>
        <v>0</v>
      </c>
      <c r="BH161" s="140">
        <f t="shared" si="27"/>
        <v>0</v>
      </c>
      <c r="BI161" s="140">
        <f t="shared" si="28"/>
        <v>0</v>
      </c>
      <c r="BJ161" s="17" t="s">
        <v>83</v>
      </c>
      <c r="BK161" s="140">
        <f t="shared" si="29"/>
        <v>0</v>
      </c>
      <c r="BL161" s="17" t="s">
        <v>187</v>
      </c>
      <c r="BM161" s="139" t="s">
        <v>820</v>
      </c>
    </row>
    <row r="162" spans="2:65" s="1" customFormat="1" ht="24.15" customHeight="1">
      <c r="B162" s="32"/>
      <c r="C162" s="128" t="s">
        <v>528</v>
      </c>
      <c r="D162" s="128" t="s">
        <v>182</v>
      </c>
      <c r="E162" s="129" t="s">
        <v>1686</v>
      </c>
      <c r="F162" s="130" t="s">
        <v>1687</v>
      </c>
      <c r="G162" s="131" t="s">
        <v>1195</v>
      </c>
      <c r="H162" s="132">
        <v>1</v>
      </c>
      <c r="I162" s="133"/>
      <c r="J162" s="134">
        <f t="shared" si="20"/>
        <v>0</v>
      </c>
      <c r="K162" s="130" t="s">
        <v>19</v>
      </c>
      <c r="L162" s="32"/>
      <c r="M162" s="135" t="s">
        <v>19</v>
      </c>
      <c r="N162" s="136" t="s">
        <v>46</v>
      </c>
      <c r="P162" s="137">
        <f t="shared" si="21"/>
        <v>0</v>
      </c>
      <c r="Q162" s="137">
        <v>0</v>
      </c>
      <c r="R162" s="137">
        <f t="shared" si="22"/>
        <v>0</v>
      </c>
      <c r="S162" s="137">
        <v>0</v>
      </c>
      <c r="T162" s="138">
        <f t="shared" si="23"/>
        <v>0</v>
      </c>
      <c r="AR162" s="139" t="s">
        <v>187</v>
      </c>
      <c r="AT162" s="139" t="s">
        <v>182</v>
      </c>
      <c r="AU162" s="139" t="s">
        <v>85</v>
      </c>
      <c r="AY162" s="17" t="s">
        <v>180</v>
      </c>
      <c r="BE162" s="140">
        <f t="shared" si="24"/>
        <v>0</v>
      </c>
      <c r="BF162" s="140">
        <f t="shared" si="25"/>
        <v>0</v>
      </c>
      <c r="BG162" s="140">
        <f t="shared" si="26"/>
        <v>0</v>
      </c>
      <c r="BH162" s="140">
        <f t="shared" si="27"/>
        <v>0</v>
      </c>
      <c r="BI162" s="140">
        <f t="shared" si="28"/>
        <v>0</v>
      </c>
      <c r="BJ162" s="17" t="s">
        <v>83</v>
      </c>
      <c r="BK162" s="140">
        <f t="shared" si="29"/>
        <v>0</v>
      </c>
      <c r="BL162" s="17" t="s">
        <v>187</v>
      </c>
      <c r="BM162" s="139" t="s">
        <v>836</v>
      </c>
    </row>
    <row r="163" spans="2:65" s="1" customFormat="1" ht="16.5" customHeight="1">
      <c r="B163" s="32"/>
      <c r="C163" s="128" t="s">
        <v>539</v>
      </c>
      <c r="D163" s="128" t="s">
        <v>182</v>
      </c>
      <c r="E163" s="129" t="s">
        <v>1688</v>
      </c>
      <c r="F163" s="130" t="s">
        <v>1689</v>
      </c>
      <c r="G163" s="131" t="s">
        <v>1195</v>
      </c>
      <c r="H163" s="132">
        <v>1</v>
      </c>
      <c r="I163" s="133"/>
      <c r="J163" s="134">
        <f t="shared" si="20"/>
        <v>0</v>
      </c>
      <c r="K163" s="130" t="s">
        <v>19</v>
      </c>
      <c r="L163" s="32"/>
      <c r="M163" s="135" t="s">
        <v>19</v>
      </c>
      <c r="N163" s="136" t="s">
        <v>46</v>
      </c>
      <c r="P163" s="137">
        <f t="shared" si="21"/>
        <v>0</v>
      </c>
      <c r="Q163" s="137">
        <v>0</v>
      </c>
      <c r="R163" s="137">
        <f t="shared" si="22"/>
        <v>0</v>
      </c>
      <c r="S163" s="137">
        <v>0</v>
      </c>
      <c r="T163" s="138">
        <f t="shared" si="23"/>
        <v>0</v>
      </c>
      <c r="AR163" s="139" t="s">
        <v>187</v>
      </c>
      <c r="AT163" s="139" t="s">
        <v>182</v>
      </c>
      <c r="AU163" s="139" t="s">
        <v>85</v>
      </c>
      <c r="AY163" s="17" t="s">
        <v>180</v>
      </c>
      <c r="BE163" s="140">
        <f t="shared" si="24"/>
        <v>0</v>
      </c>
      <c r="BF163" s="140">
        <f t="shared" si="25"/>
        <v>0</v>
      </c>
      <c r="BG163" s="140">
        <f t="shared" si="26"/>
        <v>0</v>
      </c>
      <c r="BH163" s="140">
        <f t="shared" si="27"/>
        <v>0</v>
      </c>
      <c r="BI163" s="140">
        <f t="shared" si="28"/>
        <v>0</v>
      </c>
      <c r="BJ163" s="17" t="s">
        <v>83</v>
      </c>
      <c r="BK163" s="140">
        <f t="shared" si="29"/>
        <v>0</v>
      </c>
      <c r="BL163" s="17" t="s">
        <v>187</v>
      </c>
      <c r="BM163" s="139" t="s">
        <v>847</v>
      </c>
    </row>
    <row r="164" spans="2:65" s="1" customFormat="1" ht="16.5" customHeight="1">
      <c r="B164" s="32"/>
      <c r="C164" s="128" t="s">
        <v>544</v>
      </c>
      <c r="D164" s="128" t="s">
        <v>182</v>
      </c>
      <c r="E164" s="129" t="s">
        <v>1690</v>
      </c>
      <c r="F164" s="130" t="s">
        <v>1691</v>
      </c>
      <c r="G164" s="131" t="s">
        <v>1195</v>
      </c>
      <c r="H164" s="132">
        <v>1</v>
      </c>
      <c r="I164" s="133"/>
      <c r="J164" s="134">
        <f t="shared" si="20"/>
        <v>0</v>
      </c>
      <c r="K164" s="130" t="s">
        <v>19</v>
      </c>
      <c r="L164" s="32"/>
      <c r="M164" s="135" t="s">
        <v>19</v>
      </c>
      <c r="N164" s="136" t="s">
        <v>46</v>
      </c>
      <c r="P164" s="137">
        <f t="shared" si="21"/>
        <v>0</v>
      </c>
      <c r="Q164" s="137">
        <v>0</v>
      </c>
      <c r="R164" s="137">
        <f t="shared" si="22"/>
        <v>0</v>
      </c>
      <c r="S164" s="137">
        <v>0</v>
      </c>
      <c r="T164" s="138">
        <f t="shared" si="23"/>
        <v>0</v>
      </c>
      <c r="AR164" s="139" t="s">
        <v>187</v>
      </c>
      <c r="AT164" s="139" t="s">
        <v>182</v>
      </c>
      <c r="AU164" s="139" t="s">
        <v>85</v>
      </c>
      <c r="AY164" s="17" t="s">
        <v>180</v>
      </c>
      <c r="BE164" s="140">
        <f t="shared" si="24"/>
        <v>0</v>
      </c>
      <c r="BF164" s="140">
        <f t="shared" si="25"/>
        <v>0</v>
      </c>
      <c r="BG164" s="140">
        <f t="shared" si="26"/>
        <v>0</v>
      </c>
      <c r="BH164" s="140">
        <f t="shared" si="27"/>
        <v>0</v>
      </c>
      <c r="BI164" s="140">
        <f t="shared" si="28"/>
        <v>0</v>
      </c>
      <c r="BJ164" s="17" t="s">
        <v>83</v>
      </c>
      <c r="BK164" s="140">
        <f t="shared" si="29"/>
        <v>0</v>
      </c>
      <c r="BL164" s="17" t="s">
        <v>187</v>
      </c>
      <c r="BM164" s="139" t="s">
        <v>860</v>
      </c>
    </row>
    <row r="165" spans="2:65" s="1" customFormat="1" ht="16.5" customHeight="1">
      <c r="B165" s="32"/>
      <c r="C165" s="128" t="s">
        <v>549</v>
      </c>
      <c r="D165" s="128" t="s">
        <v>182</v>
      </c>
      <c r="E165" s="129" t="s">
        <v>1692</v>
      </c>
      <c r="F165" s="130" t="s">
        <v>1693</v>
      </c>
      <c r="G165" s="131" t="s">
        <v>1195</v>
      </c>
      <c r="H165" s="132">
        <v>1</v>
      </c>
      <c r="I165" s="133"/>
      <c r="J165" s="134">
        <f t="shared" si="20"/>
        <v>0</v>
      </c>
      <c r="K165" s="130" t="s">
        <v>19</v>
      </c>
      <c r="L165" s="32"/>
      <c r="M165" s="135" t="s">
        <v>19</v>
      </c>
      <c r="N165" s="136" t="s">
        <v>46</v>
      </c>
      <c r="P165" s="137">
        <f t="shared" si="21"/>
        <v>0</v>
      </c>
      <c r="Q165" s="137">
        <v>0</v>
      </c>
      <c r="R165" s="137">
        <f t="shared" si="22"/>
        <v>0</v>
      </c>
      <c r="S165" s="137">
        <v>0</v>
      </c>
      <c r="T165" s="138">
        <f t="shared" si="23"/>
        <v>0</v>
      </c>
      <c r="AR165" s="139" t="s">
        <v>187</v>
      </c>
      <c r="AT165" s="139" t="s">
        <v>182</v>
      </c>
      <c r="AU165" s="139" t="s">
        <v>85</v>
      </c>
      <c r="AY165" s="17" t="s">
        <v>180</v>
      </c>
      <c r="BE165" s="140">
        <f t="shared" si="24"/>
        <v>0</v>
      </c>
      <c r="BF165" s="140">
        <f t="shared" si="25"/>
        <v>0</v>
      </c>
      <c r="BG165" s="140">
        <f t="shared" si="26"/>
        <v>0</v>
      </c>
      <c r="BH165" s="140">
        <f t="shared" si="27"/>
        <v>0</v>
      </c>
      <c r="BI165" s="140">
        <f t="shared" si="28"/>
        <v>0</v>
      </c>
      <c r="BJ165" s="17" t="s">
        <v>83</v>
      </c>
      <c r="BK165" s="140">
        <f t="shared" si="29"/>
        <v>0</v>
      </c>
      <c r="BL165" s="17" t="s">
        <v>187</v>
      </c>
      <c r="BM165" s="139" t="s">
        <v>872</v>
      </c>
    </row>
    <row r="166" spans="2:65" s="1" customFormat="1" ht="16.5" customHeight="1">
      <c r="B166" s="32"/>
      <c r="C166" s="128" t="s">
        <v>554</v>
      </c>
      <c r="D166" s="128" t="s">
        <v>182</v>
      </c>
      <c r="E166" s="129" t="s">
        <v>1694</v>
      </c>
      <c r="F166" s="130" t="s">
        <v>1695</v>
      </c>
      <c r="G166" s="131" t="s">
        <v>1195</v>
      </c>
      <c r="H166" s="132">
        <v>1</v>
      </c>
      <c r="I166" s="133"/>
      <c r="J166" s="134">
        <f t="shared" si="20"/>
        <v>0</v>
      </c>
      <c r="K166" s="130" t="s">
        <v>19</v>
      </c>
      <c r="L166" s="32"/>
      <c r="M166" s="135" t="s">
        <v>19</v>
      </c>
      <c r="N166" s="136" t="s">
        <v>46</v>
      </c>
      <c r="P166" s="137">
        <f t="shared" si="21"/>
        <v>0</v>
      </c>
      <c r="Q166" s="137">
        <v>0</v>
      </c>
      <c r="R166" s="137">
        <f t="shared" si="22"/>
        <v>0</v>
      </c>
      <c r="S166" s="137">
        <v>0</v>
      </c>
      <c r="T166" s="138">
        <f t="shared" si="23"/>
        <v>0</v>
      </c>
      <c r="AR166" s="139" t="s">
        <v>187</v>
      </c>
      <c r="AT166" s="139" t="s">
        <v>182</v>
      </c>
      <c r="AU166" s="139" t="s">
        <v>85</v>
      </c>
      <c r="AY166" s="17" t="s">
        <v>180</v>
      </c>
      <c r="BE166" s="140">
        <f t="shared" si="24"/>
        <v>0</v>
      </c>
      <c r="BF166" s="140">
        <f t="shared" si="25"/>
        <v>0</v>
      </c>
      <c r="BG166" s="140">
        <f t="shared" si="26"/>
        <v>0</v>
      </c>
      <c r="BH166" s="140">
        <f t="shared" si="27"/>
        <v>0</v>
      </c>
      <c r="BI166" s="140">
        <f t="shared" si="28"/>
        <v>0</v>
      </c>
      <c r="BJ166" s="17" t="s">
        <v>83</v>
      </c>
      <c r="BK166" s="140">
        <f t="shared" si="29"/>
        <v>0</v>
      </c>
      <c r="BL166" s="17" t="s">
        <v>187</v>
      </c>
      <c r="BM166" s="139" t="s">
        <v>883</v>
      </c>
    </row>
    <row r="167" spans="2:65" s="1" customFormat="1" ht="16.5" customHeight="1">
      <c r="B167" s="32"/>
      <c r="C167" s="128" t="s">
        <v>561</v>
      </c>
      <c r="D167" s="128" t="s">
        <v>182</v>
      </c>
      <c r="E167" s="129" t="s">
        <v>1696</v>
      </c>
      <c r="F167" s="130" t="s">
        <v>1697</v>
      </c>
      <c r="G167" s="131" t="s">
        <v>1195</v>
      </c>
      <c r="H167" s="132">
        <v>1</v>
      </c>
      <c r="I167" s="133"/>
      <c r="J167" s="134">
        <f t="shared" si="20"/>
        <v>0</v>
      </c>
      <c r="K167" s="130" t="s">
        <v>19</v>
      </c>
      <c r="L167" s="32"/>
      <c r="M167" s="135" t="s">
        <v>19</v>
      </c>
      <c r="N167" s="136" t="s">
        <v>46</v>
      </c>
      <c r="P167" s="137">
        <f t="shared" si="21"/>
        <v>0</v>
      </c>
      <c r="Q167" s="137">
        <v>0</v>
      </c>
      <c r="R167" s="137">
        <f t="shared" si="22"/>
        <v>0</v>
      </c>
      <c r="S167" s="137">
        <v>0</v>
      </c>
      <c r="T167" s="138">
        <f t="shared" si="23"/>
        <v>0</v>
      </c>
      <c r="AR167" s="139" t="s">
        <v>187</v>
      </c>
      <c r="AT167" s="139" t="s">
        <v>182</v>
      </c>
      <c r="AU167" s="139" t="s">
        <v>85</v>
      </c>
      <c r="AY167" s="17" t="s">
        <v>180</v>
      </c>
      <c r="BE167" s="140">
        <f t="shared" si="24"/>
        <v>0</v>
      </c>
      <c r="BF167" s="140">
        <f t="shared" si="25"/>
        <v>0</v>
      </c>
      <c r="BG167" s="140">
        <f t="shared" si="26"/>
        <v>0</v>
      </c>
      <c r="BH167" s="140">
        <f t="shared" si="27"/>
        <v>0</v>
      </c>
      <c r="BI167" s="140">
        <f t="shared" si="28"/>
        <v>0</v>
      </c>
      <c r="BJ167" s="17" t="s">
        <v>83</v>
      </c>
      <c r="BK167" s="140">
        <f t="shared" si="29"/>
        <v>0</v>
      </c>
      <c r="BL167" s="17" t="s">
        <v>187</v>
      </c>
      <c r="BM167" s="139" t="s">
        <v>892</v>
      </c>
    </row>
    <row r="168" spans="2:65" s="11" customFormat="1" ht="25.95" customHeight="1">
      <c r="B168" s="116"/>
      <c r="D168" s="117" t="s">
        <v>74</v>
      </c>
      <c r="E168" s="118" t="s">
        <v>1698</v>
      </c>
      <c r="F168" s="118" t="s">
        <v>1534</v>
      </c>
      <c r="I168" s="119"/>
      <c r="J168" s="120">
        <f>BK168</f>
        <v>0</v>
      </c>
      <c r="L168" s="116"/>
      <c r="M168" s="121"/>
      <c r="P168" s="122">
        <f>P169+P176</f>
        <v>0</v>
      </c>
      <c r="R168" s="122">
        <f>R169+R176</f>
        <v>0</v>
      </c>
      <c r="T168" s="123">
        <f>T169+T176</f>
        <v>0</v>
      </c>
      <c r="AR168" s="117" t="s">
        <v>83</v>
      </c>
      <c r="AT168" s="124" t="s">
        <v>74</v>
      </c>
      <c r="AU168" s="124" t="s">
        <v>75</v>
      </c>
      <c r="AY168" s="117" t="s">
        <v>180</v>
      </c>
      <c r="BK168" s="125">
        <f>BK169+BK176</f>
        <v>0</v>
      </c>
    </row>
    <row r="169" spans="2:65" s="11" customFormat="1" ht="22.95" customHeight="1">
      <c r="B169" s="116"/>
      <c r="D169" s="117" t="s">
        <v>74</v>
      </c>
      <c r="E169" s="126" t="s">
        <v>1699</v>
      </c>
      <c r="F169" s="126" t="s">
        <v>1700</v>
      </c>
      <c r="I169" s="119"/>
      <c r="J169" s="127">
        <f>BK169</f>
        <v>0</v>
      </c>
      <c r="L169" s="116"/>
      <c r="M169" s="121"/>
      <c r="P169" s="122">
        <f>SUM(P170:P175)</f>
        <v>0</v>
      </c>
      <c r="R169" s="122">
        <f>SUM(R170:R175)</f>
        <v>0</v>
      </c>
      <c r="T169" s="123">
        <f>SUM(T170:T175)</f>
        <v>0</v>
      </c>
      <c r="AR169" s="117" t="s">
        <v>83</v>
      </c>
      <c r="AT169" s="124" t="s">
        <v>74</v>
      </c>
      <c r="AU169" s="124" t="s">
        <v>83</v>
      </c>
      <c r="AY169" s="117" t="s">
        <v>180</v>
      </c>
      <c r="BK169" s="125">
        <f>SUM(BK170:BK175)</f>
        <v>0</v>
      </c>
    </row>
    <row r="170" spans="2:65" s="1" customFormat="1" ht="16.5" customHeight="1">
      <c r="B170" s="32"/>
      <c r="C170" s="128" t="s">
        <v>567</v>
      </c>
      <c r="D170" s="128" t="s">
        <v>182</v>
      </c>
      <c r="E170" s="129" t="s">
        <v>1701</v>
      </c>
      <c r="F170" s="130" t="s">
        <v>1702</v>
      </c>
      <c r="G170" s="131" t="s">
        <v>1703</v>
      </c>
      <c r="H170" s="132">
        <v>2</v>
      </c>
      <c r="I170" s="133"/>
      <c r="J170" s="134">
        <f t="shared" ref="J170:J175" si="30">ROUND(I170*H170,2)</f>
        <v>0</v>
      </c>
      <c r="K170" s="130" t="s">
        <v>19</v>
      </c>
      <c r="L170" s="32"/>
      <c r="M170" s="135" t="s">
        <v>19</v>
      </c>
      <c r="N170" s="136" t="s">
        <v>46</v>
      </c>
      <c r="P170" s="137">
        <f t="shared" ref="P170:P175" si="31">O170*H170</f>
        <v>0</v>
      </c>
      <c r="Q170" s="137">
        <v>0</v>
      </c>
      <c r="R170" s="137">
        <f t="shared" ref="R170:R175" si="32">Q170*H170</f>
        <v>0</v>
      </c>
      <c r="S170" s="137">
        <v>0</v>
      </c>
      <c r="T170" s="138">
        <f t="shared" ref="T170:T175" si="33">S170*H170</f>
        <v>0</v>
      </c>
      <c r="AR170" s="139" t="s">
        <v>187</v>
      </c>
      <c r="AT170" s="139" t="s">
        <v>182</v>
      </c>
      <c r="AU170" s="139" t="s">
        <v>85</v>
      </c>
      <c r="AY170" s="17" t="s">
        <v>180</v>
      </c>
      <c r="BE170" s="140">
        <f t="shared" ref="BE170:BE175" si="34">IF(N170="základní",J170,0)</f>
        <v>0</v>
      </c>
      <c r="BF170" s="140">
        <f t="shared" ref="BF170:BF175" si="35">IF(N170="snížená",J170,0)</f>
        <v>0</v>
      </c>
      <c r="BG170" s="140">
        <f t="shared" ref="BG170:BG175" si="36">IF(N170="zákl. přenesená",J170,0)</f>
        <v>0</v>
      </c>
      <c r="BH170" s="140">
        <f t="shared" ref="BH170:BH175" si="37">IF(N170="sníž. přenesená",J170,0)</f>
        <v>0</v>
      </c>
      <c r="BI170" s="140">
        <f t="shared" ref="BI170:BI175" si="38">IF(N170="nulová",J170,0)</f>
        <v>0</v>
      </c>
      <c r="BJ170" s="17" t="s">
        <v>83</v>
      </c>
      <c r="BK170" s="140">
        <f t="shared" ref="BK170:BK175" si="39">ROUND(I170*H170,2)</f>
        <v>0</v>
      </c>
      <c r="BL170" s="17" t="s">
        <v>187</v>
      </c>
      <c r="BM170" s="139" t="s">
        <v>903</v>
      </c>
    </row>
    <row r="171" spans="2:65" s="1" customFormat="1" ht="16.5" customHeight="1">
      <c r="B171" s="32"/>
      <c r="C171" s="128" t="s">
        <v>573</v>
      </c>
      <c r="D171" s="128" t="s">
        <v>182</v>
      </c>
      <c r="E171" s="129" t="s">
        <v>1704</v>
      </c>
      <c r="F171" s="130" t="s">
        <v>1705</v>
      </c>
      <c r="G171" s="131" t="s">
        <v>1703</v>
      </c>
      <c r="H171" s="132">
        <v>24</v>
      </c>
      <c r="I171" s="133"/>
      <c r="J171" s="134">
        <f t="shared" si="30"/>
        <v>0</v>
      </c>
      <c r="K171" s="130" t="s">
        <v>19</v>
      </c>
      <c r="L171" s="32"/>
      <c r="M171" s="135" t="s">
        <v>19</v>
      </c>
      <c r="N171" s="136" t="s">
        <v>46</v>
      </c>
      <c r="P171" s="137">
        <f t="shared" si="31"/>
        <v>0</v>
      </c>
      <c r="Q171" s="137">
        <v>0</v>
      </c>
      <c r="R171" s="137">
        <f t="shared" si="32"/>
        <v>0</v>
      </c>
      <c r="S171" s="137">
        <v>0</v>
      </c>
      <c r="T171" s="138">
        <f t="shared" si="33"/>
        <v>0</v>
      </c>
      <c r="AR171" s="139" t="s">
        <v>187</v>
      </c>
      <c r="AT171" s="139" t="s">
        <v>182</v>
      </c>
      <c r="AU171" s="139" t="s">
        <v>85</v>
      </c>
      <c r="AY171" s="17" t="s">
        <v>180</v>
      </c>
      <c r="BE171" s="140">
        <f t="shared" si="34"/>
        <v>0</v>
      </c>
      <c r="BF171" s="140">
        <f t="shared" si="35"/>
        <v>0</v>
      </c>
      <c r="BG171" s="140">
        <f t="shared" si="36"/>
        <v>0</v>
      </c>
      <c r="BH171" s="140">
        <f t="shared" si="37"/>
        <v>0</v>
      </c>
      <c r="BI171" s="140">
        <f t="shared" si="38"/>
        <v>0</v>
      </c>
      <c r="BJ171" s="17" t="s">
        <v>83</v>
      </c>
      <c r="BK171" s="140">
        <f t="shared" si="39"/>
        <v>0</v>
      </c>
      <c r="BL171" s="17" t="s">
        <v>187</v>
      </c>
      <c r="BM171" s="139" t="s">
        <v>911</v>
      </c>
    </row>
    <row r="172" spans="2:65" s="1" customFormat="1" ht="16.5" customHeight="1">
      <c r="B172" s="32"/>
      <c r="C172" s="128" t="s">
        <v>578</v>
      </c>
      <c r="D172" s="128" t="s">
        <v>182</v>
      </c>
      <c r="E172" s="129" t="s">
        <v>1706</v>
      </c>
      <c r="F172" s="130" t="s">
        <v>1707</v>
      </c>
      <c r="G172" s="131" t="s">
        <v>1703</v>
      </c>
      <c r="H172" s="132">
        <v>2</v>
      </c>
      <c r="I172" s="133"/>
      <c r="J172" s="134">
        <f t="shared" si="30"/>
        <v>0</v>
      </c>
      <c r="K172" s="130" t="s">
        <v>19</v>
      </c>
      <c r="L172" s="32"/>
      <c r="M172" s="135" t="s">
        <v>19</v>
      </c>
      <c r="N172" s="136" t="s">
        <v>46</v>
      </c>
      <c r="P172" s="137">
        <f t="shared" si="31"/>
        <v>0</v>
      </c>
      <c r="Q172" s="137">
        <v>0</v>
      </c>
      <c r="R172" s="137">
        <f t="shared" si="32"/>
        <v>0</v>
      </c>
      <c r="S172" s="137">
        <v>0</v>
      </c>
      <c r="T172" s="138">
        <f t="shared" si="33"/>
        <v>0</v>
      </c>
      <c r="AR172" s="139" t="s">
        <v>187</v>
      </c>
      <c r="AT172" s="139" t="s">
        <v>182</v>
      </c>
      <c r="AU172" s="139" t="s">
        <v>85</v>
      </c>
      <c r="AY172" s="17" t="s">
        <v>180</v>
      </c>
      <c r="BE172" s="140">
        <f t="shared" si="34"/>
        <v>0</v>
      </c>
      <c r="BF172" s="140">
        <f t="shared" si="35"/>
        <v>0</v>
      </c>
      <c r="BG172" s="140">
        <f t="shared" si="36"/>
        <v>0</v>
      </c>
      <c r="BH172" s="140">
        <f t="shared" si="37"/>
        <v>0</v>
      </c>
      <c r="BI172" s="140">
        <f t="shared" si="38"/>
        <v>0</v>
      </c>
      <c r="BJ172" s="17" t="s">
        <v>83</v>
      </c>
      <c r="BK172" s="140">
        <f t="shared" si="39"/>
        <v>0</v>
      </c>
      <c r="BL172" s="17" t="s">
        <v>187</v>
      </c>
      <c r="BM172" s="139" t="s">
        <v>920</v>
      </c>
    </row>
    <row r="173" spans="2:65" s="1" customFormat="1" ht="16.5" customHeight="1">
      <c r="B173" s="32"/>
      <c r="C173" s="128" t="s">
        <v>585</v>
      </c>
      <c r="D173" s="128" t="s">
        <v>182</v>
      </c>
      <c r="E173" s="129" t="s">
        <v>1708</v>
      </c>
      <c r="F173" s="130" t="s">
        <v>1709</v>
      </c>
      <c r="G173" s="131" t="s">
        <v>1703</v>
      </c>
      <c r="H173" s="132">
        <v>12</v>
      </c>
      <c r="I173" s="133"/>
      <c r="J173" s="134">
        <f t="shared" si="30"/>
        <v>0</v>
      </c>
      <c r="K173" s="130" t="s">
        <v>19</v>
      </c>
      <c r="L173" s="32"/>
      <c r="M173" s="135" t="s">
        <v>19</v>
      </c>
      <c r="N173" s="136" t="s">
        <v>46</v>
      </c>
      <c r="P173" s="137">
        <f t="shared" si="31"/>
        <v>0</v>
      </c>
      <c r="Q173" s="137">
        <v>0</v>
      </c>
      <c r="R173" s="137">
        <f t="shared" si="32"/>
        <v>0</v>
      </c>
      <c r="S173" s="137">
        <v>0</v>
      </c>
      <c r="T173" s="138">
        <f t="shared" si="33"/>
        <v>0</v>
      </c>
      <c r="AR173" s="139" t="s">
        <v>187</v>
      </c>
      <c r="AT173" s="139" t="s">
        <v>182</v>
      </c>
      <c r="AU173" s="139" t="s">
        <v>85</v>
      </c>
      <c r="AY173" s="17" t="s">
        <v>180</v>
      </c>
      <c r="BE173" s="140">
        <f t="shared" si="34"/>
        <v>0</v>
      </c>
      <c r="BF173" s="140">
        <f t="shared" si="35"/>
        <v>0</v>
      </c>
      <c r="BG173" s="140">
        <f t="shared" si="36"/>
        <v>0</v>
      </c>
      <c r="BH173" s="140">
        <f t="shared" si="37"/>
        <v>0</v>
      </c>
      <c r="BI173" s="140">
        <f t="shared" si="38"/>
        <v>0</v>
      </c>
      <c r="BJ173" s="17" t="s">
        <v>83</v>
      </c>
      <c r="BK173" s="140">
        <f t="shared" si="39"/>
        <v>0</v>
      </c>
      <c r="BL173" s="17" t="s">
        <v>187</v>
      </c>
      <c r="BM173" s="139" t="s">
        <v>928</v>
      </c>
    </row>
    <row r="174" spans="2:65" s="1" customFormat="1" ht="16.5" customHeight="1">
      <c r="B174" s="32"/>
      <c r="C174" s="128" t="s">
        <v>589</v>
      </c>
      <c r="D174" s="128" t="s">
        <v>182</v>
      </c>
      <c r="E174" s="129" t="s">
        <v>1710</v>
      </c>
      <c r="F174" s="130" t="s">
        <v>1711</v>
      </c>
      <c r="G174" s="131" t="s">
        <v>1703</v>
      </c>
      <c r="H174" s="132">
        <v>4</v>
      </c>
      <c r="I174" s="133"/>
      <c r="J174" s="134">
        <f t="shared" si="30"/>
        <v>0</v>
      </c>
      <c r="K174" s="130" t="s">
        <v>19</v>
      </c>
      <c r="L174" s="32"/>
      <c r="M174" s="135" t="s">
        <v>19</v>
      </c>
      <c r="N174" s="136" t="s">
        <v>46</v>
      </c>
      <c r="P174" s="137">
        <f t="shared" si="31"/>
        <v>0</v>
      </c>
      <c r="Q174" s="137">
        <v>0</v>
      </c>
      <c r="R174" s="137">
        <f t="shared" si="32"/>
        <v>0</v>
      </c>
      <c r="S174" s="137">
        <v>0</v>
      </c>
      <c r="T174" s="138">
        <f t="shared" si="33"/>
        <v>0</v>
      </c>
      <c r="AR174" s="139" t="s">
        <v>187</v>
      </c>
      <c r="AT174" s="139" t="s">
        <v>182</v>
      </c>
      <c r="AU174" s="139" t="s">
        <v>85</v>
      </c>
      <c r="AY174" s="17" t="s">
        <v>180</v>
      </c>
      <c r="BE174" s="140">
        <f t="shared" si="34"/>
        <v>0</v>
      </c>
      <c r="BF174" s="140">
        <f t="shared" si="35"/>
        <v>0</v>
      </c>
      <c r="BG174" s="140">
        <f t="shared" si="36"/>
        <v>0</v>
      </c>
      <c r="BH174" s="140">
        <f t="shared" si="37"/>
        <v>0</v>
      </c>
      <c r="BI174" s="140">
        <f t="shared" si="38"/>
        <v>0</v>
      </c>
      <c r="BJ174" s="17" t="s">
        <v>83</v>
      </c>
      <c r="BK174" s="140">
        <f t="shared" si="39"/>
        <v>0</v>
      </c>
      <c r="BL174" s="17" t="s">
        <v>187</v>
      </c>
      <c r="BM174" s="139" t="s">
        <v>941</v>
      </c>
    </row>
    <row r="175" spans="2:65" s="1" customFormat="1" ht="16.5" customHeight="1">
      <c r="B175" s="32"/>
      <c r="C175" s="128" t="s">
        <v>597</v>
      </c>
      <c r="D175" s="128" t="s">
        <v>182</v>
      </c>
      <c r="E175" s="129" t="s">
        <v>1712</v>
      </c>
      <c r="F175" s="130" t="s">
        <v>1713</v>
      </c>
      <c r="G175" s="131" t="s">
        <v>1703</v>
      </c>
      <c r="H175" s="132">
        <v>24</v>
      </c>
      <c r="I175" s="133"/>
      <c r="J175" s="134">
        <f t="shared" si="30"/>
        <v>0</v>
      </c>
      <c r="K175" s="130" t="s">
        <v>19</v>
      </c>
      <c r="L175" s="32"/>
      <c r="M175" s="135" t="s">
        <v>19</v>
      </c>
      <c r="N175" s="136" t="s">
        <v>46</v>
      </c>
      <c r="P175" s="137">
        <f t="shared" si="31"/>
        <v>0</v>
      </c>
      <c r="Q175" s="137">
        <v>0</v>
      </c>
      <c r="R175" s="137">
        <f t="shared" si="32"/>
        <v>0</v>
      </c>
      <c r="S175" s="137">
        <v>0</v>
      </c>
      <c r="T175" s="138">
        <f t="shared" si="33"/>
        <v>0</v>
      </c>
      <c r="AR175" s="139" t="s">
        <v>187</v>
      </c>
      <c r="AT175" s="139" t="s">
        <v>182</v>
      </c>
      <c r="AU175" s="139" t="s">
        <v>85</v>
      </c>
      <c r="AY175" s="17" t="s">
        <v>180</v>
      </c>
      <c r="BE175" s="140">
        <f t="shared" si="34"/>
        <v>0</v>
      </c>
      <c r="BF175" s="140">
        <f t="shared" si="35"/>
        <v>0</v>
      </c>
      <c r="BG175" s="140">
        <f t="shared" si="36"/>
        <v>0</v>
      </c>
      <c r="BH175" s="140">
        <f t="shared" si="37"/>
        <v>0</v>
      </c>
      <c r="BI175" s="140">
        <f t="shared" si="38"/>
        <v>0</v>
      </c>
      <c r="BJ175" s="17" t="s">
        <v>83</v>
      </c>
      <c r="BK175" s="140">
        <f t="shared" si="39"/>
        <v>0</v>
      </c>
      <c r="BL175" s="17" t="s">
        <v>187</v>
      </c>
      <c r="BM175" s="139" t="s">
        <v>955</v>
      </c>
    </row>
    <row r="176" spans="2:65" s="11" customFormat="1" ht="22.95" customHeight="1">
      <c r="B176" s="116"/>
      <c r="D176" s="117" t="s">
        <v>74</v>
      </c>
      <c r="E176" s="126" t="s">
        <v>1714</v>
      </c>
      <c r="F176" s="126" t="s">
        <v>1715</v>
      </c>
      <c r="I176" s="119"/>
      <c r="J176" s="127">
        <f>BK176</f>
        <v>0</v>
      </c>
      <c r="L176" s="116"/>
      <c r="M176" s="121"/>
      <c r="P176" s="122">
        <f>SUM(P177:P178)</f>
        <v>0</v>
      </c>
      <c r="R176" s="122">
        <f>SUM(R177:R178)</f>
        <v>0</v>
      </c>
      <c r="T176" s="123">
        <f>SUM(T177:T178)</f>
        <v>0</v>
      </c>
      <c r="AR176" s="117" t="s">
        <v>83</v>
      </c>
      <c r="AT176" s="124" t="s">
        <v>74</v>
      </c>
      <c r="AU176" s="124" t="s">
        <v>83</v>
      </c>
      <c r="AY176" s="117" t="s">
        <v>180</v>
      </c>
      <c r="BK176" s="125">
        <f>SUM(BK177:BK178)</f>
        <v>0</v>
      </c>
    </row>
    <row r="177" spans="2:65" s="1" customFormat="1" ht="16.5" customHeight="1">
      <c r="B177" s="32"/>
      <c r="C177" s="128" t="s">
        <v>537</v>
      </c>
      <c r="D177" s="128" t="s">
        <v>182</v>
      </c>
      <c r="E177" s="129" t="s">
        <v>1716</v>
      </c>
      <c r="F177" s="130" t="s">
        <v>1717</v>
      </c>
      <c r="G177" s="131" t="s">
        <v>1195</v>
      </c>
      <c r="H177" s="132">
        <v>1</v>
      </c>
      <c r="I177" s="133"/>
      <c r="J177" s="134">
        <f>ROUND(I177*H177,2)</f>
        <v>0</v>
      </c>
      <c r="K177" s="130" t="s">
        <v>19</v>
      </c>
      <c r="L177" s="32"/>
      <c r="M177" s="135" t="s">
        <v>19</v>
      </c>
      <c r="N177" s="136" t="s">
        <v>46</v>
      </c>
      <c r="P177" s="137">
        <f>O177*H177</f>
        <v>0</v>
      </c>
      <c r="Q177" s="137">
        <v>0</v>
      </c>
      <c r="R177" s="137">
        <f>Q177*H177</f>
        <v>0</v>
      </c>
      <c r="S177" s="137">
        <v>0</v>
      </c>
      <c r="T177" s="138">
        <f>S177*H177</f>
        <v>0</v>
      </c>
      <c r="AR177" s="139" t="s">
        <v>187</v>
      </c>
      <c r="AT177" s="139" t="s">
        <v>182</v>
      </c>
      <c r="AU177" s="139" t="s">
        <v>85</v>
      </c>
      <c r="AY177" s="17" t="s">
        <v>180</v>
      </c>
      <c r="BE177" s="140">
        <f>IF(N177="základní",J177,0)</f>
        <v>0</v>
      </c>
      <c r="BF177" s="140">
        <f>IF(N177="snížená",J177,0)</f>
        <v>0</v>
      </c>
      <c r="BG177" s="140">
        <f>IF(N177="zákl. přenesená",J177,0)</f>
        <v>0</v>
      </c>
      <c r="BH177" s="140">
        <f>IF(N177="sníž. přenesená",J177,0)</f>
        <v>0</v>
      </c>
      <c r="BI177" s="140">
        <f>IF(N177="nulová",J177,0)</f>
        <v>0</v>
      </c>
      <c r="BJ177" s="17" t="s">
        <v>83</v>
      </c>
      <c r="BK177" s="140">
        <f>ROUND(I177*H177,2)</f>
        <v>0</v>
      </c>
      <c r="BL177" s="17" t="s">
        <v>187</v>
      </c>
      <c r="BM177" s="139" t="s">
        <v>971</v>
      </c>
    </row>
    <row r="178" spans="2:65" s="1" customFormat="1" ht="16.5" customHeight="1">
      <c r="B178" s="32"/>
      <c r="C178" s="128" t="s">
        <v>610</v>
      </c>
      <c r="D178" s="128" t="s">
        <v>182</v>
      </c>
      <c r="E178" s="129" t="s">
        <v>1718</v>
      </c>
      <c r="F178" s="130" t="s">
        <v>1719</v>
      </c>
      <c r="G178" s="131" t="s">
        <v>557</v>
      </c>
      <c r="H178" s="132">
        <v>1</v>
      </c>
      <c r="I178" s="133"/>
      <c r="J178" s="134">
        <f>ROUND(I178*H178,2)</f>
        <v>0</v>
      </c>
      <c r="K178" s="130" t="s">
        <v>19</v>
      </c>
      <c r="L178" s="32"/>
      <c r="M178" s="181" t="s">
        <v>19</v>
      </c>
      <c r="N178" s="182" t="s">
        <v>46</v>
      </c>
      <c r="O178" s="183"/>
      <c r="P178" s="184">
        <f>O178*H178</f>
        <v>0</v>
      </c>
      <c r="Q178" s="184">
        <v>0</v>
      </c>
      <c r="R178" s="184">
        <f>Q178*H178</f>
        <v>0</v>
      </c>
      <c r="S178" s="184">
        <v>0</v>
      </c>
      <c r="T178" s="185">
        <f>S178*H178</f>
        <v>0</v>
      </c>
      <c r="AR178" s="139" t="s">
        <v>187</v>
      </c>
      <c r="AT178" s="139" t="s">
        <v>182</v>
      </c>
      <c r="AU178" s="139" t="s">
        <v>85</v>
      </c>
      <c r="AY178" s="17" t="s">
        <v>180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7" t="s">
        <v>83</v>
      </c>
      <c r="BK178" s="140">
        <f>ROUND(I178*H178,2)</f>
        <v>0</v>
      </c>
      <c r="BL178" s="17" t="s">
        <v>187</v>
      </c>
      <c r="BM178" s="139" t="s">
        <v>983</v>
      </c>
    </row>
    <row r="179" spans="2:65" s="1" customFormat="1" ht="6.9" customHeight="1">
      <c r="B179" s="41"/>
      <c r="C179" s="42"/>
      <c r="D179" s="42"/>
      <c r="E179" s="42"/>
      <c r="F179" s="42"/>
      <c r="G179" s="42"/>
      <c r="H179" s="42"/>
      <c r="I179" s="42"/>
      <c r="J179" s="42"/>
      <c r="K179" s="42"/>
      <c r="L179" s="32"/>
    </row>
  </sheetData>
  <sheetProtection algorithmName="SHA-512" hashValue="yfX2i70FdPWne/IcO5iKKM4sMNhTwo1CZX95zDrFKwP2L+jk5Q6dzukUzxABqlClPX+RZViaHTQOdXJsjEm+Dw==" saltValue="SdZIM0EKc8t0tYh3IGfGXMta/FIgp8xjjk7xfolTEx/XvH0scsShcYZi35LGt58DjRabxOtXjNNnAjyrnt/TNQ==" spinCount="100000" sheet="1" objects="1" scenarios="1" formatColumns="0" formatRows="0" autoFilter="0"/>
  <autoFilter ref="C95:K178" xr:uid="{00000000-0009-0000-0000-000003000000}"/>
  <mergeCells count="9">
    <mergeCell ref="E50:H50"/>
    <mergeCell ref="E86:H86"/>
    <mergeCell ref="E88:H88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14"/>
  <sheetViews>
    <sheetView showGridLines="0" topLeftCell="A95" workbookViewId="0">
      <selection activeCell="C89" sqref="C89:K89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AT2" s="17" t="s">
        <v>94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2:46" ht="24.9" customHeight="1">
      <c r="B4" s="20"/>
      <c r="D4" s="21" t="s">
        <v>107</v>
      </c>
      <c r="L4" s="20"/>
      <c r="M4" s="86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32" t="str">
        <f>'Rekapitulace stavby'!K6</f>
        <v>Rekonstrukce ledové plochy Zimního stadionu Žďár nad Sázavou</v>
      </c>
      <c r="F7" s="333"/>
      <c r="G7" s="333"/>
      <c r="H7" s="333"/>
      <c r="L7" s="20"/>
    </row>
    <row r="8" spans="2:46" s="1" customFormat="1" ht="12" customHeight="1">
      <c r="B8" s="32"/>
      <c r="D8" s="27" t="s">
        <v>120</v>
      </c>
      <c r="L8" s="32"/>
    </row>
    <row r="9" spans="2:46" s="1" customFormat="1" ht="16.5" customHeight="1">
      <c r="B9" s="32"/>
      <c r="E9" s="312" t="s">
        <v>1720</v>
      </c>
      <c r="F9" s="331"/>
      <c r="G9" s="331"/>
      <c r="H9" s="331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38</v>
      </c>
      <c r="I12" s="27" t="s">
        <v>23</v>
      </c>
      <c r="J12" s="49" t="str">
        <f>'Rekapitulace stavby'!AN8</f>
        <v>10. 10. 2024</v>
      </c>
      <c r="L12" s="32"/>
    </row>
    <row r="13" spans="2:46" s="1" customFormat="1" ht="10.95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>00295841</v>
      </c>
      <c r="L14" s="32"/>
    </row>
    <row r="15" spans="2:46" s="1" customFormat="1" ht="18" customHeight="1">
      <c r="B15" s="32"/>
      <c r="E15" s="25" t="str">
        <f>IF('Rekapitulace stavby'!E11="","",'Rekapitulace stavby'!E11)</f>
        <v>Město Žďár nad Sázavou</v>
      </c>
      <c r="I15" s="27" t="s">
        <v>29</v>
      </c>
      <c r="J15" s="25" t="str">
        <f>IF('Rekapitulace stavby'!AN11="","",'Rekapitulace stavby'!AN11)</f>
        <v/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34" t="str">
        <f>'Rekapitulace stavby'!E14</f>
        <v>Vyplň údaj</v>
      </c>
      <c r="F18" s="326"/>
      <c r="G18" s="326"/>
      <c r="H18" s="326"/>
      <c r="I18" s="27" t="s">
        <v>29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tr">
        <f>IF('Rekapitulace stavby'!AN16="","",'Rekapitulace stavby'!AN16)</f>
        <v>26095254</v>
      </c>
      <c r="L20" s="32"/>
    </row>
    <row r="21" spans="2:12" s="1" customFormat="1" ht="18" customHeight="1">
      <c r="B21" s="32"/>
      <c r="E21" s="25" t="str">
        <f>IF('Rekapitulace stavby'!E17="","",'Rekapitulace stavby'!E17)</f>
        <v>AS PROJECT s.r.o.</v>
      </c>
      <c r="I21" s="27" t="s">
        <v>29</v>
      </c>
      <c r="J21" s="25" t="str">
        <f>IF('Rekapitulace stavby'!AN17="","",'Rekapitulace stavby'!AN17)</f>
        <v>CZ26095254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37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39</v>
      </c>
      <c r="L26" s="32"/>
    </row>
    <row r="27" spans="2:12" s="7" customFormat="1" ht="16.5" customHeight="1">
      <c r="B27" s="87"/>
      <c r="E27" s="330" t="s">
        <v>19</v>
      </c>
      <c r="F27" s="330"/>
      <c r="G27" s="330"/>
      <c r="H27" s="330"/>
      <c r="L27" s="87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8" t="s">
        <v>41</v>
      </c>
      <c r="J30" s="63">
        <f>ROUND(J81,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43</v>
      </c>
      <c r="I32" s="35" t="s">
        <v>42</v>
      </c>
      <c r="J32" s="35" t="s">
        <v>44</v>
      </c>
      <c r="L32" s="32"/>
    </row>
    <row r="33" spans="2:12" s="1" customFormat="1" ht="14.4" customHeight="1">
      <c r="B33" s="32"/>
      <c r="D33" s="52" t="s">
        <v>45</v>
      </c>
      <c r="E33" s="27" t="s">
        <v>46</v>
      </c>
      <c r="F33" s="89">
        <f>ROUND((SUM(BE81:BE113)),  2)</f>
        <v>0</v>
      </c>
      <c r="I33" s="90">
        <v>0.21</v>
      </c>
      <c r="J33" s="89">
        <f>ROUND(((SUM(BE81:BE113))*I33),  2)</f>
        <v>0</v>
      </c>
      <c r="L33" s="32"/>
    </row>
    <row r="34" spans="2:12" s="1" customFormat="1" ht="14.4" customHeight="1">
      <c r="B34" s="32"/>
      <c r="E34" s="27" t="s">
        <v>47</v>
      </c>
      <c r="F34" s="89">
        <f>ROUND((SUM(BF81:BF113)),  2)</f>
        <v>0</v>
      </c>
      <c r="I34" s="90">
        <v>0.12</v>
      </c>
      <c r="J34" s="89">
        <f>ROUND(((SUM(BF81:BF113))*I34),  2)</f>
        <v>0</v>
      </c>
      <c r="L34" s="32"/>
    </row>
    <row r="35" spans="2:12" s="1" customFormat="1" ht="14.4" hidden="1" customHeight="1">
      <c r="B35" s="32"/>
      <c r="E35" s="27" t="s">
        <v>48</v>
      </c>
      <c r="F35" s="89">
        <f>ROUND((SUM(BG81:BG113)),  2)</f>
        <v>0</v>
      </c>
      <c r="I35" s="90">
        <v>0.21</v>
      </c>
      <c r="J35" s="89">
        <f>0</f>
        <v>0</v>
      </c>
      <c r="L35" s="32"/>
    </row>
    <row r="36" spans="2:12" s="1" customFormat="1" ht="14.4" hidden="1" customHeight="1">
      <c r="B36" s="32"/>
      <c r="E36" s="27" t="s">
        <v>49</v>
      </c>
      <c r="F36" s="89">
        <f>ROUND((SUM(BH81:BH113)),  2)</f>
        <v>0</v>
      </c>
      <c r="I36" s="90">
        <v>0.12</v>
      </c>
      <c r="J36" s="89">
        <f>0</f>
        <v>0</v>
      </c>
      <c r="L36" s="32"/>
    </row>
    <row r="37" spans="2:12" s="1" customFormat="1" ht="14.4" hidden="1" customHeight="1">
      <c r="B37" s="32"/>
      <c r="E37" s="27" t="s">
        <v>50</v>
      </c>
      <c r="F37" s="89">
        <f>ROUND((SUM(BI81:BI113)),  2)</f>
        <v>0</v>
      </c>
      <c r="I37" s="90">
        <v>0</v>
      </c>
      <c r="J37" s="89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1"/>
      <c r="D39" s="92" t="s">
        <v>51</v>
      </c>
      <c r="E39" s="54"/>
      <c r="F39" s="54"/>
      <c r="G39" s="93" t="s">
        <v>52</v>
      </c>
      <c r="H39" s="94" t="s">
        <v>53</v>
      </c>
      <c r="I39" s="54"/>
      <c r="J39" s="95">
        <f>SUM(J30:J37)</f>
        <v>0</v>
      </c>
      <c r="K39" s="96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137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32" t="str">
        <f>E7</f>
        <v>Rekonstrukce ledové plochy Zimního stadionu Žďár nad Sázavou</v>
      </c>
      <c r="F48" s="333"/>
      <c r="G48" s="333"/>
      <c r="H48" s="333"/>
      <c r="L48" s="32"/>
    </row>
    <row r="49" spans="2:47" s="1" customFormat="1" ht="12" customHeight="1">
      <c r="B49" s="32"/>
      <c r="C49" s="27" t="s">
        <v>120</v>
      </c>
      <c r="L49" s="32"/>
    </row>
    <row r="50" spans="2:47" s="1" customFormat="1" ht="16.5" customHeight="1">
      <c r="B50" s="32"/>
      <c r="E50" s="312" t="str">
        <f>E9</f>
        <v>D.1.9 - Mantinely</v>
      </c>
      <c r="F50" s="331"/>
      <c r="G50" s="331"/>
      <c r="H50" s="331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10. 10. 2024</v>
      </c>
      <c r="L52" s="32"/>
    </row>
    <row r="53" spans="2:47" s="1" customFormat="1" ht="6.9" customHeight="1">
      <c r="B53" s="32"/>
      <c r="L53" s="32"/>
    </row>
    <row r="54" spans="2:47" s="1" customFormat="1" ht="15.15" customHeight="1">
      <c r="B54" s="32"/>
      <c r="C54" s="27" t="s">
        <v>25</v>
      </c>
      <c r="F54" s="25" t="str">
        <f>E15</f>
        <v>Město Žďár nad Sázavou</v>
      </c>
      <c r="I54" s="27" t="s">
        <v>32</v>
      </c>
      <c r="J54" s="30" t="str">
        <f>E21</f>
        <v>AS PROJECT s.r.o.</v>
      </c>
      <c r="L54" s="32"/>
    </row>
    <row r="55" spans="2:47" s="1" customFormat="1" ht="15.15" customHeight="1">
      <c r="B55" s="32"/>
      <c r="C55" s="27" t="s">
        <v>30</v>
      </c>
      <c r="F55" s="25" t="str">
        <f>IF(E18="","",E18)</f>
        <v>Vyplň údaj</v>
      </c>
      <c r="I55" s="27" t="s">
        <v>37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7" t="s">
        <v>138</v>
      </c>
      <c r="D57" s="91"/>
      <c r="E57" s="91"/>
      <c r="F57" s="91"/>
      <c r="G57" s="91"/>
      <c r="H57" s="91"/>
      <c r="I57" s="91"/>
      <c r="J57" s="98" t="s">
        <v>139</v>
      </c>
      <c r="K57" s="91"/>
      <c r="L57" s="32"/>
    </row>
    <row r="58" spans="2:47" s="1" customFormat="1" ht="10.35" customHeight="1">
      <c r="B58" s="32"/>
      <c r="L58" s="32"/>
    </row>
    <row r="59" spans="2:47" s="1" customFormat="1" ht="22.95" customHeight="1">
      <c r="B59" s="32"/>
      <c r="C59" s="99" t="s">
        <v>73</v>
      </c>
      <c r="J59" s="63">
        <f>J81</f>
        <v>0</v>
      </c>
      <c r="L59" s="32"/>
      <c r="AU59" s="17" t="s">
        <v>140</v>
      </c>
    </row>
    <row r="60" spans="2:47" s="8" customFormat="1" ht="24.9" customHeight="1">
      <c r="B60" s="100"/>
      <c r="D60" s="101" t="s">
        <v>1721</v>
      </c>
      <c r="E60" s="102"/>
      <c r="F60" s="102"/>
      <c r="G60" s="102"/>
      <c r="H60" s="102"/>
      <c r="I60" s="102"/>
      <c r="J60" s="103">
        <f>J82</f>
        <v>0</v>
      </c>
      <c r="L60" s="100"/>
    </row>
    <row r="61" spans="2:47" s="8" customFormat="1" ht="24.9" customHeight="1">
      <c r="B61" s="100"/>
      <c r="D61" s="101" t="s">
        <v>1722</v>
      </c>
      <c r="E61" s="102"/>
      <c r="F61" s="102"/>
      <c r="G61" s="102"/>
      <c r="H61" s="102"/>
      <c r="I61" s="102"/>
      <c r="J61" s="103">
        <f>J109</f>
        <v>0</v>
      </c>
      <c r="L61" s="100"/>
    </row>
    <row r="62" spans="2:47" s="1" customFormat="1" ht="21.75" customHeight="1">
      <c r="B62" s="32"/>
      <c r="L62" s="32"/>
    </row>
    <row r="63" spans="2:47" s="1" customFormat="1" ht="6.9" customHeight="1"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32"/>
    </row>
    <row r="67" spans="2:20" s="1" customFormat="1" ht="6.9" customHeight="1"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32"/>
    </row>
    <row r="68" spans="2:20" s="1" customFormat="1" ht="24.9" customHeight="1">
      <c r="B68" s="32"/>
      <c r="C68" s="21" t="s">
        <v>165</v>
      </c>
      <c r="L68" s="32"/>
    </row>
    <row r="69" spans="2:20" s="1" customFormat="1" ht="6.9" customHeight="1">
      <c r="B69" s="32"/>
      <c r="L69" s="32"/>
    </row>
    <row r="70" spans="2:20" s="1" customFormat="1" ht="12" customHeight="1">
      <c r="B70" s="32"/>
      <c r="C70" s="27" t="s">
        <v>16</v>
      </c>
      <c r="L70" s="32"/>
    </row>
    <row r="71" spans="2:20" s="1" customFormat="1" ht="16.5" customHeight="1">
      <c r="B71" s="32"/>
      <c r="E71" s="332" t="str">
        <f>E7</f>
        <v>Rekonstrukce ledové plochy Zimního stadionu Žďár nad Sázavou</v>
      </c>
      <c r="F71" s="333"/>
      <c r="G71" s="333"/>
      <c r="H71" s="333"/>
      <c r="L71" s="32"/>
    </row>
    <row r="72" spans="2:20" s="1" customFormat="1" ht="12" customHeight="1">
      <c r="B72" s="32"/>
      <c r="C72" s="27" t="s">
        <v>120</v>
      </c>
      <c r="L72" s="32"/>
    </row>
    <row r="73" spans="2:20" s="1" customFormat="1" ht="16.5" customHeight="1">
      <c r="B73" s="32"/>
      <c r="E73" s="312" t="str">
        <f>E9</f>
        <v>D.1.9 - Mantinely</v>
      </c>
      <c r="F73" s="331"/>
      <c r="G73" s="331"/>
      <c r="H73" s="331"/>
      <c r="L73" s="32"/>
    </row>
    <row r="74" spans="2:20" s="1" customFormat="1" ht="6.9" customHeight="1">
      <c r="B74" s="32"/>
      <c r="L74" s="32"/>
    </row>
    <row r="75" spans="2:20" s="1" customFormat="1" ht="12" customHeight="1">
      <c r="B75" s="32"/>
      <c r="C75" s="27" t="s">
        <v>21</v>
      </c>
      <c r="F75" s="25" t="str">
        <f>F12</f>
        <v xml:space="preserve"> </v>
      </c>
      <c r="I75" s="27" t="s">
        <v>23</v>
      </c>
      <c r="J75" s="49" t="str">
        <f>IF(J12="","",J12)</f>
        <v>10. 10. 2024</v>
      </c>
      <c r="L75" s="32"/>
    </row>
    <row r="76" spans="2:20" s="1" customFormat="1" ht="6.9" customHeight="1">
      <c r="B76" s="32"/>
      <c r="L76" s="32"/>
    </row>
    <row r="77" spans="2:20" s="1" customFormat="1" ht="15.15" customHeight="1">
      <c r="B77" s="32"/>
      <c r="C77" s="27" t="s">
        <v>25</v>
      </c>
      <c r="F77" s="25" t="str">
        <f>E15</f>
        <v>Město Žďár nad Sázavou</v>
      </c>
      <c r="I77" s="27" t="s">
        <v>32</v>
      </c>
      <c r="J77" s="30" t="str">
        <f>E21</f>
        <v>AS PROJECT s.r.o.</v>
      </c>
      <c r="L77" s="32"/>
    </row>
    <row r="78" spans="2:20" s="1" customFormat="1" ht="15.15" customHeight="1">
      <c r="B78" s="32"/>
      <c r="C78" s="27" t="s">
        <v>30</v>
      </c>
      <c r="F78" s="25" t="str">
        <f>IF(E18="","",E18)</f>
        <v>Vyplň údaj</v>
      </c>
      <c r="I78" s="27" t="s">
        <v>37</v>
      </c>
      <c r="J78" s="30" t="str">
        <f>E24</f>
        <v xml:space="preserve"> </v>
      </c>
      <c r="L78" s="32"/>
    </row>
    <row r="79" spans="2:20" s="1" customFormat="1" ht="10.35" customHeight="1">
      <c r="B79" s="32"/>
      <c r="L79" s="32"/>
    </row>
    <row r="80" spans="2:20" s="10" customFormat="1" ht="29.25" customHeight="1">
      <c r="B80" s="108"/>
      <c r="C80" s="109" t="s">
        <v>166</v>
      </c>
      <c r="D80" s="110" t="s">
        <v>60</v>
      </c>
      <c r="E80" s="110" t="s">
        <v>56</v>
      </c>
      <c r="F80" s="110" t="s">
        <v>57</v>
      </c>
      <c r="G80" s="110" t="s">
        <v>167</v>
      </c>
      <c r="H80" s="110" t="s">
        <v>168</v>
      </c>
      <c r="I80" s="110" t="s">
        <v>169</v>
      </c>
      <c r="J80" s="110" t="s">
        <v>139</v>
      </c>
      <c r="K80" s="111" t="s">
        <v>170</v>
      </c>
      <c r="L80" s="108"/>
      <c r="M80" s="56" t="s">
        <v>19</v>
      </c>
      <c r="N80" s="57" t="s">
        <v>45</v>
      </c>
      <c r="O80" s="57" t="s">
        <v>171</v>
      </c>
      <c r="P80" s="57" t="s">
        <v>172</v>
      </c>
      <c r="Q80" s="57" t="s">
        <v>173</v>
      </c>
      <c r="R80" s="57" t="s">
        <v>174</v>
      </c>
      <c r="S80" s="57" t="s">
        <v>175</v>
      </c>
      <c r="T80" s="58" t="s">
        <v>176</v>
      </c>
    </row>
    <row r="81" spans="2:65" s="1" customFormat="1" ht="22.95" customHeight="1">
      <c r="B81" s="32"/>
      <c r="C81" s="61" t="s">
        <v>177</v>
      </c>
      <c r="J81" s="112">
        <f>BK81</f>
        <v>0</v>
      </c>
      <c r="L81" s="32"/>
      <c r="M81" s="59"/>
      <c r="N81" s="50"/>
      <c r="O81" s="50"/>
      <c r="P81" s="113">
        <f>P82+P109</f>
        <v>0</v>
      </c>
      <c r="Q81" s="50"/>
      <c r="R81" s="113">
        <f>R82+R109</f>
        <v>0</v>
      </c>
      <c r="S81" s="50"/>
      <c r="T81" s="114">
        <f>T82+T109</f>
        <v>0</v>
      </c>
      <c r="AT81" s="17" t="s">
        <v>74</v>
      </c>
      <c r="AU81" s="17" t="s">
        <v>140</v>
      </c>
      <c r="BK81" s="115">
        <f>BK82+BK109</f>
        <v>0</v>
      </c>
    </row>
    <row r="82" spans="2:65" s="11" customFormat="1" ht="25.95" customHeight="1">
      <c r="B82" s="116"/>
      <c r="D82" s="117" t="s">
        <v>74</v>
      </c>
      <c r="E82" s="118" t="s">
        <v>1723</v>
      </c>
      <c r="F82" s="118" t="s">
        <v>1724</v>
      </c>
      <c r="I82" s="119"/>
      <c r="J82" s="120">
        <f>BK82</f>
        <v>0</v>
      </c>
      <c r="L82" s="116"/>
      <c r="M82" s="121"/>
      <c r="P82" s="122">
        <f>SUM(P83:P108)</f>
        <v>0</v>
      </c>
      <c r="R82" s="122">
        <f>SUM(R83:R108)</f>
        <v>0</v>
      </c>
      <c r="T82" s="123">
        <f>SUM(T83:T108)</f>
        <v>0</v>
      </c>
      <c r="AR82" s="117" t="s">
        <v>85</v>
      </c>
      <c r="AT82" s="124" t="s">
        <v>74</v>
      </c>
      <c r="AU82" s="124" t="s">
        <v>75</v>
      </c>
      <c r="AY82" s="117" t="s">
        <v>180</v>
      </c>
      <c r="BK82" s="125">
        <f>SUM(BK83:BK108)</f>
        <v>0</v>
      </c>
    </row>
    <row r="83" spans="2:65" s="1" customFormat="1" ht="24.15" customHeight="1">
      <c r="B83" s="32"/>
      <c r="C83" s="128" t="s">
        <v>83</v>
      </c>
      <c r="D83" s="128" t="s">
        <v>182</v>
      </c>
      <c r="E83" s="129" t="s">
        <v>1725</v>
      </c>
      <c r="F83" s="130" t="s">
        <v>1726</v>
      </c>
      <c r="G83" s="131" t="s">
        <v>1665</v>
      </c>
      <c r="H83" s="132">
        <v>162</v>
      </c>
      <c r="I83" s="133"/>
      <c r="J83" s="134">
        <f>ROUND(I83*H83,2)</f>
        <v>0</v>
      </c>
      <c r="K83" s="130" t="s">
        <v>19</v>
      </c>
      <c r="L83" s="32"/>
      <c r="M83" s="135" t="s">
        <v>19</v>
      </c>
      <c r="N83" s="136" t="s">
        <v>46</v>
      </c>
      <c r="P83" s="137">
        <f>O83*H83</f>
        <v>0</v>
      </c>
      <c r="Q83" s="137">
        <v>0</v>
      </c>
      <c r="R83" s="137">
        <f>Q83*H83</f>
        <v>0</v>
      </c>
      <c r="S83" s="137">
        <v>0</v>
      </c>
      <c r="T83" s="138">
        <f>S83*H83</f>
        <v>0</v>
      </c>
      <c r="AR83" s="139" t="s">
        <v>288</v>
      </c>
      <c r="AT83" s="139" t="s">
        <v>182</v>
      </c>
      <c r="AU83" s="139" t="s">
        <v>83</v>
      </c>
      <c r="AY83" s="17" t="s">
        <v>180</v>
      </c>
      <c r="BE83" s="140">
        <f>IF(N83="základní",J83,0)</f>
        <v>0</v>
      </c>
      <c r="BF83" s="140">
        <f>IF(N83="snížená",J83,0)</f>
        <v>0</v>
      </c>
      <c r="BG83" s="140">
        <f>IF(N83="zákl. přenesená",J83,0)</f>
        <v>0</v>
      </c>
      <c r="BH83" s="140">
        <f>IF(N83="sníž. přenesená",J83,0)</f>
        <v>0</v>
      </c>
      <c r="BI83" s="140">
        <f>IF(N83="nulová",J83,0)</f>
        <v>0</v>
      </c>
      <c r="BJ83" s="17" t="s">
        <v>83</v>
      </c>
      <c r="BK83" s="140">
        <f>ROUND(I83*H83,2)</f>
        <v>0</v>
      </c>
      <c r="BL83" s="17" t="s">
        <v>288</v>
      </c>
      <c r="BM83" s="139" t="s">
        <v>85</v>
      </c>
    </row>
    <row r="84" spans="2:65" s="1" customFormat="1" ht="28.8">
      <c r="B84" s="32"/>
      <c r="D84" s="146" t="s">
        <v>301</v>
      </c>
      <c r="F84" s="176" t="s">
        <v>1727</v>
      </c>
      <c r="I84" s="143"/>
      <c r="L84" s="32"/>
      <c r="M84" s="144"/>
      <c r="T84" s="53"/>
      <c r="AT84" s="17" t="s">
        <v>301</v>
      </c>
      <c r="AU84" s="17" t="s">
        <v>83</v>
      </c>
    </row>
    <row r="85" spans="2:65" s="1" customFormat="1" ht="24.15" customHeight="1">
      <c r="B85" s="32"/>
      <c r="C85" s="128" t="s">
        <v>85</v>
      </c>
      <c r="D85" s="128" t="s">
        <v>182</v>
      </c>
      <c r="E85" s="129" t="s">
        <v>1728</v>
      </c>
      <c r="F85" s="130" t="s">
        <v>1729</v>
      </c>
      <c r="G85" s="131" t="s">
        <v>105</v>
      </c>
      <c r="H85" s="132">
        <v>320</v>
      </c>
      <c r="I85" s="133"/>
      <c r="J85" s="134">
        <f>ROUND(I85*H85,2)</f>
        <v>0</v>
      </c>
      <c r="K85" s="130" t="s">
        <v>19</v>
      </c>
      <c r="L85" s="32"/>
      <c r="M85" s="135" t="s">
        <v>19</v>
      </c>
      <c r="N85" s="136" t="s">
        <v>46</v>
      </c>
      <c r="P85" s="137">
        <f>O85*H85</f>
        <v>0</v>
      </c>
      <c r="Q85" s="137">
        <v>0</v>
      </c>
      <c r="R85" s="137">
        <f>Q85*H85</f>
        <v>0</v>
      </c>
      <c r="S85" s="137">
        <v>0</v>
      </c>
      <c r="T85" s="138">
        <f>S85*H85</f>
        <v>0</v>
      </c>
      <c r="AR85" s="139" t="s">
        <v>288</v>
      </c>
      <c r="AT85" s="139" t="s">
        <v>182</v>
      </c>
      <c r="AU85" s="139" t="s">
        <v>83</v>
      </c>
      <c r="AY85" s="17" t="s">
        <v>180</v>
      </c>
      <c r="BE85" s="140">
        <f>IF(N85="základní",J85,0)</f>
        <v>0</v>
      </c>
      <c r="BF85" s="140">
        <f>IF(N85="snížená",J85,0)</f>
        <v>0</v>
      </c>
      <c r="BG85" s="140">
        <f>IF(N85="zákl. přenesená",J85,0)</f>
        <v>0</v>
      </c>
      <c r="BH85" s="140">
        <f>IF(N85="sníž. přenesená",J85,0)</f>
        <v>0</v>
      </c>
      <c r="BI85" s="140">
        <f>IF(N85="nulová",J85,0)</f>
        <v>0</v>
      </c>
      <c r="BJ85" s="17" t="s">
        <v>83</v>
      </c>
      <c r="BK85" s="140">
        <f>ROUND(I85*H85,2)</f>
        <v>0</v>
      </c>
      <c r="BL85" s="17" t="s">
        <v>288</v>
      </c>
      <c r="BM85" s="139" t="s">
        <v>187</v>
      </c>
    </row>
    <row r="86" spans="2:65" s="1" customFormat="1" ht="28.8">
      <c r="B86" s="32"/>
      <c r="D86" s="146" t="s">
        <v>301</v>
      </c>
      <c r="F86" s="176" t="s">
        <v>1727</v>
      </c>
      <c r="I86" s="143"/>
      <c r="L86" s="32"/>
      <c r="M86" s="144"/>
      <c r="T86" s="53"/>
      <c r="AT86" s="17" t="s">
        <v>301</v>
      </c>
      <c r="AU86" s="17" t="s">
        <v>83</v>
      </c>
    </row>
    <row r="87" spans="2:65" s="1" customFormat="1" ht="16.5" customHeight="1">
      <c r="B87" s="32"/>
      <c r="C87" s="128" t="s">
        <v>102</v>
      </c>
      <c r="D87" s="128" t="s">
        <v>182</v>
      </c>
      <c r="E87" s="129" t="s">
        <v>1730</v>
      </c>
      <c r="F87" s="130" t="s">
        <v>1731</v>
      </c>
      <c r="G87" s="131" t="s">
        <v>1665</v>
      </c>
      <c r="H87" s="132">
        <v>162</v>
      </c>
      <c r="I87" s="133"/>
      <c r="J87" s="134">
        <f>ROUND(I87*H87,2)</f>
        <v>0</v>
      </c>
      <c r="K87" s="130" t="s">
        <v>19</v>
      </c>
      <c r="L87" s="32"/>
      <c r="M87" s="135" t="s">
        <v>19</v>
      </c>
      <c r="N87" s="136" t="s">
        <v>46</v>
      </c>
      <c r="P87" s="137">
        <f>O87*H87</f>
        <v>0</v>
      </c>
      <c r="Q87" s="137">
        <v>0</v>
      </c>
      <c r="R87" s="137">
        <f>Q87*H87</f>
        <v>0</v>
      </c>
      <c r="S87" s="137">
        <v>0</v>
      </c>
      <c r="T87" s="138">
        <f>S87*H87</f>
        <v>0</v>
      </c>
      <c r="AR87" s="139" t="s">
        <v>288</v>
      </c>
      <c r="AT87" s="139" t="s">
        <v>182</v>
      </c>
      <c r="AU87" s="139" t="s">
        <v>83</v>
      </c>
      <c r="AY87" s="17" t="s">
        <v>180</v>
      </c>
      <c r="BE87" s="140">
        <f>IF(N87="základní",J87,0)</f>
        <v>0</v>
      </c>
      <c r="BF87" s="140">
        <f>IF(N87="snížená",J87,0)</f>
        <v>0</v>
      </c>
      <c r="BG87" s="140">
        <f>IF(N87="zákl. přenesená",J87,0)</f>
        <v>0</v>
      </c>
      <c r="BH87" s="140">
        <f>IF(N87="sníž. přenesená",J87,0)</f>
        <v>0</v>
      </c>
      <c r="BI87" s="140">
        <f>IF(N87="nulová",J87,0)</f>
        <v>0</v>
      </c>
      <c r="BJ87" s="17" t="s">
        <v>83</v>
      </c>
      <c r="BK87" s="140">
        <f>ROUND(I87*H87,2)</f>
        <v>0</v>
      </c>
      <c r="BL87" s="17" t="s">
        <v>288</v>
      </c>
      <c r="BM87" s="139" t="s">
        <v>226</v>
      </c>
    </row>
    <row r="88" spans="2:65" s="1" customFormat="1" ht="28.8">
      <c r="B88" s="32"/>
      <c r="D88" s="146" t="s">
        <v>301</v>
      </c>
      <c r="F88" s="176" t="s">
        <v>1727</v>
      </c>
      <c r="I88" s="143"/>
      <c r="L88" s="32"/>
      <c r="M88" s="144"/>
      <c r="T88" s="53"/>
      <c r="AT88" s="17" t="s">
        <v>301</v>
      </c>
      <c r="AU88" s="17" t="s">
        <v>83</v>
      </c>
    </row>
    <row r="89" spans="2:65" s="1" customFormat="1" ht="24.15" customHeight="1">
      <c r="B89" s="32"/>
      <c r="C89" s="287" t="s">
        <v>187</v>
      </c>
      <c r="D89" s="287" t="s">
        <v>182</v>
      </c>
      <c r="E89" s="288" t="s">
        <v>1732</v>
      </c>
      <c r="F89" s="289" t="s">
        <v>1733</v>
      </c>
      <c r="G89" s="290" t="s">
        <v>105</v>
      </c>
      <c r="H89" s="291">
        <v>380</v>
      </c>
      <c r="I89" s="293"/>
      <c r="J89" s="292">
        <f>ROUND(I89*H89,2)</f>
        <v>0</v>
      </c>
      <c r="K89" s="289" t="s">
        <v>19</v>
      </c>
      <c r="L89" s="32"/>
      <c r="M89" s="135" t="s">
        <v>19</v>
      </c>
      <c r="N89" s="136" t="s">
        <v>46</v>
      </c>
      <c r="P89" s="137">
        <f>O89*H89</f>
        <v>0</v>
      </c>
      <c r="Q89" s="137">
        <v>0</v>
      </c>
      <c r="R89" s="137">
        <f>Q89*H89</f>
        <v>0</v>
      </c>
      <c r="S89" s="137">
        <v>0</v>
      </c>
      <c r="T89" s="138">
        <f>S89*H89</f>
        <v>0</v>
      </c>
      <c r="AR89" s="139" t="s">
        <v>288</v>
      </c>
      <c r="AT89" s="139" t="s">
        <v>182</v>
      </c>
      <c r="AU89" s="139" t="s">
        <v>83</v>
      </c>
      <c r="AY89" s="17" t="s">
        <v>180</v>
      </c>
      <c r="BE89" s="140">
        <f>IF(N89="základní",J89,0)</f>
        <v>0</v>
      </c>
      <c r="BF89" s="140">
        <f>IF(N89="snížená",J89,0)</f>
        <v>0</v>
      </c>
      <c r="BG89" s="140">
        <f>IF(N89="zákl. přenesená",J89,0)</f>
        <v>0</v>
      </c>
      <c r="BH89" s="140">
        <f>IF(N89="sníž. přenesená",J89,0)</f>
        <v>0</v>
      </c>
      <c r="BI89" s="140">
        <f>IF(N89="nulová",J89,0)</f>
        <v>0</v>
      </c>
      <c r="BJ89" s="17" t="s">
        <v>83</v>
      </c>
      <c r="BK89" s="140">
        <f>ROUND(I89*H89,2)</f>
        <v>0</v>
      </c>
      <c r="BL89" s="17" t="s">
        <v>288</v>
      </c>
      <c r="BM89" s="139" t="s">
        <v>236</v>
      </c>
    </row>
    <row r="90" spans="2:65" s="1" customFormat="1" ht="28.8">
      <c r="B90" s="32"/>
      <c r="D90" s="146" t="s">
        <v>301</v>
      </c>
      <c r="F90" s="176" t="s">
        <v>1727</v>
      </c>
      <c r="H90" s="1" t="s">
        <v>38</v>
      </c>
      <c r="I90" s="143"/>
      <c r="L90" s="32"/>
      <c r="M90" s="144"/>
      <c r="T90" s="53"/>
      <c r="AT90" s="17" t="s">
        <v>301</v>
      </c>
      <c r="AU90" s="17" t="s">
        <v>83</v>
      </c>
    </row>
    <row r="91" spans="2:65" s="1" customFormat="1" ht="24.15" customHeight="1">
      <c r="B91" s="32"/>
      <c r="C91" s="128" t="s">
        <v>220</v>
      </c>
      <c r="D91" s="128" t="s">
        <v>182</v>
      </c>
      <c r="E91" s="129" t="s">
        <v>1734</v>
      </c>
      <c r="F91" s="130" t="s">
        <v>1735</v>
      </c>
      <c r="G91" s="131" t="s">
        <v>557</v>
      </c>
      <c r="H91" s="132">
        <v>2</v>
      </c>
      <c r="I91" s="133"/>
      <c r="J91" s="134">
        <f>ROUND(I91*H91,2)</f>
        <v>0</v>
      </c>
      <c r="K91" s="130" t="s">
        <v>19</v>
      </c>
      <c r="L91" s="32"/>
      <c r="M91" s="135" t="s">
        <v>19</v>
      </c>
      <c r="N91" s="136" t="s">
        <v>46</v>
      </c>
      <c r="P91" s="137">
        <f>O91*H91</f>
        <v>0</v>
      </c>
      <c r="Q91" s="137">
        <v>0</v>
      </c>
      <c r="R91" s="137">
        <f>Q91*H91</f>
        <v>0</v>
      </c>
      <c r="S91" s="137">
        <v>0</v>
      </c>
      <c r="T91" s="138">
        <f>S91*H91</f>
        <v>0</v>
      </c>
      <c r="AR91" s="139" t="s">
        <v>288</v>
      </c>
      <c r="AT91" s="139" t="s">
        <v>182</v>
      </c>
      <c r="AU91" s="139" t="s">
        <v>83</v>
      </c>
      <c r="AY91" s="17" t="s">
        <v>180</v>
      </c>
      <c r="BE91" s="140">
        <f>IF(N91="základní",J91,0)</f>
        <v>0</v>
      </c>
      <c r="BF91" s="140">
        <f>IF(N91="snížená",J91,0)</f>
        <v>0</v>
      </c>
      <c r="BG91" s="140">
        <f>IF(N91="zákl. přenesená",J91,0)</f>
        <v>0</v>
      </c>
      <c r="BH91" s="140">
        <f>IF(N91="sníž. přenesená",J91,0)</f>
        <v>0</v>
      </c>
      <c r="BI91" s="140">
        <f>IF(N91="nulová",J91,0)</f>
        <v>0</v>
      </c>
      <c r="BJ91" s="17" t="s">
        <v>83</v>
      </c>
      <c r="BK91" s="140">
        <f>ROUND(I91*H91,2)</f>
        <v>0</v>
      </c>
      <c r="BL91" s="17" t="s">
        <v>288</v>
      </c>
      <c r="BM91" s="139" t="s">
        <v>248</v>
      </c>
    </row>
    <row r="92" spans="2:65" s="1" customFormat="1" ht="28.8">
      <c r="B92" s="32"/>
      <c r="D92" s="146" t="s">
        <v>301</v>
      </c>
      <c r="F92" s="176" t="s">
        <v>1727</v>
      </c>
      <c r="I92" s="143"/>
      <c r="L92" s="32"/>
      <c r="M92" s="144"/>
      <c r="T92" s="53"/>
      <c r="AT92" s="17" t="s">
        <v>301</v>
      </c>
      <c r="AU92" s="17" t="s">
        <v>83</v>
      </c>
    </row>
    <row r="93" spans="2:65" s="1" customFormat="1" ht="24.15" customHeight="1">
      <c r="B93" s="32"/>
      <c r="C93" s="128" t="s">
        <v>226</v>
      </c>
      <c r="D93" s="128" t="s">
        <v>182</v>
      </c>
      <c r="E93" s="129" t="s">
        <v>1736</v>
      </c>
      <c r="F93" s="130" t="s">
        <v>1737</v>
      </c>
      <c r="G93" s="131" t="s">
        <v>557</v>
      </c>
      <c r="H93" s="132">
        <v>2</v>
      </c>
      <c r="I93" s="133"/>
      <c r="J93" s="134">
        <f>ROUND(I93*H93,2)</f>
        <v>0</v>
      </c>
      <c r="K93" s="130" t="s">
        <v>19</v>
      </c>
      <c r="L93" s="32"/>
      <c r="M93" s="135" t="s">
        <v>19</v>
      </c>
      <c r="N93" s="136" t="s">
        <v>46</v>
      </c>
      <c r="P93" s="137">
        <f>O93*H93</f>
        <v>0</v>
      </c>
      <c r="Q93" s="137">
        <v>0</v>
      </c>
      <c r="R93" s="137">
        <f>Q93*H93</f>
        <v>0</v>
      </c>
      <c r="S93" s="137">
        <v>0</v>
      </c>
      <c r="T93" s="138">
        <f>S93*H93</f>
        <v>0</v>
      </c>
      <c r="AR93" s="139" t="s">
        <v>288</v>
      </c>
      <c r="AT93" s="139" t="s">
        <v>182</v>
      </c>
      <c r="AU93" s="139" t="s">
        <v>83</v>
      </c>
      <c r="AY93" s="17" t="s">
        <v>180</v>
      </c>
      <c r="BE93" s="140">
        <f>IF(N93="základní",J93,0)</f>
        <v>0</v>
      </c>
      <c r="BF93" s="140">
        <f>IF(N93="snížená",J93,0)</f>
        <v>0</v>
      </c>
      <c r="BG93" s="140">
        <f>IF(N93="zákl. přenesená",J93,0)</f>
        <v>0</v>
      </c>
      <c r="BH93" s="140">
        <f>IF(N93="sníž. přenesená",J93,0)</f>
        <v>0</v>
      </c>
      <c r="BI93" s="140">
        <f>IF(N93="nulová",J93,0)</f>
        <v>0</v>
      </c>
      <c r="BJ93" s="17" t="s">
        <v>83</v>
      </c>
      <c r="BK93" s="140">
        <f>ROUND(I93*H93,2)</f>
        <v>0</v>
      </c>
      <c r="BL93" s="17" t="s">
        <v>288</v>
      </c>
      <c r="BM93" s="139" t="s">
        <v>8</v>
      </c>
    </row>
    <row r="94" spans="2:65" s="1" customFormat="1" ht="28.8">
      <c r="B94" s="32"/>
      <c r="D94" s="146" t="s">
        <v>301</v>
      </c>
      <c r="F94" s="176" t="s">
        <v>1727</v>
      </c>
      <c r="I94" s="143"/>
      <c r="L94" s="32"/>
      <c r="M94" s="144"/>
      <c r="T94" s="53"/>
      <c r="AT94" s="17" t="s">
        <v>301</v>
      </c>
      <c r="AU94" s="17" t="s">
        <v>83</v>
      </c>
    </row>
    <row r="95" spans="2:65" s="1" customFormat="1" ht="24.15" customHeight="1">
      <c r="B95" s="32"/>
      <c r="C95" s="128" t="s">
        <v>231</v>
      </c>
      <c r="D95" s="128" t="s">
        <v>182</v>
      </c>
      <c r="E95" s="129" t="s">
        <v>1738</v>
      </c>
      <c r="F95" s="130" t="s">
        <v>1739</v>
      </c>
      <c r="G95" s="131" t="s">
        <v>557</v>
      </c>
      <c r="H95" s="132">
        <v>1</v>
      </c>
      <c r="I95" s="133"/>
      <c r="J95" s="134">
        <f>ROUND(I95*H95,2)</f>
        <v>0</v>
      </c>
      <c r="K95" s="130" t="s">
        <v>19</v>
      </c>
      <c r="L95" s="32"/>
      <c r="M95" s="135" t="s">
        <v>19</v>
      </c>
      <c r="N95" s="136" t="s">
        <v>46</v>
      </c>
      <c r="P95" s="137">
        <f>O95*H95</f>
        <v>0</v>
      </c>
      <c r="Q95" s="137">
        <v>0</v>
      </c>
      <c r="R95" s="137">
        <f>Q95*H95</f>
        <v>0</v>
      </c>
      <c r="S95" s="137">
        <v>0</v>
      </c>
      <c r="T95" s="138">
        <f>S95*H95</f>
        <v>0</v>
      </c>
      <c r="AR95" s="139" t="s">
        <v>288</v>
      </c>
      <c r="AT95" s="139" t="s">
        <v>182</v>
      </c>
      <c r="AU95" s="139" t="s">
        <v>83</v>
      </c>
      <c r="AY95" s="17" t="s">
        <v>180</v>
      </c>
      <c r="BE95" s="140">
        <f>IF(N95="základní",J95,0)</f>
        <v>0</v>
      </c>
      <c r="BF95" s="140">
        <f>IF(N95="snížená",J95,0)</f>
        <v>0</v>
      </c>
      <c r="BG95" s="140">
        <f>IF(N95="zákl. přenesená",J95,0)</f>
        <v>0</v>
      </c>
      <c r="BH95" s="140">
        <f>IF(N95="sníž. přenesená",J95,0)</f>
        <v>0</v>
      </c>
      <c r="BI95" s="140">
        <f>IF(N95="nulová",J95,0)</f>
        <v>0</v>
      </c>
      <c r="BJ95" s="17" t="s">
        <v>83</v>
      </c>
      <c r="BK95" s="140">
        <f>ROUND(I95*H95,2)</f>
        <v>0</v>
      </c>
      <c r="BL95" s="17" t="s">
        <v>288</v>
      </c>
      <c r="BM95" s="139" t="s">
        <v>274</v>
      </c>
    </row>
    <row r="96" spans="2:65" s="1" customFormat="1" ht="28.8">
      <c r="B96" s="32"/>
      <c r="D96" s="146" t="s">
        <v>301</v>
      </c>
      <c r="F96" s="176" t="s">
        <v>1727</v>
      </c>
      <c r="I96" s="143"/>
      <c r="L96" s="32"/>
      <c r="M96" s="144"/>
      <c r="T96" s="53"/>
      <c r="AT96" s="17" t="s">
        <v>301</v>
      </c>
      <c r="AU96" s="17" t="s">
        <v>83</v>
      </c>
    </row>
    <row r="97" spans="2:65" s="1" customFormat="1" ht="16.5" customHeight="1">
      <c r="B97" s="32"/>
      <c r="C97" s="128" t="s">
        <v>236</v>
      </c>
      <c r="D97" s="128" t="s">
        <v>182</v>
      </c>
      <c r="E97" s="129" t="s">
        <v>1740</v>
      </c>
      <c r="F97" s="130" t="s">
        <v>1741</v>
      </c>
      <c r="G97" s="131" t="s">
        <v>1665</v>
      </c>
      <c r="H97" s="132">
        <v>26</v>
      </c>
      <c r="I97" s="133"/>
      <c r="J97" s="134">
        <f>ROUND(I97*H97,2)</f>
        <v>0</v>
      </c>
      <c r="K97" s="130" t="s">
        <v>19</v>
      </c>
      <c r="L97" s="32"/>
      <c r="M97" s="135" t="s">
        <v>19</v>
      </c>
      <c r="N97" s="136" t="s">
        <v>46</v>
      </c>
      <c r="P97" s="137">
        <f>O97*H97</f>
        <v>0</v>
      </c>
      <c r="Q97" s="137">
        <v>0</v>
      </c>
      <c r="R97" s="137">
        <f>Q97*H97</f>
        <v>0</v>
      </c>
      <c r="S97" s="137">
        <v>0</v>
      </c>
      <c r="T97" s="138">
        <f>S97*H97</f>
        <v>0</v>
      </c>
      <c r="AR97" s="139" t="s">
        <v>288</v>
      </c>
      <c r="AT97" s="139" t="s">
        <v>182</v>
      </c>
      <c r="AU97" s="139" t="s">
        <v>83</v>
      </c>
      <c r="AY97" s="17" t="s">
        <v>180</v>
      </c>
      <c r="BE97" s="140">
        <f>IF(N97="základní",J97,0)</f>
        <v>0</v>
      </c>
      <c r="BF97" s="140">
        <f>IF(N97="snížená",J97,0)</f>
        <v>0</v>
      </c>
      <c r="BG97" s="140">
        <f>IF(N97="zákl. přenesená",J97,0)</f>
        <v>0</v>
      </c>
      <c r="BH97" s="140">
        <f>IF(N97="sníž. přenesená",J97,0)</f>
        <v>0</v>
      </c>
      <c r="BI97" s="140">
        <f>IF(N97="nulová",J97,0)</f>
        <v>0</v>
      </c>
      <c r="BJ97" s="17" t="s">
        <v>83</v>
      </c>
      <c r="BK97" s="140">
        <f>ROUND(I97*H97,2)</f>
        <v>0</v>
      </c>
      <c r="BL97" s="17" t="s">
        <v>288</v>
      </c>
      <c r="BM97" s="139" t="s">
        <v>288</v>
      </c>
    </row>
    <row r="98" spans="2:65" s="1" customFormat="1" ht="28.8">
      <c r="B98" s="32"/>
      <c r="D98" s="146" t="s">
        <v>301</v>
      </c>
      <c r="F98" s="176" t="s">
        <v>1727</v>
      </c>
      <c r="I98" s="143"/>
      <c r="L98" s="32"/>
      <c r="M98" s="144"/>
      <c r="T98" s="53"/>
      <c r="AT98" s="17" t="s">
        <v>301</v>
      </c>
      <c r="AU98" s="17" t="s">
        <v>83</v>
      </c>
    </row>
    <row r="99" spans="2:65" s="1" customFormat="1" ht="24.15" customHeight="1">
      <c r="B99" s="32"/>
      <c r="C99" s="128" t="s">
        <v>241</v>
      </c>
      <c r="D99" s="128" t="s">
        <v>182</v>
      </c>
      <c r="E99" s="129" t="s">
        <v>1742</v>
      </c>
      <c r="F99" s="130" t="s">
        <v>1743</v>
      </c>
      <c r="G99" s="131" t="s">
        <v>105</v>
      </c>
      <c r="H99" s="132">
        <v>87.54</v>
      </c>
      <c r="I99" s="133"/>
      <c r="J99" s="134">
        <f>ROUND(I99*H99,2)</f>
        <v>0</v>
      </c>
      <c r="K99" s="130" t="s">
        <v>19</v>
      </c>
      <c r="L99" s="32"/>
      <c r="M99" s="135" t="s">
        <v>19</v>
      </c>
      <c r="N99" s="136" t="s">
        <v>46</v>
      </c>
      <c r="P99" s="137">
        <f>O99*H99</f>
        <v>0</v>
      </c>
      <c r="Q99" s="137">
        <v>0</v>
      </c>
      <c r="R99" s="137">
        <f>Q99*H99</f>
        <v>0</v>
      </c>
      <c r="S99" s="137">
        <v>0</v>
      </c>
      <c r="T99" s="138">
        <f>S99*H99</f>
        <v>0</v>
      </c>
      <c r="AR99" s="139" t="s">
        <v>288</v>
      </c>
      <c r="AT99" s="139" t="s">
        <v>182</v>
      </c>
      <c r="AU99" s="139" t="s">
        <v>83</v>
      </c>
      <c r="AY99" s="17" t="s">
        <v>180</v>
      </c>
      <c r="BE99" s="140">
        <f>IF(N99="základní",J99,0)</f>
        <v>0</v>
      </c>
      <c r="BF99" s="140">
        <f>IF(N99="snížená",J99,0)</f>
        <v>0</v>
      </c>
      <c r="BG99" s="140">
        <f>IF(N99="zákl. přenesená",J99,0)</f>
        <v>0</v>
      </c>
      <c r="BH99" s="140">
        <f>IF(N99="sníž. přenesená",J99,0)</f>
        <v>0</v>
      </c>
      <c r="BI99" s="140">
        <f>IF(N99="nulová",J99,0)</f>
        <v>0</v>
      </c>
      <c r="BJ99" s="17" t="s">
        <v>83</v>
      </c>
      <c r="BK99" s="140">
        <f>ROUND(I99*H99,2)</f>
        <v>0</v>
      </c>
      <c r="BL99" s="17" t="s">
        <v>288</v>
      </c>
      <c r="BM99" s="139" t="s">
        <v>296</v>
      </c>
    </row>
    <row r="100" spans="2:65" s="1" customFormat="1" ht="28.8">
      <c r="B100" s="32"/>
      <c r="D100" s="146" t="s">
        <v>301</v>
      </c>
      <c r="F100" s="176" t="s">
        <v>1727</v>
      </c>
      <c r="I100" s="143"/>
      <c r="L100" s="32"/>
      <c r="M100" s="144"/>
      <c r="T100" s="53"/>
      <c r="AT100" s="17" t="s">
        <v>301</v>
      </c>
      <c r="AU100" s="17" t="s">
        <v>83</v>
      </c>
    </row>
    <row r="101" spans="2:65" s="1" customFormat="1" ht="24.15" customHeight="1">
      <c r="B101" s="32"/>
      <c r="C101" s="128" t="s">
        <v>248</v>
      </c>
      <c r="D101" s="128" t="s">
        <v>182</v>
      </c>
      <c r="E101" s="129" t="s">
        <v>1744</v>
      </c>
      <c r="F101" s="130" t="s">
        <v>1745</v>
      </c>
      <c r="G101" s="131" t="s">
        <v>1665</v>
      </c>
      <c r="H101" s="132">
        <v>213</v>
      </c>
      <c r="I101" s="133"/>
      <c r="J101" s="134">
        <f>ROUND(I101*H101,2)</f>
        <v>0</v>
      </c>
      <c r="K101" s="130" t="s">
        <v>19</v>
      </c>
      <c r="L101" s="32"/>
      <c r="M101" s="135" t="s">
        <v>19</v>
      </c>
      <c r="N101" s="136" t="s">
        <v>46</v>
      </c>
      <c r="P101" s="137">
        <f>O101*H101</f>
        <v>0</v>
      </c>
      <c r="Q101" s="137">
        <v>0</v>
      </c>
      <c r="R101" s="137">
        <f>Q101*H101</f>
        <v>0</v>
      </c>
      <c r="S101" s="137">
        <v>0</v>
      </c>
      <c r="T101" s="138">
        <f>S101*H101</f>
        <v>0</v>
      </c>
      <c r="AR101" s="139" t="s">
        <v>288</v>
      </c>
      <c r="AT101" s="139" t="s">
        <v>182</v>
      </c>
      <c r="AU101" s="139" t="s">
        <v>83</v>
      </c>
      <c r="AY101" s="17" t="s">
        <v>180</v>
      </c>
      <c r="BE101" s="140">
        <f>IF(N101="základní",J101,0)</f>
        <v>0</v>
      </c>
      <c r="BF101" s="140">
        <f>IF(N101="snížená",J101,0)</f>
        <v>0</v>
      </c>
      <c r="BG101" s="140">
        <f>IF(N101="zákl. přenesená",J101,0)</f>
        <v>0</v>
      </c>
      <c r="BH101" s="140">
        <f>IF(N101="sníž. přenesená",J101,0)</f>
        <v>0</v>
      </c>
      <c r="BI101" s="140">
        <f>IF(N101="nulová",J101,0)</f>
        <v>0</v>
      </c>
      <c r="BJ101" s="17" t="s">
        <v>83</v>
      </c>
      <c r="BK101" s="140">
        <f>ROUND(I101*H101,2)</f>
        <v>0</v>
      </c>
      <c r="BL101" s="17" t="s">
        <v>288</v>
      </c>
      <c r="BM101" s="139" t="s">
        <v>313</v>
      </c>
    </row>
    <row r="102" spans="2:65" s="1" customFormat="1" ht="28.8">
      <c r="B102" s="32"/>
      <c r="D102" s="146" t="s">
        <v>301</v>
      </c>
      <c r="F102" s="176" t="s">
        <v>1727</v>
      </c>
      <c r="I102" s="143"/>
      <c r="L102" s="32"/>
      <c r="M102" s="144"/>
      <c r="T102" s="53"/>
      <c r="AT102" s="17" t="s">
        <v>301</v>
      </c>
      <c r="AU102" s="17" t="s">
        <v>83</v>
      </c>
    </row>
    <row r="103" spans="2:65" s="1" customFormat="1" ht="16.5" customHeight="1">
      <c r="B103" s="32"/>
      <c r="C103" s="128" t="s">
        <v>253</v>
      </c>
      <c r="D103" s="128" t="s">
        <v>182</v>
      </c>
      <c r="E103" s="129" t="s">
        <v>1746</v>
      </c>
      <c r="F103" s="130" t="s">
        <v>1747</v>
      </c>
      <c r="G103" s="131" t="s">
        <v>557</v>
      </c>
      <c r="H103" s="132">
        <v>2</v>
      </c>
      <c r="I103" s="133"/>
      <c r="J103" s="134">
        <f>ROUND(I103*H103,2)</f>
        <v>0</v>
      </c>
      <c r="K103" s="130" t="s">
        <v>19</v>
      </c>
      <c r="L103" s="32"/>
      <c r="M103" s="135" t="s">
        <v>19</v>
      </c>
      <c r="N103" s="136" t="s">
        <v>46</v>
      </c>
      <c r="P103" s="137">
        <f>O103*H103</f>
        <v>0</v>
      </c>
      <c r="Q103" s="137">
        <v>0</v>
      </c>
      <c r="R103" s="137">
        <f>Q103*H103</f>
        <v>0</v>
      </c>
      <c r="S103" s="137">
        <v>0</v>
      </c>
      <c r="T103" s="138">
        <f>S103*H103</f>
        <v>0</v>
      </c>
      <c r="AR103" s="139" t="s">
        <v>288</v>
      </c>
      <c r="AT103" s="139" t="s">
        <v>182</v>
      </c>
      <c r="AU103" s="139" t="s">
        <v>83</v>
      </c>
      <c r="AY103" s="17" t="s">
        <v>180</v>
      </c>
      <c r="BE103" s="140">
        <f>IF(N103="základní",J103,0)</f>
        <v>0</v>
      </c>
      <c r="BF103" s="140">
        <f>IF(N103="snížená",J103,0)</f>
        <v>0</v>
      </c>
      <c r="BG103" s="140">
        <f>IF(N103="zákl. přenesená",J103,0)</f>
        <v>0</v>
      </c>
      <c r="BH103" s="140">
        <f>IF(N103="sníž. přenesená",J103,0)</f>
        <v>0</v>
      </c>
      <c r="BI103" s="140">
        <f>IF(N103="nulová",J103,0)</f>
        <v>0</v>
      </c>
      <c r="BJ103" s="17" t="s">
        <v>83</v>
      </c>
      <c r="BK103" s="140">
        <f>ROUND(I103*H103,2)</f>
        <v>0</v>
      </c>
      <c r="BL103" s="17" t="s">
        <v>288</v>
      </c>
      <c r="BM103" s="139" t="s">
        <v>325</v>
      </c>
    </row>
    <row r="104" spans="2:65" s="1" customFormat="1" ht="28.8">
      <c r="B104" s="32"/>
      <c r="D104" s="146" t="s">
        <v>301</v>
      </c>
      <c r="F104" s="176" t="s">
        <v>1727</v>
      </c>
      <c r="I104" s="143"/>
      <c r="L104" s="32"/>
      <c r="M104" s="144"/>
      <c r="T104" s="53"/>
      <c r="AT104" s="17" t="s">
        <v>301</v>
      </c>
      <c r="AU104" s="17" t="s">
        <v>83</v>
      </c>
    </row>
    <row r="105" spans="2:65" s="1" customFormat="1" ht="16.5" customHeight="1">
      <c r="B105" s="32"/>
      <c r="C105" s="128" t="s">
        <v>8</v>
      </c>
      <c r="D105" s="128" t="s">
        <v>182</v>
      </c>
      <c r="E105" s="129" t="s">
        <v>1748</v>
      </c>
      <c r="F105" s="130" t="s">
        <v>1749</v>
      </c>
      <c r="G105" s="131" t="s">
        <v>557</v>
      </c>
      <c r="H105" s="132">
        <v>1</v>
      </c>
      <c r="I105" s="133"/>
      <c r="J105" s="134">
        <f>ROUND(I105*H105,2)</f>
        <v>0</v>
      </c>
      <c r="K105" s="130" t="s">
        <v>19</v>
      </c>
      <c r="L105" s="32"/>
      <c r="M105" s="135" t="s">
        <v>19</v>
      </c>
      <c r="N105" s="136" t="s">
        <v>46</v>
      </c>
      <c r="P105" s="137">
        <f>O105*H105</f>
        <v>0</v>
      </c>
      <c r="Q105" s="137">
        <v>0</v>
      </c>
      <c r="R105" s="137">
        <f>Q105*H105</f>
        <v>0</v>
      </c>
      <c r="S105" s="137">
        <v>0</v>
      </c>
      <c r="T105" s="138">
        <f>S105*H105</f>
        <v>0</v>
      </c>
      <c r="AR105" s="139" t="s">
        <v>288</v>
      </c>
      <c r="AT105" s="139" t="s">
        <v>182</v>
      </c>
      <c r="AU105" s="139" t="s">
        <v>83</v>
      </c>
      <c r="AY105" s="17" t="s">
        <v>180</v>
      </c>
      <c r="BE105" s="140">
        <f>IF(N105="základní",J105,0)</f>
        <v>0</v>
      </c>
      <c r="BF105" s="140">
        <f>IF(N105="snížená",J105,0)</f>
        <v>0</v>
      </c>
      <c r="BG105" s="140">
        <f>IF(N105="zákl. přenesená",J105,0)</f>
        <v>0</v>
      </c>
      <c r="BH105" s="140">
        <f>IF(N105="sníž. přenesená",J105,0)</f>
        <v>0</v>
      </c>
      <c r="BI105" s="140">
        <f>IF(N105="nulová",J105,0)</f>
        <v>0</v>
      </c>
      <c r="BJ105" s="17" t="s">
        <v>83</v>
      </c>
      <c r="BK105" s="140">
        <f>ROUND(I105*H105,2)</f>
        <v>0</v>
      </c>
      <c r="BL105" s="17" t="s">
        <v>288</v>
      </c>
      <c r="BM105" s="139" t="s">
        <v>337</v>
      </c>
    </row>
    <row r="106" spans="2:65" s="1" customFormat="1" ht="28.8">
      <c r="B106" s="32"/>
      <c r="D106" s="146" t="s">
        <v>301</v>
      </c>
      <c r="F106" s="176" t="s">
        <v>1727</v>
      </c>
      <c r="I106" s="143"/>
      <c r="L106" s="32"/>
      <c r="M106" s="144"/>
      <c r="T106" s="53"/>
      <c r="AT106" s="17" t="s">
        <v>301</v>
      </c>
      <c r="AU106" s="17" t="s">
        <v>83</v>
      </c>
    </row>
    <row r="107" spans="2:65" s="1" customFormat="1" ht="16.5" customHeight="1">
      <c r="B107" s="32"/>
      <c r="C107" s="128" t="s">
        <v>265</v>
      </c>
      <c r="D107" s="128" t="s">
        <v>182</v>
      </c>
      <c r="E107" s="129" t="s">
        <v>1750</v>
      </c>
      <c r="F107" s="130" t="s">
        <v>1751</v>
      </c>
      <c r="G107" s="131" t="s">
        <v>557</v>
      </c>
      <c r="H107" s="132">
        <v>6</v>
      </c>
      <c r="I107" s="133"/>
      <c r="J107" s="134">
        <f>ROUND(I107*H107,2)</f>
        <v>0</v>
      </c>
      <c r="K107" s="130" t="s">
        <v>19</v>
      </c>
      <c r="L107" s="32"/>
      <c r="M107" s="135" t="s">
        <v>19</v>
      </c>
      <c r="N107" s="136" t="s">
        <v>46</v>
      </c>
      <c r="P107" s="137">
        <f>O107*H107</f>
        <v>0</v>
      </c>
      <c r="Q107" s="137">
        <v>0</v>
      </c>
      <c r="R107" s="137">
        <f>Q107*H107</f>
        <v>0</v>
      </c>
      <c r="S107" s="137">
        <v>0</v>
      </c>
      <c r="T107" s="138">
        <f>S107*H107</f>
        <v>0</v>
      </c>
      <c r="AR107" s="139" t="s">
        <v>288</v>
      </c>
      <c r="AT107" s="139" t="s">
        <v>182</v>
      </c>
      <c r="AU107" s="139" t="s">
        <v>83</v>
      </c>
      <c r="AY107" s="17" t="s">
        <v>180</v>
      </c>
      <c r="BE107" s="140">
        <f>IF(N107="základní",J107,0)</f>
        <v>0</v>
      </c>
      <c r="BF107" s="140">
        <f>IF(N107="snížená",J107,0)</f>
        <v>0</v>
      </c>
      <c r="BG107" s="140">
        <f>IF(N107="zákl. přenesená",J107,0)</f>
        <v>0</v>
      </c>
      <c r="BH107" s="140">
        <f>IF(N107="sníž. přenesená",J107,0)</f>
        <v>0</v>
      </c>
      <c r="BI107" s="140">
        <f>IF(N107="nulová",J107,0)</f>
        <v>0</v>
      </c>
      <c r="BJ107" s="17" t="s">
        <v>83</v>
      </c>
      <c r="BK107" s="140">
        <f>ROUND(I107*H107,2)</f>
        <v>0</v>
      </c>
      <c r="BL107" s="17" t="s">
        <v>288</v>
      </c>
      <c r="BM107" s="139" t="s">
        <v>351</v>
      </c>
    </row>
    <row r="108" spans="2:65" s="1" customFormat="1" ht="28.8">
      <c r="B108" s="32"/>
      <c r="D108" s="146" t="s">
        <v>301</v>
      </c>
      <c r="F108" s="176" t="s">
        <v>1727</v>
      </c>
      <c r="I108" s="143"/>
      <c r="L108" s="32"/>
      <c r="M108" s="144"/>
      <c r="T108" s="53"/>
      <c r="AT108" s="17" t="s">
        <v>301</v>
      </c>
      <c r="AU108" s="17" t="s">
        <v>83</v>
      </c>
    </row>
    <row r="109" spans="2:65" s="11" customFormat="1" ht="25.95" customHeight="1">
      <c r="B109" s="116"/>
      <c r="D109" s="117" t="s">
        <v>74</v>
      </c>
      <c r="E109" s="118" t="s">
        <v>1752</v>
      </c>
      <c r="F109" s="118" t="s">
        <v>1753</v>
      </c>
      <c r="I109" s="119"/>
      <c r="J109" s="120">
        <f>BK109</f>
        <v>0</v>
      </c>
      <c r="L109" s="116"/>
      <c r="M109" s="121"/>
      <c r="P109" s="122">
        <f>SUM(P110:P113)</f>
        <v>0</v>
      </c>
      <c r="R109" s="122">
        <f>SUM(R110:R113)</f>
        <v>0</v>
      </c>
      <c r="T109" s="123">
        <f>SUM(T110:T113)</f>
        <v>0</v>
      </c>
      <c r="AR109" s="117" t="s">
        <v>85</v>
      </c>
      <c r="AT109" s="124" t="s">
        <v>74</v>
      </c>
      <c r="AU109" s="124" t="s">
        <v>75</v>
      </c>
      <c r="AY109" s="117" t="s">
        <v>180</v>
      </c>
      <c r="BK109" s="125">
        <f>SUM(BK110:BK113)</f>
        <v>0</v>
      </c>
    </row>
    <row r="110" spans="2:65" s="1" customFormat="1" ht="24.15" customHeight="1">
      <c r="B110" s="32"/>
      <c r="C110" s="128" t="s">
        <v>274</v>
      </c>
      <c r="D110" s="128" t="s">
        <v>182</v>
      </c>
      <c r="E110" s="129" t="s">
        <v>1754</v>
      </c>
      <c r="F110" s="130" t="s">
        <v>1755</v>
      </c>
      <c r="G110" s="131" t="s">
        <v>557</v>
      </c>
      <c r="H110" s="132">
        <v>1</v>
      </c>
      <c r="I110" s="133"/>
      <c r="J110" s="134">
        <f>ROUND(I110*H110,2)</f>
        <v>0</v>
      </c>
      <c r="K110" s="130" t="s">
        <v>19</v>
      </c>
      <c r="L110" s="32"/>
      <c r="M110" s="135" t="s">
        <v>19</v>
      </c>
      <c r="N110" s="136" t="s">
        <v>46</v>
      </c>
      <c r="P110" s="137">
        <f>O110*H110</f>
        <v>0</v>
      </c>
      <c r="Q110" s="137">
        <v>0</v>
      </c>
      <c r="R110" s="137">
        <f>Q110*H110</f>
        <v>0</v>
      </c>
      <c r="S110" s="137">
        <v>0</v>
      </c>
      <c r="T110" s="138">
        <f>S110*H110</f>
        <v>0</v>
      </c>
      <c r="AR110" s="139" t="s">
        <v>288</v>
      </c>
      <c r="AT110" s="139" t="s">
        <v>182</v>
      </c>
      <c r="AU110" s="139" t="s">
        <v>83</v>
      </c>
      <c r="AY110" s="17" t="s">
        <v>180</v>
      </c>
      <c r="BE110" s="140">
        <f>IF(N110="základní",J110,0)</f>
        <v>0</v>
      </c>
      <c r="BF110" s="140">
        <f>IF(N110="snížená",J110,0)</f>
        <v>0</v>
      </c>
      <c r="BG110" s="140">
        <f>IF(N110="zákl. přenesená",J110,0)</f>
        <v>0</v>
      </c>
      <c r="BH110" s="140">
        <f>IF(N110="sníž. přenesená",J110,0)</f>
        <v>0</v>
      </c>
      <c r="BI110" s="140">
        <f>IF(N110="nulová",J110,0)</f>
        <v>0</v>
      </c>
      <c r="BJ110" s="17" t="s">
        <v>83</v>
      </c>
      <c r="BK110" s="140">
        <f>ROUND(I110*H110,2)</f>
        <v>0</v>
      </c>
      <c r="BL110" s="17" t="s">
        <v>288</v>
      </c>
      <c r="BM110" s="139" t="s">
        <v>362</v>
      </c>
    </row>
    <row r="111" spans="2:65" s="1" customFormat="1" ht="28.8">
      <c r="B111" s="32"/>
      <c r="D111" s="146" t="s">
        <v>301</v>
      </c>
      <c r="F111" s="176" t="s">
        <v>1727</v>
      </c>
      <c r="I111" s="143"/>
      <c r="L111" s="32"/>
      <c r="M111" s="144"/>
      <c r="T111" s="53"/>
      <c r="AT111" s="17" t="s">
        <v>301</v>
      </c>
      <c r="AU111" s="17" t="s">
        <v>83</v>
      </c>
    </row>
    <row r="112" spans="2:65" s="1" customFormat="1" ht="16.5" customHeight="1">
      <c r="B112" s="32"/>
      <c r="C112" s="128" t="s">
        <v>280</v>
      </c>
      <c r="D112" s="128" t="s">
        <v>182</v>
      </c>
      <c r="E112" s="129" t="s">
        <v>1756</v>
      </c>
      <c r="F112" s="130" t="s">
        <v>1757</v>
      </c>
      <c r="G112" s="131" t="s">
        <v>557</v>
      </c>
      <c r="H112" s="132">
        <v>1</v>
      </c>
      <c r="I112" s="133"/>
      <c r="J112" s="134">
        <f>ROUND(I112*H112,2)</f>
        <v>0</v>
      </c>
      <c r="K112" s="130" t="s">
        <v>19</v>
      </c>
      <c r="L112" s="32"/>
      <c r="M112" s="135" t="s">
        <v>19</v>
      </c>
      <c r="N112" s="136" t="s">
        <v>46</v>
      </c>
      <c r="P112" s="137">
        <f>O112*H112</f>
        <v>0</v>
      </c>
      <c r="Q112" s="137">
        <v>0</v>
      </c>
      <c r="R112" s="137">
        <f>Q112*H112</f>
        <v>0</v>
      </c>
      <c r="S112" s="137">
        <v>0</v>
      </c>
      <c r="T112" s="138">
        <f>S112*H112</f>
        <v>0</v>
      </c>
      <c r="AR112" s="139" t="s">
        <v>288</v>
      </c>
      <c r="AT112" s="139" t="s">
        <v>182</v>
      </c>
      <c r="AU112" s="139" t="s">
        <v>83</v>
      </c>
      <c r="AY112" s="17" t="s">
        <v>180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7" t="s">
        <v>83</v>
      </c>
      <c r="BK112" s="140">
        <f>ROUND(I112*H112,2)</f>
        <v>0</v>
      </c>
      <c r="BL112" s="17" t="s">
        <v>288</v>
      </c>
      <c r="BM112" s="139" t="s">
        <v>373</v>
      </c>
    </row>
    <row r="113" spans="2:47" s="1" customFormat="1" ht="28.8">
      <c r="B113" s="32"/>
      <c r="D113" s="146" t="s">
        <v>301</v>
      </c>
      <c r="F113" s="176" t="s">
        <v>1727</v>
      </c>
      <c r="I113" s="143"/>
      <c r="L113" s="32"/>
      <c r="M113" s="186"/>
      <c r="N113" s="183"/>
      <c r="O113" s="183"/>
      <c r="P113" s="183"/>
      <c r="Q113" s="183"/>
      <c r="R113" s="183"/>
      <c r="S113" s="183"/>
      <c r="T113" s="187"/>
      <c r="AT113" s="17" t="s">
        <v>301</v>
      </c>
      <c r="AU113" s="17" t="s">
        <v>83</v>
      </c>
    </row>
    <row r="114" spans="2:47" s="1" customFormat="1" ht="6.9" customHeight="1">
      <c r="B114" s="41"/>
      <c r="C114" s="42"/>
      <c r="D114" s="42"/>
      <c r="E114" s="42"/>
      <c r="F114" s="42"/>
      <c r="G114" s="42"/>
      <c r="H114" s="42"/>
      <c r="I114" s="42"/>
      <c r="J114" s="42"/>
      <c r="K114" s="42"/>
      <c r="L114" s="32"/>
    </row>
  </sheetData>
  <sheetProtection algorithmName="SHA-512" hashValue="k+wJPtZCRui+m6jTz+QKWz33gwIxFi8BJ5rEkqINtFGD96mTFDvR1KW2S5jbH4g07KyFyqm+6ZuHCpffYwOGbQ==" saltValue="HiCw9uwpi2TarIVDYrUUMQ==" spinCount="100000" sheet="1" objects="1" scenarios="1" formatColumns="0" formatRows="0" autoFilter="0"/>
  <autoFilter ref="C80:K113" xr:uid="{00000000-0009-0000-0000-000004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04"/>
  <sheetViews>
    <sheetView showGridLines="0" workbookViewId="0">
      <selection activeCell="H101" sqref="H101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AT2" s="17" t="s">
        <v>97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2:46" ht="24.9" customHeight="1">
      <c r="B4" s="20"/>
      <c r="D4" s="21" t="s">
        <v>107</v>
      </c>
      <c r="L4" s="20"/>
      <c r="M4" s="86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32" t="str">
        <f>'Rekapitulace stavby'!K6</f>
        <v>Rekonstrukce ledové plochy Zimního stadionu Žďár nad Sázavou</v>
      </c>
      <c r="F7" s="333"/>
      <c r="G7" s="333"/>
      <c r="H7" s="333"/>
      <c r="L7" s="20"/>
    </row>
    <row r="8" spans="2:46" s="1" customFormat="1" ht="12" customHeight="1">
      <c r="B8" s="32"/>
      <c r="D8" s="27" t="s">
        <v>120</v>
      </c>
      <c r="L8" s="32"/>
    </row>
    <row r="9" spans="2:46" s="1" customFormat="1" ht="16.5" customHeight="1">
      <c r="B9" s="32"/>
      <c r="E9" s="312" t="s">
        <v>1758</v>
      </c>
      <c r="F9" s="331"/>
      <c r="G9" s="331"/>
      <c r="H9" s="331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10. 10. 2024</v>
      </c>
      <c r="L12" s="32"/>
    </row>
    <row r="13" spans="2:46" s="1" customFormat="1" ht="10.95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19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34" t="str">
        <f>'Rekapitulace stavby'!E14</f>
        <v>Vyplň údaj</v>
      </c>
      <c r="F18" s="326"/>
      <c r="G18" s="326"/>
      <c r="H18" s="326"/>
      <c r="I18" s="27" t="s">
        <v>29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35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37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39</v>
      </c>
      <c r="L26" s="32"/>
    </row>
    <row r="27" spans="2:12" s="7" customFormat="1" ht="16.5" customHeight="1">
      <c r="B27" s="87"/>
      <c r="E27" s="330" t="s">
        <v>19</v>
      </c>
      <c r="F27" s="330"/>
      <c r="G27" s="330"/>
      <c r="H27" s="330"/>
      <c r="L27" s="87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8" t="s">
        <v>41</v>
      </c>
      <c r="J30" s="63">
        <f>ROUND(J80,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43</v>
      </c>
      <c r="I32" s="35" t="s">
        <v>42</v>
      </c>
      <c r="J32" s="35" t="s">
        <v>44</v>
      </c>
      <c r="L32" s="32"/>
    </row>
    <row r="33" spans="2:12" s="1" customFormat="1" ht="14.4" customHeight="1">
      <c r="B33" s="32"/>
      <c r="D33" s="52" t="s">
        <v>45</v>
      </c>
      <c r="E33" s="27" t="s">
        <v>46</v>
      </c>
      <c r="F33" s="89">
        <f>ROUND((SUM(BE80:BE103)),  2)</f>
        <v>0</v>
      </c>
      <c r="I33" s="90">
        <v>0.21</v>
      </c>
      <c r="J33" s="89">
        <f>ROUND(((SUM(BE80:BE103))*I33),  2)</f>
        <v>0</v>
      </c>
      <c r="L33" s="32"/>
    </row>
    <row r="34" spans="2:12" s="1" customFormat="1" ht="14.4" customHeight="1">
      <c r="B34" s="32"/>
      <c r="E34" s="27" t="s">
        <v>47</v>
      </c>
      <c r="F34" s="89">
        <f>ROUND((SUM(BF80:BF103)),  2)</f>
        <v>0</v>
      </c>
      <c r="I34" s="90">
        <v>0.12</v>
      </c>
      <c r="J34" s="89">
        <f>ROUND(((SUM(BF80:BF103))*I34),  2)</f>
        <v>0</v>
      </c>
      <c r="L34" s="32"/>
    </row>
    <row r="35" spans="2:12" s="1" customFormat="1" ht="14.4" hidden="1" customHeight="1">
      <c r="B35" s="32"/>
      <c r="E35" s="27" t="s">
        <v>48</v>
      </c>
      <c r="F35" s="89">
        <f>ROUND((SUM(BG80:BG103)),  2)</f>
        <v>0</v>
      </c>
      <c r="I35" s="90">
        <v>0.21</v>
      </c>
      <c r="J35" s="89">
        <f>0</f>
        <v>0</v>
      </c>
      <c r="L35" s="32"/>
    </row>
    <row r="36" spans="2:12" s="1" customFormat="1" ht="14.4" hidden="1" customHeight="1">
      <c r="B36" s="32"/>
      <c r="E36" s="27" t="s">
        <v>49</v>
      </c>
      <c r="F36" s="89">
        <f>ROUND((SUM(BH80:BH103)),  2)</f>
        <v>0</v>
      </c>
      <c r="I36" s="90">
        <v>0.12</v>
      </c>
      <c r="J36" s="89">
        <f>0</f>
        <v>0</v>
      </c>
      <c r="L36" s="32"/>
    </row>
    <row r="37" spans="2:12" s="1" customFormat="1" ht="14.4" hidden="1" customHeight="1">
      <c r="B37" s="32"/>
      <c r="E37" s="27" t="s">
        <v>50</v>
      </c>
      <c r="F37" s="89">
        <f>ROUND((SUM(BI80:BI103)),  2)</f>
        <v>0</v>
      </c>
      <c r="I37" s="90">
        <v>0</v>
      </c>
      <c r="J37" s="89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1"/>
      <c r="D39" s="92" t="s">
        <v>51</v>
      </c>
      <c r="E39" s="54"/>
      <c r="F39" s="54"/>
      <c r="G39" s="93" t="s">
        <v>52</v>
      </c>
      <c r="H39" s="94" t="s">
        <v>53</v>
      </c>
      <c r="I39" s="54"/>
      <c r="J39" s="95">
        <f>SUM(J30:J37)</f>
        <v>0</v>
      </c>
      <c r="K39" s="96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137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32" t="str">
        <f>E7</f>
        <v>Rekonstrukce ledové plochy Zimního stadionu Žďár nad Sázavou</v>
      </c>
      <c r="F48" s="333"/>
      <c r="G48" s="333"/>
      <c r="H48" s="333"/>
      <c r="L48" s="32"/>
    </row>
    <row r="49" spans="2:47" s="1" customFormat="1" ht="12" customHeight="1">
      <c r="B49" s="32"/>
      <c r="C49" s="27" t="s">
        <v>120</v>
      </c>
      <c r="L49" s="32"/>
    </row>
    <row r="50" spans="2:47" s="1" customFormat="1" ht="16.5" customHeight="1">
      <c r="B50" s="32"/>
      <c r="E50" s="312" t="str">
        <f>E9</f>
        <v>VON - Vedlejší a ostatní náklady</v>
      </c>
      <c r="F50" s="331"/>
      <c r="G50" s="331"/>
      <c r="H50" s="331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parc. č. 2159, k.ú Město Žďár (795232)</v>
      </c>
      <c r="I52" s="27" t="s">
        <v>23</v>
      </c>
      <c r="J52" s="49" t="str">
        <f>IF(J12="","",J12)</f>
        <v>10. 10. 2024</v>
      </c>
      <c r="L52" s="32"/>
    </row>
    <row r="53" spans="2:47" s="1" customFormat="1" ht="6.9" customHeight="1">
      <c r="B53" s="32"/>
      <c r="L53" s="32"/>
    </row>
    <row r="54" spans="2:47" s="1" customFormat="1" ht="15.15" customHeight="1">
      <c r="B54" s="32"/>
      <c r="C54" s="27" t="s">
        <v>25</v>
      </c>
      <c r="F54" s="25" t="str">
        <f>E15</f>
        <v>Město Žďár nad Sázavou</v>
      </c>
      <c r="I54" s="27" t="s">
        <v>32</v>
      </c>
      <c r="J54" s="30" t="str">
        <f>E21</f>
        <v>AS PROJECT s.r.o.</v>
      </c>
      <c r="L54" s="32"/>
    </row>
    <row r="55" spans="2:47" s="1" customFormat="1" ht="15.15" customHeight="1">
      <c r="B55" s="32"/>
      <c r="C55" s="27" t="s">
        <v>30</v>
      </c>
      <c r="F55" s="25" t="str">
        <f>IF(E18="","",E18)</f>
        <v>Vyplň údaj</v>
      </c>
      <c r="I55" s="27" t="s">
        <v>37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7" t="s">
        <v>138</v>
      </c>
      <c r="D57" s="91"/>
      <c r="E57" s="91"/>
      <c r="F57" s="91"/>
      <c r="G57" s="91"/>
      <c r="H57" s="91"/>
      <c r="I57" s="91"/>
      <c r="J57" s="98" t="s">
        <v>139</v>
      </c>
      <c r="K57" s="91"/>
      <c r="L57" s="32"/>
    </row>
    <row r="58" spans="2:47" s="1" customFormat="1" ht="10.35" customHeight="1">
      <c r="B58" s="32"/>
      <c r="L58" s="32"/>
    </row>
    <row r="59" spans="2:47" s="1" customFormat="1" ht="22.95" customHeight="1">
      <c r="B59" s="32"/>
      <c r="C59" s="99" t="s">
        <v>73</v>
      </c>
      <c r="J59" s="63">
        <f>J80</f>
        <v>0</v>
      </c>
      <c r="L59" s="32"/>
      <c r="AU59" s="17" t="s">
        <v>140</v>
      </c>
    </row>
    <row r="60" spans="2:47" s="8" customFormat="1" ht="24.9" customHeight="1">
      <c r="B60" s="100"/>
      <c r="D60" s="101" t="s">
        <v>1759</v>
      </c>
      <c r="E60" s="102"/>
      <c r="F60" s="102"/>
      <c r="G60" s="102"/>
      <c r="H60" s="102"/>
      <c r="I60" s="102"/>
      <c r="J60" s="103">
        <f>J81</f>
        <v>0</v>
      </c>
      <c r="L60" s="100"/>
    </row>
    <row r="61" spans="2:47" s="1" customFormat="1" ht="21.75" customHeight="1">
      <c r="B61" s="32"/>
      <c r="L61" s="32"/>
    </row>
    <row r="62" spans="2:47" s="1" customFormat="1" ht="6.9" customHeight="1"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32"/>
    </row>
    <row r="66" spans="2:63" s="1" customFormat="1" ht="6.9" customHeight="1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32"/>
    </row>
    <row r="67" spans="2:63" s="1" customFormat="1" ht="24.9" customHeight="1">
      <c r="B67" s="32"/>
      <c r="C67" s="21" t="s">
        <v>165</v>
      </c>
      <c r="L67" s="32"/>
    </row>
    <row r="68" spans="2:63" s="1" customFormat="1" ht="6.9" customHeight="1">
      <c r="B68" s="32"/>
      <c r="L68" s="32"/>
    </row>
    <row r="69" spans="2:63" s="1" customFormat="1" ht="12" customHeight="1">
      <c r="B69" s="32"/>
      <c r="C69" s="27" t="s">
        <v>16</v>
      </c>
      <c r="L69" s="32"/>
    </row>
    <row r="70" spans="2:63" s="1" customFormat="1" ht="16.5" customHeight="1">
      <c r="B70" s="32"/>
      <c r="E70" s="332" t="str">
        <f>E7</f>
        <v>Rekonstrukce ledové plochy Zimního stadionu Žďár nad Sázavou</v>
      </c>
      <c r="F70" s="333"/>
      <c r="G70" s="333"/>
      <c r="H70" s="333"/>
      <c r="L70" s="32"/>
    </row>
    <row r="71" spans="2:63" s="1" customFormat="1" ht="12" customHeight="1">
      <c r="B71" s="32"/>
      <c r="C71" s="27" t="s">
        <v>120</v>
      </c>
      <c r="L71" s="32"/>
    </row>
    <row r="72" spans="2:63" s="1" customFormat="1" ht="16.5" customHeight="1">
      <c r="B72" s="32"/>
      <c r="E72" s="312" t="str">
        <f>E9</f>
        <v>VON - Vedlejší a ostatní náklady</v>
      </c>
      <c r="F72" s="331"/>
      <c r="G72" s="331"/>
      <c r="H72" s="331"/>
      <c r="L72" s="32"/>
    </row>
    <row r="73" spans="2:63" s="1" customFormat="1" ht="6.9" customHeight="1">
      <c r="B73" s="32"/>
      <c r="L73" s="32"/>
    </row>
    <row r="74" spans="2:63" s="1" customFormat="1" ht="12" customHeight="1">
      <c r="B74" s="32"/>
      <c r="C74" s="27" t="s">
        <v>21</v>
      </c>
      <c r="F74" s="25" t="str">
        <f>F12</f>
        <v>parc. č. 2159, k.ú Město Žďár (795232)</v>
      </c>
      <c r="I74" s="27" t="s">
        <v>23</v>
      </c>
      <c r="J74" s="49" t="str">
        <f>IF(J12="","",J12)</f>
        <v>10. 10. 2024</v>
      </c>
      <c r="L74" s="32"/>
    </row>
    <row r="75" spans="2:63" s="1" customFormat="1" ht="6.9" customHeight="1">
      <c r="B75" s="32"/>
      <c r="L75" s="32"/>
    </row>
    <row r="76" spans="2:63" s="1" customFormat="1" ht="15.15" customHeight="1">
      <c r="B76" s="32"/>
      <c r="C76" s="27" t="s">
        <v>25</v>
      </c>
      <c r="F76" s="25" t="str">
        <f>E15</f>
        <v>Město Žďár nad Sázavou</v>
      </c>
      <c r="I76" s="27" t="s">
        <v>32</v>
      </c>
      <c r="J76" s="30" t="str">
        <f>E21</f>
        <v>AS PROJECT s.r.o.</v>
      </c>
      <c r="L76" s="32"/>
    </row>
    <row r="77" spans="2:63" s="1" customFormat="1" ht="15.15" customHeight="1">
      <c r="B77" s="32"/>
      <c r="C77" s="27" t="s">
        <v>30</v>
      </c>
      <c r="F77" s="25" t="str">
        <f>IF(E18="","",E18)</f>
        <v>Vyplň údaj</v>
      </c>
      <c r="I77" s="27" t="s">
        <v>37</v>
      </c>
      <c r="J77" s="30" t="str">
        <f>E24</f>
        <v xml:space="preserve"> </v>
      </c>
      <c r="L77" s="32"/>
    </row>
    <row r="78" spans="2:63" s="1" customFormat="1" ht="10.35" customHeight="1">
      <c r="B78" s="32"/>
      <c r="L78" s="32"/>
    </row>
    <row r="79" spans="2:63" s="10" customFormat="1" ht="29.25" customHeight="1">
      <c r="B79" s="108"/>
      <c r="C79" s="109" t="s">
        <v>166</v>
      </c>
      <c r="D79" s="110" t="s">
        <v>60</v>
      </c>
      <c r="E79" s="110" t="s">
        <v>56</v>
      </c>
      <c r="F79" s="110" t="s">
        <v>57</v>
      </c>
      <c r="G79" s="110" t="s">
        <v>167</v>
      </c>
      <c r="H79" s="110" t="s">
        <v>168</v>
      </c>
      <c r="I79" s="110" t="s">
        <v>169</v>
      </c>
      <c r="J79" s="110" t="s">
        <v>139</v>
      </c>
      <c r="K79" s="111" t="s">
        <v>170</v>
      </c>
      <c r="L79" s="108"/>
      <c r="M79" s="56" t="s">
        <v>19</v>
      </c>
      <c r="N79" s="57" t="s">
        <v>45</v>
      </c>
      <c r="O79" s="57" t="s">
        <v>171</v>
      </c>
      <c r="P79" s="57" t="s">
        <v>172</v>
      </c>
      <c r="Q79" s="57" t="s">
        <v>173</v>
      </c>
      <c r="R79" s="57" t="s">
        <v>174</v>
      </c>
      <c r="S79" s="57" t="s">
        <v>175</v>
      </c>
      <c r="T79" s="58" t="s">
        <v>176</v>
      </c>
    </row>
    <row r="80" spans="2:63" s="1" customFormat="1" ht="22.95" customHeight="1">
      <c r="B80" s="32"/>
      <c r="C80" s="61" t="s">
        <v>177</v>
      </c>
      <c r="J80" s="112">
        <f>BK80</f>
        <v>0</v>
      </c>
      <c r="L80" s="32"/>
      <c r="M80" s="59"/>
      <c r="N80" s="50"/>
      <c r="O80" s="50"/>
      <c r="P80" s="113">
        <f>P81</f>
        <v>0</v>
      </c>
      <c r="Q80" s="50"/>
      <c r="R80" s="113">
        <f>R81</f>
        <v>0</v>
      </c>
      <c r="S80" s="50"/>
      <c r="T80" s="114">
        <f>T81</f>
        <v>0</v>
      </c>
      <c r="AT80" s="17" t="s">
        <v>74</v>
      </c>
      <c r="AU80" s="17" t="s">
        <v>140</v>
      </c>
      <c r="BK80" s="115">
        <f>BK81</f>
        <v>0</v>
      </c>
    </row>
    <row r="81" spans="2:65" s="11" customFormat="1" ht="25.95" customHeight="1">
      <c r="B81" s="116"/>
      <c r="D81" s="117" t="s">
        <v>74</v>
      </c>
      <c r="E81" s="118" t="s">
        <v>1760</v>
      </c>
      <c r="F81" s="118" t="s">
        <v>1761</v>
      </c>
      <c r="I81" s="119"/>
      <c r="J81" s="120">
        <f>BK81</f>
        <v>0</v>
      </c>
      <c r="L81" s="116"/>
      <c r="M81" s="121"/>
      <c r="P81" s="122">
        <f>SUM(P82:P103)</f>
        <v>0</v>
      </c>
      <c r="R81" s="122">
        <f>SUM(R82:R103)</f>
        <v>0</v>
      </c>
      <c r="T81" s="123">
        <f>SUM(T82:T103)</f>
        <v>0</v>
      </c>
      <c r="AR81" s="117" t="s">
        <v>220</v>
      </c>
      <c r="AT81" s="124" t="s">
        <v>74</v>
      </c>
      <c r="AU81" s="124" t="s">
        <v>75</v>
      </c>
      <c r="AY81" s="117" t="s">
        <v>180</v>
      </c>
      <c r="BK81" s="125">
        <f>SUM(BK82:BK103)</f>
        <v>0</v>
      </c>
    </row>
    <row r="82" spans="2:65" s="1" customFormat="1" ht="24.15" customHeight="1">
      <c r="B82" s="32"/>
      <c r="C82" s="128" t="s">
        <v>83</v>
      </c>
      <c r="D82" s="128" t="s">
        <v>182</v>
      </c>
      <c r="E82" s="129" t="s">
        <v>1762</v>
      </c>
      <c r="F82" s="130" t="s">
        <v>1763</v>
      </c>
      <c r="G82" s="131" t="s">
        <v>557</v>
      </c>
      <c r="H82" s="132">
        <v>1</v>
      </c>
      <c r="I82" s="133"/>
      <c r="J82" s="134">
        <f>ROUND(I82*H82,2)</f>
        <v>0</v>
      </c>
      <c r="K82" s="130" t="s">
        <v>19</v>
      </c>
      <c r="L82" s="32"/>
      <c r="M82" s="135" t="s">
        <v>19</v>
      </c>
      <c r="N82" s="136" t="s">
        <v>46</v>
      </c>
      <c r="P82" s="137">
        <f>O82*H82</f>
        <v>0</v>
      </c>
      <c r="Q82" s="137">
        <v>0</v>
      </c>
      <c r="R82" s="137">
        <f>Q82*H82</f>
        <v>0</v>
      </c>
      <c r="S82" s="137">
        <v>0</v>
      </c>
      <c r="T82" s="138">
        <f>S82*H82</f>
        <v>0</v>
      </c>
      <c r="AR82" s="139" t="s">
        <v>187</v>
      </c>
      <c r="AT82" s="139" t="s">
        <v>182</v>
      </c>
      <c r="AU82" s="139" t="s">
        <v>83</v>
      </c>
      <c r="AY82" s="17" t="s">
        <v>180</v>
      </c>
      <c r="BE82" s="140">
        <f>IF(N82="základní",J82,0)</f>
        <v>0</v>
      </c>
      <c r="BF82" s="140">
        <f>IF(N82="snížená",J82,0)</f>
        <v>0</v>
      </c>
      <c r="BG82" s="140">
        <f>IF(N82="zákl. přenesená",J82,0)</f>
        <v>0</v>
      </c>
      <c r="BH82" s="140">
        <f>IF(N82="sníž. přenesená",J82,0)</f>
        <v>0</v>
      </c>
      <c r="BI82" s="140">
        <f>IF(N82="nulová",J82,0)</f>
        <v>0</v>
      </c>
      <c r="BJ82" s="17" t="s">
        <v>83</v>
      </c>
      <c r="BK82" s="140">
        <f>ROUND(I82*H82,2)</f>
        <v>0</v>
      </c>
      <c r="BL82" s="17" t="s">
        <v>187</v>
      </c>
      <c r="BM82" s="139" t="s">
        <v>1764</v>
      </c>
    </row>
    <row r="83" spans="2:65" s="1" customFormat="1" ht="24.15" customHeight="1">
      <c r="B83" s="32"/>
      <c r="C83" s="128" t="s">
        <v>85</v>
      </c>
      <c r="D83" s="128" t="s">
        <v>182</v>
      </c>
      <c r="E83" s="129" t="s">
        <v>1765</v>
      </c>
      <c r="F83" s="130" t="s">
        <v>1766</v>
      </c>
      <c r="G83" s="131" t="s">
        <v>712</v>
      </c>
      <c r="H83" s="132">
        <v>1</v>
      </c>
      <c r="I83" s="133"/>
      <c r="J83" s="134">
        <f>ROUND(I83*H83,2)</f>
        <v>0</v>
      </c>
      <c r="K83" s="130" t="s">
        <v>19</v>
      </c>
      <c r="L83" s="32"/>
      <c r="M83" s="135" t="s">
        <v>19</v>
      </c>
      <c r="N83" s="136" t="s">
        <v>46</v>
      </c>
      <c r="P83" s="137">
        <f>O83*H83</f>
        <v>0</v>
      </c>
      <c r="Q83" s="137">
        <v>0</v>
      </c>
      <c r="R83" s="137">
        <f>Q83*H83</f>
        <v>0</v>
      </c>
      <c r="S83" s="137">
        <v>0</v>
      </c>
      <c r="T83" s="138">
        <f>S83*H83</f>
        <v>0</v>
      </c>
      <c r="AR83" s="139" t="s">
        <v>187</v>
      </c>
      <c r="AT83" s="139" t="s">
        <v>182</v>
      </c>
      <c r="AU83" s="139" t="s">
        <v>83</v>
      </c>
      <c r="AY83" s="17" t="s">
        <v>180</v>
      </c>
      <c r="BE83" s="140">
        <f>IF(N83="základní",J83,0)</f>
        <v>0</v>
      </c>
      <c r="BF83" s="140">
        <f>IF(N83="snížená",J83,0)</f>
        <v>0</v>
      </c>
      <c r="BG83" s="140">
        <f>IF(N83="zákl. přenesená",J83,0)</f>
        <v>0</v>
      </c>
      <c r="BH83" s="140">
        <f>IF(N83="sníž. přenesená",J83,0)</f>
        <v>0</v>
      </c>
      <c r="BI83" s="140">
        <f>IF(N83="nulová",J83,0)</f>
        <v>0</v>
      </c>
      <c r="BJ83" s="17" t="s">
        <v>83</v>
      </c>
      <c r="BK83" s="140">
        <f>ROUND(I83*H83,2)</f>
        <v>0</v>
      </c>
      <c r="BL83" s="17" t="s">
        <v>187</v>
      </c>
      <c r="BM83" s="139" t="s">
        <v>1767</v>
      </c>
    </row>
    <row r="84" spans="2:65" s="1" customFormat="1" ht="48">
      <c r="B84" s="32"/>
      <c r="D84" s="146" t="s">
        <v>301</v>
      </c>
      <c r="F84" s="176" t="s">
        <v>1768</v>
      </c>
      <c r="I84" s="143"/>
      <c r="L84" s="32"/>
      <c r="M84" s="144"/>
      <c r="T84" s="53"/>
      <c r="AT84" s="17" t="s">
        <v>301</v>
      </c>
      <c r="AU84" s="17" t="s">
        <v>83</v>
      </c>
    </row>
    <row r="85" spans="2:65" s="1" customFormat="1" ht="24.15" customHeight="1">
      <c r="B85" s="32"/>
      <c r="C85" s="128" t="s">
        <v>102</v>
      </c>
      <c r="D85" s="128" t="s">
        <v>182</v>
      </c>
      <c r="E85" s="129" t="s">
        <v>1769</v>
      </c>
      <c r="F85" s="130" t="s">
        <v>1770</v>
      </c>
      <c r="G85" s="131" t="s">
        <v>712</v>
      </c>
      <c r="H85" s="132">
        <v>1</v>
      </c>
      <c r="I85" s="133"/>
      <c r="J85" s="134">
        <f>ROUND(I85*H85,2)</f>
        <v>0</v>
      </c>
      <c r="K85" s="130" t="s">
        <v>19</v>
      </c>
      <c r="L85" s="32"/>
      <c r="M85" s="135" t="s">
        <v>19</v>
      </c>
      <c r="N85" s="136" t="s">
        <v>46</v>
      </c>
      <c r="P85" s="137">
        <f>O85*H85</f>
        <v>0</v>
      </c>
      <c r="Q85" s="137">
        <v>0</v>
      </c>
      <c r="R85" s="137">
        <f>Q85*H85</f>
        <v>0</v>
      </c>
      <c r="S85" s="137">
        <v>0</v>
      </c>
      <c r="T85" s="138">
        <f>S85*H85</f>
        <v>0</v>
      </c>
      <c r="AR85" s="139" t="s">
        <v>187</v>
      </c>
      <c r="AT85" s="139" t="s">
        <v>182</v>
      </c>
      <c r="AU85" s="139" t="s">
        <v>83</v>
      </c>
      <c r="AY85" s="17" t="s">
        <v>180</v>
      </c>
      <c r="BE85" s="140">
        <f>IF(N85="základní",J85,0)</f>
        <v>0</v>
      </c>
      <c r="BF85" s="140">
        <f>IF(N85="snížená",J85,0)</f>
        <v>0</v>
      </c>
      <c r="BG85" s="140">
        <f>IF(N85="zákl. přenesená",J85,0)</f>
        <v>0</v>
      </c>
      <c r="BH85" s="140">
        <f>IF(N85="sníž. přenesená",J85,0)</f>
        <v>0</v>
      </c>
      <c r="BI85" s="140">
        <f>IF(N85="nulová",J85,0)</f>
        <v>0</v>
      </c>
      <c r="BJ85" s="17" t="s">
        <v>83</v>
      </c>
      <c r="BK85" s="140">
        <f>ROUND(I85*H85,2)</f>
        <v>0</v>
      </c>
      <c r="BL85" s="17" t="s">
        <v>187</v>
      </c>
      <c r="BM85" s="139" t="s">
        <v>1771</v>
      </c>
    </row>
    <row r="86" spans="2:65" s="1" customFormat="1" ht="28.8">
      <c r="B86" s="32"/>
      <c r="D86" s="146" t="s">
        <v>301</v>
      </c>
      <c r="F86" s="176" t="s">
        <v>1772</v>
      </c>
      <c r="I86" s="143"/>
      <c r="L86" s="32"/>
      <c r="M86" s="144"/>
      <c r="T86" s="53"/>
      <c r="AT86" s="17" t="s">
        <v>301</v>
      </c>
      <c r="AU86" s="17" t="s">
        <v>83</v>
      </c>
    </row>
    <row r="87" spans="2:65" s="1" customFormat="1" ht="49.2" customHeight="1">
      <c r="B87" s="32"/>
      <c r="C87" s="128" t="s">
        <v>187</v>
      </c>
      <c r="D87" s="128" t="s">
        <v>182</v>
      </c>
      <c r="E87" s="129" t="s">
        <v>1773</v>
      </c>
      <c r="F87" s="130" t="s">
        <v>1774</v>
      </c>
      <c r="G87" s="131" t="s">
        <v>712</v>
      </c>
      <c r="H87" s="132">
        <v>1</v>
      </c>
      <c r="I87" s="133"/>
      <c r="J87" s="134">
        <f>ROUND(I87*H87,2)</f>
        <v>0</v>
      </c>
      <c r="K87" s="130" t="s">
        <v>19</v>
      </c>
      <c r="L87" s="32"/>
      <c r="M87" s="135" t="s">
        <v>19</v>
      </c>
      <c r="N87" s="136" t="s">
        <v>46</v>
      </c>
      <c r="P87" s="137">
        <f>O87*H87</f>
        <v>0</v>
      </c>
      <c r="Q87" s="137">
        <v>0</v>
      </c>
      <c r="R87" s="137">
        <f>Q87*H87</f>
        <v>0</v>
      </c>
      <c r="S87" s="137">
        <v>0</v>
      </c>
      <c r="T87" s="138">
        <f>S87*H87</f>
        <v>0</v>
      </c>
      <c r="AR87" s="139" t="s">
        <v>187</v>
      </c>
      <c r="AT87" s="139" t="s">
        <v>182</v>
      </c>
      <c r="AU87" s="139" t="s">
        <v>83</v>
      </c>
      <c r="AY87" s="17" t="s">
        <v>180</v>
      </c>
      <c r="BE87" s="140">
        <f>IF(N87="základní",J87,0)</f>
        <v>0</v>
      </c>
      <c r="BF87" s="140">
        <f>IF(N87="snížená",J87,0)</f>
        <v>0</v>
      </c>
      <c r="BG87" s="140">
        <f>IF(N87="zákl. přenesená",J87,0)</f>
        <v>0</v>
      </c>
      <c r="BH87" s="140">
        <f>IF(N87="sníž. přenesená",J87,0)</f>
        <v>0</v>
      </c>
      <c r="BI87" s="140">
        <f>IF(N87="nulová",J87,0)</f>
        <v>0</v>
      </c>
      <c r="BJ87" s="17" t="s">
        <v>83</v>
      </c>
      <c r="BK87" s="140">
        <f>ROUND(I87*H87,2)</f>
        <v>0</v>
      </c>
      <c r="BL87" s="17" t="s">
        <v>187</v>
      </c>
      <c r="BM87" s="139" t="s">
        <v>1775</v>
      </c>
    </row>
    <row r="88" spans="2:65" s="1" customFormat="1" ht="24.15" customHeight="1">
      <c r="B88" s="32"/>
      <c r="C88" s="128" t="s">
        <v>220</v>
      </c>
      <c r="D88" s="128" t="s">
        <v>182</v>
      </c>
      <c r="E88" s="129" t="s">
        <v>1776</v>
      </c>
      <c r="F88" s="130" t="s">
        <v>1777</v>
      </c>
      <c r="G88" s="131" t="s">
        <v>712</v>
      </c>
      <c r="H88" s="132">
        <v>1</v>
      </c>
      <c r="I88" s="133"/>
      <c r="J88" s="134">
        <f>ROUND(I88*H88,2)</f>
        <v>0</v>
      </c>
      <c r="K88" s="130" t="s">
        <v>19</v>
      </c>
      <c r="L88" s="32"/>
      <c r="M88" s="135" t="s">
        <v>19</v>
      </c>
      <c r="N88" s="136" t="s">
        <v>46</v>
      </c>
      <c r="P88" s="137">
        <f>O88*H88</f>
        <v>0</v>
      </c>
      <c r="Q88" s="137">
        <v>0</v>
      </c>
      <c r="R88" s="137">
        <f>Q88*H88</f>
        <v>0</v>
      </c>
      <c r="S88" s="137">
        <v>0</v>
      </c>
      <c r="T88" s="138">
        <f>S88*H88</f>
        <v>0</v>
      </c>
      <c r="AR88" s="139" t="s">
        <v>187</v>
      </c>
      <c r="AT88" s="139" t="s">
        <v>182</v>
      </c>
      <c r="AU88" s="139" t="s">
        <v>83</v>
      </c>
      <c r="AY88" s="17" t="s">
        <v>180</v>
      </c>
      <c r="BE88" s="140">
        <f>IF(N88="základní",J88,0)</f>
        <v>0</v>
      </c>
      <c r="BF88" s="140">
        <f>IF(N88="snížená",J88,0)</f>
        <v>0</v>
      </c>
      <c r="BG88" s="140">
        <f>IF(N88="zákl. přenesená",J88,0)</f>
        <v>0</v>
      </c>
      <c r="BH88" s="140">
        <f>IF(N88="sníž. přenesená",J88,0)</f>
        <v>0</v>
      </c>
      <c r="BI88" s="140">
        <f>IF(N88="nulová",J88,0)</f>
        <v>0</v>
      </c>
      <c r="BJ88" s="17" t="s">
        <v>83</v>
      </c>
      <c r="BK88" s="140">
        <f>ROUND(I88*H88,2)</f>
        <v>0</v>
      </c>
      <c r="BL88" s="17" t="s">
        <v>187</v>
      </c>
      <c r="BM88" s="139" t="s">
        <v>1778</v>
      </c>
    </row>
    <row r="89" spans="2:65" s="1" customFormat="1" ht="62.7" customHeight="1">
      <c r="B89" s="32"/>
      <c r="C89" s="128" t="s">
        <v>226</v>
      </c>
      <c r="D89" s="128" t="s">
        <v>182</v>
      </c>
      <c r="E89" s="129" t="s">
        <v>1779</v>
      </c>
      <c r="F89" s="130" t="s">
        <v>1780</v>
      </c>
      <c r="G89" s="131" t="s">
        <v>1703</v>
      </c>
      <c r="H89" s="132">
        <v>1</v>
      </c>
      <c r="I89" s="133"/>
      <c r="J89" s="134">
        <f>ROUND(I89*H89,2)</f>
        <v>0</v>
      </c>
      <c r="K89" s="130" t="s">
        <v>19</v>
      </c>
      <c r="L89" s="32"/>
      <c r="M89" s="135" t="s">
        <v>19</v>
      </c>
      <c r="N89" s="136" t="s">
        <v>46</v>
      </c>
      <c r="P89" s="137">
        <f>O89*H89</f>
        <v>0</v>
      </c>
      <c r="Q89" s="137">
        <v>0</v>
      </c>
      <c r="R89" s="137">
        <f>Q89*H89</f>
        <v>0</v>
      </c>
      <c r="S89" s="137">
        <v>0</v>
      </c>
      <c r="T89" s="138">
        <f>S89*H89</f>
        <v>0</v>
      </c>
      <c r="AR89" s="139" t="s">
        <v>187</v>
      </c>
      <c r="AT89" s="139" t="s">
        <v>182</v>
      </c>
      <c r="AU89" s="139" t="s">
        <v>83</v>
      </c>
      <c r="AY89" s="17" t="s">
        <v>180</v>
      </c>
      <c r="BE89" s="140">
        <f>IF(N89="základní",J89,0)</f>
        <v>0</v>
      </c>
      <c r="BF89" s="140">
        <f>IF(N89="snížená",J89,0)</f>
        <v>0</v>
      </c>
      <c r="BG89" s="140">
        <f>IF(N89="zákl. přenesená",J89,0)</f>
        <v>0</v>
      </c>
      <c r="BH89" s="140">
        <f>IF(N89="sníž. přenesená",J89,0)</f>
        <v>0</v>
      </c>
      <c r="BI89" s="140">
        <f>IF(N89="nulová",J89,0)</f>
        <v>0</v>
      </c>
      <c r="BJ89" s="17" t="s">
        <v>83</v>
      </c>
      <c r="BK89" s="140">
        <f>ROUND(I89*H89,2)</f>
        <v>0</v>
      </c>
      <c r="BL89" s="17" t="s">
        <v>187</v>
      </c>
      <c r="BM89" s="139" t="s">
        <v>1781</v>
      </c>
    </row>
    <row r="90" spans="2:65" s="1" customFormat="1" ht="24.15" customHeight="1">
      <c r="B90" s="32"/>
      <c r="C90" s="128" t="s">
        <v>231</v>
      </c>
      <c r="D90" s="128" t="s">
        <v>182</v>
      </c>
      <c r="E90" s="129" t="s">
        <v>1782</v>
      </c>
      <c r="F90" s="130" t="s">
        <v>1783</v>
      </c>
      <c r="G90" s="131" t="s">
        <v>557</v>
      </c>
      <c r="H90" s="132">
        <v>1</v>
      </c>
      <c r="I90" s="133"/>
      <c r="J90" s="134">
        <f>ROUND(I90*H90,2)</f>
        <v>0</v>
      </c>
      <c r="K90" s="130" t="s">
        <v>19</v>
      </c>
      <c r="L90" s="32"/>
      <c r="M90" s="135" t="s">
        <v>19</v>
      </c>
      <c r="N90" s="136" t="s">
        <v>46</v>
      </c>
      <c r="P90" s="137">
        <f>O90*H90</f>
        <v>0</v>
      </c>
      <c r="Q90" s="137">
        <v>0</v>
      </c>
      <c r="R90" s="137">
        <f>Q90*H90</f>
        <v>0</v>
      </c>
      <c r="S90" s="137">
        <v>0</v>
      </c>
      <c r="T90" s="138">
        <f>S90*H90</f>
        <v>0</v>
      </c>
      <c r="AR90" s="139" t="s">
        <v>187</v>
      </c>
      <c r="AT90" s="139" t="s">
        <v>182</v>
      </c>
      <c r="AU90" s="139" t="s">
        <v>83</v>
      </c>
      <c r="AY90" s="17" t="s">
        <v>180</v>
      </c>
      <c r="BE90" s="140">
        <f>IF(N90="základní",J90,0)</f>
        <v>0</v>
      </c>
      <c r="BF90" s="140">
        <f>IF(N90="snížená",J90,0)</f>
        <v>0</v>
      </c>
      <c r="BG90" s="140">
        <f>IF(N90="zákl. přenesená",J90,0)</f>
        <v>0</v>
      </c>
      <c r="BH90" s="140">
        <f>IF(N90="sníž. přenesená",J90,0)</f>
        <v>0</v>
      </c>
      <c r="BI90" s="140">
        <f>IF(N90="nulová",J90,0)</f>
        <v>0</v>
      </c>
      <c r="BJ90" s="17" t="s">
        <v>83</v>
      </c>
      <c r="BK90" s="140">
        <f>ROUND(I90*H90,2)</f>
        <v>0</v>
      </c>
      <c r="BL90" s="17" t="s">
        <v>187</v>
      </c>
      <c r="BM90" s="139" t="s">
        <v>1784</v>
      </c>
    </row>
    <row r="91" spans="2:65" s="1" customFormat="1" ht="28.8">
      <c r="B91" s="32"/>
      <c r="D91" s="146" t="s">
        <v>301</v>
      </c>
      <c r="F91" s="176" t="s">
        <v>1785</v>
      </c>
      <c r="I91" s="143"/>
      <c r="L91" s="32"/>
      <c r="M91" s="144"/>
      <c r="T91" s="53"/>
      <c r="AT91" s="17" t="s">
        <v>301</v>
      </c>
      <c r="AU91" s="17" t="s">
        <v>83</v>
      </c>
    </row>
    <row r="92" spans="2:65" s="1" customFormat="1" ht="16.5" customHeight="1">
      <c r="B92" s="32"/>
      <c r="C92" s="128" t="s">
        <v>236</v>
      </c>
      <c r="D92" s="128" t="s">
        <v>182</v>
      </c>
      <c r="E92" s="129" t="s">
        <v>1786</v>
      </c>
      <c r="F92" s="130" t="s">
        <v>1787</v>
      </c>
      <c r="G92" s="131" t="s">
        <v>557</v>
      </c>
      <c r="H92" s="132">
        <v>1</v>
      </c>
      <c r="I92" s="133"/>
      <c r="J92" s="134">
        <f>ROUND(I92*H92,2)</f>
        <v>0</v>
      </c>
      <c r="K92" s="130" t="s">
        <v>19</v>
      </c>
      <c r="L92" s="32"/>
      <c r="M92" s="135" t="s">
        <v>19</v>
      </c>
      <c r="N92" s="136" t="s">
        <v>46</v>
      </c>
      <c r="P92" s="137">
        <f>O92*H92</f>
        <v>0</v>
      </c>
      <c r="Q92" s="137">
        <v>0</v>
      </c>
      <c r="R92" s="137">
        <f>Q92*H92</f>
        <v>0</v>
      </c>
      <c r="S92" s="137">
        <v>0</v>
      </c>
      <c r="T92" s="138">
        <f>S92*H92</f>
        <v>0</v>
      </c>
      <c r="AR92" s="139" t="s">
        <v>187</v>
      </c>
      <c r="AT92" s="139" t="s">
        <v>182</v>
      </c>
      <c r="AU92" s="139" t="s">
        <v>83</v>
      </c>
      <c r="AY92" s="17" t="s">
        <v>180</v>
      </c>
      <c r="BE92" s="140">
        <f>IF(N92="základní",J92,0)</f>
        <v>0</v>
      </c>
      <c r="BF92" s="140">
        <f>IF(N92="snížená",J92,0)</f>
        <v>0</v>
      </c>
      <c r="BG92" s="140">
        <f>IF(N92="zákl. přenesená",J92,0)</f>
        <v>0</v>
      </c>
      <c r="BH92" s="140">
        <f>IF(N92="sníž. přenesená",J92,0)</f>
        <v>0</v>
      </c>
      <c r="BI92" s="140">
        <f>IF(N92="nulová",J92,0)</f>
        <v>0</v>
      </c>
      <c r="BJ92" s="17" t="s">
        <v>83</v>
      </c>
      <c r="BK92" s="140">
        <f>ROUND(I92*H92,2)</f>
        <v>0</v>
      </c>
      <c r="BL92" s="17" t="s">
        <v>187</v>
      </c>
      <c r="BM92" s="139" t="s">
        <v>1788</v>
      </c>
    </row>
    <row r="93" spans="2:65" s="1" customFormat="1" ht="24.15" customHeight="1">
      <c r="B93" s="32"/>
      <c r="C93" s="128" t="s">
        <v>241</v>
      </c>
      <c r="D93" s="128" t="s">
        <v>182</v>
      </c>
      <c r="E93" s="129" t="s">
        <v>1789</v>
      </c>
      <c r="F93" s="130" t="s">
        <v>1790</v>
      </c>
      <c r="G93" s="131" t="s">
        <v>712</v>
      </c>
      <c r="H93" s="132">
        <v>1</v>
      </c>
      <c r="I93" s="133"/>
      <c r="J93" s="134">
        <f>ROUND(I93*H93,2)</f>
        <v>0</v>
      </c>
      <c r="K93" s="130" t="s">
        <v>19</v>
      </c>
      <c r="L93" s="32"/>
      <c r="M93" s="135" t="s">
        <v>19</v>
      </c>
      <c r="N93" s="136" t="s">
        <v>46</v>
      </c>
      <c r="P93" s="137">
        <f>O93*H93</f>
        <v>0</v>
      </c>
      <c r="Q93" s="137">
        <v>0</v>
      </c>
      <c r="R93" s="137">
        <f>Q93*H93</f>
        <v>0</v>
      </c>
      <c r="S93" s="137">
        <v>0</v>
      </c>
      <c r="T93" s="138">
        <f>S93*H93</f>
        <v>0</v>
      </c>
      <c r="AR93" s="139" t="s">
        <v>187</v>
      </c>
      <c r="AT93" s="139" t="s">
        <v>182</v>
      </c>
      <c r="AU93" s="139" t="s">
        <v>83</v>
      </c>
      <c r="AY93" s="17" t="s">
        <v>180</v>
      </c>
      <c r="BE93" s="140">
        <f>IF(N93="základní",J93,0)</f>
        <v>0</v>
      </c>
      <c r="BF93" s="140">
        <f>IF(N93="snížená",J93,0)</f>
        <v>0</v>
      </c>
      <c r="BG93" s="140">
        <f>IF(N93="zákl. přenesená",J93,0)</f>
        <v>0</v>
      </c>
      <c r="BH93" s="140">
        <f>IF(N93="sníž. přenesená",J93,0)</f>
        <v>0</v>
      </c>
      <c r="BI93" s="140">
        <f>IF(N93="nulová",J93,0)</f>
        <v>0</v>
      </c>
      <c r="BJ93" s="17" t="s">
        <v>83</v>
      </c>
      <c r="BK93" s="140">
        <f>ROUND(I93*H93,2)</f>
        <v>0</v>
      </c>
      <c r="BL93" s="17" t="s">
        <v>187</v>
      </c>
      <c r="BM93" s="139" t="s">
        <v>1791</v>
      </c>
    </row>
    <row r="94" spans="2:65" s="1" customFormat="1" ht="48">
      <c r="B94" s="32"/>
      <c r="D94" s="146" t="s">
        <v>301</v>
      </c>
      <c r="F94" s="176" t="s">
        <v>1792</v>
      </c>
      <c r="I94" s="143"/>
      <c r="L94" s="32"/>
      <c r="M94" s="144"/>
      <c r="T94" s="53"/>
      <c r="AT94" s="17" t="s">
        <v>301</v>
      </c>
      <c r="AU94" s="17" t="s">
        <v>83</v>
      </c>
    </row>
    <row r="95" spans="2:65" s="1" customFormat="1" ht="37.950000000000003" customHeight="1">
      <c r="B95" s="32"/>
      <c r="C95" s="128" t="s">
        <v>248</v>
      </c>
      <c r="D95" s="128" t="s">
        <v>182</v>
      </c>
      <c r="E95" s="129" t="s">
        <v>1793</v>
      </c>
      <c r="F95" s="130" t="s">
        <v>1794</v>
      </c>
      <c r="G95" s="131" t="s">
        <v>557</v>
      </c>
      <c r="H95" s="132">
        <v>1</v>
      </c>
      <c r="I95" s="133"/>
      <c r="J95" s="134">
        <f>ROUND(I95*H95,2)</f>
        <v>0</v>
      </c>
      <c r="K95" s="130" t="s">
        <v>19</v>
      </c>
      <c r="L95" s="32"/>
      <c r="M95" s="135" t="s">
        <v>19</v>
      </c>
      <c r="N95" s="136" t="s">
        <v>46</v>
      </c>
      <c r="P95" s="137">
        <f>O95*H95</f>
        <v>0</v>
      </c>
      <c r="Q95" s="137">
        <v>0</v>
      </c>
      <c r="R95" s="137">
        <f>Q95*H95</f>
        <v>0</v>
      </c>
      <c r="S95" s="137">
        <v>0</v>
      </c>
      <c r="T95" s="138">
        <f>S95*H95</f>
        <v>0</v>
      </c>
      <c r="AR95" s="139" t="s">
        <v>187</v>
      </c>
      <c r="AT95" s="139" t="s">
        <v>182</v>
      </c>
      <c r="AU95" s="139" t="s">
        <v>83</v>
      </c>
      <c r="AY95" s="17" t="s">
        <v>180</v>
      </c>
      <c r="BE95" s="140">
        <f>IF(N95="základní",J95,0)</f>
        <v>0</v>
      </c>
      <c r="BF95" s="140">
        <f>IF(N95="snížená",J95,0)</f>
        <v>0</v>
      </c>
      <c r="BG95" s="140">
        <f>IF(N95="zákl. přenesená",J95,0)</f>
        <v>0</v>
      </c>
      <c r="BH95" s="140">
        <f>IF(N95="sníž. přenesená",J95,0)</f>
        <v>0</v>
      </c>
      <c r="BI95" s="140">
        <f>IF(N95="nulová",J95,0)</f>
        <v>0</v>
      </c>
      <c r="BJ95" s="17" t="s">
        <v>83</v>
      </c>
      <c r="BK95" s="140">
        <f>ROUND(I95*H95,2)</f>
        <v>0</v>
      </c>
      <c r="BL95" s="17" t="s">
        <v>187</v>
      </c>
      <c r="BM95" s="139" t="s">
        <v>1795</v>
      </c>
    </row>
    <row r="96" spans="2:65" s="1" customFormat="1" ht="24.15" customHeight="1">
      <c r="B96" s="32"/>
      <c r="C96" s="128" t="s">
        <v>253</v>
      </c>
      <c r="D96" s="128" t="s">
        <v>182</v>
      </c>
      <c r="E96" s="129" t="s">
        <v>1796</v>
      </c>
      <c r="F96" s="130" t="s">
        <v>1797</v>
      </c>
      <c r="G96" s="131" t="s">
        <v>712</v>
      </c>
      <c r="H96" s="132">
        <v>1</v>
      </c>
      <c r="I96" s="133"/>
      <c r="J96" s="134">
        <f>ROUND(I96*H96,2)</f>
        <v>0</v>
      </c>
      <c r="K96" s="130" t="s">
        <v>19</v>
      </c>
      <c r="L96" s="32"/>
      <c r="M96" s="135" t="s">
        <v>19</v>
      </c>
      <c r="N96" s="136" t="s">
        <v>46</v>
      </c>
      <c r="P96" s="137">
        <f>O96*H96</f>
        <v>0</v>
      </c>
      <c r="Q96" s="137">
        <v>0</v>
      </c>
      <c r="R96" s="137">
        <f>Q96*H96</f>
        <v>0</v>
      </c>
      <c r="S96" s="137">
        <v>0</v>
      </c>
      <c r="T96" s="138">
        <f>S96*H96</f>
        <v>0</v>
      </c>
      <c r="AR96" s="139" t="s">
        <v>187</v>
      </c>
      <c r="AT96" s="139" t="s">
        <v>182</v>
      </c>
      <c r="AU96" s="139" t="s">
        <v>83</v>
      </c>
      <c r="AY96" s="17" t="s">
        <v>180</v>
      </c>
      <c r="BE96" s="140">
        <f>IF(N96="základní",J96,0)</f>
        <v>0</v>
      </c>
      <c r="BF96" s="140">
        <f>IF(N96="snížená",J96,0)</f>
        <v>0</v>
      </c>
      <c r="BG96" s="140">
        <f>IF(N96="zákl. přenesená",J96,0)</f>
        <v>0</v>
      </c>
      <c r="BH96" s="140">
        <f>IF(N96="sníž. přenesená",J96,0)</f>
        <v>0</v>
      </c>
      <c r="BI96" s="140">
        <f>IF(N96="nulová",J96,0)</f>
        <v>0</v>
      </c>
      <c r="BJ96" s="17" t="s">
        <v>83</v>
      </c>
      <c r="BK96" s="140">
        <f>ROUND(I96*H96,2)</f>
        <v>0</v>
      </c>
      <c r="BL96" s="17" t="s">
        <v>187</v>
      </c>
      <c r="BM96" s="139" t="s">
        <v>1798</v>
      </c>
    </row>
    <row r="97" spans="2:65" s="1" customFormat="1" ht="24.15" customHeight="1">
      <c r="B97" s="32"/>
      <c r="C97" s="128" t="s">
        <v>8</v>
      </c>
      <c r="D97" s="128" t="s">
        <v>182</v>
      </c>
      <c r="E97" s="129" t="s">
        <v>1799</v>
      </c>
      <c r="F97" s="130" t="s">
        <v>1800</v>
      </c>
      <c r="G97" s="131" t="s">
        <v>712</v>
      </c>
      <c r="H97" s="132">
        <v>1</v>
      </c>
      <c r="I97" s="133"/>
      <c r="J97" s="134">
        <f>ROUND(I97*H97,2)</f>
        <v>0</v>
      </c>
      <c r="K97" s="130" t="s">
        <v>19</v>
      </c>
      <c r="L97" s="32"/>
      <c r="M97" s="135" t="s">
        <v>19</v>
      </c>
      <c r="N97" s="136" t="s">
        <v>46</v>
      </c>
      <c r="P97" s="137">
        <f>O97*H97</f>
        <v>0</v>
      </c>
      <c r="Q97" s="137">
        <v>0</v>
      </c>
      <c r="R97" s="137">
        <f>Q97*H97</f>
        <v>0</v>
      </c>
      <c r="S97" s="137">
        <v>0</v>
      </c>
      <c r="T97" s="138">
        <f>S97*H97</f>
        <v>0</v>
      </c>
      <c r="AR97" s="139" t="s">
        <v>187</v>
      </c>
      <c r="AT97" s="139" t="s">
        <v>182</v>
      </c>
      <c r="AU97" s="139" t="s">
        <v>83</v>
      </c>
      <c r="AY97" s="17" t="s">
        <v>180</v>
      </c>
      <c r="BE97" s="140">
        <f>IF(N97="základní",J97,0)</f>
        <v>0</v>
      </c>
      <c r="BF97" s="140">
        <f>IF(N97="snížená",J97,0)</f>
        <v>0</v>
      </c>
      <c r="BG97" s="140">
        <f>IF(N97="zákl. přenesená",J97,0)</f>
        <v>0</v>
      </c>
      <c r="BH97" s="140">
        <f>IF(N97="sníž. přenesená",J97,0)</f>
        <v>0</v>
      </c>
      <c r="BI97" s="140">
        <f>IF(N97="nulová",J97,0)</f>
        <v>0</v>
      </c>
      <c r="BJ97" s="17" t="s">
        <v>83</v>
      </c>
      <c r="BK97" s="140">
        <f>ROUND(I97*H97,2)</f>
        <v>0</v>
      </c>
      <c r="BL97" s="17" t="s">
        <v>187</v>
      </c>
      <c r="BM97" s="139" t="s">
        <v>1801</v>
      </c>
    </row>
    <row r="98" spans="2:65" s="1" customFormat="1" ht="33" customHeight="1">
      <c r="B98" s="32"/>
      <c r="C98" s="128" t="s">
        <v>265</v>
      </c>
      <c r="D98" s="128" t="s">
        <v>182</v>
      </c>
      <c r="E98" s="129" t="s">
        <v>1802</v>
      </c>
      <c r="F98" s="130" t="s">
        <v>1803</v>
      </c>
      <c r="G98" s="131" t="s">
        <v>712</v>
      </c>
      <c r="H98" s="132">
        <v>1</v>
      </c>
      <c r="I98" s="133"/>
      <c r="J98" s="134">
        <f>ROUND(I98*H98,2)</f>
        <v>0</v>
      </c>
      <c r="K98" s="130" t="s">
        <v>19</v>
      </c>
      <c r="L98" s="32"/>
      <c r="M98" s="135" t="s">
        <v>19</v>
      </c>
      <c r="N98" s="136" t="s">
        <v>46</v>
      </c>
      <c r="P98" s="137">
        <f>O98*H98</f>
        <v>0</v>
      </c>
      <c r="Q98" s="137">
        <v>0</v>
      </c>
      <c r="R98" s="137">
        <f>Q98*H98</f>
        <v>0</v>
      </c>
      <c r="S98" s="137">
        <v>0</v>
      </c>
      <c r="T98" s="138">
        <f>S98*H98</f>
        <v>0</v>
      </c>
      <c r="AR98" s="139" t="s">
        <v>187</v>
      </c>
      <c r="AT98" s="139" t="s">
        <v>182</v>
      </c>
      <c r="AU98" s="139" t="s">
        <v>83</v>
      </c>
      <c r="AY98" s="17" t="s">
        <v>180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7" t="s">
        <v>83</v>
      </c>
      <c r="BK98" s="140">
        <f>ROUND(I98*H98,2)</f>
        <v>0</v>
      </c>
      <c r="BL98" s="17" t="s">
        <v>187</v>
      </c>
      <c r="BM98" s="139" t="s">
        <v>1804</v>
      </c>
    </row>
    <row r="99" spans="2:65" s="1" customFormat="1" ht="37.950000000000003" customHeight="1">
      <c r="B99" s="32"/>
      <c r="C99" s="128" t="s">
        <v>274</v>
      </c>
      <c r="D99" s="128" t="s">
        <v>182</v>
      </c>
      <c r="E99" s="129" t="s">
        <v>1805</v>
      </c>
      <c r="F99" s="130" t="s">
        <v>1806</v>
      </c>
      <c r="G99" s="131" t="s">
        <v>712</v>
      </c>
      <c r="H99" s="132">
        <v>1</v>
      </c>
      <c r="I99" s="133"/>
      <c r="J99" s="134">
        <f>ROUND(I99*H99,2)</f>
        <v>0</v>
      </c>
      <c r="K99" s="130" t="s">
        <v>19</v>
      </c>
      <c r="L99" s="32"/>
      <c r="M99" s="135" t="s">
        <v>19</v>
      </c>
      <c r="N99" s="136" t="s">
        <v>46</v>
      </c>
      <c r="P99" s="137">
        <f>O99*H99</f>
        <v>0</v>
      </c>
      <c r="Q99" s="137">
        <v>0</v>
      </c>
      <c r="R99" s="137">
        <f>Q99*H99</f>
        <v>0</v>
      </c>
      <c r="S99" s="137">
        <v>0</v>
      </c>
      <c r="T99" s="138">
        <f>S99*H99</f>
        <v>0</v>
      </c>
      <c r="AR99" s="139" t="s">
        <v>187</v>
      </c>
      <c r="AT99" s="139" t="s">
        <v>182</v>
      </c>
      <c r="AU99" s="139" t="s">
        <v>83</v>
      </c>
      <c r="AY99" s="17" t="s">
        <v>180</v>
      </c>
      <c r="BE99" s="140">
        <f>IF(N99="základní",J99,0)</f>
        <v>0</v>
      </c>
      <c r="BF99" s="140">
        <f>IF(N99="snížená",J99,0)</f>
        <v>0</v>
      </c>
      <c r="BG99" s="140">
        <f>IF(N99="zákl. přenesená",J99,0)</f>
        <v>0</v>
      </c>
      <c r="BH99" s="140">
        <f>IF(N99="sníž. přenesená",J99,0)</f>
        <v>0</v>
      </c>
      <c r="BI99" s="140">
        <f>IF(N99="nulová",J99,0)</f>
        <v>0</v>
      </c>
      <c r="BJ99" s="17" t="s">
        <v>83</v>
      </c>
      <c r="BK99" s="140">
        <f>ROUND(I99*H99,2)</f>
        <v>0</v>
      </c>
      <c r="BL99" s="17" t="s">
        <v>187</v>
      </c>
      <c r="BM99" s="139" t="s">
        <v>1807</v>
      </c>
    </row>
    <row r="100" spans="2:65" s="1" customFormat="1" ht="38.4">
      <c r="B100" s="32"/>
      <c r="D100" s="146" t="s">
        <v>301</v>
      </c>
      <c r="F100" s="176" t="s">
        <v>1808</v>
      </c>
      <c r="I100" s="143"/>
      <c r="L100" s="32"/>
      <c r="M100" s="144"/>
      <c r="T100" s="53"/>
      <c r="AT100" s="17" t="s">
        <v>301</v>
      </c>
      <c r="AU100" s="17" t="s">
        <v>83</v>
      </c>
    </row>
    <row r="101" spans="2:65" s="1" customFormat="1" ht="76.349999999999994" customHeight="1">
      <c r="B101" s="32"/>
      <c r="C101" s="128" t="s">
        <v>280</v>
      </c>
      <c r="D101" s="128" t="s">
        <v>182</v>
      </c>
      <c r="E101" s="129" t="s">
        <v>1809</v>
      </c>
      <c r="F101" s="130" t="s">
        <v>1810</v>
      </c>
      <c r="G101" s="131" t="s">
        <v>712</v>
      </c>
      <c r="H101" s="132">
        <v>1</v>
      </c>
      <c r="I101" s="133"/>
      <c r="J101" s="134">
        <f>ROUND(I101*H101,2)</f>
        <v>0</v>
      </c>
      <c r="K101" s="130" t="s">
        <v>19</v>
      </c>
      <c r="L101" s="32"/>
      <c r="M101" s="135" t="s">
        <v>19</v>
      </c>
      <c r="N101" s="136" t="s">
        <v>46</v>
      </c>
      <c r="P101" s="137">
        <f>O101*H101</f>
        <v>0</v>
      </c>
      <c r="Q101" s="137">
        <v>0</v>
      </c>
      <c r="R101" s="137">
        <f>Q101*H101</f>
        <v>0</v>
      </c>
      <c r="S101" s="137">
        <v>0</v>
      </c>
      <c r="T101" s="138">
        <f>S101*H101</f>
        <v>0</v>
      </c>
      <c r="AR101" s="139" t="s">
        <v>187</v>
      </c>
      <c r="AT101" s="139" t="s">
        <v>182</v>
      </c>
      <c r="AU101" s="139" t="s">
        <v>83</v>
      </c>
      <c r="AY101" s="17" t="s">
        <v>180</v>
      </c>
      <c r="BE101" s="140">
        <f>IF(N101="základní",J101,0)</f>
        <v>0</v>
      </c>
      <c r="BF101" s="140">
        <f>IF(N101="snížená",J101,0)</f>
        <v>0</v>
      </c>
      <c r="BG101" s="140">
        <f>IF(N101="zákl. přenesená",J101,0)</f>
        <v>0</v>
      </c>
      <c r="BH101" s="140">
        <f>IF(N101="sníž. přenesená",J101,0)</f>
        <v>0</v>
      </c>
      <c r="BI101" s="140">
        <f>IF(N101="nulová",J101,0)</f>
        <v>0</v>
      </c>
      <c r="BJ101" s="17" t="s">
        <v>83</v>
      </c>
      <c r="BK101" s="140">
        <f>ROUND(I101*H101,2)</f>
        <v>0</v>
      </c>
      <c r="BL101" s="17" t="s">
        <v>187</v>
      </c>
      <c r="BM101" s="139" t="s">
        <v>1811</v>
      </c>
    </row>
    <row r="102" spans="2:65" s="1" customFormat="1" ht="16.5" customHeight="1">
      <c r="B102" s="32"/>
      <c r="C102" s="128" t="s">
        <v>288</v>
      </c>
      <c r="D102" s="128" t="s">
        <v>182</v>
      </c>
      <c r="E102" s="129" t="s">
        <v>1812</v>
      </c>
      <c r="F102" s="130" t="s">
        <v>1813</v>
      </c>
      <c r="G102" s="131" t="s">
        <v>712</v>
      </c>
      <c r="H102" s="132">
        <v>1</v>
      </c>
      <c r="I102" s="133"/>
      <c r="J102" s="134">
        <f>ROUND(I102*H102,2)</f>
        <v>0</v>
      </c>
      <c r="K102" s="130" t="s">
        <v>19</v>
      </c>
      <c r="L102" s="32"/>
      <c r="M102" s="135" t="s">
        <v>19</v>
      </c>
      <c r="N102" s="136" t="s">
        <v>46</v>
      </c>
      <c r="P102" s="137">
        <f>O102*H102</f>
        <v>0</v>
      </c>
      <c r="Q102" s="137">
        <v>0</v>
      </c>
      <c r="R102" s="137">
        <f>Q102*H102</f>
        <v>0</v>
      </c>
      <c r="S102" s="137">
        <v>0</v>
      </c>
      <c r="T102" s="138">
        <f>S102*H102</f>
        <v>0</v>
      </c>
      <c r="AR102" s="139" t="s">
        <v>187</v>
      </c>
      <c r="AT102" s="139" t="s">
        <v>182</v>
      </c>
      <c r="AU102" s="139" t="s">
        <v>83</v>
      </c>
      <c r="AY102" s="17" t="s">
        <v>180</v>
      </c>
      <c r="BE102" s="140">
        <f>IF(N102="základní",J102,0)</f>
        <v>0</v>
      </c>
      <c r="BF102" s="140">
        <f>IF(N102="snížená",J102,0)</f>
        <v>0</v>
      </c>
      <c r="BG102" s="140">
        <f>IF(N102="zákl. přenesená",J102,0)</f>
        <v>0</v>
      </c>
      <c r="BH102" s="140">
        <f>IF(N102="sníž. přenesená",J102,0)</f>
        <v>0</v>
      </c>
      <c r="BI102" s="140">
        <f>IF(N102="nulová",J102,0)</f>
        <v>0</v>
      </c>
      <c r="BJ102" s="17" t="s">
        <v>83</v>
      </c>
      <c r="BK102" s="140">
        <f>ROUND(I102*H102,2)</f>
        <v>0</v>
      </c>
      <c r="BL102" s="17" t="s">
        <v>187</v>
      </c>
      <c r="BM102" s="139" t="s">
        <v>1814</v>
      </c>
    </row>
    <row r="103" spans="2:65" s="1" customFormat="1" ht="24.15" customHeight="1">
      <c r="B103" s="32"/>
      <c r="C103" s="128" t="s">
        <v>292</v>
      </c>
      <c r="D103" s="128" t="s">
        <v>182</v>
      </c>
      <c r="E103" s="129" t="s">
        <v>1815</v>
      </c>
      <c r="F103" s="130" t="s">
        <v>1816</v>
      </c>
      <c r="G103" s="131" t="s">
        <v>712</v>
      </c>
      <c r="H103" s="132">
        <v>1</v>
      </c>
      <c r="I103" s="133"/>
      <c r="J103" s="134">
        <f>ROUND(I103*H103,2)</f>
        <v>0</v>
      </c>
      <c r="K103" s="130" t="s">
        <v>19</v>
      </c>
      <c r="L103" s="32"/>
      <c r="M103" s="181" t="s">
        <v>19</v>
      </c>
      <c r="N103" s="182" t="s">
        <v>46</v>
      </c>
      <c r="O103" s="183"/>
      <c r="P103" s="184">
        <f>O103*H103</f>
        <v>0</v>
      </c>
      <c r="Q103" s="184">
        <v>0</v>
      </c>
      <c r="R103" s="184">
        <f>Q103*H103</f>
        <v>0</v>
      </c>
      <c r="S103" s="184">
        <v>0</v>
      </c>
      <c r="T103" s="185">
        <f>S103*H103</f>
        <v>0</v>
      </c>
      <c r="AR103" s="139" t="s">
        <v>187</v>
      </c>
      <c r="AT103" s="139" t="s">
        <v>182</v>
      </c>
      <c r="AU103" s="139" t="s">
        <v>83</v>
      </c>
      <c r="AY103" s="17" t="s">
        <v>180</v>
      </c>
      <c r="BE103" s="140">
        <f>IF(N103="základní",J103,0)</f>
        <v>0</v>
      </c>
      <c r="BF103" s="140">
        <f>IF(N103="snížená",J103,0)</f>
        <v>0</v>
      </c>
      <c r="BG103" s="140">
        <f>IF(N103="zákl. přenesená",J103,0)</f>
        <v>0</v>
      </c>
      <c r="BH103" s="140">
        <f>IF(N103="sníž. přenesená",J103,0)</f>
        <v>0</v>
      </c>
      <c r="BI103" s="140">
        <f>IF(N103="nulová",J103,0)</f>
        <v>0</v>
      </c>
      <c r="BJ103" s="17" t="s">
        <v>83</v>
      </c>
      <c r="BK103" s="140">
        <f>ROUND(I103*H103,2)</f>
        <v>0</v>
      </c>
      <c r="BL103" s="17" t="s">
        <v>187</v>
      </c>
      <c r="BM103" s="139" t="s">
        <v>1817</v>
      </c>
    </row>
    <row r="104" spans="2:65" s="1" customFormat="1" ht="42.6" customHeight="1">
      <c r="B104" s="41"/>
      <c r="C104" s="42"/>
      <c r="D104" s="42"/>
      <c r="E104" s="42"/>
      <c r="F104" s="176" t="s">
        <v>2051</v>
      </c>
      <c r="G104" s="42"/>
      <c r="H104" s="42"/>
      <c r="I104" s="42"/>
      <c r="J104" s="42"/>
      <c r="K104" s="42"/>
      <c r="L104" s="32"/>
    </row>
  </sheetData>
  <sheetProtection formatColumns="0" formatRows="0" autoFilter="0"/>
  <autoFilter ref="C79:K103" xr:uid="{00000000-0009-0000-0000-000005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119"/>
  <sheetViews>
    <sheetView showGridLines="0" workbookViewId="0"/>
  </sheetViews>
  <sheetFormatPr defaultRowHeight="10.199999999999999"/>
  <cols>
    <col min="1" max="1" width="8.28515625" customWidth="1"/>
    <col min="2" max="2" width="1.7109375" customWidth="1"/>
    <col min="3" max="3" width="25" customWidth="1"/>
    <col min="4" max="4" width="75.85546875" customWidth="1"/>
    <col min="5" max="5" width="13.28515625" customWidth="1"/>
    <col min="6" max="6" width="20" customWidth="1"/>
    <col min="7" max="7" width="1.7109375" customWidth="1"/>
    <col min="8" max="8" width="8.28515625" customWidth="1"/>
  </cols>
  <sheetData>
    <row r="1" spans="2:8" ht="11.25" customHeight="1"/>
    <row r="2" spans="2:8" ht="36.9" customHeight="1"/>
    <row r="3" spans="2:8" ht="6.9" customHeight="1">
      <c r="B3" s="18"/>
      <c r="C3" s="19"/>
      <c r="D3" s="19"/>
      <c r="E3" s="19"/>
      <c r="F3" s="19"/>
      <c r="G3" s="19"/>
      <c r="H3" s="20"/>
    </row>
    <row r="4" spans="2:8" ht="24.9" customHeight="1">
      <c r="B4" s="20"/>
      <c r="C4" s="21" t="s">
        <v>1818</v>
      </c>
      <c r="H4" s="20"/>
    </row>
    <row r="5" spans="2:8" ht="12" customHeight="1">
      <c r="B5" s="20"/>
      <c r="C5" s="24" t="s">
        <v>13</v>
      </c>
      <c r="D5" s="330" t="s">
        <v>14</v>
      </c>
      <c r="E5" s="318"/>
      <c r="F5" s="318"/>
      <c r="H5" s="20"/>
    </row>
    <row r="6" spans="2:8" ht="36.9" customHeight="1">
      <c r="B6" s="20"/>
      <c r="C6" s="26" t="s">
        <v>16</v>
      </c>
      <c r="D6" s="327" t="s">
        <v>17</v>
      </c>
      <c r="E6" s="318"/>
      <c r="F6" s="318"/>
      <c r="H6" s="20"/>
    </row>
    <row r="7" spans="2:8" ht="16.5" customHeight="1">
      <c r="B7" s="20"/>
      <c r="C7" s="27" t="s">
        <v>23</v>
      </c>
      <c r="D7" s="49" t="str">
        <f>'Rekapitulace stavby'!AN8</f>
        <v>10. 10. 2024</v>
      </c>
      <c r="H7" s="20"/>
    </row>
    <row r="8" spans="2:8" s="1" customFormat="1" ht="10.95" customHeight="1">
      <c r="B8" s="32"/>
      <c r="H8" s="32"/>
    </row>
    <row r="9" spans="2:8" s="10" customFormat="1" ht="29.25" customHeight="1">
      <c r="B9" s="108"/>
      <c r="C9" s="109" t="s">
        <v>56</v>
      </c>
      <c r="D9" s="110" t="s">
        <v>57</v>
      </c>
      <c r="E9" s="110" t="s">
        <v>167</v>
      </c>
      <c r="F9" s="111" t="s">
        <v>1819</v>
      </c>
      <c r="H9" s="108"/>
    </row>
    <row r="10" spans="2:8" s="1" customFormat="1" ht="26.4" customHeight="1">
      <c r="B10" s="32"/>
      <c r="C10" s="188" t="s">
        <v>80</v>
      </c>
      <c r="D10" s="188" t="s">
        <v>81</v>
      </c>
      <c r="H10" s="32"/>
    </row>
    <row r="11" spans="2:8" s="1" customFormat="1" ht="16.95" customHeight="1">
      <c r="B11" s="32"/>
      <c r="C11" s="189" t="s">
        <v>98</v>
      </c>
      <c r="D11" s="190" t="s">
        <v>99</v>
      </c>
      <c r="E11" s="191" t="s">
        <v>100</v>
      </c>
      <c r="F11" s="192">
        <v>316.93</v>
      </c>
      <c r="H11" s="32"/>
    </row>
    <row r="12" spans="2:8" s="1" customFormat="1" ht="16.95" customHeight="1">
      <c r="B12" s="32"/>
      <c r="C12" s="193" t="s">
        <v>19</v>
      </c>
      <c r="D12" s="193" t="s">
        <v>101</v>
      </c>
      <c r="E12" s="17" t="s">
        <v>19</v>
      </c>
      <c r="F12" s="194">
        <v>316.93</v>
      </c>
      <c r="H12" s="32"/>
    </row>
    <row r="13" spans="2:8" s="1" customFormat="1" ht="16.95" customHeight="1">
      <c r="B13" s="32"/>
      <c r="C13" s="193" t="s">
        <v>19</v>
      </c>
      <c r="D13" s="193" t="s">
        <v>195</v>
      </c>
      <c r="E13" s="17" t="s">
        <v>19</v>
      </c>
      <c r="F13" s="194">
        <v>316.93</v>
      </c>
      <c r="H13" s="32"/>
    </row>
    <row r="14" spans="2:8" s="1" customFormat="1" ht="16.95" customHeight="1">
      <c r="B14" s="32"/>
      <c r="C14" s="195" t="s">
        <v>1820</v>
      </c>
      <c r="H14" s="32"/>
    </row>
    <row r="15" spans="2:8" s="1" customFormat="1" ht="20.399999999999999">
      <c r="B15" s="32"/>
      <c r="C15" s="193" t="s">
        <v>861</v>
      </c>
      <c r="D15" s="193" t="s">
        <v>1821</v>
      </c>
      <c r="E15" s="17" t="s">
        <v>105</v>
      </c>
      <c r="F15" s="194">
        <v>221.851</v>
      </c>
      <c r="H15" s="32"/>
    </row>
    <row r="16" spans="2:8" s="1" customFormat="1" ht="16.95" customHeight="1">
      <c r="B16" s="32"/>
      <c r="C16" s="193" t="s">
        <v>743</v>
      </c>
      <c r="D16" s="193" t="s">
        <v>1822</v>
      </c>
      <c r="E16" s="17" t="s">
        <v>100</v>
      </c>
      <c r="F16" s="194">
        <v>316.93</v>
      </c>
      <c r="H16" s="32"/>
    </row>
    <row r="17" spans="2:8" s="1" customFormat="1" ht="16.95" customHeight="1">
      <c r="B17" s="32"/>
      <c r="C17" s="189" t="s">
        <v>103</v>
      </c>
      <c r="D17" s="190" t="s">
        <v>104</v>
      </c>
      <c r="E17" s="191" t="s">
        <v>105</v>
      </c>
      <c r="F17" s="192">
        <v>1619</v>
      </c>
      <c r="H17" s="32"/>
    </row>
    <row r="18" spans="2:8" s="1" customFormat="1" ht="16.95" customHeight="1">
      <c r="B18" s="32"/>
      <c r="C18" s="193" t="s">
        <v>19</v>
      </c>
      <c r="D18" s="193" t="s">
        <v>1823</v>
      </c>
      <c r="E18" s="17" t="s">
        <v>19</v>
      </c>
      <c r="F18" s="194">
        <v>1619</v>
      </c>
      <c r="H18" s="32"/>
    </row>
    <row r="19" spans="2:8" s="1" customFormat="1" ht="16.95" customHeight="1">
      <c r="B19" s="32"/>
      <c r="C19" s="193" t="s">
        <v>19</v>
      </c>
      <c r="D19" s="193" t="s">
        <v>195</v>
      </c>
      <c r="E19" s="17" t="s">
        <v>19</v>
      </c>
      <c r="F19" s="194">
        <v>1619</v>
      </c>
      <c r="H19" s="32"/>
    </row>
    <row r="20" spans="2:8" s="1" customFormat="1" ht="16.95" customHeight="1">
      <c r="B20" s="32"/>
      <c r="C20" s="195" t="s">
        <v>1820</v>
      </c>
      <c r="H20" s="32"/>
    </row>
    <row r="21" spans="2:8" s="1" customFormat="1" ht="20.399999999999999">
      <c r="B21" s="32"/>
      <c r="C21" s="193" t="s">
        <v>853</v>
      </c>
      <c r="D21" s="193" t="s">
        <v>1824</v>
      </c>
      <c r="E21" s="17" t="s">
        <v>105</v>
      </c>
      <c r="F21" s="194">
        <v>2341.1999999999998</v>
      </c>
      <c r="H21" s="32"/>
    </row>
    <row r="22" spans="2:8" s="1" customFormat="1" ht="16.95" customHeight="1">
      <c r="B22" s="32"/>
      <c r="C22" s="193" t="s">
        <v>949</v>
      </c>
      <c r="D22" s="193" t="s">
        <v>1825</v>
      </c>
      <c r="E22" s="17" t="s">
        <v>105</v>
      </c>
      <c r="F22" s="194">
        <v>1781</v>
      </c>
      <c r="H22" s="32"/>
    </row>
    <row r="23" spans="2:8" s="1" customFormat="1" ht="16.95" customHeight="1">
      <c r="B23" s="32"/>
      <c r="C23" s="193" t="s">
        <v>640</v>
      </c>
      <c r="D23" s="193" t="s">
        <v>1826</v>
      </c>
      <c r="E23" s="17" t="s">
        <v>185</v>
      </c>
      <c r="F23" s="194">
        <v>1061.7249999999999</v>
      </c>
      <c r="H23" s="32"/>
    </row>
    <row r="24" spans="2:8" s="1" customFormat="1" ht="20.399999999999999">
      <c r="B24" s="32"/>
      <c r="C24" s="193" t="s">
        <v>681</v>
      </c>
      <c r="D24" s="193" t="s">
        <v>1827</v>
      </c>
      <c r="E24" s="17" t="s">
        <v>185</v>
      </c>
      <c r="F24" s="194">
        <v>178.1</v>
      </c>
      <c r="H24" s="32"/>
    </row>
    <row r="25" spans="2:8" s="1" customFormat="1" ht="16.95" customHeight="1">
      <c r="B25" s="32"/>
      <c r="C25" s="189" t="s">
        <v>108</v>
      </c>
      <c r="D25" s="190" t="s">
        <v>109</v>
      </c>
      <c r="E25" s="191" t="s">
        <v>105</v>
      </c>
      <c r="F25" s="192">
        <v>162</v>
      </c>
      <c r="H25" s="32"/>
    </row>
    <row r="26" spans="2:8" s="1" customFormat="1" ht="16.95" customHeight="1">
      <c r="B26" s="32"/>
      <c r="C26" s="193" t="s">
        <v>19</v>
      </c>
      <c r="D26" s="193" t="s">
        <v>1828</v>
      </c>
      <c r="E26" s="17" t="s">
        <v>19</v>
      </c>
      <c r="F26" s="194">
        <v>162</v>
      </c>
      <c r="H26" s="32"/>
    </row>
    <row r="27" spans="2:8" s="1" customFormat="1" ht="16.95" customHeight="1">
      <c r="B27" s="32"/>
      <c r="C27" s="193" t="s">
        <v>19</v>
      </c>
      <c r="D27" s="193" t="s">
        <v>195</v>
      </c>
      <c r="E27" s="17" t="s">
        <v>19</v>
      </c>
      <c r="F27" s="194">
        <v>162</v>
      </c>
      <c r="H27" s="32"/>
    </row>
    <row r="28" spans="2:8" s="1" customFormat="1" ht="16.95" customHeight="1">
      <c r="B28" s="32"/>
      <c r="C28" s="195" t="s">
        <v>1820</v>
      </c>
      <c r="H28" s="32"/>
    </row>
    <row r="29" spans="2:8" s="1" customFormat="1" ht="20.399999999999999">
      <c r="B29" s="32"/>
      <c r="C29" s="193" t="s">
        <v>853</v>
      </c>
      <c r="D29" s="193" t="s">
        <v>1824</v>
      </c>
      <c r="E29" s="17" t="s">
        <v>105</v>
      </c>
      <c r="F29" s="194">
        <v>2341.1999999999998</v>
      </c>
      <c r="H29" s="32"/>
    </row>
    <row r="30" spans="2:8" s="1" customFormat="1" ht="16.95" customHeight="1">
      <c r="B30" s="32"/>
      <c r="C30" s="193" t="s">
        <v>949</v>
      </c>
      <c r="D30" s="193" t="s">
        <v>1825</v>
      </c>
      <c r="E30" s="17" t="s">
        <v>105</v>
      </c>
      <c r="F30" s="194">
        <v>1781</v>
      </c>
      <c r="H30" s="32"/>
    </row>
    <row r="31" spans="2:8" s="1" customFormat="1" ht="16.95" customHeight="1">
      <c r="B31" s="32"/>
      <c r="C31" s="193" t="s">
        <v>640</v>
      </c>
      <c r="D31" s="193" t="s">
        <v>1826</v>
      </c>
      <c r="E31" s="17" t="s">
        <v>185</v>
      </c>
      <c r="F31" s="194">
        <v>1061.7249999999999</v>
      </c>
      <c r="H31" s="32"/>
    </row>
    <row r="32" spans="2:8" s="1" customFormat="1" ht="20.399999999999999">
      <c r="B32" s="32"/>
      <c r="C32" s="193" t="s">
        <v>668</v>
      </c>
      <c r="D32" s="193" t="s">
        <v>1829</v>
      </c>
      <c r="E32" s="17" t="s">
        <v>185</v>
      </c>
      <c r="F32" s="194">
        <v>47.1</v>
      </c>
      <c r="H32" s="32"/>
    </row>
    <row r="33" spans="2:8" s="1" customFormat="1" ht="20.399999999999999">
      <c r="B33" s="32"/>
      <c r="C33" s="193" t="s">
        <v>681</v>
      </c>
      <c r="D33" s="193" t="s">
        <v>1827</v>
      </c>
      <c r="E33" s="17" t="s">
        <v>185</v>
      </c>
      <c r="F33" s="194">
        <v>178.1</v>
      </c>
      <c r="H33" s="32"/>
    </row>
    <row r="34" spans="2:8" s="1" customFormat="1" ht="16.95" customHeight="1">
      <c r="B34" s="32"/>
      <c r="C34" s="189" t="s">
        <v>111</v>
      </c>
      <c r="D34" s="190" t="s">
        <v>112</v>
      </c>
      <c r="E34" s="191" t="s">
        <v>105</v>
      </c>
      <c r="F34" s="192">
        <v>306</v>
      </c>
      <c r="H34" s="32"/>
    </row>
    <row r="35" spans="2:8" s="1" customFormat="1" ht="16.95" customHeight="1">
      <c r="B35" s="32"/>
      <c r="C35" s="193" t="s">
        <v>19</v>
      </c>
      <c r="D35" s="193" t="s">
        <v>1830</v>
      </c>
      <c r="E35" s="17" t="s">
        <v>19</v>
      </c>
      <c r="F35" s="194">
        <v>306</v>
      </c>
      <c r="H35" s="32"/>
    </row>
    <row r="36" spans="2:8" s="1" customFormat="1" ht="16.95" customHeight="1">
      <c r="B36" s="32"/>
      <c r="C36" s="193" t="s">
        <v>19</v>
      </c>
      <c r="D36" s="193" t="s">
        <v>195</v>
      </c>
      <c r="E36" s="17" t="s">
        <v>19</v>
      </c>
      <c r="F36" s="194">
        <v>306</v>
      </c>
      <c r="H36" s="32"/>
    </row>
    <row r="37" spans="2:8" s="1" customFormat="1" ht="16.95" customHeight="1">
      <c r="B37" s="32"/>
      <c r="C37" s="195" t="s">
        <v>1820</v>
      </c>
      <c r="H37" s="32"/>
    </row>
    <row r="38" spans="2:8" s="1" customFormat="1" ht="16.95" customHeight="1">
      <c r="B38" s="32"/>
      <c r="C38" s="193" t="s">
        <v>183</v>
      </c>
      <c r="D38" s="193" t="s">
        <v>1831</v>
      </c>
      <c r="E38" s="17" t="s">
        <v>185</v>
      </c>
      <c r="F38" s="194">
        <v>136.80000000000001</v>
      </c>
      <c r="H38" s="32"/>
    </row>
    <row r="39" spans="2:8" s="1" customFormat="1" ht="20.399999999999999">
      <c r="B39" s="32"/>
      <c r="C39" s="193" t="s">
        <v>853</v>
      </c>
      <c r="D39" s="193" t="s">
        <v>1824</v>
      </c>
      <c r="E39" s="17" t="s">
        <v>105</v>
      </c>
      <c r="F39" s="194">
        <v>2341.1999999999998</v>
      </c>
      <c r="H39" s="32"/>
    </row>
    <row r="40" spans="2:8" s="1" customFormat="1" ht="16.95" customHeight="1">
      <c r="B40" s="32"/>
      <c r="C40" s="193" t="s">
        <v>640</v>
      </c>
      <c r="D40" s="193" t="s">
        <v>1826</v>
      </c>
      <c r="E40" s="17" t="s">
        <v>185</v>
      </c>
      <c r="F40" s="194">
        <v>1061.7249999999999</v>
      </c>
      <c r="H40" s="32"/>
    </row>
    <row r="41" spans="2:8" s="1" customFormat="1" ht="20.399999999999999">
      <c r="B41" s="32"/>
      <c r="C41" s="193" t="s">
        <v>668</v>
      </c>
      <c r="D41" s="193" t="s">
        <v>1829</v>
      </c>
      <c r="E41" s="17" t="s">
        <v>185</v>
      </c>
      <c r="F41" s="194">
        <v>36.9</v>
      </c>
      <c r="H41" s="32"/>
    </row>
    <row r="42" spans="2:8" s="1" customFormat="1" ht="16.95" customHeight="1">
      <c r="B42" s="32"/>
      <c r="C42" s="189" t="s">
        <v>114</v>
      </c>
      <c r="D42" s="190" t="s">
        <v>115</v>
      </c>
      <c r="E42" s="191" t="s">
        <v>105</v>
      </c>
      <c r="F42" s="192">
        <v>235</v>
      </c>
      <c r="H42" s="32"/>
    </row>
    <row r="43" spans="2:8" s="1" customFormat="1" ht="16.95" customHeight="1">
      <c r="B43" s="32"/>
      <c r="C43" s="193" t="s">
        <v>19</v>
      </c>
      <c r="D43" s="193" t="s">
        <v>1832</v>
      </c>
      <c r="E43" s="17" t="s">
        <v>19</v>
      </c>
      <c r="F43" s="194">
        <v>235</v>
      </c>
      <c r="H43" s="32"/>
    </row>
    <row r="44" spans="2:8" s="1" customFormat="1" ht="16.95" customHeight="1">
      <c r="B44" s="32"/>
      <c r="C44" s="193" t="s">
        <v>19</v>
      </c>
      <c r="D44" s="193" t="s">
        <v>195</v>
      </c>
      <c r="E44" s="17" t="s">
        <v>19</v>
      </c>
      <c r="F44" s="194">
        <v>235</v>
      </c>
      <c r="H44" s="32"/>
    </row>
    <row r="45" spans="2:8" s="1" customFormat="1" ht="16.95" customHeight="1">
      <c r="B45" s="32"/>
      <c r="C45" s="195" t="s">
        <v>1820</v>
      </c>
      <c r="H45" s="32"/>
    </row>
    <row r="46" spans="2:8" s="1" customFormat="1" ht="16.95" customHeight="1">
      <c r="B46" s="32"/>
      <c r="C46" s="193" t="s">
        <v>183</v>
      </c>
      <c r="D46" s="193" t="s">
        <v>1831</v>
      </c>
      <c r="E46" s="17" t="s">
        <v>185</v>
      </c>
      <c r="F46" s="194">
        <v>136.80000000000001</v>
      </c>
      <c r="H46" s="32"/>
    </row>
    <row r="47" spans="2:8" s="1" customFormat="1" ht="16.95" customHeight="1">
      <c r="B47" s="32"/>
      <c r="C47" s="193" t="s">
        <v>196</v>
      </c>
      <c r="D47" s="193" t="s">
        <v>1833</v>
      </c>
      <c r="E47" s="17" t="s">
        <v>185</v>
      </c>
      <c r="F47" s="194">
        <v>166.75</v>
      </c>
      <c r="H47" s="32"/>
    </row>
    <row r="48" spans="2:8" s="1" customFormat="1" ht="20.399999999999999">
      <c r="B48" s="32"/>
      <c r="C48" s="193" t="s">
        <v>853</v>
      </c>
      <c r="D48" s="193" t="s">
        <v>1824</v>
      </c>
      <c r="E48" s="17" t="s">
        <v>105</v>
      </c>
      <c r="F48" s="194">
        <v>2341.1999999999998</v>
      </c>
      <c r="H48" s="32"/>
    </row>
    <row r="49" spans="2:8" s="1" customFormat="1" ht="20.399999999999999">
      <c r="B49" s="32"/>
      <c r="C49" s="193" t="s">
        <v>668</v>
      </c>
      <c r="D49" s="193" t="s">
        <v>1829</v>
      </c>
      <c r="E49" s="17" t="s">
        <v>185</v>
      </c>
      <c r="F49" s="194">
        <v>47.1</v>
      </c>
      <c r="H49" s="32"/>
    </row>
    <row r="50" spans="2:8" s="1" customFormat="1" ht="20.399999999999999">
      <c r="B50" s="32"/>
      <c r="C50" s="193" t="s">
        <v>681</v>
      </c>
      <c r="D50" s="193" t="s">
        <v>1827</v>
      </c>
      <c r="E50" s="17" t="s">
        <v>185</v>
      </c>
      <c r="F50" s="194">
        <v>32.9</v>
      </c>
      <c r="H50" s="32"/>
    </row>
    <row r="51" spans="2:8" s="1" customFormat="1" ht="16.95" customHeight="1">
      <c r="B51" s="32"/>
      <c r="C51" s="189" t="s">
        <v>117</v>
      </c>
      <c r="D51" s="190" t="s">
        <v>118</v>
      </c>
      <c r="E51" s="191" t="s">
        <v>105</v>
      </c>
      <c r="F51" s="192">
        <v>270</v>
      </c>
      <c r="H51" s="32"/>
    </row>
    <row r="52" spans="2:8" s="1" customFormat="1" ht="16.95" customHeight="1">
      <c r="B52" s="32"/>
      <c r="C52" s="193" t="s">
        <v>19</v>
      </c>
      <c r="D52" s="193" t="s">
        <v>1834</v>
      </c>
      <c r="E52" s="17" t="s">
        <v>19</v>
      </c>
      <c r="F52" s="194">
        <v>251</v>
      </c>
      <c r="H52" s="32"/>
    </row>
    <row r="53" spans="2:8" s="1" customFormat="1" ht="16.95" customHeight="1">
      <c r="B53" s="32"/>
      <c r="C53" s="193" t="s">
        <v>19</v>
      </c>
      <c r="D53" s="193" t="s">
        <v>1835</v>
      </c>
      <c r="E53" s="17" t="s">
        <v>19</v>
      </c>
      <c r="F53" s="194">
        <v>19</v>
      </c>
      <c r="H53" s="32"/>
    </row>
    <row r="54" spans="2:8" s="1" customFormat="1" ht="16.95" customHeight="1">
      <c r="B54" s="32"/>
      <c r="C54" s="193" t="s">
        <v>19</v>
      </c>
      <c r="D54" s="193" t="s">
        <v>195</v>
      </c>
      <c r="E54" s="17" t="s">
        <v>19</v>
      </c>
      <c r="F54" s="194">
        <v>270</v>
      </c>
      <c r="H54" s="32"/>
    </row>
    <row r="55" spans="2:8" s="1" customFormat="1" ht="16.95" customHeight="1">
      <c r="B55" s="32"/>
      <c r="C55" s="195" t="s">
        <v>1820</v>
      </c>
      <c r="H55" s="32"/>
    </row>
    <row r="56" spans="2:8" s="1" customFormat="1" ht="16.95" customHeight="1">
      <c r="B56" s="32"/>
      <c r="C56" s="193" t="s">
        <v>183</v>
      </c>
      <c r="D56" s="193" t="s">
        <v>1831</v>
      </c>
      <c r="E56" s="17" t="s">
        <v>185</v>
      </c>
      <c r="F56" s="194">
        <v>136.80000000000001</v>
      </c>
      <c r="H56" s="32"/>
    </row>
    <row r="57" spans="2:8" s="1" customFormat="1" ht="16.95" customHeight="1">
      <c r="B57" s="32"/>
      <c r="C57" s="193" t="s">
        <v>196</v>
      </c>
      <c r="D57" s="193" t="s">
        <v>1833</v>
      </c>
      <c r="E57" s="17" t="s">
        <v>185</v>
      </c>
      <c r="F57" s="194">
        <v>166.75</v>
      </c>
      <c r="H57" s="32"/>
    </row>
    <row r="58" spans="2:8" s="1" customFormat="1" ht="20.399999999999999">
      <c r="B58" s="32"/>
      <c r="C58" s="193" t="s">
        <v>668</v>
      </c>
      <c r="D58" s="193" t="s">
        <v>1829</v>
      </c>
      <c r="E58" s="17" t="s">
        <v>185</v>
      </c>
      <c r="F58" s="194">
        <v>36.9</v>
      </c>
      <c r="H58" s="32"/>
    </row>
    <row r="59" spans="2:8" s="1" customFormat="1" ht="20.399999999999999">
      <c r="B59" s="32"/>
      <c r="C59" s="193" t="s">
        <v>668</v>
      </c>
      <c r="D59" s="193" t="s">
        <v>1829</v>
      </c>
      <c r="E59" s="17" t="s">
        <v>185</v>
      </c>
      <c r="F59" s="194">
        <v>47.1</v>
      </c>
      <c r="H59" s="32"/>
    </row>
    <row r="60" spans="2:8" s="1" customFormat="1" ht="16.95" customHeight="1">
      <c r="B60" s="32"/>
      <c r="C60" s="189" t="s">
        <v>121</v>
      </c>
      <c r="D60" s="190" t="s">
        <v>122</v>
      </c>
      <c r="E60" s="191" t="s">
        <v>105</v>
      </c>
      <c r="F60" s="192">
        <v>1650.95</v>
      </c>
      <c r="H60" s="32"/>
    </row>
    <row r="61" spans="2:8" s="1" customFormat="1" ht="16.95" customHeight="1">
      <c r="B61" s="32"/>
      <c r="C61" s="193" t="s">
        <v>19</v>
      </c>
      <c r="D61" s="193" t="s">
        <v>1836</v>
      </c>
      <c r="E61" s="17" t="s">
        <v>19</v>
      </c>
      <c r="F61" s="194">
        <v>1650.95</v>
      </c>
      <c r="H61" s="32"/>
    </row>
    <row r="62" spans="2:8" s="1" customFormat="1" ht="16.95" customHeight="1">
      <c r="B62" s="32"/>
      <c r="C62" s="193" t="s">
        <v>19</v>
      </c>
      <c r="D62" s="193" t="s">
        <v>195</v>
      </c>
      <c r="E62" s="17" t="s">
        <v>19</v>
      </c>
      <c r="F62" s="194">
        <v>1650.95</v>
      </c>
      <c r="H62" s="32"/>
    </row>
    <row r="63" spans="2:8" s="1" customFormat="1" ht="16.95" customHeight="1">
      <c r="B63" s="32"/>
      <c r="C63" s="195" t="s">
        <v>1820</v>
      </c>
      <c r="H63" s="32"/>
    </row>
    <row r="64" spans="2:8" s="1" customFormat="1" ht="16.95" customHeight="1">
      <c r="B64" s="32"/>
      <c r="C64" s="193" t="s">
        <v>529</v>
      </c>
      <c r="D64" s="193" t="s">
        <v>1837</v>
      </c>
      <c r="E64" s="17" t="s">
        <v>185</v>
      </c>
      <c r="F64" s="194">
        <v>277.60500000000002</v>
      </c>
      <c r="H64" s="32"/>
    </row>
    <row r="65" spans="2:8" s="1" customFormat="1" ht="16.95" customHeight="1">
      <c r="B65" s="32"/>
      <c r="C65" s="189" t="s">
        <v>125</v>
      </c>
      <c r="D65" s="190" t="s">
        <v>126</v>
      </c>
      <c r="E65" s="191" t="s">
        <v>105</v>
      </c>
      <c r="F65" s="192">
        <v>480</v>
      </c>
      <c r="H65" s="32"/>
    </row>
    <row r="66" spans="2:8" s="1" customFormat="1" ht="16.95" customHeight="1">
      <c r="B66" s="32"/>
      <c r="C66" s="193" t="s">
        <v>19</v>
      </c>
      <c r="D66" s="193" t="s">
        <v>1838</v>
      </c>
      <c r="E66" s="17" t="s">
        <v>19</v>
      </c>
      <c r="F66" s="194">
        <v>480</v>
      </c>
      <c r="H66" s="32"/>
    </row>
    <row r="67" spans="2:8" s="1" customFormat="1" ht="16.95" customHeight="1">
      <c r="B67" s="32"/>
      <c r="C67" s="193" t="s">
        <v>19</v>
      </c>
      <c r="D67" s="193" t="s">
        <v>195</v>
      </c>
      <c r="E67" s="17" t="s">
        <v>19</v>
      </c>
      <c r="F67" s="194">
        <v>480</v>
      </c>
      <c r="H67" s="32"/>
    </row>
    <row r="68" spans="2:8" s="1" customFormat="1" ht="16.95" customHeight="1">
      <c r="B68" s="32"/>
      <c r="C68" s="195" t="s">
        <v>1820</v>
      </c>
      <c r="H68" s="32"/>
    </row>
    <row r="69" spans="2:8" s="1" customFormat="1" ht="20.399999999999999">
      <c r="B69" s="32"/>
      <c r="C69" s="193" t="s">
        <v>478</v>
      </c>
      <c r="D69" s="193" t="s">
        <v>1839</v>
      </c>
      <c r="E69" s="17" t="s">
        <v>185</v>
      </c>
      <c r="F69" s="194">
        <v>72</v>
      </c>
      <c r="H69" s="32"/>
    </row>
    <row r="70" spans="2:8" s="1" customFormat="1" ht="16.95" customHeight="1">
      <c r="B70" s="32"/>
      <c r="C70" s="193" t="s">
        <v>497</v>
      </c>
      <c r="D70" s="193" t="s">
        <v>1840</v>
      </c>
      <c r="E70" s="17" t="s">
        <v>185</v>
      </c>
      <c r="F70" s="194">
        <v>83.715999999999994</v>
      </c>
      <c r="H70" s="32"/>
    </row>
    <row r="71" spans="2:8" s="1" customFormat="1" ht="16.95" customHeight="1">
      <c r="B71" s="32"/>
      <c r="C71" s="193" t="s">
        <v>504</v>
      </c>
      <c r="D71" s="193" t="s">
        <v>1841</v>
      </c>
      <c r="E71" s="17" t="s">
        <v>244</v>
      </c>
      <c r="F71" s="194">
        <v>3.9239999999999999</v>
      </c>
      <c r="H71" s="32"/>
    </row>
    <row r="72" spans="2:8" s="1" customFormat="1" ht="16.95" customHeight="1">
      <c r="B72" s="32"/>
      <c r="C72" s="193" t="s">
        <v>513</v>
      </c>
      <c r="D72" s="193" t="s">
        <v>1842</v>
      </c>
      <c r="E72" s="17" t="s">
        <v>105</v>
      </c>
      <c r="F72" s="194">
        <v>995.91800000000001</v>
      </c>
      <c r="H72" s="32"/>
    </row>
    <row r="73" spans="2:8" s="1" customFormat="1" ht="16.95" customHeight="1">
      <c r="B73" s="32"/>
      <c r="C73" s="193" t="s">
        <v>521</v>
      </c>
      <c r="D73" s="193" t="s">
        <v>1843</v>
      </c>
      <c r="E73" s="17" t="s">
        <v>105</v>
      </c>
      <c r="F73" s="194">
        <v>9362.616</v>
      </c>
      <c r="H73" s="32"/>
    </row>
    <row r="74" spans="2:8" s="1" customFormat="1" ht="16.95" customHeight="1">
      <c r="B74" s="32"/>
      <c r="C74" s="193" t="s">
        <v>529</v>
      </c>
      <c r="D74" s="193" t="s">
        <v>1837</v>
      </c>
      <c r="E74" s="17" t="s">
        <v>185</v>
      </c>
      <c r="F74" s="194">
        <v>277.60500000000002</v>
      </c>
      <c r="H74" s="32"/>
    </row>
    <row r="75" spans="2:8" s="1" customFormat="1" ht="16.95" customHeight="1">
      <c r="B75" s="32"/>
      <c r="C75" s="193" t="s">
        <v>867</v>
      </c>
      <c r="D75" s="193" t="s">
        <v>1844</v>
      </c>
      <c r="E75" s="17" t="s">
        <v>105</v>
      </c>
      <c r="F75" s="194">
        <v>932</v>
      </c>
      <c r="H75" s="32"/>
    </row>
    <row r="76" spans="2:8" s="1" customFormat="1" ht="16.95" customHeight="1">
      <c r="B76" s="32"/>
      <c r="C76" s="193" t="s">
        <v>887</v>
      </c>
      <c r="D76" s="193" t="s">
        <v>1845</v>
      </c>
      <c r="E76" s="17" t="s">
        <v>105</v>
      </c>
      <c r="F76" s="194">
        <v>932</v>
      </c>
      <c r="H76" s="32"/>
    </row>
    <row r="77" spans="2:8" s="1" customFormat="1" ht="16.95" customHeight="1">
      <c r="B77" s="32"/>
      <c r="C77" s="193" t="s">
        <v>898</v>
      </c>
      <c r="D77" s="193" t="s">
        <v>1846</v>
      </c>
      <c r="E77" s="17" t="s">
        <v>105</v>
      </c>
      <c r="F77" s="194">
        <v>932</v>
      </c>
      <c r="H77" s="32"/>
    </row>
    <row r="78" spans="2:8" s="1" customFormat="1" ht="16.95" customHeight="1">
      <c r="B78" s="32"/>
      <c r="C78" s="193" t="s">
        <v>956</v>
      </c>
      <c r="D78" s="193" t="s">
        <v>1847</v>
      </c>
      <c r="E78" s="17" t="s">
        <v>105</v>
      </c>
      <c r="F78" s="194">
        <v>932</v>
      </c>
      <c r="H78" s="32"/>
    </row>
    <row r="79" spans="2:8" s="1" customFormat="1" ht="16.95" customHeight="1">
      <c r="B79" s="32"/>
      <c r="C79" s="193" t="s">
        <v>972</v>
      </c>
      <c r="D79" s="193" t="s">
        <v>1848</v>
      </c>
      <c r="E79" s="17" t="s">
        <v>105</v>
      </c>
      <c r="F79" s="194">
        <v>1027.847</v>
      </c>
      <c r="H79" s="32"/>
    </row>
    <row r="80" spans="2:8" s="1" customFormat="1" ht="16.95" customHeight="1">
      <c r="B80" s="32"/>
      <c r="C80" s="193" t="s">
        <v>1209</v>
      </c>
      <c r="D80" s="193" t="s">
        <v>1849</v>
      </c>
      <c r="E80" s="17" t="s">
        <v>105</v>
      </c>
      <c r="F80" s="194">
        <v>932</v>
      </c>
      <c r="H80" s="32"/>
    </row>
    <row r="81" spans="2:8" s="1" customFormat="1" ht="16.95" customHeight="1">
      <c r="B81" s="32"/>
      <c r="C81" s="193" t="s">
        <v>1263</v>
      </c>
      <c r="D81" s="193" t="s">
        <v>1850</v>
      </c>
      <c r="E81" s="17" t="s">
        <v>105</v>
      </c>
      <c r="F81" s="194">
        <v>932</v>
      </c>
      <c r="H81" s="32"/>
    </row>
    <row r="82" spans="2:8" s="1" customFormat="1" ht="16.95" customHeight="1">
      <c r="B82" s="32"/>
      <c r="C82" s="189" t="s">
        <v>128</v>
      </c>
      <c r="D82" s="190" t="s">
        <v>129</v>
      </c>
      <c r="E82" s="191" t="s">
        <v>100</v>
      </c>
      <c r="F82" s="192">
        <v>479.23500000000001</v>
      </c>
      <c r="H82" s="32"/>
    </row>
    <row r="83" spans="2:8" s="1" customFormat="1" ht="16.95" customHeight="1">
      <c r="B83" s="32"/>
      <c r="C83" s="193" t="s">
        <v>19</v>
      </c>
      <c r="D83" s="193" t="s">
        <v>1851</v>
      </c>
      <c r="E83" s="17" t="s">
        <v>19</v>
      </c>
      <c r="F83" s="194">
        <v>307.3</v>
      </c>
      <c r="H83" s="32"/>
    </row>
    <row r="84" spans="2:8" s="1" customFormat="1" ht="16.95" customHeight="1">
      <c r="B84" s="32"/>
      <c r="C84" s="193" t="s">
        <v>19</v>
      </c>
      <c r="D84" s="193" t="s">
        <v>1852</v>
      </c>
      <c r="E84" s="17" t="s">
        <v>19</v>
      </c>
      <c r="F84" s="194">
        <v>164.23500000000001</v>
      </c>
      <c r="H84" s="32"/>
    </row>
    <row r="85" spans="2:8" s="1" customFormat="1" ht="16.95" customHeight="1">
      <c r="B85" s="32"/>
      <c r="C85" s="193" t="s">
        <v>19</v>
      </c>
      <c r="D85" s="193" t="s">
        <v>1853</v>
      </c>
      <c r="E85" s="17" t="s">
        <v>19</v>
      </c>
      <c r="F85" s="194">
        <v>7.7</v>
      </c>
      <c r="H85" s="32"/>
    </row>
    <row r="86" spans="2:8" s="1" customFormat="1" ht="16.95" customHeight="1">
      <c r="B86" s="32"/>
      <c r="C86" s="193" t="s">
        <v>19</v>
      </c>
      <c r="D86" s="193" t="s">
        <v>195</v>
      </c>
      <c r="E86" s="17" t="s">
        <v>19</v>
      </c>
      <c r="F86" s="194">
        <v>479.23500000000001</v>
      </c>
      <c r="H86" s="32"/>
    </row>
    <row r="87" spans="2:8" s="1" customFormat="1" ht="16.95" customHeight="1">
      <c r="B87" s="32"/>
      <c r="C87" s="195" t="s">
        <v>1820</v>
      </c>
      <c r="H87" s="32"/>
    </row>
    <row r="88" spans="2:8" s="1" customFormat="1" ht="16.95" customHeight="1">
      <c r="B88" s="32"/>
      <c r="C88" s="193" t="s">
        <v>878</v>
      </c>
      <c r="D88" s="193" t="s">
        <v>1854</v>
      </c>
      <c r="E88" s="17" t="s">
        <v>105</v>
      </c>
      <c r="F88" s="194">
        <v>143.77099999999999</v>
      </c>
      <c r="H88" s="32"/>
    </row>
    <row r="89" spans="2:8" s="1" customFormat="1" ht="16.95" customHeight="1">
      <c r="B89" s="32"/>
      <c r="C89" s="193" t="s">
        <v>906</v>
      </c>
      <c r="D89" s="193" t="s">
        <v>1855</v>
      </c>
      <c r="E89" s="17" t="s">
        <v>105</v>
      </c>
      <c r="F89" s="194">
        <v>143.77099999999999</v>
      </c>
      <c r="H89" s="32"/>
    </row>
    <row r="90" spans="2:8" s="1" customFormat="1" ht="16.95" customHeight="1">
      <c r="B90" s="32"/>
      <c r="C90" s="193" t="s">
        <v>915</v>
      </c>
      <c r="D90" s="193" t="s">
        <v>1856</v>
      </c>
      <c r="E90" s="17" t="s">
        <v>105</v>
      </c>
      <c r="F90" s="194">
        <v>143.77099999999999</v>
      </c>
      <c r="H90" s="32"/>
    </row>
    <row r="91" spans="2:8" s="1" customFormat="1" ht="16.95" customHeight="1">
      <c r="B91" s="32"/>
      <c r="C91" s="193" t="s">
        <v>972</v>
      </c>
      <c r="D91" s="193" t="s">
        <v>1848</v>
      </c>
      <c r="E91" s="17" t="s">
        <v>105</v>
      </c>
      <c r="F91" s="194">
        <v>1027.847</v>
      </c>
      <c r="H91" s="32"/>
    </row>
    <row r="92" spans="2:8" s="1" customFormat="1" ht="16.95" customHeight="1">
      <c r="B92" s="32"/>
      <c r="C92" s="189" t="s">
        <v>131</v>
      </c>
      <c r="D92" s="190" t="s">
        <v>132</v>
      </c>
      <c r="E92" s="191" t="s">
        <v>105</v>
      </c>
      <c r="F92" s="192">
        <v>452</v>
      </c>
      <c r="H92" s="32"/>
    </row>
    <row r="93" spans="2:8" s="1" customFormat="1" ht="16.95" customHeight="1">
      <c r="B93" s="32"/>
      <c r="C93" s="193" t="s">
        <v>19</v>
      </c>
      <c r="D93" s="193" t="s">
        <v>1857</v>
      </c>
      <c r="E93" s="17" t="s">
        <v>19</v>
      </c>
      <c r="F93" s="194">
        <v>235</v>
      </c>
      <c r="H93" s="32"/>
    </row>
    <row r="94" spans="2:8" s="1" customFormat="1" ht="16.95" customHeight="1">
      <c r="B94" s="32"/>
      <c r="C94" s="193" t="s">
        <v>19</v>
      </c>
      <c r="D94" s="193" t="s">
        <v>1858</v>
      </c>
      <c r="E94" s="17" t="s">
        <v>19</v>
      </c>
      <c r="F94" s="194">
        <v>198</v>
      </c>
      <c r="H94" s="32"/>
    </row>
    <row r="95" spans="2:8" s="1" customFormat="1" ht="16.95" customHeight="1">
      <c r="B95" s="32"/>
      <c r="C95" s="193" t="s">
        <v>19</v>
      </c>
      <c r="D95" s="193" t="s">
        <v>1859</v>
      </c>
      <c r="E95" s="17" t="s">
        <v>19</v>
      </c>
      <c r="F95" s="194">
        <v>19</v>
      </c>
      <c r="H95" s="32"/>
    </row>
    <row r="96" spans="2:8" s="1" customFormat="1" ht="16.95" customHeight="1">
      <c r="B96" s="32"/>
      <c r="C96" s="193" t="s">
        <v>19</v>
      </c>
      <c r="D96" s="193" t="s">
        <v>195</v>
      </c>
      <c r="E96" s="17" t="s">
        <v>19</v>
      </c>
      <c r="F96" s="194">
        <v>452</v>
      </c>
      <c r="H96" s="32"/>
    </row>
    <row r="97" spans="2:8" s="1" customFormat="1" ht="16.95" customHeight="1">
      <c r="B97" s="32"/>
      <c r="C97" s="195" t="s">
        <v>1820</v>
      </c>
      <c r="H97" s="32"/>
    </row>
    <row r="98" spans="2:8" s="1" customFormat="1" ht="16.95" customHeight="1">
      <c r="B98" s="32"/>
      <c r="C98" s="193" t="s">
        <v>314</v>
      </c>
      <c r="D98" s="193" t="s">
        <v>1860</v>
      </c>
      <c r="E98" s="17" t="s">
        <v>185</v>
      </c>
      <c r="F98" s="194">
        <v>135.6</v>
      </c>
      <c r="H98" s="32"/>
    </row>
    <row r="99" spans="2:8" s="1" customFormat="1" ht="16.95" customHeight="1">
      <c r="B99" s="32"/>
      <c r="C99" s="193" t="s">
        <v>338</v>
      </c>
      <c r="D99" s="193" t="s">
        <v>1861</v>
      </c>
      <c r="E99" s="17" t="s">
        <v>244</v>
      </c>
      <c r="F99" s="194">
        <v>14.502000000000001</v>
      </c>
      <c r="H99" s="32"/>
    </row>
    <row r="100" spans="2:8" s="1" customFormat="1" ht="16.95" customHeight="1">
      <c r="B100" s="32"/>
      <c r="C100" s="193" t="s">
        <v>497</v>
      </c>
      <c r="D100" s="193" t="s">
        <v>1840</v>
      </c>
      <c r="E100" s="17" t="s">
        <v>185</v>
      </c>
      <c r="F100" s="194">
        <v>83.715999999999994</v>
      </c>
      <c r="H100" s="32"/>
    </row>
    <row r="101" spans="2:8" s="1" customFormat="1" ht="16.95" customHeight="1">
      <c r="B101" s="32"/>
      <c r="C101" s="193" t="s">
        <v>513</v>
      </c>
      <c r="D101" s="193" t="s">
        <v>1842</v>
      </c>
      <c r="E101" s="17" t="s">
        <v>105</v>
      </c>
      <c r="F101" s="194">
        <v>995.91800000000001</v>
      </c>
      <c r="H101" s="32"/>
    </row>
    <row r="102" spans="2:8" s="1" customFormat="1" ht="16.95" customHeight="1">
      <c r="B102" s="32"/>
      <c r="C102" s="193" t="s">
        <v>521</v>
      </c>
      <c r="D102" s="193" t="s">
        <v>1843</v>
      </c>
      <c r="E102" s="17" t="s">
        <v>105</v>
      </c>
      <c r="F102" s="194">
        <v>9362.616</v>
      </c>
      <c r="H102" s="32"/>
    </row>
    <row r="103" spans="2:8" s="1" customFormat="1" ht="16.95" customHeight="1">
      <c r="B103" s="32"/>
      <c r="C103" s="193" t="s">
        <v>529</v>
      </c>
      <c r="D103" s="193" t="s">
        <v>1837</v>
      </c>
      <c r="E103" s="17" t="s">
        <v>185</v>
      </c>
      <c r="F103" s="194">
        <v>277.60500000000002</v>
      </c>
      <c r="H103" s="32"/>
    </row>
    <row r="104" spans="2:8" s="1" customFormat="1" ht="16.95" customHeight="1">
      <c r="B104" s="32"/>
      <c r="C104" s="193" t="s">
        <v>867</v>
      </c>
      <c r="D104" s="193" t="s">
        <v>1844</v>
      </c>
      <c r="E104" s="17" t="s">
        <v>105</v>
      </c>
      <c r="F104" s="194">
        <v>932</v>
      </c>
      <c r="H104" s="32"/>
    </row>
    <row r="105" spans="2:8" s="1" customFormat="1" ht="16.95" customHeight="1">
      <c r="B105" s="32"/>
      <c r="C105" s="193" t="s">
        <v>887</v>
      </c>
      <c r="D105" s="193" t="s">
        <v>1845</v>
      </c>
      <c r="E105" s="17" t="s">
        <v>105</v>
      </c>
      <c r="F105" s="194">
        <v>932</v>
      </c>
      <c r="H105" s="32"/>
    </row>
    <row r="106" spans="2:8" s="1" customFormat="1" ht="16.95" customHeight="1">
      <c r="B106" s="32"/>
      <c r="C106" s="193" t="s">
        <v>898</v>
      </c>
      <c r="D106" s="193" t="s">
        <v>1846</v>
      </c>
      <c r="E106" s="17" t="s">
        <v>105</v>
      </c>
      <c r="F106" s="194">
        <v>932</v>
      </c>
      <c r="H106" s="32"/>
    </row>
    <row r="107" spans="2:8" s="1" customFormat="1" ht="16.95" customHeight="1">
      <c r="B107" s="32"/>
      <c r="C107" s="193" t="s">
        <v>956</v>
      </c>
      <c r="D107" s="193" t="s">
        <v>1847</v>
      </c>
      <c r="E107" s="17" t="s">
        <v>105</v>
      </c>
      <c r="F107" s="194">
        <v>932</v>
      </c>
      <c r="H107" s="32"/>
    </row>
    <row r="108" spans="2:8" s="1" customFormat="1" ht="16.95" customHeight="1">
      <c r="B108" s="32"/>
      <c r="C108" s="193" t="s">
        <v>972</v>
      </c>
      <c r="D108" s="193" t="s">
        <v>1848</v>
      </c>
      <c r="E108" s="17" t="s">
        <v>105</v>
      </c>
      <c r="F108" s="194">
        <v>1027.847</v>
      </c>
      <c r="H108" s="32"/>
    </row>
    <row r="109" spans="2:8" s="1" customFormat="1" ht="16.95" customHeight="1">
      <c r="B109" s="32"/>
      <c r="C109" s="193" t="s">
        <v>1209</v>
      </c>
      <c r="D109" s="193" t="s">
        <v>1849</v>
      </c>
      <c r="E109" s="17" t="s">
        <v>105</v>
      </c>
      <c r="F109" s="194">
        <v>932</v>
      </c>
      <c r="H109" s="32"/>
    </row>
    <row r="110" spans="2:8" s="1" customFormat="1" ht="16.95" customHeight="1">
      <c r="B110" s="32"/>
      <c r="C110" s="193" t="s">
        <v>1263</v>
      </c>
      <c r="D110" s="193" t="s">
        <v>1850</v>
      </c>
      <c r="E110" s="17" t="s">
        <v>105</v>
      </c>
      <c r="F110" s="194">
        <v>932</v>
      </c>
      <c r="H110" s="32"/>
    </row>
    <row r="111" spans="2:8" s="1" customFormat="1" ht="16.95" customHeight="1">
      <c r="B111" s="32"/>
      <c r="C111" s="189" t="s">
        <v>134</v>
      </c>
      <c r="D111" s="190" t="s">
        <v>135</v>
      </c>
      <c r="E111" s="191" t="s">
        <v>100</v>
      </c>
      <c r="F111" s="192">
        <v>223.8</v>
      </c>
      <c r="H111" s="32"/>
    </row>
    <row r="112" spans="2:8" s="1" customFormat="1" ht="16.95" customHeight="1">
      <c r="B112" s="32"/>
      <c r="C112" s="193" t="s">
        <v>19</v>
      </c>
      <c r="D112" s="193" t="s">
        <v>1862</v>
      </c>
      <c r="E112" s="17" t="s">
        <v>19</v>
      </c>
      <c r="F112" s="194">
        <v>112.1</v>
      </c>
      <c r="H112" s="32"/>
    </row>
    <row r="113" spans="2:8" s="1" customFormat="1" ht="16.95" customHeight="1">
      <c r="B113" s="32"/>
      <c r="C113" s="193" t="s">
        <v>19</v>
      </c>
      <c r="D113" s="193" t="s">
        <v>1863</v>
      </c>
      <c r="E113" s="17" t="s">
        <v>19</v>
      </c>
      <c r="F113" s="194">
        <v>111.7</v>
      </c>
      <c r="H113" s="32"/>
    </row>
    <row r="114" spans="2:8" s="1" customFormat="1" ht="16.95" customHeight="1">
      <c r="B114" s="32"/>
      <c r="C114" s="193" t="s">
        <v>19</v>
      </c>
      <c r="D114" s="193" t="s">
        <v>195</v>
      </c>
      <c r="E114" s="17" t="s">
        <v>19</v>
      </c>
      <c r="F114" s="194">
        <v>223.8</v>
      </c>
      <c r="H114" s="32"/>
    </row>
    <row r="115" spans="2:8" s="1" customFormat="1" ht="16.95" customHeight="1">
      <c r="B115" s="32"/>
      <c r="C115" s="195" t="s">
        <v>1820</v>
      </c>
      <c r="H115" s="32"/>
    </row>
    <row r="116" spans="2:8" s="1" customFormat="1" ht="16.95" customHeight="1">
      <c r="B116" s="32"/>
      <c r="C116" s="193" t="s">
        <v>320</v>
      </c>
      <c r="D116" s="193" t="s">
        <v>1864</v>
      </c>
      <c r="E116" s="17" t="s">
        <v>105</v>
      </c>
      <c r="F116" s="194">
        <v>67.14</v>
      </c>
      <c r="H116" s="32"/>
    </row>
    <row r="117" spans="2:8" s="1" customFormat="1" ht="16.95" customHeight="1">
      <c r="B117" s="32"/>
      <c r="C117" s="193" t="s">
        <v>331</v>
      </c>
      <c r="D117" s="193" t="s">
        <v>1865</v>
      </c>
      <c r="E117" s="17" t="s">
        <v>244</v>
      </c>
      <c r="F117" s="194">
        <v>0.70299999999999996</v>
      </c>
      <c r="H117" s="32"/>
    </row>
    <row r="118" spans="2:8" s="1" customFormat="1" ht="7.35" customHeight="1">
      <c r="B118" s="41"/>
      <c r="C118" s="42"/>
      <c r="D118" s="42"/>
      <c r="E118" s="42"/>
      <c r="F118" s="42"/>
      <c r="G118" s="42"/>
      <c r="H118" s="32"/>
    </row>
    <row r="119" spans="2:8" s="1" customFormat="1"/>
  </sheetData>
  <sheetProtection algorithmName="SHA-512" hashValue="jVoniskgRo7TiWCc2Jumt9iibwnbWTPgU/ayBqOC3+p5uprqAvFDQX79s7fmuY4l1wn2YOautxDuYVOJi+ixjQ==" saltValue="t1HEPR7mQuwbYgYeZfE/RrZvqdr+Tx3ByZiwkNx/3AlWsMGzNyRGrgo20eBPojLwUYHU78EPSZFP7Uv0ZH522w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0.199999999999999"/>
  <cols>
    <col min="1" max="1" width="8.28515625" style="196" customWidth="1"/>
    <col min="2" max="2" width="1.7109375" style="196" customWidth="1"/>
    <col min="3" max="4" width="5" style="196" customWidth="1"/>
    <col min="5" max="5" width="11.7109375" style="196" customWidth="1"/>
    <col min="6" max="6" width="9.140625" style="196" customWidth="1"/>
    <col min="7" max="7" width="5" style="196" customWidth="1"/>
    <col min="8" max="8" width="77.85546875" style="196" customWidth="1"/>
    <col min="9" max="10" width="20" style="196" customWidth="1"/>
    <col min="11" max="11" width="1.7109375" style="196" customWidth="1"/>
  </cols>
  <sheetData>
    <row r="1" spans="2:11" customFormat="1" ht="37.5" customHeight="1"/>
    <row r="2" spans="2:11" customFormat="1" ht="7.5" customHeight="1">
      <c r="B2" s="197"/>
      <c r="C2" s="198"/>
      <c r="D2" s="198"/>
      <c r="E2" s="198"/>
      <c r="F2" s="198"/>
      <c r="G2" s="198"/>
      <c r="H2" s="198"/>
      <c r="I2" s="198"/>
      <c r="J2" s="198"/>
      <c r="K2" s="199"/>
    </row>
    <row r="3" spans="2:11" s="15" customFormat="1" ht="45" customHeight="1">
      <c r="B3" s="200"/>
      <c r="C3" s="337" t="s">
        <v>1866</v>
      </c>
      <c r="D3" s="337"/>
      <c r="E3" s="337"/>
      <c r="F3" s="337"/>
      <c r="G3" s="337"/>
      <c r="H3" s="337"/>
      <c r="I3" s="337"/>
      <c r="J3" s="337"/>
      <c r="K3" s="201"/>
    </row>
    <row r="4" spans="2:11" customFormat="1" ht="25.5" customHeight="1">
      <c r="B4" s="202"/>
      <c r="C4" s="336" t="s">
        <v>1867</v>
      </c>
      <c r="D4" s="336"/>
      <c r="E4" s="336"/>
      <c r="F4" s="336"/>
      <c r="G4" s="336"/>
      <c r="H4" s="336"/>
      <c r="I4" s="336"/>
      <c r="J4" s="336"/>
      <c r="K4" s="203"/>
    </row>
    <row r="5" spans="2:11" customFormat="1" ht="5.25" customHeight="1">
      <c r="B5" s="202"/>
      <c r="C5" s="204"/>
      <c r="D5" s="204"/>
      <c r="E5" s="204"/>
      <c r="F5" s="204"/>
      <c r="G5" s="204"/>
      <c r="H5" s="204"/>
      <c r="I5" s="204"/>
      <c r="J5" s="204"/>
      <c r="K5" s="203"/>
    </row>
    <row r="6" spans="2:11" customFormat="1" ht="15" customHeight="1">
      <c r="B6" s="202"/>
      <c r="C6" s="335" t="s">
        <v>1868</v>
      </c>
      <c r="D6" s="335"/>
      <c r="E6" s="335"/>
      <c r="F6" s="335"/>
      <c r="G6" s="335"/>
      <c r="H6" s="335"/>
      <c r="I6" s="335"/>
      <c r="J6" s="335"/>
      <c r="K6" s="203"/>
    </row>
    <row r="7" spans="2:11" customFormat="1" ht="15" customHeight="1">
      <c r="B7" s="206"/>
      <c r="C7" s="335" t="s">
        <v>1869</v>
      </c>
      <c r="D7" s="335"/>
      <c r="E7" s="335"/>
      <c r="F7" s="335"/>
      <c r="G7" s="335"/>
      <c r="H7" s="335"/>
      <c r="I7" s="335"/>
      <c r="J7" s="335"/>
      <c r="K7" s="203"/>
    </row>
    <row r="8" spans="2:11" customFormat="1" ht="12.75" customHeight="1">
      <c r="B8" s="206"/>
      <c r="C8" s="205"/>
      <c r="D8" s="205"/>
      <c r="E8" s="205"/>
      <c r="F8" s="205"/>
      <c r="G8" s="205"/>
      <c r="H8" s="205"/>
      <c r="I8" s="205"/>
      <c r="J8" s="205"/>
      <c r="K8" s="203"/>
    </row>
    <row r="9" spans="2:11" customFormat="1" ht="15" customHeight="1">
      <c r="B9" s="206"/>
      <c r="C9" s="335" t="s">
        <v>1870</v>
      </c>
      <c r="D9" s="335"/>
      <c r="E9" s="335"/>
      <c r="F9" s="335"/>
      <c r="G9" s="335"/>
      <c r="H9" s="335"/>
      <c r="I9" s="335"/>
      <c r="J9" s="335"/>
      <c r="K9" s="203"/>
    </row>
    <row r="10" spans="2:11" customFormat="1" ht="15" customHeight="1">
      <c r="B10" s="206"/>
      <c r="C10" s="205"/>
      <c r="D10" s="335" t="s">
        <v>1871</v>
      </c>
      <c r="E10" s="335"/>
      <c r="F10" s="335"/>
      <c r="G10" s="335"/>
      <c r="H10" s="335"/>
      <c r="I10" s="335"/>
      <c r="J10" s="335"/>
      <c r="K10" s="203"/>
    </row>
    <row r="11" spans="2:11" customFormat="1" ht="15" customHeight="1">
      <c r="B11" s="206"/>
      <c r="C11" s="207"/>
      <c r="D11" s="335" t="s">
        <v>1872</v>
      </c>
      <c r="E11" s="335"/>
      <c r="F11" s="335"/>
      <c r="G11" s="335"/>
      <c r="H11" s="335"/>
      <c r="I11" s="335"/>
      <c r="J11" s="335"/>
      <c r="K11" s="203"/>
    </row>
    <row r="12" spans="2:11" customFormat="1" ht="15" customHeight="1">
      <c r="B12" s="206"/>
      <c r="C12" s="207"/>
      <c r="D12" s="205"/>
      <c r="E12" s="205"/>
      <c r="F12" s="205"/>
      <c r="G12" s="205"/>
      <c r="H12" s="205"/>
      <c r="I12" s="205"/>
      <c r="J12" s="205"/>
      <c r="K12" s="203"/>
    </row>
    <row r="13" spans="2:11" customFormat="1" ht="15" customHeight="1">
      <c r="B13" s="206"/>
      <c r="C13" s="207"/>
      <c r="D13" s="208" t="s">
        <v>1873</v>
      </c>
      <c r="E13" s="205"/>
      <c r="F13" s="205"/>
      <c r="G13" s="205"/>
      <c r="H13" s="205"/>
      <c r="I13" s="205"/>
      <c r="J13" s="205"/>
      <c r="K13" s="203"/>
    </row>
    <row r="14" spans="2:11" customFormat="1" ht="12.75" customHeight="1">
      <c r="B14" s="206"/>
      <c r="C14" s="207"/>
      <c r="D14" s="207"/>
      <c r="E14" s="207"/>
      <c r="F14" s="207"/>
      <c r="G14" s="207"/>
      <c r="H14" s="207"/>
      <c r="I14" s="207"/>
      <c r="J14" s="207"/>
      <c r="K14" s="203"/>
    </row>
    <row r="15" spans="2:11" customFormat="1" ht="15" customHeight="1">
      <c r="B15" s="206"/>
      <c r="C15" s="207"/>
      <c r="D15" s="335" t="s">
        <v>1874</v>
      </c>
      <c r="E15" s="335"/>
      <c r="F15" s="335"/>
      <c r="G15" s="335"/>
      <c r="H15" s="335"/>
      <c r="I15" s="335"/>
      <c r="J15" s="335"/>
      <c r="K15" s="203"/>
    </row>
    <row r="16" spans="2:11" customFormat="1" ht="15" customHeight="1">
      <c r="B16" s="206"/>
      <c r="C16" s="207"/>
      <c r="D16" s="335" t="s">
        <v>1875</v>
      </c>
      <c r="E16" s="335"/>
      <c r="F16" s="335"/>
      <c r="G16" s="335"/>
      <c r="H16" s="335"/>
      <c r="I16" s="335"/>
      <c r="J16" s="335"/>
      <c r="K16" s="203"/>
    </row>
    <row r="17" spans="2:11" customFormat="1" ht="15" customHeight="1">
      <c r="B17" s="206"/>
      <c r="C17" s="207"/>
      <c r="D17" s="335" t="s">
        <v>1876</v>
      </c>
      <c r="E17" s="335"/>
      <c r="F17" s="335"/>
      <c r="G17" s="335"/>
      <c r="H17" s="335"/>
      <c r="I17" s="335"/>
      <c r="J17" s="335"/>
      <c r="K17" s="203"/>
    </row>
    <row r="18" spans="2:11" customFormat="1" ht="15" customHeight="1">
      <c r="B18" s="206"/>
      <c r="C18" s="207"/>
      <c r="D18" s="207"/>
      <c r="E18" s="209" t="s">
        <v>82</v>
      </c>
      <c r="F18" s="335" t="s">
        <v>1877</v>
      </c>
      <c r="G18" s="335"/>
      <c r="H18" s="335"/>
      <c r="I18" s="335"/>
      <c r="J18" s="335"/>
      <c r="K18" s="203"/>
    </row>
    <row r="19" spans="2:11" customFormat="1" ht="15" customHeight="1">
      <c r="B19" s="206"/>
      <c r="C19" s="207"/>
      <c r="D19" s="207"/>
      <c r="E19" s="209" t="s">
        <v>1878</v>
      </c>
      <c r="F19" s="335" t="s">
        <v>1879</v>
      </c>
      <c r="G19" s="335"/>
      <c r="H19" s="335"/>
      <c r="I19" s="335"/>
      <c r="J19" s="335"/>
      <c r="K19" s="203"/>
    </row>
    <row r="20" spans="2:11" customFormat="1" ht="15" customHeight="1">
      <c r="B20" s="206"/>
      <c r="C20" s="207"/>
      <c r="D20" s="207"/>
      <c r="E20" s="209" t="s">
        <v>1880</v>
      </c>
      <c r="F20" s="335" t="s">
        <v>1881</v>
      </c>
      <c r="G20" s="335"/>
      <c r="H20" s="335"/>
      <c r="I20" s="335"/>
      <c r="J20" s="335"/>
      <c r="K20" s="203"/>
    </row>
    <row r="21" spans="2:11" customFormat="1" ht="15" customHeight="1">
      <c r="B21" s="206"/>
      <c r="C21" s="207"/>
      <c r="D21" s="207"/>
      <c r="E21" s="209" t="s">
        <v>95</v>
      </c>
      <c r="F21" s="335" t="s">
        <v>96</v>
      </c>
      <c r="G21" s="335"/>
      <c r="H21" s="335"/>
      <c r="I21" s="335"/>
      <c r="J21" s="335"/>
      <c r="K21" s="203"/>
    </row>
    <row r="22" spans="2:11" customFormat="1" ht="15" customHeight="1">
      <c r="B22" s="206"/>
      <c r="C22" s="207"/>
      <c r="D22" s="207"/>
      <c r="E22" s="209" t="s">
        <v>1882</v>
      </c>
      <c r="F22" s="335" t="s">
        <v>1534</v>
      </c>
      <c r="G22" s="335"/>
      <c r="H22" s="335"/>
      <c r="I22" s="335"/>
      <c r="J22" s="335"/>
      <c r="K22" s="203"/>
    </row>
    <row r="23" spans="2:11" customFormat="1" ht="15" customHeight="1">
      <c r="B23" s="206"/>
      <c r="C23" s="207"/>
      <c r="D23" s="207"/>
      <c r="E23" s="209" t="s">
        <v>1883</v>
      </c>
      <c r="F23" s="335" t="s">
        <v>1884</v>
      </c>
      <c r="G23" s="335"/>
      <c r="H23" s="335"/>
      <c r="I23" s="335"/>
      <c r="J23" s="335"/>
      <c r="K23" s="203"/>
    </row>
    <row r="24" spans="2:11" customFormat="1" ht="12.75" customHeight="1">
      <c r="B24" s="206"/>
      <c r="C24" s="207"/>
      <c r="D24" s="207"/>
      <c r="E24" s="207"/>
      <c r="F24" s="207"/>
      <c r="G24" s="207"/>
      <c r="H24" s="207"/>
      <c r="I24" s="207"/>
      <c r="J24" s="207"/>
      <c r="K24" s="203"/>
    </row>
    <row r="25" spans="2:11" customFormat="1" ht="15" customHeight="1">
      <c r="B25" s="206"/>
      <c r="C25" s="335" t="s">
        <v>1885</v>
      </c>
      <c r="D25" s="335"/>
      <c r="E25" s="335"/>
      <c r="F25" s="335"/>
      <c r="G25" s="335"/>
      <c r="H25" s="335"/>
      <c r="I25" s="335"/>
      <c r="J25" s="335"/>
      <c r="K25" s="203"/>
    </row>
    <row r="26" spans="2:11" customFormat="1" ht="15" customHeight="1">
      <c r="B26" s="206"/>
      <c r="C26" s="335" t="s">
        <v>1886</v>
      </c>
      <c r="D26" s="335"/>
      <c r="E26" s="335"/>
      <c r="F26" s="335"/>
      <c r="G26" s="335"/>
      <c r="H26" s="335"/>
      <c r="I26" s="335"/>
      <c r="J26" s="335"/>
      <c r="K26" s="203"/>
    </row>
    <row r="27" spans="2:11" customFormat="1" ht="15" customHeight="1">
      <c r="B27" s="206"/>
      <c r="C27" s="205"/>
      <c r="D27" s="335" t="s">
        <v>1887</v>
      </c>
      <c r="E27" s="335"/>
      <c r="F27" s="335"/>
      <c r="G27" s="335"/>
      <c r="H27" s="335"/>
      <c r="I27" s="335"/>
      <c r="J27" s="335"/>
      <c r="K27" s="203"/>
    </row>
    <row r="28" spans="2:11" customFormat="1" ht="15" customHeight="1">
      <c r="B28" s="206"/>
      <c r="C28" s="207"/>
      <c r="D28" s="335" t="s">
        <v>1888</v>
      </c>
      <c r="E28" s="335"/>
      <c r="F28" s="335"/>
      <c r="G28" s="335"/>
      <c r="H28" s="335"/>
      <c r="I28" s="335"/>
      <c r="J28" s="335"/>
      <c r="K28" s="203"/>
    </row>
    <row r="29" spans="2:11" customFormat="1" ht="12.75" customHeight="1">
      <c r="B29" s="206"/>
      <c r="C29" s="207"/>
      <c r="D29" s="207"/>
      <c r="E29" s="207"/>
      <c r="F29" s="207"/>
      <c r="G29" s="207"/>
      <c r="H29" s="207"/>
      <c r="I29" s="207"/>
      <c r="J29" s="207"/>
      <c r="K29" s="203"/>
    </row>
    <row r="30" spans="2:11" customFormat="1" ht="15" customHeight="1">
      <c r="B30" s="206"/>
      <c r="C30" s="207"/>
      <c r="D30" s="335" t="s">
        <v>1889</v>
      </c>
      <c r="E30" s="335"/>
      <c r="F30" s="335"/>
      <c r="G30" s="335"/>
      <c r="H30" s="335"/>
      <c r="I30" s="335"/>
      <c r="J30" s="335"/>
      <c r="K30" s="203"/>
    </row>
    <row r="31" spans="2:11" customFormat="1" ht="15" customHeight="1">
      <c r="B31" s="206"/>
      <c r="C31" s="207"/>
      <c r="D31" s="335" t="s">
        <v>1890</v>
      </c>
      <c r="E31" s="335"/>
      <c r="F31" s="335"/>
      <c r="G31" s="335"/>
      <c r="H31" s="335"/>
      <c r="I31" s="335"/>
      <c r="J31" s="335"/>
      <c r="K31" s="203"/>
    </row>
    <row r="32" spans="2:11" customFormat="1" ht="12.75" customHeight="1">
      <c r="B32" s="206"/>
      <c r="C32" s="207"/>
      <c r="D32" s="207"/>
      <c r="E32" s="207"/>
      <c r="F32" s="207"/>
      <c r="G32" s="207"/>
      <c r="H32" s="207"/>
      <c r="I32" s="207"/>
      <c r="J32" s="207"/>
      <c r="K32" s="203"/>
    </row>
    <row r="33" spans="2:11" customFormat="1" ht="15" customHeight="1">
      <c r="B33" s="206"/>
      <c r="C33" s="207"/>
      <c r="D33" s="335" t="s">
        <v>1891</v>
      </c>
      <c r="E33" s="335"/>
      <c r="F33" s="335"/>
      <c r="G33" s="335"/>
      <c r="H33" s="335"/>
      <c r="I33" s="335"/>
      <c r="J33" s="335"/>
      <c r="K33" s="203"/>
    </row>
    <row r="34" spans="2:11" customFormat="1" ht="15" customHeight="1">
      <c r="B34" s="206"/>
      <c r="C34" s="207"/>
      <c r="D34" s="335" t="s">
        <v>1892</v>
      </c>
      <c r="E34" s="335"/>
      <c r="F34" s="335"/>
      <c r="G34" s="335"/>
      <c r="H34" s="335"/>
      <c r="I34" s="335"/>
      <c r="J34" s="335"/>
      <c r="K34" s="203"/>
    </row>
    <row r="35" spans="2:11" customFormat="1" ht="15" customHeight="1">
      <c r="B35" s="206"/>
      <c r="C35" s="207"/>
      <c r="D35" s="335" t="s">
        <v>1893</v>
      </c>
      <c r="E35" s="335"/>
      <c r="F35" s="335"/>
      <c r="G35" s="335"/>
      <c r="H35" s="335"/>
      <c r="I35" s="335"/>
      <c r="J35" s="335"/>
      <c r="K35" s="203"/>
    </row>
    <row r="36" spans="2:11" customFormat="1" ht="15" customHeight="1">
      <c r="B36" s="206"/>
      <c r="C36" s="207"/>
      <c r="D36" s="205"/>
      <c r="E36" s="208" t="s">
        <v>166</v>
      </c>
      <c r="F36" s="205"/>
      <c r="G36" s="335" t="s">
        <v>1894</v>
      </c>
      <c r="H36" s="335"/>
      <c r="I36" s="335"/>
      <c r="J36" s="335"/>
      <c r="K36" s="203"/>
    </row>
    <row r="37" spans="2:11" customFormat="1" ht="30.75" customHeight="1">
      <c r="B37" s="206"/>
      <c r="C37" s="207"/>
      <c r="D37" s="205"/>
      <c r="E37" s="208" t="s">
        <v>1895</v>
      </c>
      <c r="F37" s="205"/>
      <c r="G37" s="335" t="s">
        <v>1896</v>
      </c>
      <c r="H37" s="335"/>
      <c r="I37" s="335"/>
      <c r="J37" s="335"/>
      <c r="K37" s="203"/>
    </row>
    <row r="38" spans="2:11" customFormat="1" ht="15" customHeight="1">
      <c r="B38" s="206"/>
      <c r="C38" s="207"/>
      <c r="D38" s="205"/>
      <c r="E38" s="208" t="s">
        <v>56</v>
      </c>
      <c r="F38" s="205"/>
      <c r="G38" s="335" t="s">
        <v>1897</v>
      </c>
      <c r="H38" s="335"/>
      <c r="I38" s="335"/>
      <c r="J38" s="335"/>
      <c r="K38" s="203"/>
    </row>
    <row r="39" spans="2:11" customFormat="1" ht="15" customHeight="1">
      <c r="B39" s="206"/>
      <c r="C39" s="207"/>
      <c r="D39" s="205"/>
      <c r="E39" s="208" t="s">
        <v>57</v>
      </c>
      <c r="F39" s="205"/>
      <c r="G39" s="335" t="s">
        <v>1898</v>
      </c>
      <c r="H39" s="335"/>
      <c r="I39" s="335"/>
      <c r="J39" s="335"/>
      <c r="K39" s="203"/>
    </row>
    <row r="40" spans="2:11" customFormat="1" ht="15" customHeight="1">
      <c r="B40" s="206"/>
      <c r="C40" s="207"/>
      <c r="D40" s="205"/>
      <c r="E40" s="208" t="s">
        <v>167</v>
      </c>
      <c r="F40" s="205"/>
      <c r="G40" s="335" t="s">
        <v>1899</v>
      </c>
      <c r="H40" s="335"/>
      <c r="I40" s="335"/>
      <c r="J40" s="335"/>
      <c r="K40" s="203"/>
    </row>
    <row r="41" spans="2:11" customFormat="1" ht="15" customHeight="1">
      <c r="B41" s="206"/>
      <c r="C41" s="207"/>
      <c r="D41" s="205"/>
      <c r="E41" s="208" t="s">
        <v>168</v>
      </c>
      <c r="F41" s="205"/>
      <c r="G41" s="335" t="s">
        <v>1900</v>
      </c>
      <c r="H41" s="335"/>
      <c r="I41" s="335"/>
      <c r="J41" s="335"/>
      <c r="K41" s="203"/>
    </row>
    <row r="42" spans="2:11" customFormat="1" ht="15" customHeight="1">
      <c r="B42" s="206"/>
      <c r="C42" s="207"/>
      <c r="D42" s="205"/>
      <c r="E42" s="208" t="s">
        <v>1901</v>
      </c>
      <c r="F42" s="205"/>
      <c r="G42" s="335" t="s">
        <v>1902</v>
      </c>
      <c r="H42" s="335"/>
      <c r="I42" s="335"/>
      <c r="J42" s="335"/>
      <c r="K42" s="203"/>
    </row>
    <row r="43" spans="2:11" customFormat="1" ht="15" customHeight="1">
      <c r="B43" s="206"/>
      <c r="C43" s="207"/>
      <c r="D43" s="205"/>
      <c r="E43" s="208"/>
      <c r="F43" s="205"/>
      <c r="G43" s="335" t="s">
        <v>1903</v>
      </c>
      <c r="H43" s="335"/>
      <c r="I43" s="335"/>
      <c r="J43" s="335"/>
      <c r="K43" s="203"/>
    </row>
    <row r="44" spans="2:11" customFormat="1" ht="15" customHeight="1">
      <c r="B44" s="206"/>
      <c r="C44" s="207"/>
      <c r="D44" s="205"/>
      <c r="E44" s="208" t="s">
        <v>1904</v>
      </c>
      <c r="F44" s="205"/>
      <c r="G44" s="335" t="s">
        <v>1905</v>
      </c>
      <c r="H44" s="335"/>
      <c r="I44" s="335"/>
      <c r="J44" s="335"/>
      <c r="K44" s="203"/>
    </row>
    <row r="45" spans="2:11" customFormat="1" ht="15" customHeight="1">
      <c r="B45" s="206"/>
      <c r="C45" s="207"/>
      <c r="D45" s="205"/>
      <c r="E45" s="208" t="s">
        <v>170</v>
      </c>
      <c r="F45" s="205"/>
      <c r="G45" s="335" t="s">
        <v>1906</v>
      </c>
      <c r="H45" s="335"/>
      <c r="I45" s="335"/>
      <c r="J45" s="335"/>
      <c r="K45" s="203"/>
    </row>
    <row r="46" spans="2:11" customFormat="1" ht="12.75" customHeight="1">
      <c r="B46" s="206"/>
      <c r="C46" s="207"/>
      <c r="D46" s="205"/>
      <c r="E46" s="205"/>
      <c r="F46" s="205"/>
      <c r="G46" s="205"/>
      <c r="H46" s="205"/>
      <c r="I46" s="205"/>
      <c r="J46" s="205"/>
      <c r="K46" s="203"/>
    </row>
    <row r="47" spans="2:11" customFormat="1" ht="15" customHeight="1">
      <c r="B47" s="206"/>
      <c r="C47" s="207"/>
      <c r="D47" s="335" t="s">
        <v>1907</v>
      </c>
      <c r="E47" s="335"/>
      <c r="F47" s="335"/>
      <c r="G47" s="335"/>
      <c r="H47" s="335"/>
      <c r="I47" s="335"/>
      <c r="J47" s="335"/>
      <c r="K47" s="203"/>
    </row>
    <row r="48" spans="2:11" customFormat="1" ht="15" customHeight="1">
      <c r="B48" s="206"/>
      <c r="C48" s="207"/>
      <c r="D48" s="207"/>
      <c r="E48" s="335" t="s">
        <v>1908</v>
      </c>
      <c r="F48" s="335"/>
      <c r="G48" s="335"/>
      <c r="H48" s="335"/>
      <c r="I48" s="335"/>
      <c r="J48" s="335"/>
      <c r="K48" s="203"/>
    </row>
    <row r="49" spans="2:11" customFormat="1" ht="15" customHeight="1">
      <c r="B49" s="206"/>
      <c r="C49" s="207"/>
      <c r="D49" s="207"/>
      <c r="E49" s="335" t="s">
        <v>1909</v>
      </c>
      <c r="F49" s="335"/>
      <c r="G49" s="335"/>
      <c r="H49" s="335"/>
      <c r="I49" s="335"/>
      <c r="J49" s="335"/>
      <c r="K49" s="203"/>
    </row>
    <row r="50" spans="2:11" customFormat="1" ht="15" customHeight="1">
      <c r="B50" s="206"/>
      <c r="C50" s="207"/>
      <c r="D50" s="207"/>
      <c r="E50" s="335" t="s">
        <v>1910</v>
      </c>
      <c r="F50" s="335"/>
      <c r="G50" s="335"/>
      <c r="H50" s="335"/>
      <c r="I50" s="335"/>
      <c r="J50" s="335"/>
      <c r="K50" s="203"/>
    </row>
    <row r="51" spans="2:11" customFormat="1" ht="15" customHeight="1">
      <c r="B51" s="206"/>
      <c r="C51" s="207"/>
      <c r="D51" s="335" t="s">
        <v>1911</v>
      </c>
      <c r="E51" s="335"/>
      <c r="F51" s="335"/>
      <c r="G51" s="335"/>
      <c r="H51" s="335"/>
      <c r="I51" s="335"/>
      <c r="J51" s="335"/>
      <c r="K51" s="203"/>
    </row>
    <row r="52" spans="2:11" customFormat="1" ht="25.5" customHeight="1">
      <c r="B52" s="202"/>
      <c r="C52" s="336" t="s">
        <v>1912</v>
      </c>
      <c r="D52" s="336"/>
      <c r="E52" s="336"/>
      <c r="F52" s="336"/>
      <c r="G52" s="336"/>
      <c r="H52" s="336"/>
      <c r="I52" s="336"/>
      <c r="J52" s="336"/>
      <c r="K52" s="203"/>
    </row>
    <row r="53" spans="2:11" customFormat="1" ht="5.25" customHeight="1">
      <c r="B53" s="202"/>
      <c r="C53" s="204"/>
      <c r="D53" s="204"/>
      <c r="E53" s="204"/>
      <c r="F53" s="204"/>
      <c r="G53" s="204"/>
      <c r="H53" s="204"/>
      <c r="I53" s="204"/>
      <c r="J53" s="204"/>
      <c r="K53" s="203"/>
    </row>
    <row r="54" spans="2:11" customFormat="1" ht="15" customHeight="1">
      <c r="B54" s="202"/>
      <c r="C54" s="335" t="s">
        <v>1913</v>
      </c>
      <c r="D54" s="335"/>
      <c r="E54" s="335"/>
      <c r="F54" s="335"/>
      <c r="G54" s="335"/>
      <c r="H54" s="335"/>
      <c r="I54" s="335"/>
      <c r="J54" s="335"/>
      <c r="K54" s="203"/>
    </row>
    <row r="55" spans="2:11" customFormat="1" ht="15" customHeight="1">
      <c r="B55" s="202"/>
      <c r="C55" s="335" t="s">
        <v>1914</v>
      </c>
      <c r="D55" s="335"/>
      <c r="E55" s="335"/>
      <c r="F55" s="335"/>
      <c r="G55" s="335"/>
      <c r="H55" s="335"/>
      <c r="I55" s="335"/>
      <c r="J55" s="335"/>
      <c r="K55" s="203"/>
    </row>
    <row r="56" spans="2:11" customFormat="1" ht="12.75" customHeight="1">
      <c r="B56" s="202"/>
      <c r="C56" s="205"/>
      <c r="D56" s="205"/>
      <c r="E56" s="205"/>
      <c r="F56" s="205"/>
      <c r="G56" s="205"/>
      <c r="H56" s="205"/>
      <c r="I56" s="205"/>
      <c r="J56" s="205"/>
      <c r="K56" s="203"/>
    </row>
    <row r="57" spans="2:11" customFormat="1" ht="15" customHeight="1">
      <c r="B57" s="202"/>
      <c r="C57" s="335" t="s">
        <v>1915</v>
      </c>
      <c r="D57" s="335"/>
      <c r="E57" s="335"/>
      <c r="F57" s="335"/>
      <c r="G57" s="335"/>
      <c r="H57" s="335"/>
      <c r="I57" s="335"/>
      <c r="J57" s="335"/>
      <c r="K57" s="203"/>
    </row>
    <row r="58" spans="2:11" customFormat="1" ht="15" customHeight="1">
      <c r="B58" s="202"/>
      <c r="C58" s="207"/>
      <c r="D58" s="335" t="s">
        <v>1916</v>
      </c>
      <c r="E58" s="335"/>
      <c r="F58" s="335"/>
      <c r="G58" s="335"/>
      <c r="H58" s="335"/>
      <c r="I58" s="335"/>
      <c r="J58" s="335"/>
      <c r="K58" s="203"/>
    </row>
    <row r="59" spans="2:11" customFormat="1" ht="15" customHeight="1">
      <c r="B59" s="202"/>
      <c r="C59" s="207"/>
      <c r="D59" s="335" t="s">
        <v>1917</v>
      </c>
      <c r="E59" s="335"/>
      <c r="F59" s="335"/>
      <c r="G59" s="335"/>
      <c r="H59" s="335"/>
      <c r="I59" s="335"/>
      <c r="J59" s="335"/>
      <c r="K59" s="203"/>
    </row>
    <row r="60" spans="2:11" customFormat="1" ht="15" customHeight="1">
      <c r="B60" s="202"/>
      <c r="C60" s="207"/>
      <c r="D60" s="335" t="s">
        <v>1918</v>
      </c>
      <c r="E60" s="335"/>
      <c r="F60" s="335"/>
      <c r="G60" s="335"/>
      <c r="H60" s="335"/>
      <c r="I60" s="335"/>
      <c r="J60" s="335"/>
      <c r="K60" s="203"/>
    </row>
    <row r="61" spans="2:11" customFormat="1" ht="15" customHeight="1">
      <c r="B61" s="202"/>
      <c r="C61" s="207"/>
      <c r="D61" s="335" t="s">
        <v>1919</v>
      </c>
      <c r="E61" s="335"/>
      <c r="F61" s="335"/>
      <c r="G61" s="335"/>
      <c r="H61" s="335"/>
      <c r="I61" s="335"/>
      <c r="J61" s="335"/>
      <c r="K61" s="203"/>
    </row>
    <row r="62" spans="2:11" customFormat="1" ht="15" customHeight="1">
      <c r="B62" s="202"/>
      <c r="C62" s="207"/>
      <c r="D62" s="338" t="s">
        <v>1920</v>
      </c>
      <c r="E62" s="338"/>
      <c r="F62" s="338"/>
      <c r="G62" s="338"/>
      <c r="H62" s="338"/>
      <c r="I62" s="338"/>
      <c r="J62" s="338"/>
      <c r="K62" s="203"/>
    </row>
    <row r="63" spans="2:11" customFormat="1" ht="15" customHeight="1">
      <c r="B63" s="202"/>
      <c r="C63" s="207"/>
      <c r="D63" s="335" t="s">
        <v>1921</v>
      </c>
      <c r="E63" s="335"/>
      <c r="F63" s="335"/>
      <c r="G63" s="335"/>
      <c r="H63" s="335"/>
      <c r="I63" s="335"/>
      <c r="J63" s="335"/>
      <c r="K63" s="203"/>
    </row>
    <row r="64" spans="2:11" customFormat="1" ht="12.75" customHeight="1">
      <c r="B64" s="202"/>
      <c r="C64" s="207"/>
      <c r="D64" s="207"/>
      <c r="E64" s="210"/>
      <c r="F64" s="207"/>
      <c r="G64" s="207"/>
      <c r="H64" s="207"/>
      <c r="I64" s="207"/>
      <c r="J64" s="207"/>
      <c r="K64" s="203"/>
    </row>
    <row r="65" spans="2:11" customFormat="1" ht="15" customHeight="1">
      <c r="B65" s="202"/>
      <c r="C65" s="207"/>
      <c r="D65" s="335" t="s">
        <v>1922</v>
      </c>
      <c r="E65" s="335"/>
      <c r="F65" s="335"/>
      <c r="G65" s="335"/>
      <c r="H65" s="335"/>
      <c r="I65" s="335"/>
      <c r="J65" s="335"/>
      <c r="K65" s="203"/>
    </row>
    <row r="66" spans="2:11" customFormat="1" ht="15" customHeight="1">
      <c r="B66" s="202"/>
      <c r="C66" s="207"/>
      <c r="D66" s="338" t="s">
        <v>1923</v>
      </c>
      <c r="E66" s="338"/>
      <c r="F66" s="338"/>
      <c r="G66" s="338"/>
      <c r="H66" s="338"/>
      <c r="I66" s="338"/>
      <c r="J66" s="338"/>
      <c r="K66" s="203"/>
    </row>
    <row r="67" spans="2:11" customFormat="1" ht="15" customHeight="1">
      <c r="B67" s="202"/>
      <c r="C67" s="207"/>
      <c r="D67" s="335" t="s">
        <v>1924</v>
      </c>
      <c r="E67" s="335"/>
      <c r="F67" s="335"/>
      <c r="G67" s="335"/>
      <c r="H67" s="335"/>
      <c r="I67" s="335"/>
      <c r="J67" s="335"/>
      <c r="K67" s="203"/>
    </row>
    <row r="68" spans="2:11" customFormat="1" ht="15" customHeight="1">
      <c r="B68" s="202"/>
      <c r="C68" s="207"/>
      <c r="D68" s="335" t="s">
        <v>1925</v>
      </c>
      <c r="E68" s="335"/>
      <c r="F68" s="335"/>
      <c r="G68" s="335"/>
      <c r="H68" s="335"/>
      <c r="I68" s="335"/>
      <c r="J68" s="335"/>
      <c r="K68" s="203"/>
    </row>
    <row r="69" spans="2:11" customFormat="1" ht="15" customHeight="1">
      <c r="B69" s="202"/>
      <c r="C69" s="207"/>
      <c r="D69" s="335" t="s">
        <v>1926</v>
      </c>
      <c r="E69" s="335"/>
      <c r="F69" s="335"/>
      <c r="G69" s="335"/>
      <c r="H69" s="335"/>
      <c r="I69" s="335"/>
      <c r="J69" s="335"/>
      <c r="K69" s="203"/>
    </row>
    <row r="70" spans="2:11" customFormat="1" ht="15" customHeight="1">
      <c r="B70" s="202"/>
      <c r="C70" s="207"/>
      <c r="D70" s="335" t="s">
        <v>1927</v>
      </c>
      <c r="E70" s="335"/>
      <c r="F70" s="335"/>
      <c r="G70" s="335"/>
      <c r="H70" s="335"/>
      <c r="I70" s="335"/>
      <c r="J70" s="335"/>
      <c r="K70" s="203"/>
    </row>
    <row r="71" spans="2:11" customFormat="1" ht="12.75" customHeight="1">
      <c r="B71" s="211"/>
      <c r="C71" s="212"/>
      <c r="D71" s="212"/>
      <c r="E71" s="212"/>
      <c r="F71" s="212"/>
      <c r="G71" s="212"/>
      <c r="H71" s="212"/>
      <c r="I71" s="212"/>
      <c r="J71" s="212"/>
      <c r="K71" s="213"/>
    </row>
    <row r="72" spans="2:11" customFormat="1" ht="18.75" customHeight="1">
      <c r="B72" s="214"/>
      <c r="C72" s="214"/>
      <c r="D72" s="214"/>
      <c r="E72" s="214"/>
      <c r="F72" s="214"/>
      <c r="G72" s="214"/>
      <c r="H72" s="214"/>
      <c r="I72" s="214"/>
      <c r="J72" s="214"/>
      <c r="K72" s="215"/>
    </row>
    <row r="73" spans="2:11" customFormat="1" ht="18.75" customHeight="1">
      <c r="B73" s="215"/>
      <c r="C73" s="215"/>
      <c r="D73" s="215"/>
      <c r="E73" s="215"/>
      <c r="F73" s="215"/>
      <c r="G73" s="215"/>
      <c r="H73" s="215"/>
      <c r="I73" s="215"/>
      <c r="J73" s="215"/>
      <c r="K73" s="215"/>
    </row>
    <row r="74" spans="2:11" customFormat="1" ht="7.5" customHeight="1">
      <c r="B74" s="216"/>
      <c r="C74" s="217"/>
      <c r="D74" s="217"/>
      <c r="E74" s="217"/>
      <c r="F74" s="217"/>
      <c r="G74" s="217"/>
      <c r="H74" s="217"/>
      <c r="I74" s="217"/>
      <c r="J74" s="217"/>
      <c r="K74" s="218"/>
    </row>
    <row r="75" spans="2:11" customFormat="1" ht="45" customHeight="1">
      <c r="B75" s="219"/>
      <c r="C75" s="339" t="s">
        <v>1928</v>
      </c>
      <c r="D75" s="339"/>
      <c r="E75" s="339"/>
      <c r="F75" s="339"/>
      <c r="G75" s="339"/>
      <c r="H75" s="339"/>
      <c r="I75" s="339"/>
      <c r="J75" s="339"/>
      <c r="K75" s="220"/>
    </row>
    <row r="76" spans="2:11" customFormat="1" ht="17.25" customHeight="1">
      <c r="B76" s="219"/>
      <c r="C76" s="221" t="s">
        <v>1929</v>
      </c>
      <c r="D76" s="221"/>
      <c r="E76" s="221"/>
      <c r="F76" s="221" t="s">
        <v>1930</v>
      </c>
      <c r="G76" s="222"/>
      <c r="H76" s="221" t="s">
        <v>57</v>
      </c>
      <c r="I76" s="221" t="s">
        <v>60</v>
      </c>
      <c r="J76" s="221" t="s">
        <v>1931</v>
      </c>
      <c r="K76" s="220"/>
    </row>
    <row r="77" spans="2:11" customFormat="1" ht="17.25" customHeight="1">
      <c r="B77" s="219"/>
      <c r="C77" s="223" t="s">
        <v>1932</v>
      </c>
      <c r="D77" s="223"/>
      <c r="E77" s="223"/>
      <c r="F77" s="224" t="s">
        <v>1933</v>
      </c>
      <c r="G77" s="225"/>
      <c r="H77" s="223"/>
      <c r="I77" s="223"/>
      <c r="J77" s="223" t="s">
        <v>1934</v>
      </c>
      <c r="K77" s="220"/>
    </row>
    <row r="78" spans="2:11" customFormat="1" ht="5.25" customHeight="1">
      <c r="B78" s="219"/>
      <c r="C78" s="226"/>
      <c r="D78" s="226"/>
      <c r="E78" s="226"/>
      <c r="F78" s="226"/>
      <c r="G78" s="227"/>
      <c r="H78" s="226"/>
      <c r="I78" s="226"/>
      <c r="J78" s="226"/>
      <c r="K78" s="220"/>
    </row>
    <row r="79" spans="2:11" customFormat="1" ht="15" customHeight="1">
      <c r="B79" s="219"/>
      <c r="C79" s="208" t="s">
        <v>56</v>
      </c>
      <c r="D79" s="228"/>
      <c r="E79" s="228"/>
      <c r="F79" s="229" t="s">
        <v>1935</v>
      </c>
      <c r="G79" s="230"/>
      <c r="H79" s="208" t="s">
        <v>1936</v>
      </c>
      <c r="I79" s="208" t="s">
        <v>1937</v>
      </c>
      <c r="J79" s="208">
        <v>20</v>
      </c>
      <c r="K79" s="220"/>
    </row>
    <row r="80" spans="2:11" customFormat="1" ht="15" customHeight="1">
      <c r="B80" s="219"/>
      <c r="C80" s="208" t="s">
        <v>1938</v>
      </c>
      <c r="D80" s="208"/>
      <c r="E80" s="208"/>
      <c r="F80" s="229" t="s">
        <v>1935</v>
      </c>
      <c r="G80" s="230"/>
      <c r="H80" s="208" t="s">
        <v>1939</v>
      </c>
      <c r="I80" s="208" t="s">
        <v>1937</v>
      </c>
      <c r="J80" s="208">
        <v>120</v>
      </c>
      <c r="K80" s="220"/>
    </row>
    <row r="81" spans="2:11" customFormat="1" ht="15" customHeight="1">
      <c r="B81" s="231"/>
      <c r="C81" s="208" t="s">
        <v>1940</v>
      </c>
      <c r="D81" s="208"/>
      <c r="E81" s="208"/>
      <c r="F81" s="229" t="s">
        <v>1941</v>
      </c>
      <c r="G81" s="230"/>
      <c r="H81" s="208" t="s">
        <v>1942</v>
      </c>
      <c r="I81" s="208" t="s">
        <v>1937</v>
      </c>
      <c r="J81" s="208">
        <v>50</v>
      </c>
      <c r="K81" s="220"/>
    </row>
    <row r="82" spans="2:11" customFormat="1" ht="15" customHeight="1">
      <c r="B82" s="231"/>
      <c r="C82" s="208" t="s">
        <v>1943</v>
      </c>
      <c r="D82" s="208"/>
      <c r="E82" s="208"/>
      <c r="F82" s="229" t="s">
        <v>1935</v>
      </c>
      <c r="G82" s="230"/>
      <c r="H82" s="208" t="s">
        <v>1944</v>
      </c>
      <c r="I82" s="208" t="s">
        <v>1945</v>
      </c>
      <c r="J82" s="208"/>
      <c r="K82" s="220"/>
    </row>
    <row r="83" spans="2:11" customFormat="1" ht="15" customHeight="1">
      <c r="B83" s="231"/>
      <c r="C83" s="208" t="s">
        <v>1946</v>
      </c>
      <c r="D83" s="208"/>
      <c r="E83" s="208"/>
      <c r="F83" s="229" t="s">
        <v>1941</v>
      </c>
      <c r="G83" s="208"/>
      <c r="H83" s="208" t="s">
        <v>1947</v>
      </c>
      <c r="I83" s="208" t="s">
        <v>1937</v>
      </c>
      <c r="J83" s="208">
        <v>15</v>
      </c>
      <c r="K83" s="220"/>
    </row>
    <row r="84" spans="2:11" customFormat="1" ht="15" customHeight="1">
      <c r="B84" s="231"/>
      <c r="C84" s="208" t="s">
        <v>1948</v>
      </c>
      <c r="D84" s="208"/>
      <c r="E84" s="208"/>
      <c r="F84" s="229" t="s">
        <v>1941</v>
      </c>
      <c r="G84" s="208"/>
      <c r="H84" s="208" t="s">
        <v>1949</v>
      </c>
      <c r="I84" s="208" t="s">
        <v>1937</v>
      </c>
      <c r="J84" s="208">
        <v>15</v>
      </c>
      <c r="K84" s="220"/>
    </row>
    <row r="85" spans="2:11" customFormat="1" ht="15" customHeight="1">
      <c r="B85" s="231"/>
      <c r="C85" s="208" t="s">
        <v>1950</v>
      </c>
      <c r="D85" s="208"/>
      <c r="E85" s="208"/>
      <c r="F85" s="229" t="s">
        <v>1941</v>
      </c>
      <c r="G85" s="208"/>
      <c r="H85" s="208" t="s">
        <v>1951</v>
      </c>
      <c r="I85" s="208" t="s">
        <v>1937</v>
      </c>
      <c r="J85" s="208">
        <v>20</v>
      </c>
      <c r="K85" s="220"/>
    </row>
    <row r="86" spans="2:11" customFormat="1" ht="15" customHeight="1">
      <c r="B86" s="231"/>
      <c r="C86" s="208" t="s">
        <v>1952</v>
      </c>
      <c r="D86" s="208"/>
      <c r="E86" s="208"/>
      <c r="F86" s="229" t="s">
        <v>1941</v>
      </c>
      <c r="G86" s="208"/>
      <c r="H86" s="208" t="s">
        <v>1953</v>
      </c>
      <c r="I86" s="208" t="s">
        <v>1937</v>
      </c>
      <c r="J86" s="208">
        <v>20</v>
      </c>
      <c r="K86" s="220"/>
    </row>
    <row r="87" spans="2:11" customFormat="1" ht="15" customHeight="1">
      <c r="B87" s="231"/>
      <c r="C87" s="208" t="s">
        <v>1954</v>
      </c>
      <c r="D87" s="208"/>
      <c r="E87" s="208"/>
      <c r="F87" s="229" t="s">
        <v>1941</v>
      </c>
      <c r="G87" s="230"/>
      <c r="H87" s="208" t="s">
        <v>1955</v>
      </c>
      <c r="I87" s="208" t="s">
        <v>1937</v>
      </c>
      <c r="J87" s="208">
        <v>50</v>
      </c>
      <c r="K87" s="220"/>
    </row>
    <row r="88" spans="2:11" customFormat="1" ht="15" customHeight="1">
      <c r="B88" s="231"/>
      <c r="C88" s="208" t="s">
        <v>1956</v>
      </c>
      <c r="D88" s="208"/>
      <c r="E88" s="208"/>
      <c r="F88" s="229" t="s">
        <v>1941</v>
      </c>
      <c r="G88" s="230"/>
      <c r="H88" s="208" t="s">
        <v>1957</v>
      </c>
      <c r="I88" s="208" t="s">
        <v>1937</v>
      </c>
      <c r="J88" s="208">
        <v>20</v>
      </c>
      <c r="K88" s="220"/>
    </row>
    <row r="89" spans="2:11" customFormat="1" ht="15" customHeight="1">
      <c r="B89" s="231"/>
      <c r="C89" s="208" t="s">
        <v>1958</v>
      </c>
      <c r="D89" s="208"/>
      <c r="E89" s="208"/>
      <c r="F89" s="229" t="s">
        <v>1941</v>
      </c>
      <c r="G89" s="230"/>
      <c r="H89" s="208" t="s">
        <v>1959</v>
      </c>
      <c r="I89" s="208" t="s">
        <v>1937</v>
      </c>
      <c r="J89" s="208">
        <v>20</v>
      </c>
      <c r="K89" s="220"/>
    </row>
    <row r="90" spans="2:11" customFormat="1" ht="15" customHeight="1">
      <c r="B90" s="231"/>
      <c r="C90" s="208" t="s">
        <v>1960</v>
      </c>
      <c r="D90" s="208"/>
      <c r="E90" s="208"/>
      <c r="F90" s="229" t="s">
        <v>1941</v>
      </c>
      <c r="G90" s="230"/>
      <c r="H90" s="208" t="s">
        <v>1961</v>
      </c>
      <c r="I90" s="208" t="s">
        <v>1937</v>
      </c>
      <c r="J90" s="208">
        <v>50</v>
      </c>
      <c r="K90" s="220"/>
    </row>
    <row r="91" spans="2:11" customFormat="1" ht="15" customHeight="1">
      <c r="B91" s="231"/>
      <c r="C91" s="208" t="s">
        <v>1962</v>
      </c>
      <c r="D91" s="208"/>
      <c r="E91" s="208"/>
      <c r="F91" s="229" t="s">
        <v>1941</v>
      </c>
      <c r="G91" s="230"/>
      <c r="H91" s="208" t="s">
        <v>1962</v>
      </c>
      <c r="I91" s="208" t="s">
        <v>1937</v>
      </c>
      <c r="J91" s="208">
        <v>50</v>
      </c>
      <c r="K91" s="220"/>
    </row>
    <row r="92" spans="2:11" customFormat="1" ht="15" customHeight="1">
      <c r="B92" s="231"/>
      <c r="C92" s="208" t="s">
        <v>1963</v>
      </c>
      <c r="D92" s="208"/>
      <c r="E92" s="208"/>
      <c r="F92" s="229" t="s">
        <v>1941</v>
      </c>
      <c r="G92" s="230"/>
      <c r="H92" s="208" t="s">
        <v>1964</v>
      </c>
      <c r="I92" s="208" t="s">
        <v>1937</v>
      </c>
      <c r="J92" s="208">
        <v>255</v>
      </c>
      <c r="K92" s="220"/>
    </row>
    <row r="93" spans="2:11" customFormat="1" ht="15" customHeight="1">
      <c r="B93" s="231"/>
      <c r="C93" s="208" t="s">
        <v>1965</v>
      </c>
      <c r="D93" s="208"/>
      <c r="E93" s="208"/>
      <c r="F93" s="229" t="s">
        <v>1935</v>
      </c>
      <c r="G93" s="230"/>
      <c r="H93" s="208" t="s">
        <v>1966</v>
      </c>
      <c r="I93" s="208" t="s">
        <v>1967</v>
      </c>
      <c r="J93" s="208"/>
      <c r="K93" s="220"/>
    </row>
    <row r="94" spans="2:11" customFormat="1" ht="15" customHeight="1">
      <c r="B94" s="231"/>
      <c r="C94" s="208" t="s">
        <v>1968</v>
      </c>
      <c r="D94" s="208"/>
      <c r="E94" s="208"/>
      <c r="F94" s="229" t="s">
        <v>1935</v>
      </c>
      <c r="G94" s="230"/>
      <c r="H94" s="208" t="s">
        <v>1969</v>
      </c>
      <c r="I94" s="208" t="s">
        <v>1970</v>
      </c>
      <c r="J94" s="208"/>
      <c r="K94" s="220"/>
    </row>
    <row r="95" spans="2:11" customFormat="1" ht="15" customHeight="1">
      <c r="B95" s="231"/>
      <c r="C95" s="208" t="s">
        <v>1971</v>
      </c>
      <c r="D95" s="208"/>
      <c r="E95" s="208"/>
      <c r="F95" s="229" t="s">
        <v>1935</v>
      </c>
      <c r="G95" s="230"/>
      <c r="H95" s="208" t="s">
        <v>1971</v>
      </c>
      <c r="I95" s="208" t="s">
        <v>1970</v>
      </c>
      <c r="J95" s="208"/>
      <c r="K95" s="220"/>
    </row>
    <row r="96" spans="2:11" customFormat="1" ht="15" customHeight="1">
      <c r="B96" s="231"/>
      <c r="C96" s="208" t="s">
        <v>41</v>
      </c>
      <c r="D96" s="208"/>
      <c r="E96" s="208"/>
      <c r="F96" s="229" t="s">
        <v>1935</v>
      </c>
      <c r="G96" s="230"/>
      <c r="H96" s="208" t="s">
        <v>1972</v>
      </c>
      <c r="I96" s="208" t="s">
        <v>1970</v>
      </c>
      <c r="J96" s="208"/>
      <c r="K96" s="220"/>
    </row>
    <row r="97" spans="2:11" customFormat="1" ht="15" customHeight="1">
      <c r="B97" s="231"/>
      <c r="C97" s="208" t="s">
        <v>51</v>
      </c>
      <c r="D97" s="208"/>
      <c r="E97" s="208"/>
      <c r="F97" s="229" t="s">
        <v>1935</v>
      </c>
      <c r="G97" s="230"/>
      <c r="H97" s="208" t="s">
        <v>1973</v>
      </c>
      <c r="I97" s="208" t="s">
        <v>1970</v>
      </c>
      <c r="J97" s="208"/>
      <c r="K97" s="220"/>
    </row>
    <row r="98" spans="2:11" customFormat="1" ht="15" customHeight="1">
      <c r="B98" s="232"/>
      <c r="C98" s="233"/>
      <c r="D98" s="233"/>
      <c r="E98" s="233"/>
      <c r="F98" s="233"/>
      <c r="G98" s="233"/>
      <c r="H98" s="233"/>
      <c r="I98" s="233"/>
      <c r="J98" s="233"/>
      <c r="K98" s="234"/>
    </row>
    <row r="99" spans="2:11" customFormat="1" ht="18.75" customHeight="1">
      <c r="B99" s="235"/>
      <c r="C99" s="236"/>
      <c r="D99" s="236"/>
      <c r="E99" s="236"/>
      <c r="F99" s="236"/>
      <c r="G99" s="236"/>
      <c r="H99" s="236"/>
      <c r="I99" s="236"/>
      <c r="J99" s="236"/>
      <c r="K99" s="235"/>
    </row>
    <row r="100" spans="2:11" customFormat="1" ht="18.75" customHeight="1">
      <c r="B100" s="215"/>
      <c r="C100" s="215"/>
      <c r="D100" s="215"/>
      <c r="E100" s="215"/>
      <c r="F100" s="215"/>
      <c r="G100" s="215"/>
      <c r="H100" s="215"/>
      <c r="I100" s="215"/>
      <c r="J100" s="215"/>
      <c r="K100" s="215"/>
    </row>
    <row r="101" spans="2:11" customFormat="1" ht="7.5" customHeight="1">
      <c r="B101" s="216"/>
      <c r="C101" s="217"/>
      <c r="D101" s="217"/>
      <c r="E101" s="217"/>
      <c r="F101" s="217"/>
      <c r="G101" s="217"/>
      <c r="H101" s="217"/>
      <c r="I101" s="217"/>
      <c r="J101" s="217"/>
      <c r="K101" s="218"/>
    </row>
    <row r="102" spans="2:11" customFormat="1" ht="45" customHeight="1">
      <c r="B102" s="219"/>
      <c r="C102" s="339" t="s">
        <v>1974</v>
      </c>
      <c r="D102" s="339"/>
      <c r="E102" s="339"/>
      <c r="F102" s="339"/>
      <c r="G102" s="339"/>
      <c r="H102" s="339"/>
      <c r="I102" s="339"/>
      <c r="J102" s="339"/>
      <c r="K102" s="220"/>
    </row>
    <row r="103" spans="2:11" customFormat="1" ht="17.25" customHeight="1">
      <c r="B103" s="219"/>
      <c r="C103" s="221" t="s">
        <v>1929</v>
      </c>
      <c r="D103" s="221"/>
      <c r="E103" s="221"/>
      <c r="F103" s="221" t="s">
        <v>1930</v>
      </c>
      <c r="G103" s="222"/>
      <c r="H103" s="221" t="s">
        <v>57</v>
      </c>
      <c r="I103" s="221" t="s">
        <v>60</v>
      </c>
      <c r="J103" s="221" t="s">
        <v>1931</v>
      </c>
      <c r="K103" s="220"/>
    </row>
    <row r="104" spans="2:11" customFormat="1" ht="17.25" customHeight="1">
      <c r="B104" s="219"/>
      <c r="C104" s="223" t="s">
        <v>1932</v>
      </c>
      <c r="D104" s="223"/>
      <c r="E104" s="223"/>
      <c r="F104" s="224" t="s">
        <v>1933</v>
      </c>
      <c r="G104" s="225"/>
      <c r="H104" s="223"/>
      <c r="I104" s="223"/>
      <c r="J104" s="223" t="s">
        <v>1934</v>
      </c>
      <c r="K104" s="220"/>
    </row>
    <row r="105" spans="2:11" customFormat="1" ht="5.25" customHeight="1">
      <c r="B105" s="219"/>
      <c r="C105" s="221"/>
      <c r="D105" s="221"/>
      <c r="E105" s="221"/>
      <c r="F105" s="221"/>
      <c r="G105" s="237"/>
      <c r="H105" s="221"/>
      <c r="I105" s="221"/>
      <c r="J105" s="221"/>
      <c r="K105" s="220"/>
    </row>
    <row r="106" spans="2:11" customFormat="1" ht="15" customHeight="1">
      <c r="B106" s="219"/>
      <c r="C106" s="208" t="s">
        <v>56</v>
      </c>
      <c r="D106" s="228"/>
      <c r="E106" s="228"/>
      <c r="F106" s="229" t="s">
        <v>1935</v>
      </c>
      <c r="G106" s="208"/>
      <c r="H106" s="208" t="s">
        <v>1975</v>
      </c>
      <c r="I106" s="208" t="s">
        <v>1937</v>
      </c>
      <c r="J106" s="208">
        <v>20</v>
      </c>
      <c r="K106" s="220"/>
    </row>
    <row r="107" spans="2:11" customFormat="1" ht="15" customHeight="1">
      <c r="B107" s="219"/>
      <c r="C107" s="208" t="s">
        <v>1938</v>
      </c>
      <c r="D107" s="208"/>
      <c r="E107" s="208"/>
      <c r="F107" s="229" t="s">
        <v>1935</v>
      </c>
      <c r="G107" s="208"/>
      <c r="H107" s="208" t="s">
        <v>1975</v>
      </c>
      <c r="I107" s="208" t="s">
        <v>1937</v>
      </c>
      <c r="J107" s="208">
        <v>120</v>
      </c>
      <c r="K107" s="220"/>
    </row>
    <row r="108" spans="2:11" customFormat="1" ht="15" customHeight="1">
      <c r="B108" s="231"/>
      <c r="C108" s="208" t="s">
        <v>1940</v>
      </c>
      <c r="D108" s="208"/>
      <c r="E108" s="208"/>
      <c r="F108" s="229" t="s">
        <v>1941</v>
      </c>
      <c r="G108" s="208"/>
      <c r="H108" s="208" t="s">
        <v>1975</v>
      </c>
      <c r="I108" s="208" t="s">
        <v>1937</v>
      </c>
      <c r="J108" s="208">
        <v>50</v>
      </c>
      <c r="K108" s="220"/>
    </row>
    <row r="109" spans="2:11" customFormat="1" ht="15" customHeight="1">
      <c r="B109" s="231"/>
      <c r="C109" s="208" t="s">
        <v>1943</v>
      </c>
      <c r="D109" s="208"/>
      <c r="E109" s="208"/>
      <c r="F109" s="229" t="s">
        <v>1935</v>
      </c>
      <c r="G109" s="208"/>
      <c r="H109" s="208" t="s">
        <v>1975</v>
      </c>
      <c r="I109" s="208" t="s">
        <v>1945</v>
      </c>
      <c r="J109" s="208"/>
      <c r="K109" s="220"/>
    </row>
    <row r="110" spans="2:11" customFormat="1" ht="15" customHeight="1">
      <c r="B110" s="231"/>
      <c r="C110" s="208" t="s">
        <v>1954</v>
      </c>
      <c r="D110" s="208"/>
      <c r="E110" s="208"/>
      <c r="F110" s="229" t="s">
        <v>1941</v>
      </c>
      <c r="G110" s="208"/>
      <c r="H110" s="208" t="s">
        <v>1975</v>
      </c>
      <c r="I110" s="208" t="s">
        <v>1937</v>
      </c>
      <c r="J110" s="208">
        <v>50</v>
      </c>
      <c r="K110" s="220"/>
    </row>
    <row r="111" spans="2:11" customFormat="1" ht="15" customHeight="1">
      <c r="B111" s="231"/>
      <c r="C111" s="208" t="s">
        <v>1962</v>
      </c>
      <c r="D111" s="208"/>
      <c r="E111" s="208"/>
      <c r="F111" s="229" t="s">
        <v>1941</v>
      </c>
      <c r="G111" s="208"/>
      <c r="H111" s="208" t="s">
        <v>1975</v>
      </c>
      <c r="I111" s="208" t="s">
        <v>1937</v>
      </c>
      <c r="J111" s="208">
        <v>50</v>
      </c>
      <c r="K111" s="220"/>
    </row>
    <row r="112" spans="2:11" customFormat="1" ht="15" customHeight="1">
      <c r="B112" s="231"/>
      <c r="C112" s="208" t="s">
        <v>1960</v>
      </c>
      <c r="D112" s="208"/>
      <c r="E112" s="208"/>
      <c r="F112" s="229" t="s">
        <v>1941</v>
      </c>
      <c r="G112" s="208"/>
      <c r="H112" s="208" t="s">
        <v>1975</v>
      </c>
      <c r="I112" s="208" t="s">
        <v>1937</v>
      </c>
      <c r="J112" s="208">
        <v>50</v>
      </c>
      <c r="K112" s="220"/>
    </row>
    <row r="113" spans="2:11" customFormat="1" ht="15" customHeight="1">
      <c r="B113" s="231"/>
      <c r="C113" s="208" t="s">
        <v>56</v>
      </c>
      <c r="D113" s="208"/>
      <c r="E113" s="208"/>
      <c r="F113" s="229" t="s">
        <v>1935</v>
      </c>
      <c r="G113" s="208"/>
      <c r="H113" s="208" t="s">
        <v>1976</v>
      </c>
      <c r="I113" s="208" t="s">
        <v>1937</v>
      </c>
      <c r="J113" s="208">
        <v>20</v>
      </c>
      <c r="K113" s="220"/>
    </row>
    <row r="114" spans="2:11" customFormat="1" ht="15" customHeight="1">
      <c r="B114" s="231"/>
      <c r="C114" s="208" t="s">
        <v>1977</v>
      </c>
      <c r="D114" s="208"/>
      <c r="E114" s="208"/>
      <c r="F114" s="229" t="s">
        <v>1935</v>
      </c>
      <c r="G114" s="208"/>
      <c r="H114" s="208" t="s">
        <v>1978</v>
      </c>
      <c r="I114" s="208" t="s">
        <v>1937</v>
      </c>
      <c r="J114" s="208">
        <v>120</v>
      </c>
      <c r="K114" s="220"/>
    </row>
    <row r="115" spans="2:11" customFormat="1" ht="15" customHeight="1">
      <c r="B115" s="231"/>
      <c r="C115" s="208" t="s">
        <v>41</v>
      </c>
      <c r="D115" s="208"/>
      <c r="E115" s="208"/>
      <c r="F115" s="229" t="s">
        <v>1935</v>
      </c>
      <c r="G115" s="208"/>
      <c r="H115" s="208" t="s">
        <v>1979</v>
      </c>
      <c r="I115" s="208" t="s">
        <v>1970</v>
      </c>
      <c r="J115" s="208"/>
      <c r="K115" s="220"/>
    </row>
    <row r="116" spans="2:11" customFormat="1" ht="15" customHeight="1">
      <c r="B116" s="231"/>
      <c r="C116" s="208" t="s">
        <v>51</v>
      </c>
      <c r="D116" s="208"/>
      <c r="E116" s="208"/>
      <c r="F116" s="229" t="s">
        <v>1935</v>
      </c>
      <c r="G116" s="208"/>
      <c r="H116" s="208" t="s">
        <v>1980</v>
      </c>
      <c r="I116" s="208" t="s">
        <v>1970</v>
      </c>
      <c r="J116" s="208"/>
      <c r="K116" s="220"/>
    </row>
    <row r="117" spans="2:11" customFormat="1" ht="15" customHeight="1">
      <c r="B117" s="231"/>
      <c r="C117" s="208" t="s">
        <v>60</v>
      </c>
      <c r="D117" s="208"/>
      <c r="E117" s="208"/>
      <c r="F117" s="229" t="s">
        <v>1935</v>
      </c>
      <c r="G117" s="208"/>
      <c r="H117" s="208" t="s">
        <v>1981</v>
      </c>
      <c r="I117" s="208" t="s">
        <v>1982</v>
      </c>
      <c r="J117" s="208"/>
      <c r="K117" s="220"/>
    </row>
    <row r="118" spans="2:11" customFormat="1" ht="15" customHeight="1">
      <c r="B118" s="232"/>
      <c r="C118" s="238"/>
      <c r="D118" s="238"/>
      <c r="E118" s="238"/>
      <c r="F118" s="238"/>
      <c r="G118" s="238"/>
      <c r="H118" s="238"/>
      <c r="I118" s="238"/>
      <c r="J118" s="238"/>
      <c r="K118" s="234"/>
    </row>
    <row r="119" spans="2:11" customFormat="1" ht="18.75" customHeight="1">
      <c r="B119" s="239"/>
      <c r="C119" s="240"/>
      <c r="D119" s="240"/>
      <c r="E119" s="240"/>
      <c r="F119" s="241"/>
      <c r="G119" s="240"/>
      <c r="H119" s="240"/>
      <c r="I119" s="240"/>
      <c r="J119" s="240"/>
      <c r="K119" s="239"/>
    </row>
    <row r="120" spans="2:11" customFormat="1" ht="18.75" customHeight="1">
      <c r="B120" s="215"/>
      <c r="C120" s="215"/>
      <c r="D120" s="215"/>
      <c r="E120" s="215"/>
      <c r="F120" s="215"/>
      <c r="G120" s="215"/>
      <c r="H120" s="215"/>
      <c r="I120" s="215"/>
      <c r="J120" s="215"/>
      <c r="K120" s="215"/>
    </row>
    <row r="121" spans="2:11" customFormat="1" ht="7.5" customHeight="1">
      <c r="B121" s="242"/>
      <c r="C121" s="243"/>
      <c r="D121" s="243"/>
      <c r="E121" s="243"/>
      <c r="F121" s="243"/>
      <c r="G121" s="243"/>
      <c r="H121" s="243"/>
      <c r="I121" s="243"/>
      <c r="J121" s="243"/>
      <c r="K121" s="244"/>
    </row>
    <row r="122" spans="2:11" customFormat="1" ht="45" customHeight="1">
      <c r="B122" s="245"/>
      <c r="C122" s="337" t="s">
        <v>1983</v>
      </c>
      <c r="D122" s="337"/>
      <c r="E122" s="337"/>
      <c r="F122" s="337"/>
      <c r="G122" s="337"/>
      <c r="H122" s="337"/>
      <c r="I122" s="337"/>
      <c r="J122" s="337"/>
      <c r="K122" s="246"/>
    </row>
    <row r="123" spans="2:11" customFormat="1" ht="17.25" customHeight="1">
      <c r="B123" s="247"/>
      <c r="C123" s="221" t="s">
        <v>1929</v>
      </c>
      <c r="D123" s="221"/>
      <c r="E123" s="221"/>
      <c r="F123" s="221" t="s">
        <v>1930</v>
      </c>
      <c r="G123" s="222"/>
      <c r="H123" s="221" t="s">
        <v>57</v>
      </c>
      <c r="I123" s="221" t="s">
        <v>60</v>
      </c>
      <c r="J123" s="221" t="s">
        <v>1931</v>
      </c>
      <c r="K123" s="248"/>
    </row>
    <row r="124" spans="2:11" customFormat="1" ht="17.25" customHeight="1">
      <c r="B124" s="247"/>
      <c r="C124" s="223" t="s">
        <v>1932</v>
      </c>
      <c r="D124" s="223"/>
      <c r="E124" s="223"/>
      <c r="F124" s="224" t="s">
        <v>1933</v>
      </c>
      <c r="G124" s="225"/>
      <c r="H124" s="223"/>
      <c r="I124" s="223"/>
      <c r="J124" s="223" t="s">
        <v>1934</v>
      </c>
      <c r="K124" s="248"/>
    </row>
    <row r="125" spans="2:11" customFormat="1" ht="5.25" customHeight="1">
      <c r="B125" s="249"/>
      <c r="C125" s="226"/>
      <c r="D125" s="226"/>
      <c r="E125" s="226"/>
      <c r="F125" s="226"/>
      <c r="G125" s="250"/>
      <c r="H125" s="226"/>
      <c r="I125" s="226"/>
      <c r="J125" s="226"/>
      <c r="K125" s="251"/>
    </row>
    <row r="126" spans="2:11" customFormat="1" ht="15" customHeight="1">
      <c r="B126" s="249"/>
      <c r="C126" s="208" t="s">
        <v>1938</v>
      </c>
      <c r="D126" s="228"/>
      <c r="E126" s="228"/>
      <c r="F126" s="229" t="s">
        <v>1935</v>
      </c>
      <c r="G126" s="208"/>
      <c r="H126" s="208" t="s">
        <v>1975</v>
      </c>
      <c r="I126" s="208" t="s">
        <v>1937</v>
      </c>
      <c r="J126" s="208">
        <v>120</v>
      </c>
      <c r="K126" s="252"/>
    </row>
    <row r="127" spans="2:11" customFormat="1" ht="15" customHeight="1">
      <c r="B127" s="249"/>
      <c r="C127" s="208" t="s">
        <v>1984</v>
      </c>
      <c r="D127" s="208"/>
      <c r="E127" s="208"/>
      <c r="F127" s="229" t="s">
        <v>1935</v>
      </c>
      <c r="G127" s="208"/>
      <c r="H127" s="208" t="s">
        <v>1985</v>
      </c>
      <c r="I127" s="208" t="s">
        <v>1937</v>
      </c>
      <c r="J127" s="208" t="s">
        <v>1986</v>
      </c>
      <c r="K127" s="252"/>
    </row>
    <row r="128" spans="2:11" customFormat="1" ht="15" customHeight="1">
      <c r="B128" s="249"/>
      <c r="C128" s="208" t="s">
        <v>1883</v>
      </c>
      <c r="D128" s="208"/>
      <c r="E128" s="208"/>
      <c r="F128" s="229" t="s">
        <v>1935</v>
      </c>
      <c r="G128" s="208"/>
      <c r="H128" s="208" t="s">
        <v>1987</v>
      </c>
      <c r="I128" s="208" t="s">
        <v>1937</v>
      </c>
      <c r="J128" s="208" t="s">
        <v>1986</v>
      </c>
      <c r="K128" s="252"/>
    </row>
    <row r="129" spans="2:11" customFormat="1" ht="15" customHeight="1">
      <c r="B129" s="249"/>
      <c r="C129" s="208" t="s">
        <v>1946</v>
      </c>
      <c r="D129" s="208"/>
      <c r="E129" s="208"/>
      <c r="F129" s="229" t="s">
        <v>1941</v>
      </c>
      <c r="G129" s="208"/>
      <c r="H129" s="208" t="s">
        <v>1947</v>
      </c>
      <c r="I129" s="208" t="s">
        <v>1937</v>
      </c>
      <c r="J129" s="208">
        <v>15</v>
      </c>
      <c r="K129" s="252"/>
    </row>
    <row r="130" spans="2:11" customFormat="1" ht="15" customHeight="1">
      <c r="B130" s="249"/>
      <c r="C130" s="208" t="s">
        <v>1948</v>
      </c>
      <c r="D130" s="208"/>
      <c r="E130" s="208"/>
      <c r="F130" s="229" t="s">
        <v>1941</v>
      </c>
      <c r="G130" s="208"/>
      <c r="H130" s="208" t="s">
        <v>1949</v>
      </c>
      <c r="I130" s="208" t="s">
        <v>1937</v>
      </c>
      <c r="J130" s="208">
        <v>15</v>
      </c>
      <c r="K130" s="252"/>
    </row>
    <row r="131" spans="2:11" customFormat="1" ht="15" customHeight="1">
      <c r="B131" s="249"/>
      <c r="C131" s="208" t="s">
        <v>1950</v>
      </c>
      <c r="D131" s="208"/>
      <c r="E131" s="208"/>
      <c r="F131" s="229" t="s">
        <v>1941</v>
      </c>
      <c r="G131" s="208"/>
      <c r="H131" s="208" t="s">
        <v>1951</v>
      </c>
      <c r="I131" s="208" t="s">
        <v>1937</v>
      </c>
      <c r="J131" s="208">
        <v>20</v>
      </c>
      <c r="K131" s="252"/>
    </row>
    <row r="132" spans="2:11" customFormat="1" ht="15" customHeight="1">
      <c r="B132" s="249"/>
      <c r="C132" s="208" t="s">
        <v>1952</v>
      </c>
      <c r="D132" s="208"/>
      <c r="E132" s="208"/>
      <c r="F132" s="229" t="s">
        <v>1941</v>
      </c>
      <c r="G132" s="208"/>
      <c r="H132" s="208" t="s">
        <v>1953</v>
      </c>
      <c r="I132" s="208" t="s">
        <v>1937</v>
      </c>
      <c r="J132" s="208">
        <v>20</v>
      </c>
      <c r="K132" s="252"/>
    </row>
    <row r="133" spans="2:11" customFormat="1" ht="15" customHeight="1">
      <c r="B133" s="249"/>
      <c r="C133" s="208" t="s">
        <v>1940</v>
      </c>
      <c r="D133" s="208"/>
      <c r="E133" s="208"/>
      <c r="F133" s="229" t="s">
        <v>1941</v>
      </c>
      <c r="G133" s="208"/>
      <c r="H133" s="208" t="s">
        <v>1975</v>
      </c>
      <c r="I133" s="208" t="s">
        <v>1937</v>
      </c>
      <c r="J133" s="208">
        <v>50</v>
      </c>
      <c r="K133" s="252"/>
    </row>
    <row r="134" spans="2:11" customFormat="1" ht="15" customHeight="1">
      <c r="B134" s="249"/>
      <c r="C134" s="208" t="s">
        <v>1954</v>
      </c>
      <c r="D134" s="208"/>
      <c r="E134" s="208"/>
      <c r="F134" s="229" t="s">
        <v>1941</v>
      </c>
      <c r="G134" s="208"/>
      <c r="H134" s="208" t="s">
        <v>1975</v>
      </c>
      <c r="I134" s="208" t="s">
        <v>1937</v>
      </c>
      <c r="J134" s="208">
        <v>50</v>
      </c>
      <c r="K134" s="252"/>
    </row>
    <row r="135" spans="2:11" customFormat="1" ht="15" customHeight="1">
      <c r="B135" s="249"/>
      <c r="C135" s="208" t="s">
        <v>1960</v>
      </c>
      <c r="D135" s="208"/>
      <c r="E135" s="208"/>
      <c r="F135" s="229" t="s">
        <v>1941</v>
      </c>
      <c r="G135" s="208"/>
      <c r="H135" s="208" t="s">
        <v>1975</v>
      </c>
      <c r="I135" s="208" t="s">
        <v>1937</v>
      </c>
      <c r="J135" s="208">
        <v>50</v>
      </c>
      <c r="K135" s="252"/>
    </row>
    <row r="136" spans="2:11" customFormat="1" ht="15" customHeight="1">
      <c r="B136" s="249"/>
      <c r="C136" s="208" t="s">
        <v>1962</v>
      </c>
      <c r="D136" s="208"/>
      <c r="E136" s="208"/>
      <c r="F136" s="229" t="s">
        <v>1941</v>
      </c>
      <c r="G136" s="208"/>
      <c r="H136" s="208" t="s">
        <v>1975</v>
      </c>
      <c r="I136" s="208" t="s">
        <v>1937</v>
      </c>
      <c r="J136" s="208">
        <v>50</v>
      </c>
      <c r="K136" s="252"/>
    </row>
    <row r="137" spans="2:11" customFormat="1" ht="15" customHeight="1">
      <c r="B137" s="249"/>
      <c r="C137" s="208" t="s">
        <v>1963</v>
      </c>
      <c r="D137" s="208"/>
      <c r="E137" s="208"/>
      <c r="F137" s="229" t="s">
        <v>1941</v>
      </c>
      <c r="G137" s="208"/>
      <c r="H137" s="208" t="s">
        <v>1988</v>
      </c>
      <c r="I137" s="208" t="s">
        <v>1937</v>
      </c>
      <c r="J137" s="208">
        <v>255</v>
      </c>
      <c r="K137" s="252"/>
    </row>
    <row r="138" spans="2:11" customFormat="1" ht="15" customHeight="1">
      <c r="B138" s="249"/>
      <c r="C138" s="208" t="s">
        <v>1965</v>
      </c>
      <c r="D138" s="208"/>
      <c r="E138" s="208"/>
      <c r="F138" s="229" t="s">
        <v>1935</v>
      </c>
      <c r="G138" s="208"/>
      <c r="H138" s="208" t="s">
        <v>1989</v>
      </c>
      <c r="I138" s="208" t="s">
        <v>1967</v>
      </c>
      <c r="J138" s="208"/>
      <c r="K138" s="252"/>
    </row>
    <row r="139" spans="2:11" customFormat="1" ht="15" customHeight="1">
      <c r="B139" s="249"/>
      <c r="C139" s="208" t="s">
        <v>1968</v>
      </c>
      <c r="D139" s="208"/>
      <c r="E139" s="208"/>
      <c r="F139" s="229" t="s">
        <v>1935</v>
      </c>
      <c r="G139" s="208"/>
      <c r="H139" s="208" t="s">
        <v>1990</v>
      </c>
      <c r="I139" s="208" t="s">
        <v>1970</v>
      </c>
      <c r="J139" s="208"/>
      <c r="K139" s="252"/>
    </row>
    <row r="140" spans="2:11" customFormat="1" ht="15" customHeight="1">
      <c r="B140" s="249"/>
      <c r="C140" s="208" t="s">
        <v>1971</v>
      </c>
      <c r="D140" s="208"/>
      <c r="E140" s="208"/>
      <c r="F140" s="229" t="s">
        <v>1935</v>
      </c>
      <c r="G140" s="208"/>
      <c r="H140" s="208" t="s">
        <v>1971</v>
      </c>
      <c r="I140" s="208" t="s">
        <v>1970</v>
      </c>
      <c r="J140" s="208"/>
      <c r="K140" s="252"/>
    </row>
    <row r="141" spans="2:11" customFormat="1" ht="15" customHeight="1">
      <c r="B141" s="249"/>
      <c r="C141" s="208" t="s">
        <v>41</v>
      </c>
      <c r="D141" s="208"/>
      <c r="E141" s="208"/>
      <c r="F141" s="229" t="s">
        <v>1935</v>
      </c>
      <c r="G141" s="208"/>
      <c r="H141" s="208" t="s">
        <v>1991</v>
      </c>
      <c r="I141" s="208" t="s">
        <v>1970</v>
      </c>
      <c r="J141" s="208"/>
      <c r="K141" s="252"/>
    </row>
    <row r="142" spans="2:11" customFormat="1" ht="15" customHeight="1">
      <c r="B142" s="249"/>
      <c r="C142" s="208" t="s">
        <v>1992</v>
      </c>
      <c r="D142" s="208"/>
      <c r="E142" s="208"/>
      <c r="F142" s="229" t="s">
        <v>1935</v>
      </c>
      <c r="G142" s="208"/>
      <c r="H142" s="208" t="s">
        <v>1993</v>
      </c>
      <c r="I142" s="208" t="s">
        <v>1970</v>
      </c>
      <c r="J142" s="208"/>
      <c r="K142" s="252"/>
    </row>
    <row r="143" spans="2:11" customFormat="1" ht="15" customHeight="1">
      <c r="B143" s="253"/>
      <c r="C143" s="254"/>
      <c r="D143" s="254"/>
      <c r="E143" s="254"/>
      <c r="F143" s="254"/>
      <c r="G143" s="254"/>
      <c r="H143" s="254"/>
      <c r="I143" s="254"/>
      <c r="J143" s="254"/>
      <c r="K143" s="255"/>
    </row>
    <row r="144" spans="2:11" customFormat="1" ht="18.75" customHeight="1">
      <c r="B144" s="240"/>
      <c r="C144" s="240"/>
      <c r="D144" s="240"/>
      <c r="E144" s="240"/>
      <c r="F144" s="241"/>
      <c r="G144" s="240"/>
      <c r="H144" s="240"/>
      <c r="I144" s="240"/>
      <c r="J144" s="240"/>
      <c r="K144" s="240"/>
    </row>
    <row r="145" spans="2:11" customFormat="1" ht="18.75" customHeight="1">
      <c r="B145" s="215"/>
      <c r="C145" s="215"/>
      <c r="D145" s="215"/>
      <c r="E145" s="215"/>
      <c r="F145" s="215"/>
      <c r="G145" s="215"/>
      <c r="H145" s="215"/>
      <c r="I145" s="215"/>
      <c r="J145" s="215"/>
      <c r="K145" s="215"/>
    </row>
    <row r="146" spans="2:11" customFormat="1" ht="7.5" customHeight="1">
      <c r="B146" s="216"/>
      <c r="C146" s="217"/>
      <c r="D146" s="217"/>
      <c r="E146" s="217"/>
      <c r="F146" s="217"/>
      <c r="G146" s="217"/>
      <c r="H146" s="217"/>
      <c r="I146" s="217"/>
      <c r="J146" s="217"/>
      <c r="K146" s="218"/>
    </row>
    <row r="147" spans="2:11" customFormat="1" ht="45" customHeight="1">
      <c r="B147" s="219"/>
      <c r="C147" s="339" t="s">
        <v>1994</v>
      </c>
      <c r="D147" s="339"/>
      <c r="E147" s="339"/>
      <c r="F147" s="339"/>
      <c r="G147" s="339"/>
      <c r="H147" s="339"/>
      <c r="I147" s="339"/>
      <c r="J147" s="339"/>
      <c r="K147" s="220"/>
    </row>
    <row r="148" spans="2:11" customFormat="1" ht="17.25" customHeight="1">
      <c r="B148" s="219"/>
      <c r="C148" s="221" t="s">
        <v>1929</v>
      </c>
      <c r="D148" s="221"/>
      <c r="E148" s="221"/>
      <c r="F148" s="221" t="s">
        <v>1930</v>
      </c>
      <c r="G148" s="222"/>
      <c r="H148" s="221" t="s">
        <v>57</v>
      </c>
      <c r="I148" s="221" t="s">
        <v>60</v>
      </c>
      <c r="J148" s="221" t="s">
        <v>1931</v>
      </c>
      <c r="K148" s="220"/>
    </row>
    <row r="149" spans="2:11" customFormat="1" ht="17.25" customHeight="1">
      <c r="B149" s="219"/>
      <c r="C149" s="223" t="s">
        <v>1932</v>
      </c>
      <c r="D149" s="223"/>
      <c r="E149" s="223"/>
      <c r="F149" s="224" t="s">
        <v>1933</v>
      </c>
      <c r="G149" s="225"/>
      <c r="H149" s="223"/>
      <c r="I149" s="223"/>
      <c r="J149" s="223" t="s">
        <v>1934</v>
      </c>
      <c r="K149" s="220"/>
    </row>
    <row r="150" spans="2:11" customFormat="1" ht="5.25" customHeight="1">
      <c r="B150" s="231"/>
      <c r="C150" s="226"/>
      <c r="D150" s="226"/>
      <c r="E150" s="226"/>
      <c r="F150" s="226"/>
      <c r="G150" s="227"/>
      <c r="H150" s="226"/>
      <c r="I150" s="226"/>
      <c r="J150" s="226"/>
      <c r="K150" s="252"/>
    </row>
    <row r="151" spans="2:11" customFormat="1" ht="15" customHeight="1">
      <c r="B151" s="231"/>
      <c r="C151" s="256" t="s">
        <v>1938</v>
      </c>
      <c r="D151" s="208"/>
      <c r="E151" s="208"/>
      <c r="F151" s="257" t="s">
        <v>1935</v>
      </c>
      <c r="G151" s="208"/>
      <c r="H151" s="256" t="s">
        <v>1975</v>
      </c>
      <c r="I151" s="256" t="s">
        <v>1937</v>
      </c>
      <c r="J151" s="256">
        <v>120</v>
      </c>
      <c r="K151" s="252"/>
    </row>
    <row r="152" spans="2:11" customFormat="1" ht="15" customHeight="1">
      <c r="B152" s="231"/>
      <c r="C152" s="256" t="s">
        <v>1984</v>
      </c>
      <c r="D152" s="208"/>
      <c r="E152" s="208"/>
      <c r="F152" s="257" t="s">
        <v>1935</v>
      </c>
      <c r="G152" s="208"/>
      <c r="H152" s="256" t="s">
        <v>1995</v>
      </c>
      <c r="I152" s="256" t="s">
        <v>1937</v>
      </c>
      <c r="J152" s="256" t="s">
        <v>1986</v>
      </c>
      <c r="K152" s="252"/>
    </row>
    <row r="153" spans="2:11" customFormat="1" ht="15" customHeight="1">
      <c r="B153" s="231"/>
      <c r="C153" s="256" t="s">
        <v>1883</v>
      </c>
      <c r="D153" s="208"/>
      <c r="E153" s="208"/>
      <c r="F153" s="257" t="s">
        <v>1935</v>
      </c>
      <c r="G153" s="208"/>
      <c r="H153" s="256" t="s">
        <v>1996</v>
      </c>
      <c r="I153" s="256" t="s">
        <v>1937</v>
      </c>
      <c r="J153" s="256" t="s">
        <v>1986</v>
      </c>
      <c r="K153" s="252"/>
    </row>
    <row r="154" spans="2:11" customFormat="1" ht="15" customHeight="1">
      <c r="B154" s="231"/>
      <c r="C154" s="256" t="s">
        <v>1940</v>
      </c>
      <c r="D154" s="208"/>
      <c r="E154" s="208"/>
      <c r="F154" s="257" t="s">
        <v>1941</v>
      </c>
      <c r="G154" s="208"/>
      <c r="H154" s="256" t="s">
        <v>1975</v>
      </c>
      <c r="I154" s="256" t="s">
        <v>1937</v>
      </c>
      <c r="J154" s="256">
        <v>50</v>
      </c>
      <c r="K154" s="252"/>
    </row>
    <row r="155" spans="2:11" customFormat="1" ht="15" customHeight="1">
      <c r="B155" s="231"/>
      <c r="C155" s="256" t="s">
        <v>1943</v>
      </c>
      <c r="D155" s="208"/>
      <c r="E155" s="208"/>
      <c r="F155" s="257" t="s">
        <v>1935</v>
      </c>
      <c r="G155" s="208"/>
      <c r="H155" s="256" t="s">
        <v>1975</v>
      </c>
      <c r="I155" s="256" t="s">
        <v>1945</v>
      </c>
      <c r="J155" s="256"/>
      <c r="K155" s="252"/>
    </row>
    <row r="156" spans="2:11" customFormat="1" ht="15" customHeight="1">
      <c r="B156" s="231"/>
      <c r="C156" s="256" t="s">
        <v>1954</v>
      </c>
      <c r="D156" s="208"/>
      <c r="E156" s="208"/>
      <c r="F156" s="257" t="s">
        <v>1941</v>
      </c>
      <c r="G156" s="208"/>
      <c r="H156" s="256" t="s">
        <v>1975</v>
      </c>
      <c r="I156" s="256" t="s">
        <v>1937</v>
      </c>
      <c r="J156" s="256">
        <v>50</v>
      </c>
      <c r="K156" s="252"/>
    </row>
    <row r="157" spans="2:11" customFormat="1" ht="15" customHeight="1">
      <c r="B157" s="231"/>
      <c r="C157" s="256" t="s">
        <v>1962</v>
      </c>
      <c r="D157" s="208"/>
      <c r="E157" s="208"/>
      <c r="F157" s="257" t="s">
        <v>1941</v>
      </c>
      <c r="G157" s="208"/>
      <c r="H157" s="256" t="s">
        <v>1975</v>
      </c>
      <c r="I157" s="256" t="s">
        <v>1937</v>
      </c>
      <c r="J157" s="256">
        <v>50</v>
      </c>
      <c r="K157" s="252"/>
    </row>
    <row r="158" spans="2:11" customFormat="1" ht="15" customHeight="1">
      <c r="B158" s="231"/>
      <c r="C158" s="256" t="s">
        <v>1960</v>
      </c>
      <c r="D158" s="208"/>
      <c r="E158" s="208"/>
      <c r="F158" s="257" t="s">
        <v>1941</v>
      </c>
      <c r="G158" s="208"/>
      <c r="H158" s="256" t="s">
        <v>1975</v>
      </c>
      <c r="I158" s="256" t="s">
        <v>1937</v>
      </c>
      <c r="J158" s="256">
        <v>50</v>
      </c>
      <c r="K158" s="252"/>
    </row>
    <row r="159" spans="2:11" customFormat="1" ht="15" customHeight="1">
      <c r="B159" s="231"/>
      <c r="C159" s="256" t="s">
        <v>138</v>
      </c>
      <c r="D159" s="208"/>
      <c r="E159" s="208"/>
      <c r="F159" s="257" t="s">
        <v>1935</v>
      </c>
      <c r="G159" s="208"/>
      <c r="H159" s="256" t="s">
        <v>1997</v>
      </c>
      <c r="I159" s="256" t="s">
        <v>1937</v>
      </c>
      <c r="J159" s="256" t="s">
        <v>1998</v>
      </c>
      <c r="K159" s="252"/>
    </row>
    <row r="160" spans="2:11" customFormat="1" ht="15" customHeight="1">
      <c r="B160" s="231"/>
      <c r="C160" s="256" t="s">
        <v>1999</v>
      </c>
      <c r="D160" s="208"/>
      <c r="E160" s="208"/>
      <c r="F160" s="257" t="s">
        <v>1935</v>
      </c>
      <c r="G160" s="208"/>
      <c r="H160" s="256" t="s">
        <v>2000</v>
      </c>
      <c r="I160" s="256" t="s">
        <v>1970</v>
      </c>
      <c r="J160" s="256"/>
      <c r="K160" s="252"/>
    </row>
    <row r="161" spans="2:11" customFormat="1" ht="15" customHeight="1">
      <c r="B161" s="258"/>
      <c r="C161" s="238"/>
      <c r="D161" s="238"/>
      <c r="E161" s="238"/>
      <c r="F161" s="238"/>
      <c r="G161" s="238"/>
      <c r="H161" s="238"/>
      <c r="I161" s="238"/>
      <c r="J161" s="238"/>
      <c r="K161" s="259"/>
    </row>
    <row r="162" spans="2:11" customFormat="1" ht="18.75" customHeight="1">
      <c r="B162" s="240"/>
      <c r="C162" s="250"/>
      <c r="D162" s="250"/>
      <c r="E162" s="250"/>
      <c r="F162" s="260"/>
      <c r="G162" s="250"/>
      <c r="H162" s="250"/>
      <c r="I162" s="250"/>
      <c r="J162" s="250"/>
      <c r="K162" s="240"/>
    </row>
    <row r="163" spans="2:11" customFormat="1" ht="18.75" customHeight="1">
      <c r="B163" s="215"/>
      <c r="C163" s="215"/>
      <c r="D163" s="215"/>
      <c r="E163" s="215"/>
      <c r="F163" s="215"/>
      <c r="G163" s="215"/>
      <c r="H163" s="215"/>
      <c r="I163" s="215"/>
      <c r="J163" s="215"/>
      <c r="K163" s="215"/>
    </row>
    <row r="164" spans="2:11" customFormat="1" ht="7.5" customHeight="1">
      <c r="B164" s="197"/>
      <c r="C164" s="198"/>
      <c r="D164" s="198"/>
      <c r="E164" s="198"/>
      <c r="F164" s="198"/>
      <c r="G164" s="198"/>
      <c r="H164" s="198"/>
      <c r="I164" s="198"/>
      <c r="J164" s="198"/>
      <c r="K164" s="199"/>
    </row>
    <row r="165" spans="2:11" customFormat="1" ht="45" customHeight="1">
      <c r="B165" s="200"/>
      <c r="C165" s="337" t="s">
        <v>2001</v>
      </c>
      <c r="D165" s="337"/>
      <c r="E165" s="337"/>
      <c r="F165" s="337"/>
      <c r="G165" s="337"/>
      <c r="H165" s="337"/>
      <c r="I165" s="337"/>
      <c r="J165" s="337"/>
      <c r="K165" s="201"/>
    </row>
    <row r="166" spans="2:11" customFormat="1" ht="17.25" customHeight="1">
      <c r="B166" s="200"/>
      <c r="C166" s="221" t="s">
        <v>1929</v>
      </c>
      <c r="D166" s="221"/>
      <c r="E166" s="221"/>
      <c r="F166" s="221" t="s">
        <v>1930</v>
      </c>
      <c r="G166" s="261"/>
      <c r="H166" s="262" t="s">
        <v>57</v>
      </c>
      <c r="I166" s="262" t="s">
        <v>60</v>
      </c>
      <c r="J166" s="221" t="s">
        <v>1931</v>
      </c>
      <c r="K166" s="201"/>
    </row>
    <row r="167" spans="2:11" customFormat="1" ht="17.25" customHeight="1">
      <c r="B167" s="202"/>
      <c r="C167" s="223" t="s">
        <v>1932</v>
      </c>
      <c r="D167" s="223"/>
      <c r="E167" s="223"/>
      <c r="F167" s="224" t="s">
        <v>1933</v>
      </c>
      <c r="G167" s="263"/>
      <c r="H167" s="264"/>
      <c r="I167" s="264"/>
      <c r="J167" s="223" t="s">
        <v>1934</v>
      </c>
      <c r="K167" s="203"/>
    </row>
    <row r="168" spans="2:11" customFormat="1" ht="5.25" customHeight="1">
      <c r="B168" s="231"/>
      <c r="C168" s="226"/>
      <c r="D168" s="226"/>
      <c r="E168" s="226"/>
      <c r="F168" s="226"/>
      <c r="G168" s="227"/>
      <c r="H168" s="226"/>
      <c r="I168" s="226"/>
      <c r="J168" s="226"/>
      <c r="K168" s="252"/>
    </row>
    <row r="169" spans="2:11" customFormat="1" ht="15" customHeight="1">
      <c r="B169" s="231"/>
      <c r="C169" s="208" t="s">
        <v>1938</v>
      </c>
      <c r="D169" s="208"/>
      <c r="E169" s="208"/>
      <c r="F169" s="229" t="s">
        <v>1935</v>
      </c>
      <c r="G169" s="208"/>
      <c r="H169" s="208" t="s">
        <v>1975</v>
      </c>
      <c r="I169" s="208" t="s">
        <v>1937</v>
      </c>
      <c r="J169" s="208">
        <v>120</v>
      </c>
      <c r="K169" s="252"/>
    </row>
    <row r="170" spans="2:11" customFormat="1" ht="15" customHeight="1">
      <c r="B170" s="231"/>
      <c r="C170" s="208" t="s">
        <v>1984</v>
      </c>
      <c r="D170" s="208"/>
      <c r="E170" s="208"/>
      <c r="F170" s="229" t="s">
        <v>1935</v>
      </c>
      <c r="G170" s="208"/>
      <c r="H170" s="208" t="s">
        <v>1985</v>
      </c>
      <c r="I170" s="208" t="s">
        <v>1937</v>
      </c>
      <c r="J170" s="208" t="s">
        <v>1986</v>
      </c>
      <c r="K170" s="252"/>
    </row>
    <row r="171" spans="2:11" customFormat="1" ht="15" customHeight="1">
      <c r="B171" s="231"/>
      <c r="C171" s="208" t="s">
        <v>1883</v>
      </c>
      <c r="D171" s="208"/>
      <c r="E171" s="208"/>
      <c r="F171" s="229" t="s">
        <v>1935</v>
      </c>
      <c r="G171" s="208"/>
      <c r="H171" s="208" t="s">
        <v>2002</v>
      </c>
      <c r="I171" s="208" t="s">
        <v>1937</v>
      </c>
      <c r="J171" s="208" t="s">
        <v>1986</v>
      </c>
      <c r="K171" s="252"/>
    </row>
    <row r="172" spans="2:11" customFormat="1" ht="15" customHeight="1">
      <c r="B172" s="231"/>
      <c r="C172" s="208" t="s">
        <v>1940</v>
      </c>
      <c r="D172" s="208"/>
      <c r="E172" s="208"/>
      <c r="F172" s="229" t="s">
        <v>1941</v>
      </c>
      <c r="G172" s="208"/>
      <c r="H172" s="208" t="s">
        <v>2002</v>
      </c>
      <c r="I172" s="208" t="s">
        <v>1937</v>
      </c>
      <c r="J172" s="208">
        <v>50</v>
      </c>
      <c r="K172" s="252"/>
    </row>
    <row r="173" spans="2:11" customFormat="1" ht="15" customHeight="1">
      <c r="B173" s="231"/>
      <c r="C173" s="208" t="s">
        <v>1943</v>
      </c>
      <c r="D173" s="208"/>
      <c r="E173" s="208"/>
      <c r="F173" s="229" t="s">
        <v>1935</v>
      </c>
      <c r="G173" s="208"/>
      <c r="H173" s="208" t="s">
        <v>2002</v>
      </c>
      <c r="I173" s="208" t="s">
        <v>1945</v>
      </c>
      <c r="J173" s="208"/>
      <c r="K173" s="252"/>
    </row>
    <row r="174" spans="2:11" customFormat="1" ht="15" customHeight="1">
      <c r="B174" s="231"/>
      <c r="C174" s="208" t="s">
        <v>1954</v>
      </c>
      <c r="D174" s="208"/>
      <c r="E174" s="208"/>
      <c r="F174" s="229" t="s">
        <v>1941</v>
      </c>
      <c r="G174" s="208"/>
      <c r="H174" s="208" t="s">
        <v>2002</v>
      </c>
      <c r="I174" s="208" t="s">
        <v>1937</v>
      </c>
      <c r="J174" s="208">
        <v>50</v>
      </c>
      <c r="K174" s="252"/>
    </row>
    <row r="175" spans="2:11" customFormat="1" ht="15" customHeight="1">
      <c r="B175" s="231"/>
      <c r="C175" s="208" t="s">
        <v>1962</v>
      </c>
      <c r="D175" s="208"/>
      <c r="E175" s="208"/>
      <c r="F175" s="229" t="s">
        <v>1941</v>
      </c>
      <c r="G175" s="208"/>
      <c r="H175" s="208" t="s">
        <v>2002</v>
      </c>
      <c r="I175" s="208" t="s">
        <v>1937</v>
      </c>
      <c r="J175" s="208">
        <v>50</v>
      </c>
      <c r="K175" s="252"/>
    </row>
    <row r="176" spans="2:11" customFormat="1" ht="15" customHeight="1">
      <c r="B176" s="231"/>
      <c r="C176" s="208" t="s">
        <v>1960</v>
      </c>
      <c r="D176" s="208"/>
      <c r="E176" s="208"/>
      <c r="F176" s="229" t="s">
        <v>1941</v>
      </c>
      <c r="G176" s="208"/>
      <c r="H176" s="208" t="s">
        <v>2002</v>
      </c>
      <c r="I176" s="208" t="s">
        <v>1937</v>
      </c>
      <c r="J176" s="208">
        <v>50</v>
      </c>
      <c r="K176" s="252"/>
    </row>
    <row r="177" spans="2:11" customFormat="1" ht="15" customHeight="1">
      <c r="B177" s="231"/>
      <c r="C177" s="208" t="s">
        <v>166</v>
      </c>
      <c r="D177" s="208"/>
      <c r="E177" s="208"/>
      <c r="F177" s="229" t="s">
        <v>1935</v>
      </c>
      <c r="G177" s="208"/>
      <c r="H177" s="208" t="s">
        <v>2003</v>
      </c>
      <c r="I177" s="208" t="s">
        <v>2004</v>
      </c>
      <c r="J177" s="208"/>
      <c r="K177" s="252"/>
    </row>
    <row r="178" spans="2:11" customFormat="1" ht="15" customHeight="1">
      <c r="B178" s="231"/>
      <c r="C178" s="208" t="s">
        <v>60</v>
      </c>
      <c r="D178" s="208"/>
      <c r="E178" s="208"/>
      <c r="F178" s="229" t="s">
        <v>1935</v>
      </c>
      <c r="G178" s="208"/>
      <c r="H178" s="208" t="s">
        <v>2005</v>
      </c>
      <c r="I178" s="208" t="s">
        <v>2006</v>
      </c>
      <c r="J178" s="208">
        <v>1</v>
      </c>
      <c r="K178" s="252"/>
    </row>
    <row r="179" spans="2:11" customFormat="1" ht="15" customHeight="1">
      <c r="B179" s="231"/>
      <c r="C179" s="208" t="s">
        <v>56</v>
      </c>
      <c r="D179" s="208"/>
      <c r="E179" s="208"/>
      <c r="F179" s="229" t="s">
        <v>1935</v>
      </c>
      <c r="G179" s="208"/>
      <c r="H179" s="208" t="s">
        <v>2007</v>
      </c>
      <c r="I179" s="208" t="s">
        <v>1937</v>
      </c>
      <c r="J179" s="208">
        <v>20</v>
      </c>
      <c r="K179" s="252"/>
    </row>
    <row r="180" spans="2:11" customFormat="1" ht="15" customHeight="1">
      <c r="B180" s="231"/>
      <c r="C180" s="208" t="s">
        <v>57</v>
      </c>
      <c r="D180" s="208"/>
      <c r="E180" s="208"/>
      <c r="F180" s="229" t="s">
        <v>1935</v>
      </c>
      <c r="G180" s="208"/>
      <c r="H180" s="208" t="s">
        <v>2008</v>
      </c>
      <c r="I180" s="208" t="s">
        <v>1937</v>
      </c>
      <c r="J180" s="208">
        <v>255</v>
      </c>
      <c r="K180" s="252"/>
    </row>
    <row r="181" spans="2:11" customFormat="1" ht="15" customHeight="1">
      <c r="B181" s="231"/>
      <c r="C181" s="208" t="s">
        <v>167</v>
      </c>
      <c r="D181" s="208"/>
      <c r="E181" s="208"/>
      <c r="F181" s="229" t="s">
        <v>1935</v>
      </c>
      <c r="G181" s="208"/>
      <c r="H181" s="208" t="s">
        <v>1899</v>
      </c>
      <c r="I181" s="208" t="s">
        <v>1937</v>
      </c>
      <c r="J181" s="208">
        <v>10</v>
      </c>
      <c r="K181" s="252"/>
    </row>
    <row r="182" spans="2:11" customFormat="1" ht="15" customHeight="1">
      <c r="B182" s="231"/>
      <c r="C182" s="208" t="s">
        <v>168</v>
      </c>
      <c r="D182" s="208"/>
      <c r="E182" s="208"/>
      <c r="F182" s="229" t="s">
        <v>1935</v>
      </c>
      <c r="G182" s="208"/>
      <c r="H182" s="208" t="s">
        <v>2009</v>
      </c>
      <c r="I182" s="208" t="s">
        <v>1970</v>
      </c>
      <c r="J182" s="208"/>
      <c r="K182" s="252"/>
    </row>
    <row r="183" spans="2:11" customFormat="1" ht="15" customHeight="1">
      <c r="B183" s="231"/>
      <c r="C183" s="208" t="s">
        <v>2010</v>
      </c>
      <c r="D183" s="208"/>
      <c r="E183" s="208"/>
      <c r="F183" s="229" t="s">
        <v>1935</v>
      </c>
      <c r="G183" s="208"/>
      <c r="H183" s="208" t="s">
        <v>2011</v>
      </c>
      <c r="I183" s="208" t="s">
        <v>1970</v>
      </c>
      <c r="J183" s="208"/>
      <c r="K183" s="252"/>
    </row>
    <row r="184" spans="2:11" customFormat="1" ht="15" customHeight="1">
      <c r="B184" s="231"/>
      <c r="C184" s="208" t="s">
        <v>1999</v>
      </c>
      <c r="D184" s="208"/>
      <c r="E184" s="208"/>
      <c r="F184" s="229" t="s">
        <v>1935</v>
      </c>
      <c r="G184" s="208"/>
      <c r="H184" s="208" t="s">
        <v>2012</v>
      </c>
      <c r="I184" s="208" t="s">
        <v>1970</v>
      </c>
      <c r="J184" s="208"/>
      <c r="K184" s="252"/>
    </row>
    <row r="185" spans="2:11" customFormat="1" ht="15" customHeight="1">
      <c r="B185" s="231"/>
      <c r="C185" s="208" t="s">
        <v>170</v>
      </c>
      <c r="D185" s="208"/>
      <c r="E185" s="208"/>
      <c r="F185" s="229" t="s">
        <v>1941</v>
      </c>
      <c r="G185" s="208"/>
      <c r="H185" s="208" t="s">
        <v>2013</v>
      </c>
      <c r="I185" s="208" t="s">
        <v>1937</v>
      </c>
      <c r="J185" s="208">
        <v>50</v>
      </c>
      <c r="K185" s="252"/>
    </row>
    <row r="186" spans="2:11" customFormat="1" ht="15" customHeight="1">
      <c r="B186" s="231"/>
      <c r="C186" s="208" t="s">
        <v>2014</v>
      </c>
      <c r="D186" s="208"/>
      <c r="E186" s="208"/>
      <c r="F186" s="229" t="s">
        <v>1941</v>
      </c>
      <c r="G186" s="208"/>
      <c r="H186" s="208" t="s">
        <v>2015</v>
      </c>
      <c r="I186" s="208" t="s">
        <v>2016</v>
      </c>
      <c r="J186" s="208"/>
      <c r="K186" s="252"/>
    </row>
    <row r="187" spans="2:11" customFormat="1" ht="15" customHeight="1">
      <c r="B187" s="231"/>
      <c r="C187" s="208" t="s">
        <v>2017</v>
      </c>
      <c r="D187" s="208"/>
      <c r="E187" s="208"/>
      <c r="F187" s="229" t="s">
        <v>1941</v>
      </c>
      <c r="G187" s="208"/>
      <c r="H187" s="208" t="s">
        <v>2018</v>
      </c>
      <c r="I187" s="208" t="s">
        <v>2016</v>
      </c>
      <c r="J187" s="208"/>
      <c r="K187" s="252"/>
    </row>
    <row r="188" spans="2:11" customFormat="1" ht="15" customHeight="1">
      <c r="B188" s="231"/>
      <c r="C188" s="208" t="s">
        <v>2019</v>
      </c>
      <c r="D188" s="208"/>
      <c r="E188" s="208"/>
      <c r="F188" s="229" t="s">
        <v>1941</v>
      </c>
      <c r="G188" s="208"/>
      <c r="H188" s="208" t="s">
        <v>2020</v>
      </c>
      <c r="I188" s="208" t="s">
        <v>2016</v>
      </c>
      <c r="J188" s="208"/>
      <c r="K188" s="252"/>
    </row>
    <row r="189" spans="2:11" customFormat="1" ht="15" customHeight="1">
      <c r="B189" s="231"/>
      <c r="C189" s="265" t="s">
        <v>2021</v>
      </c>
      <c r="D189" s="208"/>
      <c r="E189" s="208"/>
      <c r="F189" s="229" t="s">
        <v>1941</v>
      </c>
      <c r="G189" s="208"/>
      <c r="H189" s="208" t="s">
        <v>2022</v>
      </c>
      <c r="I189" s="208" t="s">
        <v>2023</v>
      </c>
      <c r="J189" s="266" t="s">
        <v>2024</v>
      </c>
      <c r="K189" s="252"/>
    </row>
    <row r="190" spans="2:11" customFormat="1" ht="15" customHeight="1">
      <c r="B190" s="267"/>
      <c r="C190" s="268" t="s">
        <v>2025</v>
      </c>
      <c r="D190" s="269"/>
      <c r="E190" s="269"/>
      <c r="F190" s="270" t="s">
        <v>1941</v>
      </c>
      <c r="G190" s="269"/>
      <c r="H190" s="269" t="s">
        <v>2026</v>
      </c>
      <c r="I190" s="269" t="s">
        <v>2023</v>
      </c>
      <c r="J190" s="271" t="s">
        <v>2024</v>
      </c>
      <c r="K190" s="272"/>
    </row>
    <row r="191" spans="2:11" customFormat="1" ht="15" customHeight="1">
      <c r="B191" s="231"/>
      <c r="C191" s="265" t="s">
        <v>45</v>
      </c>
      <c r="D191" s="208"/>
      <c r="E191" s="208"/>
      <c r="F191" s="229" t="s">
        <v>1935</v>
      </c>
      <c r="G191" s="208"/>
      <c r="H191" s="205" t="s">
        <v>2027</v>
      </c>
      <c r="I191" s="208" t="s">
        <v>2028</v>
      </c>
      <c r="J191" s="208"/>
      <c r="K191" s="252"/>
    </row>
    <row r="192" spans="2:11" customFormat="1" ht="15" customHeight="1">
      <c r="B192" s="231"/>
      <c r="C192" s="265" t="s">
        <v>2029</v>
      </c>
      <c r="D192" s="208"/>
      <c r="E192" s="208"/>
      <c r="F192" s="229" t="s">
        <v>1935</v>
      </c>
      <c r="G192" s="208"/>
      <c r="H192" s="208" t="s">
        <v>2030</v>
      </c>
      <c r="I192" s="208" t="s">
        <v>1970</v>
      </c>
      <c r="J192" s="208"/>
      <c r="K192" s="252"/>
    </row>
    <row r="193" spans="2:11" customFormat="1" ht="15" customHeight="1">
      <c r="B193" s="231"/>
      <c r="C193" s="265" t="s">
        <v>2031</v>
      </c>
      <c r="D193" s="208"/>
      <c r="E193" s="208"/>
      <c r="F193" s="229" t="s">
        <v>1935</v>
      </c>
      <c r="G193" s="208"/>
      <c r="H193" s="208" t="s">
        <v>2032</v>
      </c>
      <c r="I193" s="208" t="s">
        <v>1970</v>
      </c>
      <c r="J193" s="208"/>
      <c r="K193" s="252"/>
    </row>
    <row r="194" spans="2:11" customFormat="1" ht="15" customHeight="1">
      <c r="B194" s="231"/>
      <c r="C194" s="265" t="s">
        <v>2033</v>
      </c>
      <c r="D194" s="208"/>
      <c r="E194" s="208"/>
      <c r="F194" s="229" t="s">
        <v>1941</v>
      </c>
      <c r="G194" s="208"/>
      <c r="H194" s="208" t="s">
        <v>2034</v>
      </c>
      <c r="I194" s="208" t="s">
        <v>1970</v>
      </c>
      <c r="J194" s="208"/>
      <c r="K194" s="252"/>
    </row>
    <row r="195" spans="2:11" customFormat="1" ht="15" customHeight="1">
      <c r="B195" s="258"/>
      <c r="C195" s="273"/>
      <c r="D195" s="238"/>
      <c r="E195" s="238"/>
      <c r="F195" s="238"/>
      <c r="G195" s="238"/>
      <c r="H195" s="238"/>
      <c r="I195" s="238"/>
      <c r="J195" s="238"/>
      <c r="K195" s="259"/>
    </row>
    <row r="196" spans="2:11" customFormat="1" ht="18.75" customHeight="1">
      <c r="B196" s="240"/>
      <c r="C196" s="250"/>
      <c r="D196" s="250"/>
      <c r="E196" s="250"/>
      <c r="F196" s="260"/>
      <c r="G196" s="250"/>
      <c r="H196" s="250"/>
      <c r="I196" s="250"/>
      <c r="J196" s="250"/>
      <c r="K196" s="240"/>
    </row>
    <row r="197" spans="2:11" customFormat="1" ht="18.75" customHeight="1">
      <c r="B197" s="240"/>
      <c r="C197" s="250"/>
      <c r="D197" s="250"/>
      <c r="E197" s="250"/>
      <c r="F197" s="260"/>
      <c r="G197" s="250"/>
      <c r="H197" s="250"/>
      <c r="I197" s="250"/>
      <c r="J197" s="250"/>
      <c r="K197" s="240"/>
    </row>
    <row r="198" spans="2:11" customFormat="1" ht="18.75" customHeight="1">
      <c r="B198" s="215"/>
      <c r="C198" s="215"/>
      <c r="D198" s="215"/>
      <c r="E198" s="215"/>
      <c r="F198" s="215"/>
      <c r="G198" s="215"/>
      <c r="H198" s="215"/>
      <c r="I198" s="215"/>
      <c r="J198" s="215"/>
      <c r="K198" s="215"/>
    </row>
    <row r="199" spans="2:11" customFormat="1" ht="12">
      <c r="B199" s="197"/>
      <c r="C199" s="198"/>
      <c r="D199" s="198"/>
      <c r="E199" s="198"/>
      <c r="F199" s="198"/>
      <c r="G199" s="198"/>
      <c r="H199" s="198"/>
      <c r="I199" s="198"/>
      <c r="J199" s="198"/>
      <c r="K199" s="199"/>
    </row>
    <row r="200" spans="2:11" customFormat="1" ht="22.2">
      <c r="B200" s="200"/>
      <c r="C200" s="337" t="s">
        <v>2035</v>
      </c>
      <c r="D200" s="337"/>
      <c r="E200" s="337"/>
      <c r="F200" s="337"/>
      <c r="G200" s="337"/>
      <c r="H200" s="337"/>
      <c r="I200" s="337"/>
      <c r="J200" s="337"/>
      <c r="K200" s="201"/>
    </row>
    <row r="201" spans="2:11" customFormat="1" ht="25.5" customHeight="1">
      <c r="B201" s="200"/>
      <c r="C201" s="274" t="s">
        <v>2036</v>
      </c>
      <c r="D201" s="274"/>
      <c r="E201" s="274"/>
      <c r="F201" s="274" t="s">
        <v>2037</v>
      </c>
      <c r="G201" s="275"/>
      <c r="H201" s="340" t="s">
        <v>2038</v>
      </c>
      <c r="I201" s="340"/>
      <c r="J201" s="340"/>
      <c r="K201" s="201"/>
    </row>
    <row r="202" spans="2:11" customFormat="1" ht="5.25" customHeight="1">
      <c r="B202" s="231"/>
      <c r="C202" s="226"/>
      <c r="D202" s="226"/>
      <c r="E202" s="226"/>
      <c r="F202" s="226"/>
      <c r="G202" s="250"/>
      <c r="H202" s="226"/>
      <c r="I202" s="226"/>
      <c r="J202" s="226"/>
      <c r="K202" s="252"/>
    </row>
    <row r="203" spans="2:11" customFormat="1" ht="15" customHeight="1">
      <c r="B203" s="231"/>
      <c r="C203" s="208" t="s">
        <v>2028</v>
      </c>
      <c r="D203" s="208"/>
      <c r="E203" s="208"/>
      <c r="F203" s="229" t="s">
        <v>46</v>
      </c>
      <c r="G203" s="208"/>
      <c r="H203" s="341" t="s">
        <v>2039</v>
      </c>
      <c r="I203" s="341"/>
      <c r="J203" s="341"/>
      <c r="K203" s="252"/>
    </row>
    <row r="204" spans="2:11" customFormat="1" ht="15" customHeight="1">
      <c r="B204" s="231"/>
      <c r="C204" s="208"/>
      <c r="D204" s="208"/>
      <c r="E204" s="208"/>
      <c r="F204" s="229" t="s">
        <v>47</v>
      </c>
      <c r="G204" s="208"/>
      <c r="H204" s="341" t="s">
        <v>2040</v>
      </c>
      <c r="I204" s="341"/>
      <c r="J204" s="341"/>
      <c r="K204" s="252"/>
    </row>
    <row r="205" spans="2:11" customFormat="1" ht="15" customHeight="1">
      <c r="B205" s="231"/>
      <c r="C205" s="208"/>
      <c r="D205" s="208"/>
      <c r="E205" s="208"/>
      <c r="F205" s="229" t="s">
        <v>50</v>
      </c>
      <c r="G205" s="208"/>
      <c r="H205" s="341" t="s">
        <v>2041</v>
      </c>
      <c r="I205" s="341"/>
      <c r="J205" s="341"/>
      <c r="K205" s="252"/>
    </row>
    <row r="206" spans="2:11" customFormat="1" ht="15" customHeight="1">
      <c r="B206" s="231"/>
      <c r="C206" s="208"/>
      <c r="D206" s="208"/>
      <c r="E206" s="208"/>
      <c r="F206" s="229" t="s">
        <v>48</v>
      </c>
      <c r="G206" s="208"/>
      <c r="H206" s="341" t="s">
        <v>2042</v>
      </c>
      <c r="I206" s="341"/>
      <c r="J206" s="341"/>
      <c r="K206" s="252"/>
    </row>
    <row r="207" spans="2:11" customFormat="1" ht="15" customHeight="1">
      <c r="B207" s="231"/>
      <c r="C207" s="208"/>
      <c r="D207" s="208"/>
      <c r="E207" s="208"/>
      <c r="F207" s="229" t="s">
        <v>49</v>
      </c>
      <c r="G207" s="208"/>
      <c r="H207" s="341" t="s">
        <v>2043</v>
      </c>
      <c r="I207" s="341"/>
      <c r="J207" s="341"/>
      <c r="K207" s="252"/>
    </row>
    <row r="208" spans="2:11" customFormat="1" ht="15" customHeight="1">
      <c r="B208" s="231"/>
      <c r="C208" s="208"/>
      <c r="D208" s="208"/>
      <c r="E208" s="208"/>
      <c r="F208" s="229"/>
      <c r="G208" s="208"/>
      <c r="H208" s="208"/>
      <c r="I208" s="208"/>
      <c r="J208" s="208"/>
      <c r="K208" s="252"/>
    </row>
    <row r="209" spans="2:11" customFormat="1" ht="15" customHeight="1">
      <c r="B209" s="231"/>
      <c r="C209" s="208" t="s">
        <v>1982</v>
      </c>
      <c r="D209" s="208"/>
      <c r="E209" s="208"/>
      <c r="F209" s="229" t="s">
        <v>82</v>
      </c>
      <c r="G209" s="208"/>
      <c r="H209" s="341" t="s">
        <v>2044</v>
      </c>
      <c r="I209" s="341"/>
      <c r="J209" s="341"/>
      <c r="K209" s="252"/>
    </row>
    <row r="210" spans="2:11" customFormat="1" ht="15" customHeight="1">
      <c r="B210" s="231"/>
      <c r="C210" s="208"/>
      <c r="D210" s="208"/>
      <c r="E210" s="208"/>
      <c r="F210" s="229" t="s">
        <v>1880</v>
      </c>
      <c r="G210" s="208"/>
      <c r="H210" s="341" t="s">
        <v>1881</v>
      </c>
      <c r="I210" s="341"/>
      <c r="J210" s="341"/>
      <c r="K210" s="252"/>
    </row>
    <row r="211" spans="2:11" customFormat="1" ht="15" customHeight="1">
      <c r="B211" s="231"/>
      <c r="C211" s="208"/>
      <c r="D211" s="208"/>
      <c r="E211" s="208"/>
      <c r="F211" s="229" t="s">
        <v>1878</v>
      </c>
      <c r="G211" s="208"/>
      <c r="H211" s="341" t="s">
        <v>2045</v>
      </c>
      <c r="I211" s="341"/>
      <c r="J211" s="341"/>
      <c r="K211" s="252"/>
    </row>
    <row r="212" spans="2:11" customFormat="1" ht="15" customHeight="1">
      <c r="B212" s="276"/>
      <c r="C212" s="208"/>
      <c r="D212" s="208"/>
      <c r="E212" s="208"/>
      <c r="F212" s="229" t="s">
        <v>95</v>
      </c>
      <c r="G212" s="265"/>
      <c r="H212" s="342" t="s">
        <v>96</v>
      </c>
      <c r="I212" s="342"/>
      <c r="J212" s="342"/>
      <c r="K212" s="277"/>
    </row>
    <row r="213" spans="2:11" customFormat="1" ht="15" customHeight="1">
      <c r="B213" s="276"/>
      <c r="C213" s="208"/>
      <c r="D213" s="208"/>
      <c r="E213" s="208"/>
      <c r="F213" s="229" t="s">
        <v>1882</v>
      </c>
      <c r="G213" s="265"/>
      <c r="H213" s="342" t="s">
        <v>2046</v>
      </c>
      <c r="I213" s="342"/>
      <c r="J213" s="342"/>
      <c r="K213" s="277"/>
    </row>
    <row r="214" spans="2:11" customFormat="1" ht="15" customHeight="1">
      <c r="B214" s="276"/>
      <c r="C214" s="208"/>
      <c r="D214" s="208"/>
      <c r="E214" s="208"/>
      <c r="F214" s="229"/>
      <c r="G214" s="265"/>
      <c r="H214" s="256"/>
      <c r="I214" s="256"/>
      <c r="J214" s="256"/>
      <c r="K214" s="277"/>
    </row>
    <row r="215" spans="2:11" customFormat="1" ht="15" customHeight="1">
      <c r="B215" s="276"/>
      <c r="C215" s="208" t="s">
        <v>2006</v>
      </c>
      <c r="D215" s="208"/>
      <c r="E215" s="208"/>
      <c r="F215" s="229">
        <v>1</v>
      </c>
      <c r="G215" s="265"/>
      <c r="H215" s="342" t="s">
        <v>2047</v>
      </c>
      <c r="I215" s="342"/>
      <c r="J215" s="342"/>
      <c r="K215" s="277"/>
    </row>
    <row r="216" spans="2:11" customFormat="1" ht="15" customHeight="1">
      <c r="B216" s="276"/>
      <c r="C216" s="208"/>
      <c r="D216" s="208"/>
      <c r="E216" s="208"/>
      <c r="F216" s="229">
        <v>2</v>
      </c>
      <c r="G216" s="265"/>
      <c r="H216" s="342" t="s">
        <v>2048</v>
      </c>
      <c r="I216" s="342"/>
      <c r="J216" s="342"/>
      <c r="K216" s="277"/>
    </row>
    <row r="217" spans="2:11" customFormat="1" ht="15" customHeight="1">
      <c r="B217" s="276"/>
      <c r="C217" s="208"/>
      <c r="D217" s="208"/>
      <c r="E217" s="208"/>
      <c r="F217" s="229">
        <v>3</v>
      </c>
      <c r="G217" s="265"/>
      <c r="H217" s="342" t="s">
        <v>2049</v>
      </c>
      <c r="I217" s="342"/>
      <c r="J217" s="342"/>
      <c r="K217" s="277"/>
    </row>
    <row r="218" spans="2:11" customFormat="1" ht="15" customHeight="1">
      <c r="B218" s="276"/>
      <c r="C218" s="208"/>
      <c r="D218" s="208"/>
      <c r="E218" s="208"/>
      <c r="F218" s="229">
        <v>4</v>
      </c>
      <c r="G218" s="265"/>
      <c r="H218" s="342" t="s">
        <v>2050</v>
      </c>
      <c r="I218" s="342"/>
      <c r="J218" s="342"/>
      <c r="K218" s="277"/>
    </row>
    <row r="219" spans="2:11" customFormat="1" ht="12.75" customHeight="1">
      <c r="B219" s="278"/>
      <c r="C219" s="279"/>
      <c r="D219" s="279"/>
      <c r="E219" s="279"/>
      <c r="F219" s="279"/>
      <c r="G219" s="279"/>
      <c r="H219" s="279"/>
      <c r="I219" s="279"/>
      <c r="J219" s="279"/>
      <c r="K219" s="280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15</vt:i4>
      </vt:variant>
    </vt:vector>
  </HeadingPairs>
  <TitlesOfParts>
    <vt:vector size="23" baseType="lpstr">
      <vt:lpstr>Rekapitulace stavby</vt:lpstr>
      <vt:lpstr>D.1.1 - Architektonicko s...</vt:lpstr>
      <vt:lpstr>D.1.4.1 - Elektronické ko...</vt:lpstr>
      <vt:lpstr>D.1.4.2 - Ledová plocha</vt:lpstr>
      <vt:lpstr>D.1.9 - Mantinely</vt:lpstr>
      <vt:lpstr>VON - Vedlejší a ostatní ...</vt:lpstr>
      <vt:lpstr>Seznam figur</vt:lpstr>
      <vt:lpstr>Pokyny pro vyplnění</vt:lpstr>
      <vt:lpstr>'D.1.1 - Architektonicko s...'!Názvy_tisku</vt:lpstr>
      <vt:lpstr>'D.1.4.1 - Elektronické ko...'!Názvy_tisku</vt:lpstr>
      <vt:lpstr>'D.1.4.2 - Ledová plocha'!Názvy_tisku</vt:lpstr>
      <vt:lpstr>'D.1.9 - Mantinely'!Názvy_tisku</vt:lpstr>
      <vt:lpstr>'Rekapitulace stavby'!Názvy_tisku</vt:lpstr>
      <vt:lpstr>'Seznam figur'!Názvy_tisku</vt:lpstr>
      <vt:lpstr>'VON - Vedlejší a ostatní ...'!Názvy_tisku</vt:lpstr>
      <vt:lpstr>'D.1.1 - Architektonicko s...'!Oblast_tisku</vt:lpstr>
      <vt:lpstr>'D.1.4.1 - Elektronické ko...'!Oblast_tisku</vt:lpstr>
      <vt:lpstr>'D.1.4.2 - Ledová plocha'!Oblast_tisku</vt:lpstr>
      <vt:lpstr>'D.1.9 - Mantinely'!Oblast_tisku</vt:lpstr>
      <vt:lpstr>'Pokyny pro vyplnění'!Oblast_tisku</vt:lpstr>
      <vt:lpstr>'Rekapitulace stavby'!Oblast_tisku</vt:lpstr>
      <vt:lpstr>'Seznam figur'!Oblast_tisku</vt:lpstr>
      <vt:lpstr>'VON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WIN7-GP\MD</dc:creator>
  <cp:lastModifiedBy>Švandová Janette Ing.</cp:lastModifiedBy>
  <dcterms:created xsi:type="dcterms:W3CDTF">2026-01-28T15:43:11Z</dcterms:created>
  <dcterms:modified xsi:type="dcterms:W3CDTF">2026-01-29T08:30:31Z</dcterms:modified>
</cp:coreProperties>
</file>