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47\sri\Veřejné zakázky\ZAKÁZKY\Brodska - predlazdeni plochy\01 ZD\od OMKS\"/>
    </mc:Choice>
  </mc:AlternateContent>
  <xr:revisionPtr revIDLastSave="0" documentId="8_{31BB3C3C-44D9-46C1-B069-A5ECB0C64C66}" xr6:coauthVersionLast="47" xr6:coauthVersionMax="47" xr10:uidLastSave="{00000000-0000-0000-0000-000000000000}"/>
  <bookViews>
    <workbookView xWindow="8745" yWindow="1275" windowWidth="19725" windowHeight="1308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_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'1_1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'1_1 01 Pol'!$A$1:$Y$48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G41" i="1"/>
  <c r="F41" i="1"/>
  <c r="G40" i="1"/>
  <c r="F40" i="1"/>
  <c r="G39" i="1"/>
  <c r="F39" i="1"/>
  <c r="G38" i="12"/>
  <c r="BA15" i="12"/>
  <c r="G8" i="12"/>
  <c r="G9" i="12"/>
  <c r="I9" i="12"/>
  <c r="I8" i="12" s="1"/>
  <c r="K9" i="12"/>
  <c r="K8" i="12" s="1"/>
  <c r="M9" i="12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O13" i="12"/>
  <c r="Q13" i="12"/>
  <c r="V13" i="12"/>
  <c r="G14" i="12"/>
  <c r="I14" i="12"/>
  <c r="I13" i="12" s="1"/>
  <c r="K14" i="12"/>
  <c r="K13" i="12" s="1"/>
  <c r="M14" i="12"/>
  <c r="M13" i="12" s="1"/>
  <c r="O14" i="12"/>
  <c r="Q14" i="12"/>
  <c r="V14" i="12"/>
  <c r="G17" i="12"/>
  <c r="O17" i="12"/>
  <c r="G18" i="12"/>
  <c r="I18" i="12"/>
  <c r="I17" i="12" s="1"/>
  <c r="K18" i="12"/>
  <c r="M18" i="12"/>
  <c r="O18" i="12"/>
  <c r="Q18" i="12"/>
  <c r="Q17" i="12" s="1"/>
  <c r="V18" i="12"/>
  <c r="G19" i="12"/>
  <c r="M19" i="12" s="1"/>
  <c r="M17" i="12" s="1"/>
  <c r="I19" i="12"/>
  <c r="K19" i="12"/>
  <c r="K17" i="12" s="1"/>
  <c r="O19" i="12"/>
  <c r="Q19" i="12"/>
  <c r="V19" i="12"/>
  <c r="G20" i="12"/>
  <c r="I20" i="12"/>
  <c r="K20" i="12"/>
  <c r="M20" i="12"/>
  <c r="O20" i="12"/>
  <c r="Q20" i="12"/>
  <c r="V20" i="12"/>
  <c r="V17" i="12" s="1"/>
  <c r="G22" i="12"/>
  <c r="G23" i="12"/>
  <c r="I23" i="12"/>
  <c r="I22" i="12" s="1"/>
  <c r="K23" i="12"/>
  <c r="M23" i="12"/>
  <c r="M22" i="12" s="1"/>
  <c r="O23" i="12"/>
  <c r="O22" i="12" s="1"/>
  <c r="Q23" i="12"/>
  <c r="Q22" i="12" s="1"/>
  <c r="V23" i="12"/>
  <c r="G24" i="12"/>
  <c r="M24" i="12" s="1"/>
  <c r="I24" i="12"/>
  <c r="K24" i="12"/>
  <c r="O24" i="12"/>
  <c r="Q24" i="12"/>
  <c r="V24" i="12"/>
  <c r="V22" i="12" s="1"/>
  <c r="G25" i="12"/>
  <c r="I25" i="12"/>
  <c r="K25" i="12"/>
  <c r="K22" i="12" s="1"/>
  <c r="M25" i="12"/>
  <c r="O25" i="12"/>
  <c r="Q25" i="12"/>
  <c r="V25" i="12"/>
  <c r="G26" i="12"/>
  <c r="K26" i="12"/>
  <c r="O26" i="12"/>
  <c r="V26" i="12"/>
  <c r="G27" i="12"/>
  <c r="I27" i="12"/>
  <c r="I26" i="12" s="1"/>
  <c r="K27" i="12"/>
  <c r="M27" i="12"/>
  <c r="M26" i="12" s="1"/>
  <c r="O27" i="12"/>
  <c r="Q27" i="12"/>
  <c r="Q26" i="12" s="1"/>
  <c r="V27" i="12"/>
  <c r="G29" i="12"/>
  <c r="K29" i="12"/>
  <c r="O29" i="12"/>
  <c r="Q29" i="12"/>
  <c r="V29" i="12"/>
  <c r="G30" i="12"/>
  <c r="I30" i="12"/>
  <c r="I29" i="12" s="1"/>
  <c r="K30" i="12"/>
  <c r="M30" i="12"/>
  <c r="M29" i="12" s="1"/>
  <c r="O30" i="12"/>
  <c r="Q30" i="12"/>
  <c r="V30" i="12"/>
  <c r="G32" i="12"/>
  <c r="O32" i="12"/>
  <c r="V32" i="12"/>
  <c r="G33" i="12"/>
  <c r="I33" i="12"/>
  <c r="I32" i="12" s="1"/>
  <c r="K33" i="12"/>
  <c r="M33" i="12"/>
  <c r="O33" i="12"/>
  <c r="Q33" i="12"/>
  <c r="Q32" i="12" s="1"/>
  <c r="V33" i="12"/>
  <c r="G34" i="12"/>
  <c r="M34" i="12" s="1"/>
  <c r="I34" i="12"/>
  <c r="K34" i="12"/>
  <c r="K32" i="12" s="1"/>
  <c r="O34" i="12"/>
  <c r="Q34" i="12"/>
  <c r="V34" i="12"/>
  <c r="G35" i="12"/>
  <c r="I35" i="12"/>
  <c r="K35" i="12"/>
  <c r="M35" i="12"/>
  <c r="O35" i="12"/>
  <c r="Q35" i="12"/>
  <c r="V35" i="12"/>
  <c r="G36" i="12"/>
  <c r="M36" i="12" s="1"/>
  <c r="I36" i="12"/>
  <c r="K36" i="12"/>
  <c r="O36" i="12"/>
  <c r="Q36" i="12"/>
  <c r="V36" i="12"/>
  <c r="AE38" i="12"/>
  <c r="AF38" i="12"/>
  <c r="I20" i="1"/>
  <c r="I19" i="1"/>
  <c r="I18" i="1"/>
  <c r="I17" i="1"/>
  <c r="I16" i="1"/>
  <c r="F42" i="1"/>
  <c r="G23" i="1" s="1"/>
  <c r="G42" i="1"/>
  <c r="G25" i="1" s="1"/>
  <c r="A25" i="1" s="1"/>
  <c r="H41" i="1"/>
  <c r="I41" i="1" s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I59" i="1" l="1"/>
  <c r="J58" i="1" s="1"/>
  <c r="J57" i="1"/>
  <c r="A26" i="1"/>
  <c r="G26" i="1"/>
  <c r="A23" i="1"/>
  <c r="G28" i="1"/>
  <c r="M8" i="12"/>
  <c r="M32" i="12"/>
  <c r="I21" i="1"/>
  <c r="J52" i="1"/>
  <c r="I39" i="1"/>
  <c r="I42" i="1" s="1"/>
  <c r="J55" i="1" l="1"/>
  <c r="J56" i="1"/>
  <c r="J54" i="1"/>
  <c r="J53" i="1"/>
  <c r="J59" i="1"/>
  <c r="A24" i="1"/>
  <c r="G24" i="1"/>
  <c r="A27" i="1" s="1"/>
  <c r="J41" i="1"/>
  <c r="J39" i="1"/>
  <c r="J42" i="1" s="1"/>
  <c r="J40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587DCA79-DF3A-4887-BBF1-E49D619E367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26A93B0-28F6-4EA7-8CA5-854777812F5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<sst xmlns="http://schemas.openxmlformats.org/spreadsheetml/2006/main" count="318" uniqueCount="163">
  <si>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</si>
  <si>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</si>
  <si>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</si>
  <si>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</si>
  <si>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</si>
  <si>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</si>
  <si>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</si>
  <si>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</si>
  <si>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</si>
  <si>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</si>
  <si>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</si>
  <si>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</si>
  <si>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</si>
  <si>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</si>
  <si>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</si>
  <si>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</si>
  <si>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</si>
  <si>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</si>
  <si>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</si>
  <si>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</si>
  <si>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</si>
  <si>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</si>
  <si>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</si>
  <si>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</si>
  <si>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</si>
  <si>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</si>
  <si>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</si>
  <si>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</si>
  <si>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</si>
  <si>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</si>
  <si>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</si>
  <si>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</si>
  <si>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</si>
  <si>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</si>
  <si>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</si>
  <si>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</si>
  <si>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</si>
  <si>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</si>
  <si>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</si>
  <si>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</si>
  <si>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</si>
  <si>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</si>
  <si>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</si>
  <si>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</si>
  <si>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Rozpočet - zpevněné plochy prostranství OSA</t>
  </si>
  <si>
    <t>1_1</t>
  </si>
  <si>
    <t>Oprava zpevněné plochy - prostranství OSA</t>
  </si>
  <si>
    <t>Objekt:</t>
  </si>
  <si>
    <t>Rozpočet:</t>
  </si>
  <si>
    <t>Stavba</t>
  </si>
  <si>
    <t>Celkem za stavbu</t>
  </si>
  <si>
    <t>CZK</t>
  </si>
  <si>
    <t>#POPS</t>
  </si>
  <si>
    <t>#POPO</t>
  </si>
  <si>
    <t>Popis objektu: 1_1 - Oprava zpevněné plochy - prostranství OSA</t>
  </si>
  <si>
    <t>#POPR</t>
  </si>
  <si>
    <t>Popis rozpočtu: 01 - Rozpočet - zpevněné plochy prostranství OSA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</si>
  <si>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</si>
  <si>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</si>
  <si>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</si>
  <si>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</si>
  <si>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</si>
  <si>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</si>
  <si>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</si>
  <si>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</si>
  <si>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8</t>
  </si>
  <si>
    <t>Trubní vedení</t>
  </si>
  <si>
    <t>99</t>
  </si>
  <si>
    <t>Staveništní přesun hmot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</si>
  <si>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</si>
  <si>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</si>
  <si>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</si>
  <si>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</si>
  <si>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</si>
  <si>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</si>
  <si>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</si>
  <si>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</si>
  <si>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</si>
  <si>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</si>
  <si>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</si>
  <si>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</si>
  <si>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</si>
  <si>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</si>
  <si>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</si>
  <si>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</si>
  <si>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</si>
  <si>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</si>
  <si>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</si>
  <si>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</si>
  <si>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</si>
  <si>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</si>
  <si>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</si>
  <si>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</si>
  <si>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</si>
  <si>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</si>
  <si>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</si>
  <si>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</si>
  <si>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</si>
  <si>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</si>
  <si>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</si>
  <si>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</si>
  <si>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</si>
  <si>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</si>
  <si>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vozovek a ploch s jakoukoliv výplní spár   v jakékoliv ploše, zám. dlažky,kladených do lože z kameniva</t>
  </si>
  <si>
    <t>m2</t>
  </si>
  <si>
    <t>RTS 24/ II</t>
  </si>
  <si>
    <t>Indiv</t>
  </si>
  <si>
    <t>Práce</t>
  </si>
  <si>
    <t>Běžná</t>
  </si>
  <si>
    <t>POL1_</t>
  </si>
  <si>
    <t>s přemístěním hmot na skládku na vzdálenost do 3 m nebo s naložením na dopravní prostředek</t>
  </si>
  <si>
    <t>POP</t>
  </si>
  <si>
    <t>199000002R00</t>
  </si>
  <si>
    <t>Poplatky za skládku horniny 1- 4, skupina 17 05 04 z Katalogu odpadů</t>
  </si>
  <si>
    <t>m3</t>
  </si>
  <si>
    <t>113107318R00</t>
  </si>
  <si>
    <t>Odstranění podkladu pl. 50 m2,kam.těžené tl.18 cm</t>
  </si>
  <si>
    <t>215901101R00</t>
  </si>
  <si>
    <t>Zhutnění podloží z rostlé horniny 1 až 4 pod násypy z hornin soudržných do 92% PS a nesoudržných sypkých relativní ulehlosti l(d) do 0,8</t>
  </si>
  <si>
    <t>z rostlé horniny tř.1 - 4 pod násypy z hornin soudržných do 92% PS a hornin nesoudržných sypkých relativní ulehlosti I(d) do 0,8</t>
  </si>
  <si>
    <t>1702</t>
  </si>
  <si>
    <t>VV</t>
  </si>
  <si>
    <t>564841113RT4</t>
  </si>
  <si>
    <t>Podklad ze štěrkodrti po zhutnění tloušťky 14 cm štěrkodrť frakce 0-63 mm</t>
  </si>
  <si>
    <t>POL1_1</t>
  </si>
  <si>
    <t>596215040R00</t>
  </si>
  <si>
    <t>Kladení zámkové dlažby tl. 8 cm do drtě tl. 4 cm</t>
  </si>
  <si>
    <t>592452620R</t>
  </si>
  <si>
    <t>dlažba betonová dvouvrstvá; čtverec; šedá; l = 200 mm; š = 200 mm; tl. 80,0 mm</t>
  </si>
  <si>
    <t>SPCM</t>
  </si>
  <si>
    <t>Specifikace</t>
  </si>
  <si>
    <t>POL3_1</t>
  </si>
  <si>
    <t>1702*1,1</t>
  </si>
  <si>
    <t>899231111R00</t>
  </si>
  <si>
    <t>Výšková úprava vstupu do 20 cm, zvýšení mříže</t>
  </si>
  <si>
    <t>kus</t>
  </si>
  <si>
    <t>899431111R00</t>
  </si>
  <si>
    <t>Výšková úprava do 20 cm, zvýšení krytu šoupěte</t>
  </si>
  <si>
    <t>899331111R00</t>
  </si>
  <si>
    <t>Výšková úprava vstupu do 20 cm, zvýšení poklopu</t>
  </si>
  <si>
    <t>998223011R00</t>
  </si>
  <si>
    <t>Přesun hmot, pozemní komunikace, kryt dlážděný</t>
  </si>
  <si>
    <t>t</t>
  </si>
  <si>
    <t>1009,78116</t>
  </si>
  <si>
    <t>R 56</t>
  </si>
  <si>
    <t>Odvoz a likvidace vybouraných betonových prvků, do vzdálenosti dle možností dodavatele, včetně všech poplatků</t>
  </si>
  <si>
    <t>Vlastní</t>
  </si>
  <si>
    <t>Profese, tarify</t>
  </si>
  <si>
    <t>POL5_</t>
  </si>
  <si>
    <t>309+490</t>
  </si>
  <si>
    <t>3</t>
  </si>
  <si>
    <t>Koordinace prací - zajištění přístupu do objektů</t>
  </si>
  <si>
    <t>soubor</t>
  </si>
  <si>
    <t>Kompletní zajištění DIO pro provádění prací</t>
  </si>
  <si>
    <t>6</t>
  </si>
  <si>
    <t>Vytyčení a ochrana stávajících sítí technické infrastruktury</t>
  </si>
  <si>
    <t>7</t>
  </si>
  <si>
    <t>Zkouška hutnění  pod komunikacemi</t>
  </si>
  <si>
    <t>SUM</t>
  </si>
  <si>
    <t>Poznámky uchazeče k zadání</t>
  </si>
  <si>
    <t>POPUZIV</t>
  </si>
  <si>
    <t>END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</si>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</sst>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0" t="s">
        <v>41</v>
      </c>
      <c r="B2" s="190"/>
      <c r="C2" s="190"/>
      <c r="D2" s="190"/>
      <c r="E2" s="190"/>
      <c r="F2" s="190"/>
      <c r="G2" s="19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opLeftCell="B58" zoomScaleNormal="100" zoomScaleSheetLayoutView="75" workbookViewId="0">
      <selection activeCell="C47" sqref="C4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1" t="s">
        <v>4</v>
      </c>
      <c r="C1" s="192"/>
      <c r="D1" s="192"/>
      <c r="E1" s="192"/>
      <c r="F1" s="192"/>
      <c r="G1" s="192"/>
      <c r="H1" s="192"/>
      <c r="I1" s="192"/>
      <c r="J1" s="193"/>
    </row>
    <row r="2" spans="1:15" ht="36" customHeight="1" x14ac:dyDescent="0.2">
      <c r="A2" s="2"/>
      <c r="B2" s="77" t="s">
        <v>24</v>
      </c>
      <c r="C2" s="78"/>
      <c r="D2" s="79" t="s">
        <v>162</v>
      </c>
      <c r="E2" s="200" t="s">
        <v>46</v>
      </c>
      <c r="F2" s="201"/>
      <c r="G2" s="201"/>
      <c r="H2" s="201"/>
      <c r="I2" s="201"/>
      <c r="J2" s="202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03" t="s">
        <v>46</v>
      </c>
      <c r="F3" s="204"/>
      <c r="G3" s="204"/>
      <c r="H3" s="204"/>
      <c r="I3" s="204"/>
      <c r="J3" s="205"/>
    </row>
    <row r="4" spans="1:15" ht="23.25" customHeight="1" x14ac:dyDescent="0.2">
      <c r="A4" s="76">
        <v>4416</v>
      </c>
      <c r="B4" s="82" t="s">
        <v>48</v>
      </c>
      <c r="C4" s="83"/>
      <c r="D4" s="84" t="s">
        <v>43</v>
      </c>
      <c r="E4" s="213" t="s">
        <v>44</v>
      </c>
      <c r="F4" s="214"/>
      <c r="G4" s="214"/>
      <c r="H4" s="214"/>
      <c r="I4" s="214"/>
      <c r="J4" s="215"/>
    </row>
    <row r="5" spans="1:15" ht="24" customHeight="1" x14ac:dyDescent="0.2">
      <c r="A5" s="2"/>
      <c r="B5" s="31" t="s">
        <v>23</v>
      </c>
      <c r="D5" s="218"/>
      <c r="E5" s="219"/>
      <c r="F5" s="219"/>
      <c r="G5" s="219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0"/>
      <c r="E6" s="221"/>
      <c r="F6" s="221"/>
      <c r="G6" s="221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2"/>
      <c r="F7" s="223"/>
      <c r="G7" s="22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7"/>
      <c r="E11" s="207"/>
      <c r="F11" s="207"/>
      <c r="G11" s="207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2"/>
      <c r="E12" s="212"/>
      <c r="F12" s="212"/>
      <c r="G12" s="212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6"/>
      <c r="F13" s="217"/>
      <c r="G13" s="21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6"/>
      <c r="F15" s="206"/>
      <c r="G15" s="208"/>
      <c r="H15" s="208"/>
      <c r="I15" s="208" t="s">
        <v>31</v>
      </c>
      <c r="J15" s="209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197"/>
      <c r="F16" s="198"/>
      <c r="G16" s="197"/>
      <c r="H16" s="198"/>
      <c r="I16" s="197">
        <f>SUMIF(F52:F58,A16,I52:I58)+SUMIF(F52:F58,"PSU",I52:I58)</f>
        <v>0</v>
      </c>
      <c r="J16" s="199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197"/>
      <c r="F17" s="198"/>
      <c r="G17" s="197"/>
      <c r="H17" s="198"/>
      <c r="I17" s="197">
        <f>SUMIF(F52:F58,A17,I52:I58)</f>
        <v>0</v>
      </c>
      <c r="J17" s="199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197"/>
      <c r="F18" s="198"/>
      <c r="G18" s="197"/>
      <c r="H18" s="198"/>
      <c r="I18" s="197">
        <f>SUMIF(F52:F58,A18,I52:I58)</f>
        <v>0</v>
      </c>
      <c r="J18" s="199"/>
    </row>
    <row r="19" spans="1:10" ht="23.25" customHeight="1" x14ac:dyDescent="0.2">
      <c r="A19" s="139" t="s">
        <v>73</v>
      </c>
      <c r="B19" s="38" t="s">
        <v>29</v>
      </c>
      <c r="C19" s="62"/>
      <c r="D19" s="63"/>
      <c r="E19" s="197"/>
      <c r="F19" s="198"/>
      <c r="G19" s="197"/>
      <c r="H19" s="198"/>
      <c r="I19" s="197">
        <f>SUMIF(F52:F58,A19,I52:I58)</f>
        <v>0</v>
      </c>
      <c r="J19" s="199"/>
    </row>
    <row r="20" spans="1:10" ht="23.25" customHeight="1" x14ac:dyDescent="0.2">
      <c r="A20" s="139" t="s">
        <v>72</v>
      </c>
      <c r="B20" s="38" t="s">
        <v>30</v>
      </c>
      <c r="C20" s="62"/>
      <c r="D20" s="63"/>
      <c r="E20" s="197"/>
      <c r="F20" s="198"/>
      <c r="G20" s="197"/>
      <c r="H20" s="198"/>
      <c r="I20" s="197">
        <f>SUMIF(F52:F58,A20,I52:I58)</f>
        <v>0</v>
      </c>
      <c r="J20" s="19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11"/>
      <c r="G21" s="210"/>
      <c r="H21" s="211"/>
      <c r="I21" s="210">
        <f>SUM(I16:J20)</f>
        <v>0</v>
      </c>
      <c r="J21" s="22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7">
        <f>ZakladDPHSniVypocet</f>
        <v>0</v>
      </c>
      <c r="H23" s="228"/>
      <c r="I23" s="22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5">
        <f>A23</f>
        <v>0</v>
      </c>
      <c r="H24" s="226"/>
      <c r="I24" s="22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7">
        <f>ZakladDPHZaklVypocet</f>
        <v>0</v>
      </c>
      <c r="H25" s="228"/>
      <c r="I25" s="22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4">
        <f>A25</f>
        <v>0</v>
      </c>
      <c r="H26" s="195"/>
      <c r="I26" s="19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6">
        <f>CenaCelkem-(ZakladDPHSni+DPHSni+ZakladDPHZakl+DPHZakl)</f>
        <v>0</v>
      </c>
      <c r="H27" s="196"/>
      <c r="I27" s="196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31">
        <f>ZakladDPHSniVypocet+ZakladDPHZaklVypocet</f>
        <v>0</v>
      </c>
      <c r="H28" s="231"/>
      <c r="I28" s="231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30">
        <f>A27</f>
        <v>0</v>
      </c>
      <c r="H29" s="230"/>
      <c r="I29" s="230"/>
      <c r="J29" s="119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2"/>
      <c r="E34" s="233"/>
      <c r="G34" s="234"/>
      <c r="H34" s="235"/>
      <c r="I34" s="235"/>
      <c r="J34" s="25"/>
    </row>
    <row r="35" spans="1:10" ht="12.75" customHeight="1" x14ac:dyDescent="0.2">
      <c r="A35" s="2"/>
      <c r="B35" s="2"/>
      <c r="D35" s="224" t="s">
        <v>2</v>
      </c>
      <c r="E35" s="22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49</v>
      </c>
      <c r="C39" s="236"/>
      <c r="D39" s="236"/>
      <c r="E39" s="236"/>
      <c r="F39" s="99">
        <f>'1_1 01 Pol'!AE38</f>
        <v>0</v>
      </c>
      <c r="G39" s="100">
        <f>'1_1 01 Pol'!AF38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45</v>
      </c>
      <c r="C40" s="237" t="s">
        <v>46</v>
      </c>
      <c r="D40" s="237"/>
      <c r="E40" s="237"/>
      <c r="F40" s="104">
        <f>'1_1 01 Pol'!AE38</f>
        <v>0</v>
      </c>
      <c r="G40" s="105">
        <f>'1_1 01 Pol'!AF38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43</v>
      </c>
      <c r="C41" s="236" t="s">
        <v>44</v>
      </c>
      <c r="D41" s="236"/>
      <c r="E41" s="236"/>
      <c r="F41" s="108">
        <f>'1_1 01 Pol'!AE38</f>
        <v>0</v>
      </c>
      <c r="G41" s="101">
        <f>'1_1 01 Pol'!AF38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238" t="s">
        <v>50</v>
      </c>
      <c r="C42" s="239"/>
      <c r="D42" s="239"/>
      <c r="E42" s="240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52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9" spans="1:10" ht="15.75" x14ac:dyDescent="0.25">
      <c r="B49" s="120" t="s">
        <v>57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58</v>
      </c>
      <c r="G51" s="127"/>
      <c r="H51" s="127"/>
      <c r="I51" s="127" t="s">
        <v>31</v>
      </c>
      <c r="J51" s="127" t="s">
        <v>0</v>
      </c>
    </row>
    <row r="52" spans="1:10" ht="36.75" customHeight="1" x14ac:dyDescent="0.2">
      <c r="A52" s="123"/>
      <c r="B52" s="128" t="s">
        <v>59</v>
      </c>
      <c r="C52" s="241" t="s">
        <v>60</v>
      </c>
      <c r="D52" s="242"/>
      <c r="E52" s="242"/>
      <c r="F52" s="135" t="s">
        <v>26</v>
      </c>
      <c r="G52" s="136"/>
      <c r="H52" s="136"/>
      <c r="I52" s="136">
        <f>'1_1 01 Pol'!G8</f>
        <v>0</v>
      </c>
      <c r="J52" s="132" t="str">
        <f>IF(I59=0,"",I52/I59*100)</f>
        <v/>
      </c>
    </row>
    <row r="53" spans="1:10" ht="36.75" customHeight="1" x14ac:dyDescent="0.2">
      <c r="A53" s="123"/>
      <c r="B53" s="128" t="s">
        <v>61</v>
      </c>
      <c r="C53" s="241" t="s">
        <v>62</v>
      </c>
      <c r="D53" s="242"/>
      <c r="E53" s="242"/>
      <c r="F53" s="135" t="s">
        <v>26</v>
      </c>
      <c r="G53" s="136"/>
      <c r="H53" s="136"/>
      <c r="I53" s="136">
        <f>'1_1 01 Pol'!G13</f>
        <v>0</v>
      </c>
      <c r="J53" s="132" t="str">
        <f>IF(I59=0,"",I53/I59*100)</f>
        <v/>
      </c>
    </row>
    <row r="54" spans="1:10" ht="36.75" customHeight="1" x14ac:dyDescent="0.2">
      <c r="A54" s="123"/>
      <c r="B54" s="128" t="s">
        <v>63</v>
      </c>
      <c r="C54" s="241" t="s">
        <v>64</v>
      </c>
      <c r="D54" s="242"/>
      <c r="E54" s="242"/>
      <c r="F54" s="135" t="s">
        <v>26</v>
      </c>
      <c r="G54" s="136"/>
      <c r="H54" s="136"/>
      <c r="I54" s="136">
        <f>'1_1 01 Pol'!G17</f>
        <v>0</v>
      </c>
      <c r="J54" s="132" t="str">
        <f>IF(I59=0,"",I54/I59*100)</f>
        <v/>
      </c>
    </row>
    <row r="55" spans="1:10" ht="36.75" customHeight="1" x14ac:dyDescent="0.2">
      <c r="A55" s="123"/>
      <c r="B55" s="128" t="s">
        <v>65</v>
      </c>
      <c r="C55" s="241" t="s">
        <v>66</v>
      </c>
      <c r="D55" s="242"/>
      <c r="E55" s="242"/>
      <c r="F55" s="135" t="s">
        <v>26</v>
      </c>
      <c r="G55" s="136"/>
      <c r="H55" s="136"/>
      <c r="I55" s="136">
        <f>'1_1 01 Pol'!G22</f>
        <v>0</v>
      </c>
      <c r="J55" s="132" t="str">
        <f>IF(I59=0,"",I55/I59*100)</f>
        <v/>
      </c>
    </row>
    <row r="56" spans="1:10" ht="36.75" customHeight="1" x14ac:dyDescent="0.2">
      <c r="A56" s="123"/>
      <c r="B56" s="128" t="s">
        <v>67</v>
      </c>
      <c r="C56" s="241" t="s">
        <v>68</v>
      </c>
      <c r="D56" s="242"/>
      <c r="E56" s="242"/>
      <c r="F56" s="135" t="s">
        <v>26</v>
      </c>
      <c r="G56" s="136"/>
      <c r="H56" s="136"/>
      <c r="I56" s="136">
        <f>'1_1 01 Pol'!G26</f>
        <v>0</v>
      </c>
      <c r="J56" s="132" t="str">
        <f>IF(I59=0,"",I56/I59*100)</f>
        <v/>
      </c>
    </row>
    <row r="57" spans="1:10" ht="36.75" customHeight="1" x14ac:dyDescent="0.2">
      <c r="A57" s="123"/>
      <c r="B57" s="128" t="s">
        <v>69</v>
      </c>
      <c r="C57" s="241" t="s">
        <v>70</v>
      </c>
      <c r="D57" s="242"/>
      <c r="E57" s="242"/>
      <c r="F57" s="135" t="s">
        <v>71</v>
      </c>
      <c r="G57" s="136"/>
      <c r="H57" s="136"/>
      <c r="I57" s="136">
        <f>'1_1 01 Pol'!G29</f>
        <v>0</v>
      </c>
      <c r="J57" s="132" t="str">
        <f>IF(I59=0,"",I57/I59*100)</f>
        <v/>
      </c>
    </row>
    <row r="58" spans="1:10" ht="36.75" customHeight="1" x14ac:dyDescent="0.2">
      <c r="A58" s="123"/>
      <c r="B58" s="128" t="s">
        <v>72</v>
      </c>
      <c r="C58" s="241" t="s">
        <v>30</v>
      </c>
      <c r="D58" s="242"/>
      <c r="E58" s="242"/>
      <c r="F58" s="135" t="s">
        <v>72</v>
      </c>
      <c r="G58" s="136"/>
      <c r="H58" s="136"/>
      <c r="I58" s="136">
        <f>'1_1 01 Pol'!G32</f>
        <v>0</v>
      </c>
      <c r="J58" s="132" t="str">
        <f>IF(I59=0,"",I58/I59*100)</f>
        <v/>
      </c>
    </row>
    <row r="59" spans="1:10" ht="25.5" customHeight="1" x14ac:dyDescent="0.2">
      <c r="A59" s="124"/>
      <c r="B59" s="129" t="s">
        <v>1</v>
      </c>
      <c r="C59" s="130"/>
      <c r="D59" s="131"/>
      <c r="E59" s="131"/>
      <c r="F59" s="137"/>
      <c r="G59" s="138"/>
      <c r="H59" s="138"/>
      <c r="I59" s="138">
        <f>SUM(I52:I58)</f>
        <v>0</v>
      </c>
      <c r="J59" s="133">
        <f>SUM(J52:J58)</f>
        <v>0</v>
      </c>
    </row>
    <row r="60" spans="1:10" x14ac:dyDescent="0.2">
      <c r="F60" s="87"/>
      <c r="G60" s="87"/>
      <c r="H60" s="87"/>
      <c r="I60" s="87"/>
      <c r="J60" s="134"/>
    </row>
    <row r="61" spans="1:10" x14ac:dyDescent="0.2">
      <c r="F61" s="87"/>
      <c r="G61" s="87"/>
      <c r="H61" s="87"/>
      <c r="I61" s="87"/>
      <c r="J61" s="134"/>
    </row>
    <row r="62" spans="1:10" x14ac:dyDescent="0.2">
      <c r="F62" s="87"/>
      <c r="G62" s="87"/>
      <c r="H62" s="87"/>
      <c r="I62" s="87"/>
      <c r="J62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8:E58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3" t="s">
        <v>7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50" t="s">
        <v>8</v>
      </c>
      <c r="B2" s="49"/>
      <c r="C2" s="245"/>
      <c r="D2" s="245"/>
      <c r="E2" s="245"/>
      <c r="F2" s="245"/>
      <c r="G2" s="246"/>
    </row>
    <row r="3" spans="1:7" ht="24.95" customHeight="1" x14ac:dyDescent="0.2">
      <c r="A3" s="50" t="s">
        <v>9</v>
      </c>
      <c r="B3" s="49"/>
      <c r="C3" s="245"/>
      <c r="D3" s="245"/>
      <c r="E3" s="245"/>
      <c r="F3" s="245"/>
      <c r="G3" s="246"/>
    </row>
    <row r="4" spans="1:7" ht="24.95" customHeight="1" x14ac:dyDescent="0.2">
      <c r="A4" s="50" t="s">
        <v>10</v>
      </c>
      <c r="B4" s="49"/>
      <c r="C4" s="245"/>
      <c r="D4" s="245"/>
      <c r="E4" s="245"/>
      <c r="F4" s="245"/>
      <c r="G4" s="24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EBA5-8CE5-4793-A293-94B7DE44B2B4}">
  <sheetPr>
    <outlinePr summaryBelow="0"/>
  </sheetPr>
  <dimension ref="A1:BH5000"/>
  <sheetViews>
    <sheetView tabSelected="1" workbookViewId="0">
      <pane ySplit="7" topLeftCell="A26" activePane="bottomLeft" state="frozen"/>
      <selection pane="bottomLeft" activeCell="C4" sqref="C4:G4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3" width="0" hidden="1" customWidth="1"/>
    <col min="24" max="24" width="15.7109375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1" t="s">
        <v>7</v>
      </c>
      <c r="B1" s="261"/>
      <c r="C1" s="261"/>
      <c r="D1" s="261"/>
      <c r="E1" s="261"/>
      <c r="F1" s="261"/>
      <c r="G1" s="261"/>
      <c r="AG1" t="s">
        <v>74</v>
      </c>
    </row>
    <row r="2" spans="1:60" ht="24.95" customHeight="1" x14ac:dyDescent="0.2">
      <c r="A2" s="140" t="s">
        <v>8</v>
      </c>
      <c r="B2" s="49" t="s">
        <v>162</v>
      </c>
      <c r="C2" s="262" t="s">
        <v>46</v>
      </c>
      <c r="D2" s="263"/>
      <c r="E2" s="263"/>
      <c r="F2" s="263"/>
      <c r="G2" s="264"/>
      <c r="AG2" t="s">
        <v>75</v>
      </c>
    </row>
    <row r="3" spans="1:60" ht="24.95" customHeight="1" x14ac:dyDescent="0.2">
      <c r="A3" s="140" t="s">
        <v>9</v>
      </c>
      <c r="B3" s="49" t="s">
        <v>45</v>
      </c>
      <c r="C3" s="262" t="s">
        <v>46</v>
      </c>
      <c r="D3" s="263"/>
      <c r="E3" s="263"/>
      <c r="F3" s="263"/>
      <c r="G3" s="264"/>
      <c r="AC3" s="121" t="s">
        <v>75</v>
      </c>
      <c r="AG3" t="s">
        <v>76</v>
      </c>
    </row>
    <row r="4" spans="1:60" ht="24.95" customHeight="1" x14ac:dyDescent="0.2">
      <c r="A4" s="141" t="s">
        <v>10</v>
      </c>
      <c r="B4" s="142" t="s">
        <v>43</v>
      </c>
      <c r="C4" s="265" t="s">
        <v>44</v>
      </c>
      <c r="D4" s="266"/>
      <c r="E4" s="266"/>
      <c r="F4" s="266"/>
      <c r="G4" s="267"/>
      <c r="AG4" t="s">
        <v>77</v>
      </c>
    </row>
    <row r="5" spans="1:60" x14ac:dyDescent="0.2">
      <c r="D5" s="10"/>
    </row>
    <row r="6" spans="1:60" ht="38.25" x14ac:dyDescent="0.2">
      <c r="A6" s="144" t="s">
        <v>78</v>
      </c>
      <c r="B6" s="146" t="s">
        <v>79</v>
      </c>
      <c r="C6" s="146" t="s">
        <v>80</v>
      </c>
      <c r="D6" s="145" t="s">
        <v>81</v>
      </c>
      <c r="E6" s="144" t="s">
        <v>82</v>
      </c>
      <c r="F6" s="143" t="s">
        <v>83</v>
      </c>
      <c r="G6" s="144" t="s">
        <v>31</v>
      </c>
      <c r="H6" s="147" t="s">
        <v>32</v>
      </c>
      <c r="I6" s="147" t="s">
        <v>84</v>
      </c>
      <c r="J6" s="147" t="s">
        <v>33</v>
      </c>
      <c r="K6" s="147" t="s">
        <v>85</v>
      </c>
      <c r="L6" s="147" t="s">
        <v>86</v>
      </c>
      <c r="M6" s="147" t="s">
        <v>87</v>
      </c>
      <c r="N6" s="147" t="s">
        <v>88</v>
      </c>
      <c r="O6" s="147" t="s">
        <v>89</v>
      </c>
      <c r="P6" s="147" t="s">
        <v>90</v>
      </c>
      <c r="Q6" s="147" t="s">
        <v>91</v>
      </c>
      <c r="R6" s="147" t="s">
        <v>92</v>
      </c>
      <c r="S6" s="147" t="s">
        <v>93</v>
      </c>
      <c r="T6" s="147" t="s">
        <v>94</v>
      </c>
      <c r="U6" s="147" t="s">
        <v>95</v>
      </c>
      <c r="V6" s="147" t="s">
        <v>96</v>
      </c>
      <c r="W6" s="147" t="s">
        <v>97</v>
      </c>
      <c r="X6" s="147" t="s">
        <v>98</v>
      </c>
      <c r="Y6" s="147" t="s">
        <v>99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1" t="s">
        <v>100</v>
      </c>
      <c r="B8" s="162" t="s">
        <v>59</v>
      </c>
      <c r="C8" s="183" t="s">
        <v>60</v>
      </c>
      <c r="D8" s="163"/>
      <c r="E8" s="164"/>
      <c r="F8" s="165"/>
      <c r="G8" s="165">
        <f>SUMIF(AG9:AG12,"&lt;&gt;NOR",G9:G12)</f>
        <v>0</v>
      </c>
      <c r="H8" s="165"/>
      <c r="I8" s="165">
        <f>SUM(I9:I12)</f>
        <v>0</v>
      </c>
      <c r="J8" s="165"/>
      <c r="K8" s="165">
        <f>SUM(K9:K12)</f>
        <v>0</v>
      </c>
      <c r="L8" s="165"/>
      <c r="M8" s="165">
        <f>SUM(M9:M12)</f>
        <v>0</v>
      </c>
      <c r="N8" s="164"/>
      <c r="O8" s="164">
        <f>SUM(O9:O12)</f>
        <v>0</v>
      </c>
      <c r="P8" s="164"/>
      <c r="Q8" s="164">
        <f>SUM(Q9:Q12)</f>
        <v>1056.94</v>
      </c>
      <c r="R8" s="165"/>
      <c r="S8" s="165"/>
      <c r="T8" s="165"/>
      <c r="U8" s="165"/>
      <c r="V8" s="165">
        <f>SUM(V9:V12)</f>
        <v>835.68</v>
      </c>
      <c r="W8" s="165"/>
      <c r="X8" s="165"/>
      <c r="Y8" s="166"/>
      <c r="AG8" t="s">
        <v>101</v>
      </c>
    </row>
    <row r="9" spans="1:60" ht="33.75" outlineLevel="1" x14ac:dyDescent="0.2">
      <c r="A9" s="168">
        <v>1</v>
      </c>
      <c r="B9" s="169" t="s">
        <v>102</v>
      </c>
      <c r="C9" s="184" t="s">
        <v>103</v>
      </c>
      <c r="D9" s="170" t="s">
        <v>104</v>
      </c>
      <c r="E9" s="171">
        <v>1702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0.22500000000000001</v>
      </c>
      <c r="Q9" s="171">
        <f>ROUND(E9*P9,2)</f>
        <v>382.95</v>
      </c>
      <c r="R9" s="173"/>
      <c r="S9" s="173" t="s">
        <v>105</v>
      </c>
      <c r="T9" s="173" t="s">
        <v>106</v>
      </c>
      <c r="U9" s="173">
        <v>0.14000000000000001</v>
      </c>
      <c r="V9" s="173">
        <f>ROUND(E9*U9,2)</f>
        <v>238.28</v>
      </c>
      <c r="W9" s="173"/>
      <c r="X9" s="173" t="s">
        <v>107</v>
      </c>
      <c r="Y9" s="174" t="s">
        <v>108</v>
      </c>
      <c r="Z9" s="148"/>
      <c r="AA9" s="148"/>
      <c r="AB9" s="148"/>
      <c r="AC9" s="148"/>
      <c r="AD9" s="148"/>
      <c r="AE9" s="148"/>
      <c r="AF9" s="148"/>
      <c r="AG9" s="148" t="s">
        <v>109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59" t="s">
        <v>110</v>
      </c>
      <c r="D10" s="260"/>
      <c r="E10" s="260"/>
      <c r="F10" s="260"/>
      <c r="G10" s="260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111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22.5" outlineLevel="1" x14ac:dyDescent="0.2">
      <c r="A11" s="175">
        <v>2</v>
      </c>
      <c r="B11" s="176" t="s">
        <v>112</v>
      </c>
      <c r="C11" s="185" t="s">
        <v>113</v>
      </c>
      <c r="D11" s="177" t="s">
        <v>114</v>
      </c>
      <c r="E11" s="178">
        <v>38.5</v>
      </c>
      <c r="F11" s="179"/>
      <c r="G11" s="180">
        <f>ROUND(E11*F11,2)</f>
        <v>0</v>
      </c>
      <c r="H11" s="179"/>
      <c r="I11" s="180">
        <f>ROUND(E11*H11,2)</f>
        <v>0</v>
      </c>
      <c r="J11" s="179"/>
      <c r="K11" s="180">
        <f>ROUND(E11*J11,2)</f>
        <v>0</v>
      </c>
      <c r="L11" s="180">
        <v>21</v>
      </c>
      <c r="M11" s="180">
        <f>G11*(1+L11/100)</f>
        <v>0</v>
      </c>
      <c r="N11" s="178">
        <v>0</v>
      </c>
      <c r="O11" s="178">
        <f>ROUND(E11*N11,2)</f>
        <v>0</v>
      </c>
      <c r="P11" s="178">
        <v>0</v>
      </c>
      <c r="Q11" s="178">
        <f>ROUND(E11*P11,2)</f>
        <v>0</v>
      </c>
      <c r="R11" s="180"/>
      <c r="S11" s="180" t="s">
        <v>105</v>
      </c>
      <c r="T11" s="180" t="s">
        <v>106</v>
      </c>
      <c r="U11" s="180">
        <v>0</v>
      </c>
      <c r="V11" s="180">
        <f>ROUND(E11*U11,2)</f>
        <v>0</v>
      </c>
      <c r="W11" s="180"/>
      <c r="X11" s="180" t="s">
        <v>107</v>
      </c>
      <c r="Y11" s="181" t="s">
        <v>108</v>
      </c>
      <c r="Z11" s="148"/>
      <c r="AA11" s="148"/>
      <c r="AB11" s="148"/>
      <c r="AC11" s="148"/>
      <c r="AD11" s="148"/>
      <c r="AE11" s="148"/>
      <c r="AF11" s="148"/>
      <c r="AG11" s="148" t="s">
        <v>109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75">
        <v>3</v>
      </c>
      <c r="B12" s="176" t="s">
        <v>115</v>
      </c>
      <c r="C12" s="185" t="s">
        <v>116</v>
      </c>
      <c r="D12" s="177" t="s">
        <v>104</v>
      </c>
      <c r="E12" s="178">
        <v>1702</v>
      </c>
      <c r="F12" s="179"/>
      <c r="G12" s="180">
        <f>ROUND(E12*F12,2)</f>
        <v>0</v>
      </c>
      <c r="H12" s="179"/>
      <c r="I12" s="180">
        <f>ROUND(E12*H12,2)</f>
        <v>0</v>
      </c>
      <c r="J12" s="179"/>
      <c r="K12" s="180">
        <f>ROUND(E12*J12,2)</f>
        <v>0</v>
      </c>
      <c r="L12" s="180">
        <v>21</v>
      </c>
      <c r="M12" s="180">
        <f>G12*(1+L12/100)</f>
        <v>0</v>
      </c>
      <c r="N12" s="178">
        <v>0</v>
      </c>
      <c r="O12" s="178">
        <f>ROUND(E12*N12,2)</f>
        <v>0</v>
      </c>
      <c r="P12" s="178">
        <v>0.39600000000000002</v>
      </c>
      <c r="Q12" s="178">
        <f>ROUND(E12*P12,2)</f>
        <v>673.99</v>
      </c>
      <c r="R12" s="180"/>
      <c r="S12" s="180" t="s">
        <v>105</v>
      </c>
      <c r="T12" s="180" t="s">
        <v>105</v>
      </c>
      <c r="U12" s="180">
        <v>0.35099999999999998</v>
      </c>
      <c r="V12" s="180">
        <f>ROUND(E12*U12,2)</f>
        <v>597.4</v>
      </c>
      <c r="W12" s="180"/>
      <c r="X12" s="180" t="s">
        <v>107</v>
      </c>
      <c r="Y12" s="181" t="s">
        <v>108</v>
      </c>
      <c r="Z12" s="148"/>
      <c r="AA12" s="148"/>
      <c r="AB12" s="148"/>
      <c r="AC12" s="148"/>
      <c r="AD12" s="148"/>
      <c r="AE12" s="148"/>
      <c r="AF12" s="148"/>
      <c r="AG12" s="148" t="s">
        <v>109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x14ac:dyDescent="0.2">
      <c r="A13" s="161" t="s">
        <v>100</v>
      </c>
      <c r="B13" s="162" t="s">
        <v>61</v>
      </c>
      <c r="C13" s="183" t="s">
        <v>62</v>
      </c>
      <c r="D13" s="163"/>
      <c r="E13" s="164"/>
      <c r="F13" s="165"/>
      <c r="G13" s="165">
        <f>SUMIF(AG14:AG16,"&lt;&gt;NOR",G14:G16)</f>
        <v>0</v>
      </c>
      <c r="H13" s="165"/>
      <c r="I13" s="165">
        <f>SUM(I14:I16)</f>
        <v>0</v>
      </c>
      <c r="J13" s="165"/>
      <c r="K13" s="165">
        <f>SUM(K14:K16)</f>
        <v>0</v>
      </c>
      <c r="L13" s="165"/>
      <c r="M13" s="165">
        <f>SUM(M14:M16)</f>
        <v>0</v>
      </c>
      <c r="N13" s="164"/>
      <c r="O13" s="164">
        <f>SUM(O14:O16)</f>
        <v>0</v>
      </c>
      <c r="P13" s="164"/>
      <c r="Q13" s="164">
        <f>SUM(Q14:Q16)</f>
        <v>0</v>
      </c>
      <c r="R13" s="165"/>
      <c r="S13" s="165"/>
      <c r="T13" s="165"/>
      <c r="U13" s="165"/>
      <c r="V13" s="165">
        <f>SUM(V14:V16)</f>
        <v>17.02</v>
      </c>
      <c r="W13" s="165"/>
      <c r="X13" s="165"/>
      <c r="Y13" s="166"/>
      <c r="AG13" t="s">
        <v>101</v>
      </c>
    </row>
    <row r="14" spans="1:60" ht="33.75" outlineLevel="1" x14ac:dyDescent="0.2">
      <c r="A14" s="168">
        <v>4</v>
      </c>
      <c r="B14" s="169" t="s">
        <v>117</v>
      </c>
      <c r="C14" s="184" t="s">
        <v>118</v>
      </c>
      <c r="D14" s="170" t="s">
        <v>104</v>
      </c>
      <c r="E14" s="171">
        <v>1702</v>
      </c>
      <c r="F14" s="172"/>
      <c r="G14" s="173">
        <f>ROUND(E14*F14,2)</f>
        <v>0</v>
      </c>
      <c r="H14" s="172"/>
      <c r="I14" s="173">
        <f>ROUND(E14*H14,2)</f>
        <v>0</v>
      </c>
      <c r="J14" s="172"/>
      <c r="K14" s="173">
        <f>ROUND(E14*J14,2)</f>
        <v>0</v>
      </c>
      <c r="L14" s="173">
        <v>21</v>
      </c>
      <c r="M14" s="173">
        <f>G14*(1+L14/100)</f>
        <v>0</v>
      </c>
      <c r="N14" s="171">
        <v>0</v>
      </c>
      <c r="O14" s="171">
        <f>ROUND(E14*N14,2)</f>
        <v>0</v>
      </c>
      <c r="P14" s="171">
        <v>0</v>
      </c>
      <c r="Q14" s="171">
        <f>ROUND(E14*P14,2)</f>
        <v>0</v>
      </c>
      <c r="R14" s="173"/>
      <c r="S14" s="173" t="s">
        <v>105</v>
      </c>
      <c r="T14" s="173" t="s">
        <v>106</v>
      </c>
      <c r="U14" s="173">
        <v>0.01</v>
      </c>
      <c r="V14" s="173">
        <f>ROUND(E14*U14,2)</f>
        <v>17.02</v>
      </c>
      <c r="W14" s="173"/>
      <c r="X14" s="173" t="s">
        <v>107</v>
      </c>
      <c r="Y14" s="174" t="s">
        <v>108</v>
      </c>
      <c r="Z14" s="148"/>
      <c r="AA14" s="148"/>
      <c r="AB14" s="148"/>
      <c r="AC14" s="148"/>
      <c r="AD14" s="148"/>
      <c r="AE14" s="148"/>
      <c r="AF14" s="148"/>
      <c r="AG14" s="148" t="s">
        <v>109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t="22.5" outlineLevel="2" x14ac:dyDescent="0.2">
      <c r="A15" s="155"/>
      <c r="B15" s="156"/>
      <c r="C15" s="259" t="s">
        <v>119</v>
      </c>
      <c r="D15" s="260"/>
      <c r="E15" s="260"/>
      <c r="F15" s="260"/>
      <c r="G15" s="260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111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82" t="str">
        <f>C15</f>
        <v>z rostlé horniny tř.1 - 4 pod násypy z hornin soudržných do 92% PS a hornin nesoudržných sypkých relativní ulehlosti I(d) do 0,8</v>
      </c>
      <c r="BB15" s="148"/>
      <c r="BC15" s="148"/>
      <c r="BD15" s="148"/>
      <c r="BE15" s="148"/>
      <c r="BF15" s="148"/>
      <c r="BG15" s="148"/>
      <c r="BH15" s="148"/>
    </row>
    <row r="16" spans="1:60" outlineLevel="2" x14ac:dyDescent="0.2">
      <c r="A16" s="155"/>
      <c r="B16" s="156"/>
      <c r="C16" s="186" t="s">
        <v>120</v>
      </c>
      <c r="D16" s="159"/>
      <c r="E16" s="160">
        <v>1702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121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x14ac:dyDescent="0.2">
      <c r="A17" s="161" t="s">
        <v>100</v>
      </c>
      <c r="B17" s="162" t="s">
        <v>63</v>
      </c>
      <c r="C17" s="183" t="s">
        <v>64</v>
      </c>
      <c r="D17" s="163"/>
      <c r="E17" s="164"/>
      <c r="F17" s="165"/>
      <c r="G17" s="165">
        <f>SUMIF(AG18:AG21,"&lt;&gt;NOR",G18:G21)</f>
        <v>0</v>
      </c>
      <c r="H17" s="165"/>
      <c r="I17" s="165">
        <f>SUM(I18:I21)</f>
        <v>0</v>
      </c>
      <c r="J17" s="165"/>
      <c r="K17" s="165">
        <f>SUM(K18:K21)</f>
        <v>0</v>
      </c>
      <c r="L17" s="165"/>
      <c r="M17" s="165">
        <f>SUM(M18:M21)</f>
        <v>0</v>
      </c>
      <c r="N17" s="164"/>
      <c r="O17" s="164">
        <f>SUM(O18:O21)</f>
        <v>1003.3299999999999</v>
      </c>
      <c r="P17" s="164"/>
      <c r="Q17" s="164">
        <f>SUM(Q18:Q21)</f>
        <v>0</v>
      </c>
      <c r="R17" s="165"/>
      <c r="S17" s="165"/>
      <c r="T17" s="165"/>
      <c r="U17" s="165"/>
      <c r="V17" s="165">
        <f>SUM(V18:V21)</f>
        <v>861.21</v>
      </c>
      <c r="W17" s="165"/>
      <c r="X17" s="165"/>
      <c r="Y17" s="166"/>
      <c r="AG17" t="s">
        <v>101</v>
      </c>
    </row>
    <row r="18" spans="1:60" ht="22.5" outlineLevel="1" x14ac:dyDescent="0.2">
      <c r="A18" s="175">
        <v>5</v>
      </c>
      <c r="B18" s="176" t="s">
        <v>122</v>
      </c>
      <c r="C18" s="185" t="s">
        <v>123</v>
      </c>
      <c r="D18" s="177" t="s">
        <v>104</v>
      </c>
      <c r="E18" s="178">
        <v>1702</v>
      </c>
      <c r="F18" s="179"/>
      <c r="G18" s="180">
        <f>ROUND(E18*F18,2)</f>
        <v>0</v>
      </c>
      <c r="H18" s="179"/>
      <c r="I18" s="180">
        <f>ROUND(E18*H18,2)</f>
        <v>0</v>
      </c>
      <c r="J18" s="179"/>
      <c r="K18" s="180">
        <f>ROUND(E18*J18,2)</f>
        <v>0</v>
      </c>
      <c r="L18" s="180">
        <v>21</v>
      </c>
      <c r="M18" s="180">
        <f>G18*(1+L18/100)</f>
        <v>0</v>
      </c>
      <c r="N18" s="178">
        <v>0.32200000000000001</v>
      </c>
      <c r="O18" s="178">
        <f>ROUND(E18*N18,2)</f>
        <v>548.04</v>
      </c>
      <c r="P18" s="178">
        <v>0</v>
      </c>
      <c r="Q18" s="178">
        <f>ROUND(E18*P18,2)</f>
        <v>0</v>
      </c>
      <c r="R18" s="180"/>
      <c r="S18" s="180" t="s">
        <v>105</v>
      </c>
      <c r="T18" s="180" t="s">
        <v>106</v>
      </c>
      <c r="U18" s="180">
        <v>2.5999999999999999E-2</v>
      </c>
      <c r="V18" s="180">
        <f>ROUND(E18*U18,2)</f>
        <v>44.25</v>
      </c>
      <c r="W18" s="180"/>
      <c r="X18" s="180" t="s">
        <v>107</v>
      </c>
      <c r="Y18" s="181" t="s">
        <v>108</v>
      </c>
      <c r="Z18" s="148"/>
      <c r="AA18" s="148"/>
      <c r="AB18" s="148"/>
      <c r="AC18" s="148"/>
      <c r="AD18" s="148"/>
      <c r="AE18" s="148"/>
      <c r="AF18" s="148"/>
      <c r="AG18" s="148" t="s">
        <v>124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75">
        <v>6</v>
      </c>
      <c r="B19" s="176" t="s">
        <v>125</v>
      </c>
      <c r="C19" s="185" t="s">
        <v>126</v>
      </c>
      <c r="D19" s="177" t="s">
        <v>104</v>
      </c>
      <c r="E19" s="178">
        <v>1702</v>
      </c>
      <c r="F19" s="179"/>
      <c r="G19" s="180">
        <f>ROUND(E19*F19,2)</f>
        <v>0</v>
      </c>
      <c r="H19" s="179"/>
      <c r="I19" s="180">
        <f>ROUND(E19*H19,2)</f>
        <v>0</v>
      </c>
      <c r="J19" s="179"/>
      <c r="K19" s="180">
        <f>ROUND(E19*J19,2)</f>
        <v>0</v>
      </c>
      <c r="L19" s="180">
        <v>21</v>
      </c>
      <c r="M19" s="180">
        <f>G19*(1+L19/100)</f>
        <v>0</v>
      </c>
      <c r="N19" s="178">
        <v>7.3899999999999993E-2</v>
      </c>
      <c r="O19" s="178">
        <f>ROUND(E19*N19,2)</f>
        <v>125.78</v>
      </c>
      <c r="P19" s="178">
        <v>0</v>
      </c>
      <c r="Q19" s="178">
        <f>ROUND(E19*P19,2)</f>
        <v>0</v>
      </c>
      <c r="R19" s="180"/>
      <c r="S19" s="180" t="s">
        <v>105</v>
      </c>
      <c r="T19" s="180" t="s">
        <v>106</v>
      </c>
      <c r="U19" s="180">
        <v>0.48</v>
      </c>
      <c r="V19" s="180">
        <f>ROUND(E19*U19,2)</f>
        <v>816.96</v>
      </c>
      <c r="W19" s="180"/>
      <c r="X19" s="180" t="s">
        <v>107</v>
      </c>
      <c r="Y19" s="181" t="s">
        <v>108</v>
      </c>
      <c r="Z19" s="148"/>
      <c r="AA19" s="148"/>
      <c r="AB19" s="148"/>
      <c r="AC19" s="148"/>
      <c r="AD19" s="148"/>
      <c r="AE19" s="148"/>
      <c r="AF19" s="148"/>
      <c r="AG19" s="148" t="s">
        <v>124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2.5" outlineLevel="1" x14ac:dyDescent="0.2">
      <c r="A20" s="168">
        <v>7</v>
      </c>
      <c r="B20" s="169" t="s">
        <v>127</v>
      </c>
      <c r="C20" s="184" t="s">
        <v>128</v>
      </c>
      <c r="D20" s="170" t="s">
        <v>104</v>
      </c>
      <c r="E20" s="171">
        <v>1872.2</v>
      </c>
      <c r="F20" s="172"/>
      <c r="G20" s="173">
        <f>ROUND(E20*F20,2)</f>
        <v>0</v>
      </c>
      <c r="H20" s="172"/>
      <c r="I20" s="173">
        <f>ROUND(E20*H20,2)</f>
        <v>0</v>
      </c>
      <c r="J20" s="172"/>
      <c r="K20" s="173">
        <f>ROUND(E20*J20,2)</f>
        <v>0</v>
      </c>
      <c r="L20" s="173">
        <v>21</v>
      </c>
      <c r="M20" s="173">
        <f>G20*(1+L20/100)</f>
        <v>0</v>
      </c>
      <c r="N20" s="171">
        <v>0.17599999999999999</v>
      </c>
      <c r="O20" s="171">
        <f>ROUND(E20*N20,2)</f>
        <v>329.51</v>
      </c>
      <c r="P20" s="171">
        <v>0</v>
      </c>
      <c r="Q20" s="171">
        <f>ROUND(E20*P20,2)</f>
        <v>0</v>
      </c>
      <c r="R20" s="173" t="s">
        <v>129</v>
      </c>
      <c r="S20" s="173" t="s">
        <v>105</v>
      </c>
      <c r="T20" s="173" t="s">
        <v>106</v>
      </c>
      <c r="U20" s="173">
        <v>0</v>
      </c>
      <c r="V20" s="173">
        <f>ROUND(E20*U20,2)</f>
        <v>0</v>
      </c>
      <c r="W20" s="173"/>
      <c r="X20" s="173" t="s">
        <v>130</v>
      </c>
      <c r="Y20" s="174" t="s">
        <v>108</v>
      </c>
      <c r="Z20" s="148"/>
      <c r="AA20" s="148"/>
      <c r="AB20" s="148"/>
      <c r="AC20" s="148"/>
      <c r="AD20" s="148"/>
      <c r="AE20" s="148"/>
      <c r="AF20" s="148"/>
      <c r="AG20" s="148" t="s">
        <v>131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">
      <c r="A21" s="155"/>
      <c r="B21" s="156"/>
      <c r="C21" s="186" t="s">
        <v>132</v>
      </c>
      <c r="D21" s="159"/>
      <c r="E21" s="160">
        <v>1872.2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121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x14ac:dyDescent="0.2">
      <c r="A22" s="161" t="s">
        <v>100</v>
      </c>
      <c r="B22" s="162" t="s">
        <v>65</v>
      </c>
      <c r="C22" s="183" t="s">
        <v>66</v>
      </c>
      <c r="D22" s="163"/>
      <c r="E22" s="164"/>
      <c r="F22" s="165"/>
      <c r="G22" s="165">
        <f>SUMIF(AG23:AG25,"&lt;&gt;NOR",G23:G25)</f>
        <v>0</v>
      </c>
      <c r="H22" s="165"/>
      <c r="I22" s="165">
        <f>SUM(I23:I25)</f>
        <v>0</v>
      </c>
      <c r="J22" s="165"/>
      <c r="K22" s="165">
        <f>SUM(K23:K25)</f>
        <v>0</v>
      </c>
      <c r="L22" s="165"/>
      <c r="M22" s="165">
        <f>SUM(M23:M25)</f>
        <v>0</v>
      </c>
      <c r="N22" s="164"/>
      <c r="O22" s="164">
        <f>SUM(O23:O25)</f>
        <v>6.45</v>
      </c>
      <c r="P22" s="164"/>
      <c r="Q22" s="164">
        <f>SUM(Q23:Q25)</f>
        <v>0</v>
      </c>
      <c r="R22" s="165"/>
      <c r="S22" s="165"/>
      <c r="T22" s="165"/>
      <c r="U22" s="165"/>
      <c r="V22" s="165">
        <f>SUM(V23:V25)</f>
        <v>52.129999999999995</v>
      </c>
      <c r="W22" s="165"/>
      <c r="X22" s="165"/>
      <c r="Y22" s="166"/>
      <c r="AG22" t="s">
        <v>101</v>
      </c>
    </row>
    <row r="23" spans="1:60" outlineLevel="1" x14ac:dyDescent="0.2">
      <c r="A23" s="175">
        <v>8</v>
      </c>
      <c r="B23" s="176" t="s">
        <v>133</v>
      </c>
      <c r="C23" s="185" t="s">
        <v>134</v>
      </c>
      <c r="D23" s="177" t="s">
        <v>135</v>
      </c>
      <c r="E23" s="178">
        <v>6</v>
      </c>
      <c r="F23" s="179"/>
      <c r="G23" s="180">
        <f>ROUND(E23*F23,2)</f>
        <v>0</v>
      </c>
      <c r="H23" s="179"/>
      <c r="I23" s="180">
        <f>ROUND(E23*H23,2)</f>
        <v>0</v>
      </c>
      <c r="J23" s="179"/>
      <c r="K23" s="180">
        <f>ROUND(E23*J23,2)</f>
        <v>0</v>
      </c>
      <c r="L23" s="180">
        <v>21</v>
      </c>
      <c r="M23" s="180">
        <f>G23*(1+L23/100)</f>
        <v>0</v>
      </c>
      <c r="N23" s="178">
        <v>0.43381999999999998</v>
      </c>
      <c r="O23" s="178">
        <f>ROUND(E23*N23,2)</f>
        <v>2.6</v>
      </c>
      <c r="P23" s="178">
        <v>0</v>
      </c>
      <c r="Q23" s="178">
        <f>ROUND(E23*P23,2)</f>
        <v>0</v>
      </c>
      <c r="R23" s="180"/>
      <c r="S23" s="180" t="s">
        <v>105</v>
      </c>
      <c r="T23" s="180" t="s">
        <v>105</v>
      </c>
      <c r="U23" s="180">
        <v>3.839</v>
      </c>
      <c r="V23" s="180">
        <f>ROUND(E23*U23,2)</f>
        <v>23.03</v>
      </c>
      <c r="W23" s="180"/>
      <c r="X23" s="180" t="s">
        <v>107</v>
      </c>
      <c r="Y23" s="181" t="s">
        <v>108</v>
      </c>
      <c r="Z23" s="148"/>
      <c r="AA23" s="148"/>
      <c r="AB23" s="148"/>
      <c r="AC23" s="148"/>
      <c r="AD23" s="148"/>
      <c r="AE23" s="148"/>
      <c r="AF23" s="148"/>
      <c r="AG23" s="148" t="s">
        <v>124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75">
        <v>9</v>
      </c>
      <c r="B24" s="176" t="s">
        <v>136</v>
      </c>
      <c r="C24" s="185" t="s">
        <v>137</v>
      </c>
      <c r="D24" s="177" t="s">
        <v>135</v>
      </c>
      <c r="E24" s="178">
        <v>4</v>
      </c>
      <c r="F24" s="179"/>
      <c r="G24" s="180">
        <f>ROUND(E24*F24,2)</f>
        <v>0</v>
      </c>
      <c r="H24" s="179"/>
      <c r="I24" s="180">
        <f>ROUND(E24*H24,2)</f>
        <v>0</v>
      </c>
      <c r="J24" s="179"/>
      <c r="K24" s="180">
        <f>ROUND(E24*J24,2)</f>
        <v>0</v>
      </c>
      <c r="L24" s="180">
        <v>21</v>
      </c>
      <c r="M24" s="180">
        <f>G24*(1+L24/100)</f>
        <v>0</v>
      </c>
      <c r="N24" s="178">
        <v>0.31590000000000001</v>
      </c>
      <c r="O24" s="178">
        <f>ROUND(E24*N24,2)</f>
        <v>1.26</v>
      </c>
      <c r="P24" s="178">
        <v>0</v>
      </c>
      <c r="Q24" s="178">
        <f>ROUND(E24*P24,2)</f>
        <v>0</v>
      </c>
      <c r="R24" s="180"/>
      <c r="S24" s="180" t="s">
        <v>105</v>
      </c>
      <c r="T24" s="180" t="s">
        <v>105</v>
      </c>
      <c r="U24" s="180">
        <v>1.5509999999999999</v>
      </c>
      <c r="V24" s="180">
        <f>ROUND(E24*U24,2)</f>
        <v>6.2</v>
      </c>
      <c r="W24" s="180"/>
      <c r="X24" s="180" t="s">
        <v>107</v>
      </c>
      <c r="Y24" s="181" t="s">
        <v>108</v>
      </c>
      <c r="Z24" s="148"/>
      <c r="AA24" s="148"/>
      <c r="AB24" s="148"/>
      <c r="AC24" s="148"/>
      <c r="AD24" s="148"/>
      <c r="AE24" s="148"/>
      <c r="AF24" s="148"/>
      <c r="AG24" s="148" t="s">
        <v>124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75">
        <v>10</v>
      </c>
      <c r="B25" s="176" t="s">
        <v>138</v>
      </c>
      <c r="C25" s="185" t="s">
        <v>139</v>
      </c>
      <c r="D25" s="177" t="s">
        <v>135</v>
      </c>
      <c r="E25" s="178">
        <v>6</v>
      </c>
      <c r="F25" s="179"/>
      <c r="G25" s="180">
        <f>ROUND(E25*F25,2)</f>
        <v>0</v>
      </c>
      <c r="H25" s="179"/>
      <c r="I25" s="180">
        <f>ROUND(E25*H25,2)</f>
        <v>0</v>
      </c>
      <c r="J25" s="179"/>
      <c r="K25" s="180">
        <f>ROUND(E25*J25,2)</f>
        <v>0</v>
      </c>
      <c r="L25" s="180">
        <v>21</v>
      </c>
      <c r="M25" s="180">
        <f>G25*(1+L25/100)</f>
        <v>0</v>
      </c>
      <c r="N25" s="178">
        <v>0.43093999999999999</v>
      </c>
      <c r="O25" s="178">
        <f>ROUND(E25*N25,2)</f>
        <v>2.59</v>
      </c>
      <c r="P25" s="178">
        <v>0</v>
      </c>
      <c r="Q25" s="178">
        <f>ROUND(E25*P25,2)</f>
        <v>0</v>
      </c>
      <c r="R25" s="180"/>
      <c r="S25" s="180" t="s">
        <v>105</v>
      </c>
      <c r="T25" s="180" t="s">
        <v>105</v>
      </c>
      <c r="U25" s="180">
        <v>3.8170000000000002</v>
      </c>
      <c r="V25" s="180">
        <f>ROUND(E25*U25,2)</f>
        <v>22.9</v>
      </c>
      <c r="W25" s="180"/>
      <c r="X25" s="180" t="s">
        <v>107</v>
      </c>
      <c r="Y25" s="181" t="s">
        <v>108</v>
      </c>
      <c r="Z25" s="148"/>
      <c r="AA25" s="148"/>
      <c r="AB25" s="148"/>
      <c r="AC25" s="148"/>
      <c r="AD25" s="148"/>
      <c r="AE25" s="148"/>
      <c r="AF25" s="148"/>
      <c r="AG25" s="148" t="s">
        <v>109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x14ac:dyDescent="0.2">
      <c r="A26" s="161" t="s">
        <v>100</v>
      </c>
      <c r="B26" s="162" t="s">
        <v>67</v>
      </c>
      <c r="C26" s="183" t="s">
        <v>68</v>
      </c>
      <c r="D26" s="163"/>
      <c r="E26" s="164"/>
      <c r="F26" s="165"/>
      <c r="G26" s="165">
        <f>SUMIF(AG27:AG28,"&lt;&gt;NOR",G27:G28)</f>
        <v>0</v>
      </c>
      <c r="H26" s="165"/>
      <c r="I26" s="165">
        <f>SUM(I27:I28)</f>
        <v>0</v>
      </c>
      <c r="J26" s="165"/>
      <c r="K26" s="165">
        <f>SUM(K27:K28)</f>
        <v>0</v>
      </c>
      <c r="L26" s="165"/>
      <c r="M26" s="165">
        <f>SUM(M27:M28)</f>
        <v>0</v>
      </c>
      <c r="N26" s="164"/>
      <c r="O26" s="164">
        <f>SUM(O27:O28)</f>
        <v>0</v>
      </c>
      <c r="P26" s="164"/>
      <c r="Q26" s="164">
        <f>SUM(Q27:Q28)</f>
        <v>0</v>
      </c>
      <c r="R26" s="165"/>
      <c r="S26" s="165"/>
      <c r="T26" s="165"/>
      <c r="U26" s="165"/>
      <c r="V26" s="165">
        <f>SUM(V27:V28)</f>
        <v>393.81</v>
      </c>
      <c r="W26" s="165"/>
      <c r="X26" s="165"/>
      <c r="Y26" s="166"/>
      <c r="AG26" t="s">
        <v>101</v>
      </c>
    </row>
    <row r="27" spans="1:60" outlineLevel="1" x14ac:dyDescent="0.2">
      <c r="A27" s="168">
        <v>11</v>
      </c>
      <c r="B27" s="169" t="s">
        <v>140</v>
      </c>
      <c r="C27" s="184" t="s">
        <v>141</v>
      </c>
      <c r="D27" s="170" t="s">
        <v>142</v>
      </c>
      <c r="E27" s="171">
        <v>1009.78116</v>
      </c>
      <c r="F27" s="172"/>
      <c r="G27" s="173">
        <f>ROUND(E27*F27,2)</f>
        <v>0</v>
      </c>
      <c r="H27" s="172"/>
      <c r="I27" s="173">
        <f>ROUND(E27*H27,2)</f>
        <v>0</v>
      </c>
      <c r="J27" s="172"/>
      <c r="K27" s="173">
        <f>ROUND(E27*J27,2)</f>
        <v>0</v>
      </c>
      <c r="L27" s="173">
        <v>21</v>
      </c>
      <c r="M27" s="173">
        <f>G27*(1+L27/100)</f>
        <v>0</v>
      </c>
      <c r="N27" s="171">
        <v>0</v>
      </c>
      <c r="O27" s="171">
        <f>ROUND(E27*N27,2)</f>
        <v>0</v>
      </c>
      <c r="P27" s="171">
        <v>0</v>
      </c>
      <c r="Q27" s="171">
        <f>ROUND(E27*P27,2)</f>
        <v>0</v>
      </c>
      <c r="R27" s="173"/>
      <c r="S27" s="173" t="s">
        <v>105</v>
      </c>
      <c r="T27" s="173" t="s">
        <v>105</v>
      </c>
      <c r="U27" s="173">
        <v>0.39</v>
      </c>
      <c r="V27" s="173">
        <f>ROUND(E27*U27,2)</f>
        <v>393.81</v>
      </c>
      <c r="W27" s="173"/>
      <c r="X27" s="173" t="s">
        <v>107</v>
      </c>
      <c r="Y27" s="174" t="s">
        <v>108</v>
      </c>
      <c r="Z27" s="148"/>
      <c r="AA27" s="148"/>
      <c r="AB27" s="148"/>
      <c r="AC27" s="148"/>
      <c r="AD27" s="148"/>
      <c r="AE27" s="148"/>
      <c r="AF27" s="148"/>
      <c r="AG27" s="148" t="s">
        <v>109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186" t="s">
        <v>143</v>
      </c>
      <c r="D28" s="159"/>
      <c r="E28" s="160">
        <v>1009.78116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121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x14ac:dyDescent="0.2">
      <c r="A29" s="161" t="s">
        <v>100</v>
      </c>
      <c r="B29" s="162" t="s">
        <v>69</v>
      </c>
      <c r="C29" s="183" t="s">
        <v>70</v>
      </c>
      <c r="D29" s="163"/>
      <c r="E29" s="164"/>
      <c r="F29" s="165"/>
      <c r="G29" s="165">
        <f>SUMIF(AG30:AG31,"&lt;&gt;NOR",G30:G31)</f>
        <v>0</v>
      </c>
      <c r="H29" s="165"/>
      <c r="I29" s="165">
        <f>SUM(I30:I31)</f>
        <v>0</v>
      </c>
      <c r="J29" s="165"/>
      <c r="K29" s="165">
        <f>SUM(K30:K31)</f>
        <v>0</v>
      </c>
      <c r="L29" s="165"/>
      <c r="M29" s="165">
        <f>SUM(M30:M31)</f>
        <v>0</v>
      </c>
      <c r="N29" s="164"/>
      <c r="O29" s="164">
        <f>SUM(O30:O31)</f>
        <v>0</v>
      </c>
      <c r="P29" s="164"/>
      <c r="Q29" s="164">
        <f>SUM(Q30:Q31)</f>
        <v>0</v>
      </c>
      <c r="R29" s="165"/>
      <c r="S29" s="165"/>
      <c r="T29" s="165"/>
      <c r="U29" s="165"/>
      <c r="V29" s="165">
        <f>SUM(V30:V31)</f>
        <v>0</v>
      </c>
      <c r="W29" s="165"/>
      <c r="X29" s="165"/>
      <c r="Y29" s="166"/>
      <c r="AG29" t="s">
        <v>101</v>
      </c>
    </row>
    <row r="30" spans="1:60" ht="33.75" outlineLevel="1" x14ac:dyDescent="0.2">
      <c r="A30" s="168">
        <v>12</v>
      </c>
      <c r="B30" s="169" t="s">
        <v>144</v>
      </c>
      <c r="C30" s="184" t="s">
        <v>145</v>
      </c>
      <c r="D30" s="170" t="s">
        <v>142</v>
      </c>
      <c r="E30" s="171">
        <v>799</v>
      </c>
      <c r="F30" s="172"/>
      <c r="G30" s="173">
        <f>ROUND(E30*F30,2)</f>
        <v>0</v>
      </c>
      <c r="H30" s="172"/>
      <c r="I30" s="173">
        <f>ROUND(E30*H30,2)</f>
        <v>0</v>
      </c>
      <c r="J30" s="172"/>
      <c r="K30" s="173">
        <f>ROUND(E30*J30,2)</f>
        <v>0</v>
      </c>
      <c r="L30" s="173">
        <v>21</v>
      </c>
      <c r="M30" s="173">
        <f>G30*(1+L30/100)</f>
        <v>0</v>
      </c>
      <c r="N30" s="171">
        <v>0</v>
      </c>
      <c r="O30" s="171">
        <f>ROUND(E30*N30,2)</f>
        <v>0</v>
      </c>
      <c r="P30" s="171">
        <v>0</v>
      </c>
      <c r="Q30" s="171">
        <f>ROUND(E30*P30,2)</f>
        <v>0</v>
      </c>
      <c r="R30" s="173"/>
      <c r="S30" s="173" t="s">
        <v>146</v>
      </c>
      <c r="T30" s="173" t="s">
        <v>106</v>
      </c>
      <c r="U30" s="173">
        <v>0</v>
      </c>
      <c r="V30" s="173">
        <f>ROUND(E30*U30,2)</f>
        <v>0</v>
      </c>
      <c r="W30" s="173"/>
      <c r="X30" s="173" t="s">
        <v>147</v>
      </c>
      <c r="Y30" s="174" t="s">
        <v>108</v>
      </c>
      <c r="Z30" s="148"/>
      <c r="AA30" s="148"/>
      <c r="AB30" s="148"/>
      <c r="AC30" s="148"/>
      <c r="AD30" s="148"/>
      <c r="AE30" s="148"/>
      <c r="AF30" s="148"/>
      <c r="AG30" s="148" t="s">
        <v>148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">
      <c r="A31" s="155"/>
      <c r="B31" s="156"/>
      <c r="C31" s="186" t="s">
        <v>149</v>
      </c>
      <c r="D31" s="159"/>
      <c r="E31" s="160">
        <v>799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121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x14ac:dyDescent="0.2">
      <c r="A32" s="161" t="s">
        <v>100</v>
      </c>
      <c r="B32" s="162" t="s">
        <v>72</v>
      </c>
      <c r="C32" s="183" t="s">
        <v>30</v>
      </c>
      <c r="D32" s="163"/>
      <c r="E32" s="164"/>
      <c r="F32" s="165"/>
      <c r="G32" s="165">
        <f>SUMIF(AG33:AG36,"&lt;&gt;NOR",G33:G36)</f>
        <v>0</v>
      </c>
      <c r="H32" s="165"/>
      <c r="I32" s="165">
        <f>SUM(I33:I36)</f>
        <v>0</v>
      </c>
      <c r="J32" s="165"/>
      <c r="K32" s="165">
        <f>SUM(K33:K36)</f>
        <v>0</v>
      </c>
      <c r="L32" s="165"/>
      <c r="M32" s="165">
        <f>SUM(M33:M36)</f>
        <v>0</v>
      </c>
      <c r="N32" s="164"/>
      <c r="O32" s="164">
        <f>SUM(O33:O36)</f>
        <v>0</v>
      </c>
      <c r="P32" s="164"/>
      <c r="Q32" s="164">
        <f>SUM(Q33:Q36)</f>
        <v>0</v>
      </c>
      <c r="R32" s="165"/>
      <c r="S32" s="165"/>
      <c r="T32" s="165"/>
      <c r="U32" s="165"/>
      <c r="V32" s="165">
        <f>SUM(V33:V36)</f>
        <v>0</v>
      </c>
      <c r="W32" s="165"/>
      <c r="X32" s="165"/>
      <c r="Y32" s="166"/>
      <c r="AG32" t="s">
        <v>101</v>
      </c>
    </row>
    <row r="33" spans="1:60" outlineLevel="1" x14ac:dyDescent="0.2">
      <c r="A33" s="175">
        <v>13</v>
      </c>
      <c r="B33" s="176" t="s">
        <v>150</v>
      </c>
      <c r="C33" s="185" t="s">
        <v>151</v>
      </c>
      <c r="D33" s="177" t="s">
        <v>152</v>
      </c>
      <c r="E33" s="178">
        <v>1</v>
      </c>
      <c r="F33" s="179"/>
      <c r="G33" s="180">
        <f>ROUND(E33*F33,2)</f>
        <v>0</v>
      </c>
      <c r="H33" s="179"/>
      <c r="I33" s="180">
        <f>ROUND(E33*H33,2)</f>
        <v>0</v>
      </c>
      <c r="J33" s="179"/>
      <c r="K33" s="180">
        <f>ROUND(E33*J33,2)</f>
        <v>0</v>
      </c>
      <c r="L33" s="180">
        <v>21</v>
      </c>
      <c r="M33" s="180">
        <f>G33*(1+L33/100)</f>
        <v>0</v>
      </c>
      <c r="N33" s="178">
        <v>0</v>
      </c>
      <c r="O33" s="178">
        <f>ROUND(E33*N33,2)</f>
        <v>0</v>
      </c>
      <c r="P33" s="178">
        <v>0</v>
      </c>
      <c r="Q33" s="178">
        <f>ROUND(E33*P33,2)</f>
        <v>0</v>
      </c>
      <c r="R33" s="180"/>
      <c r="S33" s="180" t="s">
        <v>146</v>
      </c>
      <c r="T33" s="180" t="s">
        <v>106</v>
      </c>
      <c r="U33" s="180">
        <v>0</v>
      </c>
      <c r="V33" s="180">
        <f>ROUND(E33*U33,2)</f>
        <v>0</v>
      </c>
      <c r="W33" s="180"/>
      <c r="X33" s="180" t="s">
        <v>107</v>
      </c>
      <c r="Y33" s="181" t="s">
        <v>108</v>
      </c>
      <c r="Z33" s="148"/>
      <c r="AA33" s="148"/>
      <c r="AB33" s="148"/>
      <c r="AC33" s="148"/>
      <c r="AD33" s="148"/>
      <c r="AE33" s="148"/>
      <c r="AF33" s="148"/>
      <c r="AG33" s="148" t="s">
        <v>109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75">
        <v>14</v>
      </c>
      <c r="B34" s="176" t="s">
        <v>63</v>
      </c>
      <c r="C34" s="185" t="s">
        <v>153</v>
      </c>
      <c r="D34" s="177" t="s">
        <v>152</v>
      </c>
      <c r="E34" s="178">
        <v>1</v>
      </c>
      <c r="F34" s="179"/>
      <c r="G34" s="180">
        <f>ROUND(E34*F34,2)</f>
        <v>0</v>
      </c>
      <c r="H34" s="179"/>
      <c r="I34" s="180">
        <f>ROUND(E34*H34,2)</f>
        <v>0</v>
      </c>
      <c r="J34" s="179"/>
      <c r="K34" s="180">
        <f>ROUND(E34*J34,2)</f>
        <v>0</v>
      </c>
      <c r="L34" s="180">
        <v>21</v>
      </c>
      <c r="M34" s="180">
        <f>G34*(1+L34/100)</f>
        <v>0</v>
      </c>
      <c r="N34" s="178">
        <v>0</v>
      </c>
      <c r="O34" s="178">
        <f>ROUND(E34*N34,2)</f>
        <v>0</v>
      </c>
      <c r="P34" s="178">
        <v>0</v>
      </c>
      <c r="Q34" s="178">
        <f>ROUND(E34*P34,2)</f>
        <v>0</v>
      </c>
      <c r="R34" s="180"/>
      <c r="S34" s="180" t="s">
        <v>146</v>
      </c>
      <c r="T34" s="180" t="s">
        <v>106</v>
      </c>
      <c r="U34" s="180">
        <v>0</v>
      </c>
      <c r="V34" s="180">
        <f>ROUND(E34*U34,2)</f>
        <v>0</v>
      </c>
      <c r="W34" s="180"/>
      <c r="X34" s="180" t="s">
        <v>107</v>
      </c>
      <c r="Y34" s="181" t="s">
        <v>108</v>
      </c>
      <c r="Z34" s="148"/>
      <c r="AA34" s="148"/>
      <c r="AB34" s="148"/>
      <c r="AC34" s="148"/>
      <c r="AD34" s="148"/>
      <c r="AE34" s="148"/>
      <c r="AF34" s="148"/>
      <c r="AG34" s="148" t="s">
        <v>109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ht="22.5" outlineLevel="1" x14ac:dyDescent="0.2">
      <c r="A35" s="175">
        <v>15</v>
      </c>
      <c r="B35" s="176" t="s">
        <v>154</v>
      </c>
      <c r="C35" s="185" t="s">
        <v>155</v>
      </c>
      <c r="D35" s="177" t="s">
        <v>152</v>
      </c>
      <c r="E35" s="178">
        <v>1</v>
      </c>
      <c r="F35" s="179"/>
      <c r="G35" s="180">
        <f>ROUND(E35*F35,2)</f>
        <v>0</v>
      </c>
      <c r="H35" s="179"/>
      <c r="I35" s="180">
        <f>ROUND(E35*H35,2)</f>
        <v>0</v>
      </c>
      <c r="J35" s="179"/>
      <c r="K35" s="180">
        <f>ROUND(E35*J35,2)</f>
        <v>0</v>
      </c>
      <c r="L35" s="180">
        <v>21</v>
      </c>
      <c r="M35" s="180">
        <f>G35*(1+L35/100)</f>
        <v>0</v>
      </c>
      <c r="N35" s="178">
        <v>0</v>
      </c>
      <c r="O35" s="178">
        <f>ROUND(E35*N35,2)</f>
        <v>0</v>
      </c>
      <c r="P35" s="178">
        <v>0</v>
      </c>
      <c r="Q35" s="178">
        <f>ROUND(E35*P35,2)</f>
        <v>0</v>
      </c>
      <c r="R35" s="180"/>
      <c r="S35" s="180" t="s">
        <v>146</v>
      </c>
      <c r="T35" s="180" t="s">
        <v>106</v>
      </c>
      <c r="U35" s="180">
        <v>0</v>
      </c>
      <c r="V35" s="180">
        <f>ROUND(E35*U35,2)</f>
        <v>0</v>
      </c>
      <c r="W35" s="180"/>
      <c r="X35" s="180" t="s">
        <v>107</v>
      </c>
      <c r="Y35" s="181" t="s">
        <v>108</v>
      </c>
      <c r="Z35" s="148"/>
      <c r="AA35" s="148"/>
      <c r="AB35" s="148"/>
      <c r="AC35" s="148"/>
      <c r="AD35" s="148"/>
      <c r="AE35" s="148"/>
      <c r="AF35" s="148"/>
      <c r="AG35" s="148" t="s">
        <v>109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68">
        <v>16</v>
      </c>
      <c r="B36" s="169" t="s">
        <v>156</v>
      </c>
      <c r="C36" s="184" t="s">
        <v>157</v>
      </c>
      <c r="D36" s="170" t="s">
        <v>152</v>
      </c>
      <c r="E36" s="171">
        <v>5</v>
      </c>
      <c r="F36" s="172"/>
      <c r="G36" s="173">
        <f>ROUND(E36*F36,2)</f>
        <v>0</v>
      </c>
      <c r="H36" s="172"/>
      <c r="I36" s="173">
        <f>ROUND(E36*H36,2)</f>
        <v>0</v>
      </c>
      <c r="J36" s="172"/>
      <c r="K36" s="173">
        <f>ROUND(E36*J36,2)</f>
        <v>0</v>
      </c>
      <c r="L36" s="173">
        <v>21</v>
      </c>
      <c r="M36" s="173">
        <f>G36*(1+L36/100)</f>
        <v>0</v>
      </c>
      <c r="N36" s="171">
        <v>0</v>
      </c>
      <c r="O36" s="171">
        <f>ROUND(E36*N36,2)</f>
        <v>0</v>
      </c>
      <c r="P36" s="171">
        <v>0</v>
      </c>
      <c r="Q36" s="171">
        <f>ROUND(E36*P36,2)</f>
        <v>0</v>
      </c>
      <c r="R36" s="173"/>
      <c r="S36" s="173" t="s">
        <v>146</v>
      </c>
      <c r="T36" s="173" t="s">
        <v>106</v>
      </c>
      <c r="U36" s="173">
        <v>0</v>
      </c>
      <c r="V36" s="173">
        <f>ROUND(E36*U36,2)</f>
        <v>0</v>
      </c>
      <c r="W36" s="173"/>
      <c r="X36" s="173" t="s">
        <v>107</v>
      </c>
      <c r="Y36" s="174" t="s">
        <v>108</v>
      </c>
      <c r="Z36" s="148"/>
      <c r="AA36" s="148"/>
      <c r="AB36" s="148"/>
      <c r="AC36" s="148"/>
      <c r="AD36" s="148"/>
      <c r="AE36" s="148"/>
      <c r="AF36" s="148"/>
      <c r="AG36" s="148" t="s">
        <v>109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x14ac:dyDescent="0.2">
      <c r="A37" s="3"/>
      <c r="B37" s="4"/>
      <c r="C37" s="187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v>12</v>
      </c>
      <c r="AF37">
        <v>21</v>
      </c>
      <c r="AG37" t="s">
        <v>86</v>
      </c>
    </row>
    <row r="38" spans="1:60" x14ac:dyDescent="0.2">
      <c r="A38" s="151"/>
      <c r="B38" s="152" t="s">
        <v>31</v>
      </c>
      <c r="C38" s="188"/>
      <c r="D38" s="153"/>
      <c r="E38" s="154"/>
      <c r="F38" s="154"/>
      <c r="G38" s="167">
        <f>G8+G13+G17+G22+G26+G29+G32</f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f>SUMIF(L7:L36,AE37,G7:G36)</f>
        <v>0</v>
      </c>
      <c r="AF38">
        <f>SUMIF(L7:L36,AF37,G7:G36)</f>
        <v>0</v>
      </c>
      <c r="AG38" t="s">
        <v>158</v>
      </c>
    </row>
    <row r="39" spans="1:60" x14ac:dyDescent="0.2">
      <c r="A39" s="3"/>
      <c r="B39" s="4"/>
      <c r="C39" s="187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60" x14ac:dyDescent="0.2">
      <c r="A40" s="3"/>
      <c r="B40" s="4"/>
      <c r="C40" s="187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60" x14ac:dyDescent="0.2">
      <c r="A41" s="268" t="s">
        <v>159</v>
      </c>
      <c r="B41" s="268"/>
      <c r="C41" s="269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247"/>
      <c r="B42" s="248"/>
      <c r="C42" s="249"/>
      <c r="D42" s="248"/>
      <c r="E42" s="248"/>
      <c r="F42" s="248"/>
      <c r="G42" s="25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G42" t="s">
        <v>160</v>
      </c>
    </row>
    <row r="43" spans="1:60" x14ac:dyDescent="0.2">
      <c r="A43" s="251"/>
      <c r="B43" s="252"/>
      <c r="C43" s="253"/>
      <c r="D43" s="252"/>
      <c r="E43" s="252"/>
      <c r="F43" s="252"/>
      <c r="G43" s="25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251"/>
      <c r="B44" s="252"/>
      <c r="C44" s="253"/>
      <c r="D44" s="252"/>
      <c r="E44" s="252"/>
      <c r="F44" s="252"/>
      <c r="G44" s="25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51"/>
      <c r="B45" s="252"/>
      <c r="C45" s="253"/>
      <c r="D45" s="252"/>
      <c r="E45" s="252"/>
      <c r="F45" s="252"/>
      <c r="G45" s="25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255"/>
      <c r="B46" s="256"/>
      <c r="C46" s="257"/>
      <c r="D46" s="256"/>
      <c r="E46" s="256"/>
      <c r="F46" s="256"/>
      <c r="G46" s="25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3"/>
      <c r="B47" s="4"/>
      <c r="C47" s="187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C48" s="189"/>
      <c r="D48" s="10"/>
      <c r="AG48" t="s">
        <v>161</v>
      </c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42:G46"/>
    <mergeCell ref="C10:G10"/>
    <mergeCell ref="C15:G15"/>
    <mergeCell ref="A1:G1"/>
    <mergeCell ref="C2:G2"/>
    <mergeCell ref="C3:G3"/>
    <mergeCell ref="C4:G4"/>
    <mergeCell ref="A41:C4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1_1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'1_1 01 Pol'!Názvy_tisku</vt:lpstr>
      <vt:lpstr>oadresa</vt:lpstr>
      <vt:lpstr>Stavba!Objednatel</vt:lpstr>
      <vt:lpstr>Stavba!Objekt</vt:lpstr>
      <vt:lpstr>'1_1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Kučera</dc:creator>
  <cp:lastModifiedBy>Kotoučková Jana Bc. DiS.</cp:lastModifiedBy>
  <cp:lastPrinted>2019-03-19T12:27:02Z</cp:lastPrinted>
  <dcterms:created xsi:type="dcterms:W3CDTF">2009-04-08T07:15:50Z</dcterms:created>
  <dcterms:modified xsi:type="dcterms:W3CDTF">2026-02-18T08:29:24Z</dcterms:modified>
</cp:coreProperties>
</file>