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el\OneDrive\Desktop\Rozpočty\2024\Stržanovský rybník\"/>
    </mc:Choice>
  </mc:AlternateContent>
  <xr:revisionPtr revIDLastSave="0" documentId="13_ncr:11_{D32F1AFF-54AF-437C-9B8E-3568C34A5A7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0 1 Pol" sheetId="12" r:id="rId4"/>
    <sheet name="20 1 Pol" sheetId="13" r:id="rId5"/>
    <sheet name="30 1 Pol" sheetId="14" r:id="rId6"/>
    <sheet name="40 1 Pol" sheetId="15" r:id="rId7"/>
    <sheet name="50 1 Pol" sheetId="16" r:id="rId8"/>
    <sheet name="VRN 1 Pol" sheetId="17" r:id="rId9"/>
  </sheets>
  <externalReferences>
    <externalReference r:id="rId10"/>
  </externalReferences>
  <definedNames>
    <definedName name="CelkemDPHVypocet" localSheetId="1">Stavba!$H$53</definedName>
    <definedName name="CenaCelkem">Stavba!$G$29</definedName>
    <definedName name="CenaCelkemBezDPH">Stavba!$G$28</definedName>
    <definedName name="CenaCelkemVypocet" localSheetId="1">Stavba!$I$53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 1 Pol'!$1:$7</definedName>
    <definedName name="_xlnm.Print_Titles" localSheetId="4">'20 1 Pol'!$1:$7</definedName>
    <definedName name="_xlnm.Print_Titles" localSheetId="5">'30 1 Pol'!$1:$7</definedName>
    <definedName name="_xlnm.Print_Titles" localSheetId="6">'40 1 Pol'!$1:$7</definedName>
    <definedName name="_xlnm.Print_Titles" localSheetId="7">'50 1 Pol'!$1:$7</definedName>
    <definedName name="_xlnm.Print_Titles" localSheetId="8">'VRN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 1 Pol'!$A$1:$Y$37</definedName>
    <definedName name="_xlnm.Print_Area" localSheetId="4">'20 1 Pol'!$A$1:$Y$45</definedName>
    <definedName name="_xlnm.Print_Area" localSheetId="5">'30 1 Pol'!$A$1:$Y$41</definedName>
    <definedName name="_xlnm.Print_Area" localSheetId="6">'40 1 Pol'!$A$1:$Y$114</definedName>
    <definedName name="_xlnm.Print_Area" localSheetId="7">'50 1 Pol'!$A$1:$Y$48</definedName>
    <definedName name="_xlnm.Print_Area" localSheetId="1">Stavba!$A$1:$J$84</definedName>
    <definedName name="_xlnm.Print_Area" localSheetId="8">'VRN 1 Pol'!$A$1:$Y$28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Stavba!$F$53</definedName>
    <definedName name="ZakladDPHZakl">Stavba!$G$25</definedName>
    <definedName name="ZakladDPHZaklVypocet" localSheetId="1">Stavba!$G$53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7" l="1"/>
  <c r="I9" i="17"/>
  <c r="I8" i="17" s="1"/>
  <c r="K9" i="17"/>
  <c r="K8" i="17" s="1"/>
  <c r="M9" i="17"/>
  <c r="O9" i="17"/>
  <c r="O8" i="17" s="1"/>
  <c r="Q9" i="17"/>
  <c r="Q8" i="17" s="1"/>
  <c r="V9" i="17"/>
  <c r="V8" i="17" s="1"/>
  <c r="G10" i="17"/>
  <c r="M10" i="17" s="1"/>
  <c r="I10" i="17"/>
  <c r="K10" i="17"/>
  <c r="O10" i="17"/>
  <c r="Q10" i="17"/>
  <c r="V10" i="17"/>
  <c r="G11" i="17"/>
  <c r="I11" i="17"/>
  <c r="K11" i="17"/>
  <c r="M11" i="17"/>
  <c r="O11" i="17"/>
  <c r="Q11" i="17"/>
  <c r="V11" i="17"/>
  <c r="G12" i="17"/>
  <c r="I12" i="17"/>
  <c r="K12" i="17"/>
  <c r="M12" i="17"/>
  <c r="O12" i="17"/>
  <c r="Q12" i="17"/>
  <c r="V12" i="17"/>
  <c r="G13" i="17"/>
  <c r="M13" i="17" s="1"/>
  <c r="I13" i="17"/>
  <c r="K13" i="17"/>
  <c r="O13" i="17"/>
  <c r="Q13" i="17"/>
  <c r="V13" i="17"/>
  <c r="G14" i="17"/>
  <c r="I14" i="17"/>
  <c r="K14" i="17"/>
  <c r="M14" i="17"/>
  <c r="O14" i="17"/>
  <c r="Q14" i="17"/>
  <c r="V14" i="17"/>
  <c r="G15" i="17"/>
  <c r="M15" i="17" s="1"/>
  <c r="I15" i="17"/>
  <c r="K15" i="17"/>
  <c r="O15" i="17"/>
  <c r="Q15" i="17"/>
  <c r="V15" i="17"/>
  <c r="G16" i="17"/>
  <c r="I16" i="17"/>
  <c r="K16" i="17"/>
  <c r="M16" i="17"/>
  <c r="O16" i="17"/>
  <c r="Q16" i="17"/>
  <c r="V16" i="17"/>
  <c r="G17" i="17"/>
  <c r="M17" i="17" s="1"/>
  <c r="I17" i="17"/>
  <c r="K17" i="17"/>
  <c r="O17" i="17"/>
  <c r="Q17" i="17"/>
  <c r="V17" i="17"/>
  <c r="G18" i="17"/>
  <c r="I18" i="17"/>
  <c r="K18" i="17"/>
  <c r="M18" i="17"/>
  <c r="O18" i="17"/>
  <c r="Q18" i="17"/>
  <c r="V18" i="17"/>
  <c r="G19" i="17"/>
  <c r="M19" i="17" s="1"/>
  <c r="I19" i="17"/>
  <c r="K19" i="17"/>
  <c r="O19" i="17"/>
  <c r="Q19" i="17"/>
  <c r="V19" i="17"/>
  <c r="G20" i="17"/>
  <c r="I20" i="17"/>
  <c r="K20" i="17"/>
  <c r="M20" i="17"/>
  <c r="O20" i="17"/>
  <c r="Q20" i="17"/>
  <c r="V20" i="17"/>
  <c r="G21" i="17"/>
  <c r="I21" i="17"/>
  <c r="K21" i="17"/>
  <c r="M21" i="17"/>
  <c r="O21" i="17"/>
  <c r="Q21" i="17"/>
  <c r="V21" i="17"/>
  <c r="G22" i="17"/>
  <c r="M22" i="17" s="1"/>
  <c r="I22" i="17"/>
  <c r="K22" i="17"/>
  <c r="O22" i="17"/>
  <c r="Q22" i="17"/>
  <c r="V22" i="17"/>
  <c r="G23" i="17"/>
  <c r="I23" i="17"/>
  <c r="K23" i="17"/>
  <c r="M23" i="17"/>
  <c r="O23" i="17"/>
  <c r="Q23" i="17"/>
  <c r="V23" i="17"/>
  <c r="G24" i="17"/>
  <c r="M24" i="17" s="1"/>
  <c r="I24" i="17"/>
  <c r="K24" i="17"/>
  <c r="O24" i="17"/>
  <c r="Q24" i="17"/>
  <c r="V24" i="17"/>
  <c r="G25" i="17"/>
  <c r="I25" i="17"/>
  <c r="K25" i="17"/>
  <c r="M25" i="17"/>
  <c r="O25" i="17"/>
  <c r="Q25" i="17"/>
  <c r="V25" i="17"/>
  <c r="AE27" i="17"/>
  <c r="F52" i="1" s="1"/>
  <c r="BA37" i="16"/>
  <c r="BA29" i="16"/>
  <c r="BA27" i="16"/>
  <c r="BA22" i="16"/>
  <c r="BA16" i="16"/>
  <c r="V8" i="16"/>
  <c r="G9" i="16"/>
  <c r="I9" i="16"/>
  <c r="I8" i="16" s="1"/>
  <c r="K9" i="16"/>
  <c r="K8" i="16" s="1"/>
  <c r="M9" i="16"/>
  <c r="O9" i="16"/>
  <c r="Q9" i="16"/>
  <c r="V9" i="16"/>
  <c r="G12" i="16"/>
  <c r="I12" i="16"/>
  <c r="K12" i="16"/>
  <c r="M12" i="16"/>
  <c r="O12" i="16"/>
  <c r="Q12" i="16"/>
  <c r="V12" i="16"/>
  <c r="G13" i="16"/>
  <c r="M13" i="16" s="1"/>
  <c r="I13" i="16"/>
  <c r="K13" i="16"/>
  <c r="O13" i="16"/>
  <c r="O8" i="16" s="1"/>
  <c r="Q13" i="16"/>
  <c r="Q8" i="16" s="1"/>
  <c r="V13" i="16"/>
  <c r="G15" i="16"/>
  <c r="I15" i="16"/>
  <c r="K15" i="16"/>
  <c r="M15" i="16"/>
  <c r="O15" i="16"/>
  <c r="Q15" i="16"/>
  <c r="V15" i="16"/>
  <c r="I17" i="16"/>
  <c r="K17" i="16"/>
  <c r="O17" i="16"/>
  <c r="Q17" i="16"/>
  <c r="V17" i="16"/>
  <c r="G18" i="16"/>
  <c r="I18" i="16"/>
  <c r="K18" i="16"/>
  <c r="O18" i="16"/>
  <c r="Q18" i="16"/>
  <c r="V18" i="16"/>
  <c r="Q20" i="16"/>
  <c r="V20" i="16"/>
  <c r="G21" i="16"/>
  <c r="M21" i="16" s="1"/>
  <c r="I21" i="16"/>
  <c r="I20" i="16" s="1"/>
  <c r="K21" i="16"/>
  <c r="K20" i="16" s="1"/>
  <c r="O21" i="16"/>
  <c r="Q21" i="16"/>
  <c r="V21" i="16"/>
  <c r="G26" i="16"/>
  <c r="M26" i="16" s="1"/>
  <c r="I26" i="16"/>
  <c r="K26" i="16"/>
  <c r="O26" i="16"/>
  <c r="Q26" i="16"/>
  <c r="V26" i="16"/>
  <c r="G28" i="16"/>
  <c r="I28" i="16"/>
  <c r="K28" i="16"/>
  <c r="M28" i="16"/>
  <c r="O28" i="16"/>
  <c r="O20" i="16" s="1"/>
  <c r="Q28" i="16"/>
  <c r="V28" i="16"/>
  <c r="G32" i="16"/>
  <c r="I32" i="16"/>
  <c r="K32" i="16"/>
  <c r="M32" i="16"/>
  <c r="O32" i="16"/>
  <c r="Q32" i="16"/>
  <c r="V32" i="16"/>
  <c r="I34" i="16"/>
  <c r="K34" i="16"/>
  <c r="O34" i="16"/>
  <c r="Q34" i="16"/>
  <c r="V34" i="16"/>
  <c r="G35" i="16"/>
  <c r="I35" i="16"/>
  <c r="K35" i="16"/>
  <c r="M35" i="16"/>
  <c r="O35" i="16"/>
  <c r="Q35" i="16"/>
  <c r="V35" i="16"/>
  <c r="G40" i="16"/>
  <c r="M40" i="16" s="1"/>
  <c r="I40" i="16"/>
  <c r="K40" i="16"/>
  <c r="O40" i="16"/>
  <c r="Q40" i="16"/>
  <c r="V40" i="16"/>
  <c r="G44" i="16"/>
  <c r="I44" i="16"/>
  <c r="G45" i="16"/>
  <c r="I45" i="16"/>
  <c r="K45" i="16"/>
  <c r="K44" i="16" s="1"/>
  <c r="M45" i="16"/>
  <c r="M44" i="16" s="1"/>
  <c r="O45" i="16"/>
  <c r="O44" i="16" s="1"/>
  <c r="Q45" i="16"/>
  <c r="Q44" i="16" s="1"/>
  <c r="V45" i="16"/>
  <c r="V44" i="16" s="1"/>
  <c r="AE47" i="16"/>
  <c r="F50" i="1" s="1"/>
  <c r="BA111" i="15"/>
  <c r="BA103" i="15"/>
  <c r="BA102" i="15"/>
  <c r="BA56" i="15"/>
  <c r="BA54" i="15"/>
  <c r="BA48" i="15"/>
  <c r="BA18" i="15"/>
  <c r="V8" i="15"/>
  <c r="G9" i="15"/>
  <c r="M9" i="15" s="1"/>
  <c r="I9" i="15"/>
  <c r="I8" i="15" s="1"/>
  <c r="K9" i="15"/>
  <c r="O9" i="15"/>
  <c r="Q9" i="15"/>
  <c r="V9" i="15"/>
  <c r="G14" i="15"/>
  <c r="I14" i="15"/>
  <c r="K14" i="15"/>
  <c r="M14" i="15"/>
  <c r="O14" i="15"/>
  <c r="Q14" i="15"/>
  <c r="V14" i="15"/>
  <c r="G15" i="15"/>
  <c r="M15" i="15" s="1"/>
  <c r="I15" i="15"/>
  <c r="K15" i="15"/>
  <c r="K8" i="15" s="1"/>
  <c r="O15" i="15"/>
  <c r="Q15" i="15"/>
  <c r="V15" i="15"/>
  <c r="G17" i="15"/>
  <c r="I17" i="15"/>
  <c r="K17" i="15"/>
  <c r="M17" i="15"/>
  <c r="O17" i="15"/>
  <c r="Q17" i="15"/>
  <c r="V17" i="15"/>
  <c r="G19" i="15"/>
  <c r="M19" i="15" s="1"/>
  <c r="I19" i="15"/>
  <c r="K19" i="15"/>
  <c r="O19" i="15"/>
  <c r="O8" i="15" s="1"/>
  <c r="Q19" i="15"/>
  <c r="Q8" i="15" s="1"/>
  <c r="V19" i="15"/>
  <c r="G23" i="15"/>
  <c r="I23" i="15"/>
  <c r="I22" i="15" s="1"/>
  <c r="K23" i="15"/>
  <c r="K22" i="15" s="1"/>
  <c r="M23" i="15"/>
  <c r="O23" i="15"/>
  <c r="O22" i="15" s="1"/>
  <c r="Q23" i="15"/>
  <c r="Q22" i="15" s="1"/>
  <c r="V23" i="15"/>
  <c r="V22" i="15" s="1"/>
  <c r="G25" i="15"/>
  <c r="M25" i="15" s="1"/>
  <c r="I25" i="15"/>
  <c r="K25" i="15"/>
  <c r="O25" i="15"/>
  <c r="Q25" i="15"/>
  <c r="V25" i="15"/>
  <c r="G26" i="15"/>
  <c r="I26" i="15"/>
  <c r="K26" i="15"/>
  <c r="M26" i="15"/>
  <c r="O26" i="15"/>
  <c r="Q26" i="15"/>
  <c r="V26" i="15"/>
  <c r="G29" i="15"/>
  <c r="M29" i="15" s="1"/>
  <c r="I29" i="15"/>
  <c r="K29" i="15"/>
  <c r="O29" i="15"/>
  <c r="Q29" i="15"/>
  <c r="V29" i="15"/>
  <c r="G31" i="15"/>
  <c r="M31" i="15" s="1"/>
  <c r="I31" i="15"/>
  <c r="K31" i="15"/>
  <c r="O31" i="15"/>
  <c r="Q31" i="15"/>
  <c r="V31" i="15"/>
  <c r="O35" i="15"/>
  <c r="G36" i="15"/>
  <c r="I36" i="15"/>
  <c r="K36" i="15"/>
  <c r="M36" i="15"/>
  <c r="O36" i="15"/>
  <c r="Q36" i="15"/>
  <c r="Q35" i="15" s="1"/>
  <c r="V36" i="15"/>
  <c r="V35" i="15" s="1"/>
  <c r="G39" i="15"/>
  <c r="I39" i="15"/>
  <c r="K39" i="15"/>
  <c r="M39" i="15"/>
  <c r="O39" i="15"/>
  <c r="Q39" i="15"/>
  <c r="V39" i="15"/>
  <c r="G42" i="15"/>
  <c r="I42" i="15"/>
  <c r="K42" i="15"/>
  <c r="M42" i="15"/>
  <c r="O42" i="15"/>
  <c r="Q42" i="15"/>
  <c r="V42" i="15"/>
  <c r="G43" i="15"/>
  <c r="I43" i="15"/>
  <c r="K43" i="15"/>
  <c r="M43" i="15"/>
  <c r="O43" i="15"/>
  <c r="Q43" i="15"/>
  <c r="V43" i="15"/>
  <c r="G45" i="15"/>
  <c r="I45" i="15"/>
  <c r="I35" i="15" s="1"/>
  <c r="K45" i="15"/>
  <c r="O45" i="15"/>
  <c r="Q45" i="15"/>
  <c r="V45" i="15"/>
  <c r="G46" i="15"/>
  <c r="I46" i="15"/>
  <c r="K46" i="15"/>
  <c r="M46" i="15"/>
  <c r="O46" i="15"/>
  <c r="Q46" i="15"/>
  <c r="V46" i="15"/>
  <c r="G47" i="15"/>
  <c r="M47" i="15" s="1"/>
  <c r="I47" i="15"/>
  <c r="K47" i="15"/>
  <c r="K35" i="15" s="1"/>
  <c r="O47" i="15"/>
  <c r="Q47" i="15"/>
  <c r="V47" i="15"/>
  <c r="G53" i="15"/>
  <c r="I53" i="15"/>
  <c r="K53" i="15"/>
  <c r="M53" i="15"/>
  <c r="O53" i="15"/>
  <c r="Q53" i="15"/>
  <c r="V53" i="15"/>
  <c r="G55" i="15"/>
  <c r="I55" i="15"/>
  <c r="K55" i="15"/>
  <c r="M55" i="15"/>
  <c r="O55" i="15"/>
  <c r="Q55" i="15"/>
  <c r="V55" i="15"/>
  <c r="G60" i="15"/>
  <c r="M60" i="15" s="1"/>
  <c r="I60" i="15"/>
  <c r="K60" i="15"/>
  <c r="O60" i="15"/>
  <c r="Q60" i="15"/>
  <c r="V60" i="15"/>
  <c r="G64" i="15"/>
  <c r="I64" i="15"/>
  <c r="K64" i="15"/>
  <c r="M64" i="15"/>
  <c r="O64" i="15"/>
  <c r="Q64" i="15"/>
  <c r="V64" i="15"/>
  <c r="G66" i="15"/>
  <c r="M66" i="15" s="1"/>
  <c r="I66" i="15"/>
  <c r="K66" i="15"/>
  <c r="O66" i="15"/>
  <c r="Q66" i="15"/>
  <c r="V66" i="15"/>
  <c r="G67" i="15"/>
  <c r="I67" i="15"/>
  <c r="K67" i="15"/>
  <c r="M67" i="15"/>
  <c r="O67" i="15"/>
  <c r="Q67" i="15"/>
  <c r="V67" i="15"/>
  <c r="G70" i="15"/>
  <c r="M70" i="15" s="1"/>
  <c r="I70" i="15"/>
  <c r="K70" i="15"/>
  <c r="O70" i="15"/>
  <c r="Q70" i="15"/>
  <c r="V70" i="15"/>
  <c r="G73" i="15"/>
  <c r="I73" i="15"/>
  <c r="I72" i="15" s="1"/>
  <c r="K73" i="15"/>
  <c r="K72" i="15" s="1"/>
  <c r="M73" i="15"/>
  <c r="O73" i="15"/>
  <c r="O72" i="15" s="1"/>
  <c r="Q73" i="15"/>
  <c r="V73" i="15"/>
  <c r="G77" i="15"/>
  <c r="I77" i="15"/>
  <c r="K77" i="15"/>
  <c r="M77" i="15"/>
  <c r="O77" i="15"/>
  <c r="Q77" i="15"/>
  <c r="V77" i="15"/>
  <c r="G80" i="15"/>
  <c r="M80" i="15" s="1"/>
  <c r="I80" i="15"/>
  <c r="K80" i="15"/>
  <c r="O80" i="15"/>
  <c r="Q80" i="15"/>
  <c r="Q72" i="15" s="1"/>
  <c r="V80" i="15"/>
  <c r="V72" i="15" s="1"/>
  <c r="G87" i="15"/>
  <c r="G86" i="15" s="1"/>
  <c r="I77" i="1" s="1"/>
  <c r="I87" i="15"/>
  <c r="I86" i="15" s="1"/>
  <c r="K87" i="15"/>
  <c r="K86" i="15" s="1"/>
  <c r="M87" i="15"/>
  <c r="M86" i="15" s="1"/>
  <c r="O87" i="15"/>
  <c r="O86" i="15" s="1"/>
  <c r="Q87" i="15"/>
  <c r="Q86" i="15" s="1"/>
  <c r="V87" i="15"/>
  <c r="V86" i="15" s="1"/>
  <c r="I89" i="15"/>
  <c r="G90" i="15"/>
  <c r="M90" i="15" s="1"/>
  <c r="I90" i="15"/>
  <c r="K90" i="15"/>
  <c r="K89" i="15" s="1"/>
  <c r="O90" i="15"/>
  <c r="O89" i="15" s="1"/>
  <c r="Q90" i="15"/>
  <c r="Q89" i="15" s="1"/>
  <c r="V90" i="15"/>
  <c r="V89" i="15" s="1"/>
  <c r="G92" i="15"/>
  <c r="I92" i="15"/>
  <c r="K92" i="15"/>
  <c r="M92" i="15"/>
  <c r="O92" i="15"/>
  <c r="Q92" i="15"/>
  <c r="V92" i="15"/>
  <c r="G97" i="15"/>
  <c r="I97" i="15"/>
  <c r="K97" i="15"/>
  <c r="M97" i="15"/>
  <c r="O97" i="15"/>
  <c r="Q97" i="15"/>
  <c r="V97" i="15"/>
  <c r="G99" i="15"/>
  <c r="M99" i="15" s="1"/>
  <c r="I99" i="15"/>
  <c r="K99" i="15"/>
  <c r="O99" i="15"/>
  <c r="Q99" i="15"/>
  <c r="V99" i="15"/>
  <c r="G101" i="15"/>
  <c r="G100" i="15" s="1"/>
  <c r="I101" i="15"/>
  <c r="I100" i="15" s="1"/>
  <c r="K101" i="15"/>
  <c r="K100" i="15" s="1"/>
  <c r="M101" i="15"/>
  <c r="M100" i="15" s="1"/>
  <c r="O101" i="15"/>
  <c r="O100" i="15" s="1"/>
  <c r="Q101" i="15"/>
  <c r="Q100" i="15" s="1"/>
  <c r="V101" i="15"/>
  <c r="V100" i="15" s="1"/>
  <c r="G105" i="15"/>
  <c r="M105" i="15" s="1"/>
  <c r="M104" i="15" s="1"/>
  <c r="I105" i="15"/>
  <c r="I104" i="15" s="1"/>
  <c r="K105" i="15"/>
  <c r="K104" i="15" s="1"/>
  <c r="O105" i="15"/>
  <c r="O104" i="15" s="1"/>
  <c r="Q105" i="15"/>
  <c r="Q104" i="15" s="1"/>
  <c r="V105" i="15"/>
  <c r="V104" i="15" s="1"/>
  <c r="I106" i="15"/>
  <c r="K106" i="15"/>
  <c r="G107" i="15"/>
  <c r="I107" i="15"/>
  <c r="K107" i="15"/>
  <c r="M107" i="15"/>
  <c r="O107" i="15"/>
  <c r="O106" i="15" s="1"/>
  <c r="Q107" i="15"/>
  <c r="Q106" i="15" s="1"/>
  <c r="V107" i="15"/>
  <c r="V106" i="15" s="1"/>
  <c r="G108" i="15"/>
  <c r="G106" i="15" s="1"/>
  <c r="I81" i="1" s="1"/>
  <c r="I17" i="1" s="1"/>
  <c r="I108" i="15"/>
  <c r="K108" i="15"/>
  <c r="M108" i="15"/>
  <c r="O108" i="15"/>
  <c r="Q108" i="15"/>
  <c r="V108" i="15"/>
  <c r="G110" i="15"/>
  <c r="G109" i="15" s="1"/>
  <c r="I110" i="15"/>
  <c r="I109" i="15" s="1"/>
  <c r="K110" i="15"/>
  <c r="K109" i="15" s="1"/>
  <c r="M110" i="15"/>
  <c r="M109" i="15" s="1"/>
  <c r="O110" i="15"/>
  <c r="O109" i="15" s="1"/>
  <c r="Q110" i="15"/>
  <c r="Q109" i="15" s="1"/>
  <c r="V110" i="15"/>
  <c r="V109" i="15" s="1"/>
  <c r="AE113" i="15"/>
  <c r="F47" i="1" s="1"/>
  <c r="BA28" i="14"/>
  <c r="BA13" i="14"/>
  <c r="G9" i="14"/>
  <c r="I9" i="14"/>
  <c r="I8" i="14" s="1"/>
  <c r="K9" i="14"/>
  <c r="K8" i="14" s="1"/>
  <c r="M9" i="14"/>
  <c r="O9" i="14"/>
  <c r="O8" i="14" s="1"/>
  <c r="Q9" i="14"/>
  <c r="Q8" i="14" s="1"/>
  <c r="V9" i="14"/>
  <c r="V8" i="14" s="1"/>
  <c r="G12" i="14"/>
  <c r="I12" i="14"/>
  <c r="K12" i="14"/>
  <c r="M12" i="14"/>
  <c r="O12" i="14"/>
  <c r="Q12" i="14"/>
  <c r="V12" i="14"/>
  <c r="G15" i="14"/>
  <c r="M15" i="14" s="1"/>
  <c r="I15" i="14"/>
  <c r="K15" i="14"/>
  <c r="O15" i="14"/>
  <c r="Q15" i="14"/>
  <c r="V15" i="14"/>
  <c r="G17" i="14"/>
  <c r="M17" i="14" s="1"/>
  <c r="I17" i="14"/>
  <c r="K17" i="14"/>
  <c r="O17" i="14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3" i="14"/>
  <c r="G22" i="14" s="1"/>
  <c r="I23" i="14"/>
  <c r="I22" i="14" s="1"/>
  <c r="K23" i="14"/>
  <c r="K22" i="14" s="1"/>
  <c r="M23" i="14"/>
  <c r="O23" i="14"/>
  <c r="O22" i="14" s="1"/>
  <c r="Q23" i="14"/>
  <c r="Q22" i="14" s="1"/>
  <c r="V23" i="14"/>
  <c r="G26" i="14"/>
  <c r="M26" i="14" s="1"/>
  <c r="I26" i="14"/>
  <c r="K26" i="14"/>
  <c r="O26" i="14"/>
  <c r="Q26" i="14"/>
  <c r="V26" i="14"/>
  <c r="G29" i="14"/>
  <c r="I29" i="14"/>
  <c r="K29" i="14"/>
  <c r="M29" i="14"/>
  <c r="O29" i="14"/>
  <c r="Q29" i="14"/>
  <c r="V29" i="14"/>
  <c r="V22" i="14" s="1"/>
  <c r="G33" i="14"/>
  <c r="G32" i="14" s="1"/>
  <c r="I79" i="1" s="1"/>
  <c r="I33" i="14"/>
  <c r="I32" i="14" s="1"/>
  <c r="K33" i="14"/>
  <c r="K32" i="14" s="1"/>
  <c r="O33" i="14"/>
  <c r="O32" i="14" s="1"/>
  <c r="Q33" i="14"/>
  <c r="Q32" i="14" s="1"/>
  <c r="V33" i="14"/>
  <c r="V32" i="14" s="1"/>
  <c r="I35" i="14"/>
  <c r="K35" i="14"/>
  <c r="G36" i="14"/>
  <c r="G35" i="14" s="1"/>
  <c r="I36" i="14"/>
  <c r="K36" i="14"/>
  <c r="M36" i="14"/>
  <c r="M35" i="14" s="1"/>
  <c r="O36" i="14"/>
  <c r="O35" i="14" s="1"/>
  <c r="Q36" i="14"/>
  <c r="Q35" i="14" s="1"/>
  <c r="V36" i="14"/>
  <c r="V35" i="14" s="1"/>
  <c r="G37" i="14"/>
  <c r="I37" i="14"/>
  <c r="K37" i="14"/>
  <c r="M37" i="14"/>
  <c r="O37" i="14"/>
  <c r="G38" i="14"/>
  <c r="I38" i="14"/>
  <c r="K38" i="14"/>
  <c r="M38" i="14"/>
  <c r="O38" i="14"/>
  <c r="Q38" i="14"/>
  <c r="Q37" i="14" s="1"/>
  <c r="V38" i="14"/>
  <c r="V37" i="14" s="1"/>
  <c r="AE40" i="14"/>
  <c r="F46" i="1" s="1"/>
  <c r="BA29" i="13"/>
  <c r="BA20" i="13"/>
  <c r="BA18" i="13"/>
  <c r="BA10" i="13"/>
  <c r="G9" i="13"/>
  <c r="I9" i="13"/>
  <c r="I8" i="13" s="1"/>
  <c r="K9" i="13"/>
  <c r="K8" i="13" s="1"/>
  <c r="O9" i="13"/>
  <c r="O8" i="13" s="1"/>
  <c r="Q9" i="13"/>
  <c r="V9" i="13"/>
  <c r="G12" i="13"/>
  <c r="I12" i="13"/>
  <c r="K12" i="13"/>
  <c r="M12" i="13"/>
  <c r="O12" i="13"/>
  <c r="Q12" i="13"/>
  <c r="V12" i="13"/>
  <c r="G14" i="13"/>
  <c r="I14" i="13"/>
  <c r="K14" i="13"/>
  <c r="M14" i="13"/>
  <c r="O14" i="13"/>
  <c r="Q14" i="13"/>
  <c r="Q8" i="13" s="1"/>
  <c r="V14" i="13"/>
  <c r="V8" i="13" s="1"/>
  <c r="G15" i="13"/>
  <c r="M15" i="13" s="1"/>
  <c r="I15" i="13"/>
  <c r="K15" i="13"/>
  <c r="O15" i="13"/>
  <c r="Q15" i="13"/>
  <c r="V15" i="13"/>
  <c r="G17" i="13"/>
  <c r="I17" i="13"/>
  <c r="K17" i="13"/>
  <c r="M17" i="13"/>
  <c r="O17" i="13"/>
  <c r="Q17" i="13"/>
  <c r="V17" i="13"/>
  <c r="G19" i="13"/>
  <c r="M19" i="13" s="1"/>
  <c r="I19" i="13"/>
  <c r="K19" i="13"/>
  <c r="O19" i="13"/>
  <c r="Q19" i="13"/>
  <c r="V19" i="13"/>
  <c r="G21" i="13"/>
  <c r="M21" i="13" s="1"/>
  <c r="I21" i="13"/>
  <c r="K21" i="13"/>
  <c r="O21" i="13"/>
  <c r="Q21" i="13"/>
  <c r="V21" i="13"/>
  <c r="G23" i="13"/>
  <c r="I23" i="13"/>
  <c r="K23" i="13"/>
  <c r="M23" i="13"/>
  <c r="O23" i="13"/>
  <c r="Q23" i="13"/>
  <c r="V23" i="13"/>
  <c r="G25" i="13"/>
  <c r="M25" i="13" s="1"/>
  <c r="I25" i="13"/>
  <c r="K25" i="13"/>
  <c r="O25" i="13"/>
  <c r="Q25" i="13"/>
  <c r="V25" i="13"/>
  <c r="G28" i="13"/>
  <c r="M28" i="13" s="1"/>
  <c r="I28" i="13"/>
  <c r="K28" i="13"/>
  <c r="O28" i="13"/>
  <c r="Q28" i="13"/>
  <c r="V28" i="13"/>
  <c r="G31" i="13"/>
  <c r="G30" i="13" s="1"/>
  <c r="I31" i="13"/>
  <c r="I30" i="13" s="1"/>
  <c r="K31" i="13"/>
  <c r="K30" i="13" s="1"/>
  <c r="M31" i="13"/>
  <c r="M30" i="13" s="1"/>
  <c r="O31" i="13"/>
  <c r="O30" i="13" s="1"/>
  <c r="Q31" i="13"/>
  <c r="Q30" i="13" s="1"/>
  <c r="V31" i="13"/>
  <c r="V30" i="13" s="1"/>
  <c r="G35" i="13"/>
  <c r="M35" i="13" s="1"/>
  <c r="I35" i="13"/>
  <c r="K35" i="13"/>
  <c r="O35" i="13"/>
  <c r="Q35" i="13"/>
  <c r="V35" i="13"/>
  <c r="G37" i="13"/>
  <c r="I37" i="13"/>
  <c r="K37" i="13"/>
  <c r="M37" i="13"/>
  <c r="O37" i="13"/>
  <c r="Q37" i="13"/>
  <c r="V37" i="13"/>
  <c r="G41" i="13"/>
  <c r="I41" i="13"/>
  <c r="K41" i="13"/>
  <c r="G42" i="13"/>
  <c r="I42" i="13"/>
  <c r="K42" i="13"/>
  <c r="M42" i="13"/>
  <c r="M41" i="13" s="1"/>
  <c r="O42" i="13"/>
  <c r="O41" i="13" s="1"/>
  <c r="Q42" i="13"/>
  <c r="Q41" i="13" s="1"/>
  <c r="V42" i="13"/>
  <c r="V41" i="13" s="1"/>
  <c r="AE44" i="13"/>
  <c r="F43" i="1" s="1"/>
  <c r="BA25" i="12"/>
  <c r="G9" i="12"/>
  <c r="I9" i="12"/>
  <c r="I8" i="12" s="1"/>
  <c r="K9" i="12"/>
  <c r="K8" i="12" s="1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3" i="12"/>
  <c r="I13" i="12"/>
  <c r="K13" i="12"/>
  <c r="M13" i="12"/>
  <c r="O13" i="12"/>
  <c r="Q13" i="12"/>
  <c r="V13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2" i="12"/>
  <c r="I32" i="12"/>
  <c r="K32" i="12"/>
  <c r="M32" i="12"/>
  <c r="O32" i="12"/>
  <c r="Q32" i="12"/>
  <c r="V32" i="12"/>
  <c r="G33" i="12"/>
  <c r="M33" i="12" s="1"/>
  <c r="I33" i="12"/>
  <c r="K33" i="12"/>
  <c r="O33" i="12"/>
  <c r="Q33" i="12"/>
  <c r="V33" i="12"/>
  <c r="AE36" i="12"/>
  <c r="F42" i="1" s="1"/>
  <c r="I20" i="1"/>
  <c r="I18" i="1"/>
  <c r="H40" i="1"/>
  <c r="J28" i="1"/>
  <c r="J26" i="1"/>
  <c r="G38" i="1"/>
  <c r="F38" i="1"/>
  <c r="J23" i="1"/>
  <c r="J24" i="1"/>
  <c r="J25" i="1"/>
  <c r="J27" i="1"/>
  <c r="E24" i="1"/>
  <c r="E26" i="1"/>
  <c r="G8" i="17" l="1"/>
  <c r="AF27" i="17"/>
  <c r="F51" i="1"/>
  <c r="M34" i="16"/>
  <c r="G34" i="16"/>
  <c r="M20" i="16"/>
  <c r="M8" i="16"/>
  <c r="G8" i="16"/>
  <c r="F49" i="1"/>
  <c r="AF47" i="16"/>
  <c r="I82" i="1"/>
  <c r="M106" i="15"/>
  <c r="G104" i="15"/>
  <c r="I80" i="1" s="1"/>
  <c r="M89" i="15"/>
  <c r="G89" i="15"/>
  <c r="I78" i="1" s="1"/>
  <c r="M72" i="15"/>
  <c r="G72" i="15"/>
  <c r="I76" i="1" s="1"/>
  <c r="G35" i="15"/>
  <c r="G22" i="15"/>
  <c r="M8" i="15"/>
  <c r="F48" i="1"/>
  <c r="M33" i="14"/>
  <c r="M32" i="14" s="1"/>
  <c r="M22" i="14"/>
  <c r="G8" i="14"/>
  <c r="G40" i="14" s="1"/>
  <c r="F45" i="1"/>
  <c r="G8" i="13"/>
  <c r="G44" i="13" s="1"/>
  <c r="F44" i="1"/>
  <c r="M9" i="13"/>
  <c r="M8" i="13" s="1"/>
  <c r="AF36" i="12"/>
  <c r="F39" i="1"/>
  <c r="F41" i="1"/>
  <c r="M9" i="12"/>
  <c r="M8" i="17"/>
  <c r="G20" i="16"/>
  <c r="G17" i="16"/>
  <c r="M18" i="16"/>
  <c r="M17" i="16" s="1"/>
  <c r="M22" i="15"/>
  <c r="G8" i="15"/>
  <c r="AF113" i="15"/>
  <c r="M45" i="15"/>
  <c r="M35" i="15" s="1"/>
  <c r="M8" i="14"/>
  <c r="AF40" i="14"/>
  <c r="AF44" i="13"/>
  <c r="M8" i="12"/>
  <c r="G8" i="12"/>
  <c r="G52" i="1" l="1"/>
  <c r="H52" i="1" s="1"/>
  <c r="I52" i="1" s="1"/>
  <c r="G51" i="1"/>
  <c r="H51" i="1" s="1"/>
  <c r="I51" i="1" s="1"/>
  <c r="I83" i="1"/>
  <c r="I19" i="1" s="1"/>
  <c r="G27" i="17"/>
  <c r="I74" i="1"/>
  <c r="G47" i="16"/>
  <c r="I75" i="1"/>
  <c r="G49" i="1"/>
  <c r="H49" i="1" s="1"/>
  <c r="I49" i="1" s="1"/>
  <c r="G50" i="1"/>
  <c r="H50" i="1" s="1"/>
  <c r="I50" i="1" s="1"/>
  <c r="G113" i="15"/>
  <c r="G47" i="1"/>
  <c r="H47" i="1" s="1"/>
  <c r="I47" i="1" s="1"/>
  <c r="G48" i="1"/>
  <c r="H48" i="1" s="1"/>
  <c r="I48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39" i="1"/>
  <c r="G53" i="1" s="1"/>
  <c r="G25" i="1" s="1"/>
  <c r="A25" i="1" s="1"/>
  <c r="A26" i="1" s="1"/>
  <c r="G41" i="1"/>
  <c r="H41" i="1" s="1"/>
  <c r="I41" i="1" s="1"/>
  <c r="G42" i="1"/>
  <c r="H42" i="1" s="1"/>
  <c r="I42" i="1" s="1"/>
  <c r="I73" i="1"/>
  <c r="G36" i="12"/>
  <c r="F53" i="1"/>
  <c r="H39" i="1" l="1"/>
  <c r="H53" i="1" s="1"/>
  <c r="G26" i="1"/>
  <c r="G23" i="1"/>
  <c r="A23" i="1" s="1"/>
  <c r="G28" i="1"/>
  <c r="I16" i="1"/>
  <c r="I21" i="1" s="1"/>
  <c r="I84" i="1"/>
  <c r="I39" i="1" l="1"/>
  <c r="I53" i="1" s="1"/>
  <c r="J49" i="1" s="1"/>
  <c r="J83" i="1"/>
  <c r="J76" i="1"/>
  <c r="J81" i="1"/>
  <c r="J73" i="1"/>
  <c r="J80" i="1"/>
  <c r="J79" i="1"/>
  <c r="J74" i="1"/>
  <c r="J78" i="1"/>
  <c r="J82" i="1"/>
  <c r="J75" i="1"/>
  <c r="J77" i="1"/>
  <c r="G24" i="1"/>
  <c r="A27" i="1" s="1"/>
  <c r="A24" i="1"/>
  <c r="J50" i="1" l="1"/>
  <c r="J41" i="1"/>
  <c r="J44" i="1"/>
  <c r="J39" i="1"/>
  <c r="J53" i="1" s="1"/>
  <c r="J45" i="1"/>
  <c r="J42" i="1"/>
  <c r="J43" i="1"/>
  <c r="J46" i="1"/>
  <c r="J52" i="1"/>
  <c r="J51" i="1"/>
  <c r="J48" i="1"/>
  <c r="J47" i="1"/>
  <c r="G29" i="1"/>
  <c r="G27" i="1" s="1"/>
  <c r="A29" i="1"/>
  <c r="J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Milča irbiska, maeg</author>
  </authors>
  <commentList>
    <comment ref="S6" authorId="0" shapeId="0" xr:uid="{0DD14C65-2FA7-4964-818F-FB3F546AD56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A28E59B-BEC5-4C58-8877-11B8ED46617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Milča irbiska, maeg</author>
  </authors>
  <commentList>
    <comment ref="S6" authorId="0" shapeId="0" xr:uid="{9BCA1099-4E02-4728-A56D-5C10EA837D0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D27E46F-2E2C-4521-94F4-81B3A4B16A1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Milča irbiska, maeg</author>
  </authors>
  <commentList>
    <comment ref="S6" authorId="0" shapeId="0" xr:uid="{FAB0192D-803C-4794-93CD-6C1CA430F16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D2F2250-EA59-46E2-9BC0-66FC2A5F901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Milča irbiska, maeg</author>
  </authors>
  <commentList>
    <comment ref="S6" authorId="0" shapeId="0" xr:uid="{E665B918-1911-44E6-9CBF-8286E7441D9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DE6F8F-931E-49A1-944B-2129E125682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Milča irbiska, maeg</author>
  </authors>
  <commentList>
    <comment ref="S6" authorId="0" shapeId="0" xr:uid="{CB11668C-A806-4FD7-A1EF-6C6CA3AA8D4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6D066BB-B7B6-4B44-81C8-54282EB34CD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Milča irbiska, maeg</author>
  </authors>
  <commentList>
    <comment ref="S6" authorId="0" shapeId="0" xr:uid="{5079D862-7FFE-46D6-95A6-DD630048778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3342476-D7C8-4741-8304-F9C4688A7CF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<sst xmlns="http://schemas.openxmlformats.org/spreadsheetml/2006/main" count="1686" uniqueCount="443">
  <si>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</si>
  <si>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</si>
  <si>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</si>
  <si>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</si>
  <si>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</si>
  <si>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</si>
  <si>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</si>
  <si>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</si>
  <si>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</si>
  <si>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</si>
  <si>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</si>
  <si>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</si>
  <si>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</si>
  <si>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</si>
  <si>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</si>
  <si>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</si>
  <si>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</si>
  <si>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</si>
  <si>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</si>
  <si>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</si>
  <si>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</si>
  <si>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</si>
  <si>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</si>
  <si>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</si>
  <si>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</si>
  <si>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</si>
  <si>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</si>
  <si>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</si>
  <si>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</si>
  <si>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</si>
  <si>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</si>
  <si>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</si>
  <si>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</si>
  <si>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</si>
  <si>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</si>
  <si>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</si>
  <si>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</si>
  <si>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</si>
  <si>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</si>
  <si>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</si>
  <si>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</si>
  <si>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</si>
  <si>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</si>
  <si>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9/24</t>
  </si>
  <si>
    <t>Rekonstrukce Stržanovského rybníka</t>
  </si>
  <si>
    <t>Stavba</t>
  </si>
  <si>
    <t>Stavební objekt</t>
  </si>
  <si>
    <t>10</t>
  </si>
  <si>
    <t>Odbahnění</t>
  </si>
  <si>
    <t>1</t>
  </si>
  <si>
    <t>20</t>
  </si>
  <si>
    <t>Zdrž</t>
  </si>
  <si>
    <t>30</t>
  </si>
  <si>
    <t>Hráz - opevnění návodního svahu</t>
  </si>
  <si>
    <t>40</t>
  </si>
  <si>
    <t>Výpustný objekt</t>
  </si>
  <si>
    <t>50</t>
  </si>
  <si>
    <t>Bezpečnostní přeliv</t>
  </si>
  <si>
    <t>VRN</t>
  </si>
  <si>
    <t>VRN+ON</t>
  </si>
  <si>
    <t>Celkem za stavbu</t>
  </si>
  <si>
    <t>CZK</t>
  </si>
  <si>
    <t>#POPS</t>
  </si>
  <si>
    <t>Popis stavby: 9/24 - Rekonstrukce Stržanovského rybníka</t>
  </si>
  <si>
    <t>#POPO</t>
  </si>
  <si>
    <t>Popis objektu: 10 - Odbahnění</t>
  </si>
  <si>
    <t>#POPR</t>
  </si>
  <si>
    <t>Popis rozpočtu: 1 - Odbahnění</t>
  </si>
  <si>
    <t>Popis objektu: 20 - Zdrž</t>
  </si>
  <si>
    <t>Popis rozpočtu: 1 - Zdrž</t>
  </si>
  <si>
    <t>Popis objektu: 30 - Hráz - opevnění návodního svahu</t>
  </si>
  <si>
    <t>Popis rozpočtu: 1 - Hráz - opevnění návodního svahu</t>
  </si>
  <si>
    <t>Popis objektu: 40 - Výpustný objekt</t>
  </si>
  <si>
    <t>Popis rozpočtu: 1 - Výpustný objekt</t>
  </si>
  <si>
    <t>Popis objektu: 50 - Bezpečnostní přeliv</t>
  </si>
  <si>
    <t>Popis rozpočtu: 1 - Bezpečnostní přeliv</t>
  </si>
  <si>
    <t>Popis objektu: VRN - VRN+ON</t>
  </si>
  <si>
    <t>Popis rozpočtu: 1 - VRN+ON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</si>
  <si>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</si>
  <si>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</si>
  <si>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</si>
  <si>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</si>
  <si>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</si>
  <si>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</si>
  <si>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</si>
  <si>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</si>
  <si>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</si>
  <si>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</si>
  <si>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</si>
  <si>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</si>
  <si>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</si>
  <si>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</si>
  <si>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</si>
  <si>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</si>
  <si>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</si>
  <si>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</si>
  <si>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</si>
  <si>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</si>
  <si>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</si>
  <si>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</si>
  <si>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</si>
  <si>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</si>
  <si>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</si>
  <si>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</si>
  <si>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</si>
  <si>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</si>
  <si>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</si>
  <si>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</si>
  <si>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</si>
  <si>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</si>
  <si>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</si>
  <si>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</si>
  <si>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</si>
  <si>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</si>
  <si>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</si>
  <si>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</si>
  <si>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</si>
  <si>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</si>
  <si>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</si>
  <si>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</si>
  <si>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</si>
  <si>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</si>
  <si>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</si>
  <si>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</si>
  <si>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</si>
  <si>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</si>
  <si>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</si>
  <si>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</si>
  <si>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</si>
  <si>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</si>
  <si>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</si>
  <si>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101</t>
  </si>
  <si>
    <t>Provizorní komunikace pro odbahnění (zřízení, odstranění, doprava)</t>
  </si>
  <si>
    <t>kpl</t>
  </si>
  <si>
    <t>Vlastní</t>
  </si>
  <si>
    <t>Indiv</t>
  </si>
  <si>
    <t>Práce</t>
  </si>
  <si>
    <t>Běžná</t>
  </si>
  <si>
    <t>POL1_</t>
  </si>
  <si>
    <t>122703601R00</t>
  </si>
  <si>
    <t>Odstranění nánosů při únosnosti dna přes 15 do 40 kPa</t>
  </si>
  <si>
    <t>m3</t>
  </si>
  <si>
    <t>800-1</t>
  </si>
  <si>
    <t>RTS 25/ II</t>
  </si>
  <si>
    <t>z vypuštěných vodních nádrží nebo rybníků s uložením do hromad na vzdálenost do 20 m ve výkopišti,</t>
  </si>
  <si>
    <t>SPI</t>
  </si>
  <si>
    <t>346*0,5</t>
  </si>
  <si>
    <t>VV</t>
  </si>
  <si>
    <t>122703602R00</t>
  </si>
  <si>
    <t>Odstranění nánosů při únosnosti dna přes 40 do 60 kPa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</si>
  <si>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</si>
  <si>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</si>
  <si>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</si>
  <si>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162253101R00</t>
  </si>
  <si>
    <t>Vodorovné přemístění nánosu při únosnosti dna přes 40 kPa  na vzdálenost přes 20 do 60 m</t>
  </si>
  <si>
    <t>z vodních nádrží nebo rybníků s vyklopením a hrubým urovnáním skládky,</t>
  </si>
  <si>
    <t>162253102R00</t>
  </si>
  <si>
    <t>Vodorovné přemístění nánosu při únosnosti dna  přes 15 do 40 kPa  na vzdálenost přes 20 do 40 m</t>
  </si>
  <si>
    <t>167101102R00</t>
  </si>
  <si>
    <t>Nakládání, skládání, překládání neulehlého výkopku nakládání výkopku  přes 100 m3, z horniny 1 až 4</t>
  </si>
  <si>
    <t>meziskládka+pole : 2*346</t>
  </si>
  <si>
    <t>171201101R00</t>
  </si>
  <si>
    <t>Uložení sypaniny do násypů nezhutněných</t>
  </si>
  <si>
    <t>Uložení sypaniny do násypů nebo na skládku s rozprostřením sypaniny ve vrstvách a s hrubým urovnáním.</t>
  </si>
  <si>
    <t>POP</t>
  </si>
  <si>
    <t>181006111R00</t>
  </si>
  <si>
    <t>Rozprostření zemin schopných zúrodnění sklon svahu do 1:5, tloušťka do 100 mm</t>
  </si>
  <si>
    <t>m2</t>
  </si>
  <si>
    <t>823-2</t>
  </si>
  <si>
    <t>v rovině a ve sklonu do 1:5 ve sklonu přes 1:5</t>
  </si>
  <si>
    <t>346/0,1</t>
  </si>
  <si>
    <t>181114711R00</t>
  </si>
  <si>
    <t>Odstranění kamene odstranění sebráním, hmotnost do 15 kg</t>
  </si>
  <si>
    <t>ha</t>
  </si>
  <si>
    <t>823-1</t>
  </si>
  <si>
    <t>z pozemku s odklizením na hromady na vzdálenost do 10 m nebo s naložením na dopravní prostředek,</t>
  </si>
  <si>
    <t>183551211R00</t>
  </si>
  <si>
    <t xml:space="preserve">Úprava půdy hluboká orba, plocha do 5 ha, sklon do 5°, hloubka do 300 mm,  </t>
  </si>
  <si>
    <t>183552511R00</t>
  </si>
  <si>
    <t xml:space="preserve">Hnojení hnojení vápennými hnojivy, 2 t/ha, plocha do 5 ha, sklon do 5°,  </t>
  </si>
  <si>
    <t>58530164.AR</t>
  </si>
  <si>
    <t>Vápno bílé; CL 90; forma: nehašené (Q)</t>
  </si>
  <si>
    <t>t</t>
  </si>
  <si>
    <t>SPCM</t>
  </si>
  <si>
    <t>Specifikace</t>
  </si>
  <si>
    <t>POL3_</t>
  </si>
  <si>
    <t>0,0346*2</t>
  </si>
  <si>
    <t>SUM</t>
  </si>
  <si>
    <t>END</t>
  </si>
  <si>
    <t>115101202R00</t>
  </si>
  <si>
    <t>Čerpání vody na dopravní výšku do 10 m  s uvažovaným průměrným přítokem přes 500 do 1 000 l/min</t>
  </si>
  <si>
    <t>h</t>
  </si>
  <si>
    <t>na vzdálenost od hladiny vody v jímce po výšku roviny proložené osou nejvyššího bodu výtlačného potrubí. Včetně odpadní potrubí v délce do 20 m.</t>
  </si>
  <si>
    <t>30*8</t>
  </si>
  <si>
    <t>122201102R00</t>
  </si>
  <si>
    <t>Odkopávky a  prokopávky nezapažené v hornině 3  přes 100 do 1 000 m3</t>
  </si>
  <si>
    <t>s přehozením výkopku na vzdálenost do 3 m nebo s naložením na dopravní prostředek,</t>
  </si>
  <si>
    <t>162701105R00</t>
  </si>
  <si>
    <t>Vodorovné přemístění výkopku z horniny 1 až 4, na vzdálenost přes 9 000  do 10 000 m</t>
  </si>
  <si>
    <t>114203101R00</t>
  </si>
  <si>
    <t>Rozebrání dlažeb a záhozů dlažeb z lomového kamene nebo betonových tvárnic  na sucho nebo se spárami vyplněnými pískem nebo drnem</t>
  </si>
  <si>
    <t>z lomového kamene nebo betonových tvárnic a záhozů. S naložením na dopravní prostředek, nebo uložení na vzdálenost do 3 m za břehovou čáru.</t>
  </si>
  <si>
    <t>162201102R00</t>
  </si>
  <si>
    <t>Vodorovné přemístění výkopku z horniny 1 až 4, na vzdálenost přes 20  do 50 m</t>
  </si>
  <si>
    <t>171103213R00</t>
  </si>
  <si>
    <t>Uložení netříděných sypanin přívodních kanálů inundačních nebo ochranných se zhutněním  do 100 % PS  - koef. C  s příměsí jílové hlíny přes 50 % objemu</t>
  </si>
  <si>
    <t>z hornin 1 - 4 do zemních hrází pro jakoukoliv šířku koruny,</t>
  </si>
  <si>
    <t>182101101R00</t>
  </si>
  <si>
    <t>Svahování v zářezech v hornině 1 až 4</t>
  </si>
  <si>
    <t>trvalých svahů do projektovaných profilů s potřebným přemístěním výkopku při svahování v zářezech,</t>
  </si>
  <si>
    <t>596,65*1,2</t>
  </si>
  <si>
    <t>115001104R00</t>
  </si>
  <si>
    <t>Převedení vody při průměru potrubí přes 200 do 300 mm</t>
  </si>
  <si>
    <t>m</t>
  </si>
  <si>
    <t>získané při čerpání, potrubím nebo žlaby. Montáž, demontáž a opotřebení potrubí nebo žlabu a jeho utěsnění po dobu provozu. Včetně nutné podpěrné konstrukce.</t>
  </si>
  <si>
    <t>464511111R00</t>
  </si>
  <si>
    <t xml:space="preserve">Pohoz dna nebo svahů z kamene a kameniva lomový kámen neupravený tříděný,  , pohoz z terénu,  </t>
  </si>
  <si>
    <t>832-1</t>
  </si>
  <si>
    <t>jakékoliv tloušťky</t>
  </si>
  <si>
    <t>Včetně  úpravy jednotlivých kamenů hmotnosti přes 500 kg dodatečným rozpojením na místě uložení.</t>
  </si>
  <si>
    <t>břeh : 12</t>
  </si>
  <si>
    <t>465511512R00</t>
  </si>
  <si>
    <t>Dlažba z lomového kamene upraveného uložení do malty MC 10, plocha do 20 m2, vyspárování maltou MCs, tloušťka 250 mm, Malta zdicí obyčejná (G); pojivo: cementové; zrnitost do 4,0 mm; M 10 N/mm2</t>
  </si>
  <si>
    <t>831-2</t>
  </si>
  <si>
    <t>vodorovná nebo ve sklonu do 1 : 2 s dodáním hmot</t>
  </si>
  <si>
    <t>461211711R00</t>
  </si>
  <si>
    <t>Patka z lomového kamene bez výplně spár</t>
  </si>
  <si>
    <t>lomařsky upraveného pro dlažbu</t>
  </si>
  <si>
    <t>Včetně úpravy povrchu viditelných částí patky.</t>
  </si>
  <si>
    <t>1*1,5*0,5*2</t>
  </si>
  <si>
    <t>998331011R00</t>
  </si>
  <si>
    <t xml:space="preserve">Přesun hmot pro nádrže přesun hmot pro nádrže,  </t>
  </si>
  <si>
    <t>Přesun hmot</t>
  </si>
  <si>
    <t>POL7_</t>
  </si>
  <si>
    <t>pro demont potrubí : 0,7*1,5*5</t>
  </si>
  <si>
    <t>182301121R00</t>
  </si>
  <si>
    <t>Rozprostření a urovnání ornice ve svahu v souvislé ploše do 500 m2, tloušťka vrstvy do 100 mm</t>
  </si>
  <si>
    <t>s případným nutným přemístěním hromad nebo dočasných skládek na místo potřeby ze vzdálenosti do 30 m, ve svahu sklonu přes 1 : 5,</t>
  </si>
  <si>
    <t>0,7*(1+3,5+1)</t>
  </si>
  <si>
    <t>180402112R00</t>
  </si>
  <si>
    <t>Založení trávníku parkový trávník, výsevem, na svahu přes 1:5 do 1:2</t>
  </si>
  <si>
    <t>na půdě předem připravené s pokosením, naložením, odvozem odpadu do 20 km a se složením,</t>
  </si>
  <si>
    <t>00572471R</t>
  </si>
  <si>
    <t>směs travní luční, střednědobá</t>
  </si>
  <si>
    <t>kg</t>
  </si>
  <si>
    <t>3,85*0,02</t>
  </si>
  <si>
    <t>171101101R00</t>
  </si>
  <si>
    <t>Uložení sypaniny do násypů zhutněných s uzavřením povrchu násypu z hornin soudržných s předepsanou mírou zhutnění v procentech výsledků zkoušek Proctor-Standard                 na 95 % PS</t>
  </si>
  <si>
    <t>s rozprostřením sypaniny ve vrstvách a s hrubým urovnáním,</t>
  </si>
  <si>
    <t>Vytrhání kořenů, odvoz a likvidace</t>
  </si>
  <si>
    <t>462512370R00</t>
  </si>
  <si>
    <t xml:space="preserve">Zához z lomového kamene s proštěrkováním, zához z terénu, hmotnost jednotlivých kamenů do 500 kf,  </t>
  </si>
  <si>
    <t>neupraveného záhozového</t>
  </si>
  <si>
    <t>Včetně úpravy jednotlivých velkých kamenů hmotnosti přes 500 kg dodatečným rozpojením na místě uložení.</t>
  </si>
  <si>
    <t>457572211R00</t>
  </si>
  <si>
    <t xml:space="preserve">Filtrační vrstvy z kameniva kamenivo těžené hrubé, zhutněné, bez úpravy, frakce 16-32,  </t>
  </si>
  <si>
    <t>jakékoliv tloušťky a sklonu</t>
  </si>
  <si>
    <t>Včetně průměrného množství kameniva zatlačeného do podloží a urovnání líce vrstvy.</t>
  </si>
  <si>
    <t>969021121R00</t>
  </si>
  <si>
    <t>Vybourání kanalizačního potrubí DN do 200 mm</t>
  </si>
  <si>
    <t>801-3</t>
  </si>
  <si>
    <t>včetně pomocného lešení o výšce podlahy do 1900 mm a pro zatížení do 1,5 kPa  (150 kg/m2),</t>
  </si>
  <si>
    <t>979082213R00</t>
  </si>
  <si>
    <t>Vodorovná doprava suti po suchu bez naložení, ale se složením a hrubým urovnáním na vzdálenost do 1 km</t>
  </si>
  <si>
    <t>822-1</t>
  </si>
  <si>
    <t>Přesun suti</t>
  </si>
  <si>
    <t>POL8_</t>
  </si>
  <si>
    <t>122201103R00</t>
  </si>
  <si>
    <t>Odkopávky a  prokopávky nezapažené v hornině 3  přes 1 000 do 10 000 m3</t>
  </si>
  <si>
    <t>10*3*3</t>
  </si>
  <si>
    <t>0,9*0,9*0,9</t>
  </si>
  <si>
    <t>0,4*1,5*4,5</t>
  </si>
  <si>
    <t>221953121R00</t>
  </si>
  <si>
    <t>Zaražení nebo nastražení a zaberanění dřev. pilot svislých, průměru přes 120 mm, délky do 3 m</t>
  </si>
  <si>
    <t>800-2</t>
  </si>
  <si>
    <t>nebo kůlů,</t>
  </si>
  <si>
    <t>608390081</t>
  </si>
  <si>
    <t>Kulatina kalibrovaná impregnovaná d = 200 mm, l = 1 m</t>
  </si>
  <si>
    <t>kus</t>
  </si>
  <si>
    <t>271313511R00</t>
  </si>
  <si>
    <t xml:space="preserve">Beton podkladní pod základové konstrukce </t>
  </si>
  <si>
    <t>801-1</t>
  </si>
  <si>
    <t>prostý</t>
  </si>
  <si>
    <t>0,99*0,99*0,1</t>
  </si>
  <si>
    <t>274316131RT2</t>
  </si>
  <si>
    <t>Základové pasy z betonu prostého vodostavebního třídy C25/30, stupeň vlivu prostředí XF2 - odolnost proti střídavému působení mrazu</t>
  </si>
  <si>
    <t>801-5</t>
  </si>
  <si>
    <t>0,8*0,8*0,8</t>
  </si>
  <si>
    <t>274321321R00</t>
  </si>
  <si>
    <t>Beton základových pasů železový třídy C 20/25</t>
  </si>
  <si>
    <t>včetně dodávky a uložení betonu, bez výztuže</t>
  </si>
  <si>
    <t>1,9*0,9*0,4*2+1,9*0,85*0,4+1,9*0,45*0,4*4</t>
  </si>
  <si>
    <t>2,9*0,8*0,4*2+2,9*0,4*0,4*3*2</t>
  </si>
  <si>
    <t>317941123RU3</t>
  </si>
  <si>
    <t>Osazení ocelových válcovaných nosníků na zdivu včetně dodávky profilul U, výšky 160 mm</t>
  </si>
  <si>
    <t>profilu I, nebo IE, nebo U, nebo UE, nebo L</t>
  </si>
  <si>
    <t>2,5*2*0,0179</t>
  </si>
  <si>
    <t>320101111R00</t>
  </si>
  <si>
    <t>Osazení betonových prefabrikátů hmotnost do 1000 kg</t>
  </si>
  <si>
    <t>Včetně kotevních prvků a odstranění transportní výztuže.</t>
  </si>
  <si>
    <t>0,6*0,6*2,5</t>
  </si>
  <si>
    <t>302302</t>
  </si>
  <si>
    <t>Prefabrikovaný požerák 0,59x0,59 s dvojitou dlužovou stěnou</t>
  </si>
  <si>
    <t>6051110R</t>
  </si>
  <si>
    <t>Zapravení dubové dluže včetně dodávky do tl 65mm</t>
  </si>
  <si>
    <t>0,5*2,5*2</t>
  </si>
  <si>
    <t>302303</t>
  </si>
  <si>
    <t>Dodávka a montáž poklop uzamykatelný na požerák</t>
  </si>
  <si>
    <t>302304</t>
  </si>
  <si>
    <t>Ocelové rámové česle 0,5, průměr česlic 6mm pozink</t>
  </si>
  <si>
    <t>341351105R00</t>
  </si>
  <si>
    <t>Bednění stěn a příček oboustranné zřízení</t>
  </si>
  <si>
    <t>svislé nebo šikmé (odkloněné), půdorysně přímé nebo zalomené, stěn nosných, výplňových, nebo příček, včetně vzpěr nebo jiného zajištění</t>
  </si>
  <si>
    <t>0,8*0,8*4+4,6*3*2</t>
  </si>
  <si>
    <t>1*9,7*2*2</t>
  </si>
  <si>
    <t>2*2,9*1*2</t>
  </si>
  <si>
    <t>4,5*1*2</t>
  </si>
  <si>
    <t>341351106R00</t>
  </si>
  <si>
    <t>Bednění stěn a příček oboustranné odstranění</t>
  </si>
  <si>
    <t>380326143R00</t>
  </si>
  <si>
    <t>Kompletní konstrukce z betonu železového vodostavebního třídy C 30/37, vliv prostředí XF4, tloušťky konstrukce přes 300 mm</t>
  </si>
  <si>
    <t>čistíren odpadních vod (mimo budovy), nádrží, vodojemů, žlabů nebo kanálů, včetně pomocného pracovního lešení o výšce podlahy do 1900 mm a pro zatížení do 1,5 kPa,</t>
  </si>
  <si>
    <t>1*0,3*9,7*2</t>
  </si>
  <si>
    <t>3*0,3*4,6</t>
  </si>
  <si>
    <t>2*2,9*0,3*1</t>
  </si>
  <si>
    <t>324368211R00</t>
  </si>
  <si>
    <t xml:space="preserve">Výztuž ŽB konstrukcí jader přehrad svařované sítě,  </t>
  </si>
  <si>
    <t>1*0,3*9,7*2*0,03</t>
  </si>
  <si>
    <t>3*0,3*4,6*0,03</t>
  </si>
  <si>
    <t>2*2,9*0,3*1*0,03</t>
  </si>
  <si>
    <t>936501111R00</t>
  </si>
  <si>
    <t>Limnigrafická lať limnigrafická lať osazená v jakémkoli slonu</t>
  </si>
  <si>
    <t>Včetně provedení úpravy podkladů na nosné konstrukci.</t>
  </si>
  <si>
    <t>55347148R</t>
  </si>
  <si>
    <t>Montáž včetně dodávky pororoštu podlahového zinkovaný  tl.30</t>
  </si>
  <si>
    <t>342951112R00</t>
  </si>
  <si>
    <t>Stěny dřevěné svislého a šikmého pláště, z prken tl. 25 mm, kladených vodorovně</t>
  </si>
  <si>
    <t>z přířezového řeziva jakosti I. a s přehoblováním a povrchovou impregnací</t>
  </si>
  <si>
    <t>10*1</t>
  </si>
  <si>
    <t>605560002R</t>
  </si>
  <si>
    <t>Prkno truhlářské dřevina: DB; opracování: neomítané, vysušené; tl = 40 mm</t>
  </si>
  <si>
    <t>1*0,08*10</t>
  </si>
  <si>
    <t>463212121R00</t>
  </si>
  <si>
    <t xml:space="preserve">Rovnanina z lomového kamene vyplnění spár a dutin těženým kamenivem,  </t>
  </si>
  <si>
    <t>upraveného, tříděného, jakékoliv tloušťky rovnaniny</t>
  </si>
  <si>
    <t>9,7*2,9*0,6</t>
  </si>
  <si>
    <t>(8,1+4,6)/2*3,2*0,6</t>
  </si>
  <si>
    <t>462512161R00</t>
  </si>
  <si>
    <t xml:space="preserve">Zához z lomového kamene neupraveného hmotnost do 200 kg, bez výplně mezer,  </t>
  </si>
  <si>
    <t>provedený ze břehu nebo lešení do sucha nebo do vody</t>
  </si>
  <si>
    <t>3*2*0,35</t>
  </si>
  <si>
    <t>465210121R00</t>
  </si>
  <si>
    <t>Schody z lomového kamene tloušťka 200 mm, montáž na cementovou maltu, zalití spár cementovou maltou</t>
  </si>
  <si>
    <t>Včetně úpravy líce schodů.</t>
  </si>
  <si>
    <t>0,8*2,9*2+0,4*2,9*6</t>
  </si>
  <si>
    <t>1,9*0,9*2+1,9*0,85+1,9*0,45*4</t>
  </si>
  <si>
    <t>1*4,5*2</t>
  </si>
  <si>
    <t>564871111R00</t>
  </si>
  <si>
    <t>Podklad ze štěrkodrti s rozprostřením a zhutněním frakce 0-63 mm, tloušťka po zhutnění 250 mm</t>
  </si>
  <si>
    <t>2*3</t>
  </si>
  <si>
    <t>871373121R00</t>
  </si>
  <si>
    <t>Montáž potrubí z trub z plastů těsněných gumovým kroužkem  DN 300 mm</t>
  </si>
  <si>
    <t>827-1</t>
  </si>
  <si>
    <t>v otevřeném výkopu ve sklonu do 20 %,</t>
  </si>
  <si>
    <t>899623161R00</t>
  </si>
  <si>
    <t>Obetonování potrubí nebo zdiva stok betonem prostým třídy C 20/25</t>
  </si>
  <si>
    <t>z cementu portlandského nebo struskoportlandského, v otevřeném výkopu,</t>
  </si>
  <si>
    <t>9*0,15*0,7</t>
  </si>
  <si>
    <t>9*0,615*0,615</t>
  </si>
  <si>
    <t>-(0,01575*0,1575)*3,14*9</t>
  </si>
  <si>
    <t>899643111R00</t>
  </si>
  <si>
    <t>Bednění pro obetonování potrubí v otevřeném příkopu</t>
  </si>
  <si>
    <t>0,75*2*9</t>
  </si>
  <si>
    <t>286144826R</t>
  </si>
  <si>
    <t>Trubka plastová pro venkovní kanalizaci spoj: hrdlový; potrubí: jednovrstvé; materiál: PP; povrch: hladký; DN/OD = 315; de = 315,0 mm; tl. stěny = 11,4 mm; l = 3 000 mm; SN 10</t>
  </si>
  <si>
    <t>RTS 25/ I</t>
  </si>
  <si>
    <t>960111221R00</t>
  </si>
  <si>
    <t>Bourání konstrukcí vodních staveb dílce prefabrikované betonové a železobetonové</t>
  </si>
  <si>
    <t>s naložením vybouraných hmot a suti na dopravní prostředek nebo s odklizením na hromady do vzdálenosti 20 m</t>
  </si>
  <si>
    <t>Včetně bourání geotextilií, výplně otvorů tvárnic, drenáží, trubek a dilatačních prvků apod. zabudovaných v bouraných konstrukcích.</t>
  </si>
  <si>
    <t>767161220R00</t>
  </si>
  <si>
    <t>Montáž zábradlí rovného z trubek nebo tenkostěnných profilů na ocelovou konstrukci, o hmotnosti 1 m zábradlí přes 20 do 30 kg</t>
  </si>
  <si>
    <t>800-767</t>
  </si>
  <si>
    <t>14115364R</t>
  </si>
  <si>
    <t>Trubka ocelová bezešvá; hladká; materiál: uhlíková ocel; značka: 11 353 (SPT360); de = 51,0 mm; tl. stěny = 3,2 mm</t>
  </si>
  <si>
    <t>979082113R00</t>
  </si>
  <si>
    <t xml:space="preserve">Vodorovná doprava suti a vybouraných hmot vodorovná doprava suti po suchu do 1000 m,  </t>
  </si>
  <si>
    <t>821-1</t>
  </si>
  <si>
    <t>se složením a hrubým urovnáním nebo s přeložením na jiný dopravní prostředek kromě lodi, vč. příplatku za každých dalších i započatých 1000 m přes 1000 m,</t>
  </si>
  <si>
    <t>6,8*5,5*1</t>
  </si>
  <si>
    <t>1*0,3*4,6</t>
  </si>
  <si>
    <t>1*4,6*2</t>
  </si>
  <si>
    <t>4,6*3,4*2*2</t>
  </si>
  <si>
    <t>1*2,6*2*2</t>
  </si>
  <si>
    <t>3,4*4,6*0,3*2</t>
  </si>
  <si>
    <t>1*2,6*0,3*2</t>
  </si>
  <si>
    <t>(1,38+10,944)*0,03</t>
  </si>
  <si>
    <t>462512270R00</t>
  </si>
  <si>
    <t xml:space="preserve">Zához z lomového kamene s proštěrkováním, zához z terénu, hmotnost jednotlivých kamenů do 200 kg,  </t>
  </si>
  <si>
    <t>3,5*4*0,6</t>
  </si>
  <si>
    <t>1,7*4*0,6</t>
  </si>
  <si>
    <t>4,6*1,5*0,4</t>
  </si>
  <si>
    <t>101000001</t>
  </si>
  <si>
    <t>Źajištění geotechnika při realizaci</t>
  </si>
  <si>
    <t>soubor</t>
  </si>
  <si>
    <t>POL99_8</t>
  </si>
  <si>
    <t>101000002</t>
  </si>
  <si>
    <t>Geodetické práce při provádění stavby, Průběžné vytýčení stavby nebo provedení jiných geodetických prací</t>
  </si>
  <si>
    <t>101000003</t>
  </si>
  <si>
    <t>Geodetické práce po výstavbě vč. geometrického plánu a projednání s KÚ</t>
  </si>
  <si>
    <t>101000004</t>
  </si>
  <si>
    <t>Vyhotovení dokumentace skutečného provedení</t>
  </si>
  <si>
    <t>101000005</t>
  </si>
  <si>
    <t>Vytýčení inženýrských sítí, kompletní zajištění vytýčení všech dotčených inž. sítí na staveništi včetně ověřený tras sondami</t>
  </si>
  <si>
    <t>101000006</t>
  </si>
  <si>
    <t>Projednání a zřízení příjezdů a sjezdů do nádrže včetně celého prostoru staveniště, průběžné čištění a údržba komunikace, uvedené pozemků do původního stavu a předání zpět vlastníkům</t>
  </si>
  <si>
    <t>101000007</t>
  </si>
  <si>
    <t>Zpracování a aktualizace havarijního plánu a provedení opatření vyplývající z havarijního plánu</t>
  </si>
  <si>
    <t>101000010</t>
  </si>
  <si>
    <t>Zařízení staveniště</t>
  </si>
  <si>
    <t>101000011</t>
  </si>
  <si>
    <t>Oplocení staveniště</t>
  </si>
  <si>
    <t>101000012</t>
  </si>
  <si>
    <t>Dopravní značení na staveništi</t>
  </si>
  <si>
    <t>101000013</t>
  </si>
  <si>
    <t>Informační tabule na staveništi</t>
  </si>
  <si>
    <t>101000100</t>
  </si>
  <si>
    <t>Plán BOZP na staveništi</t>
  </si>
  <si>
    <t>101000101</t>
  </si>
  <si>
    <t>Manipulační a provozní řád včetně projednání</t>
  </si>
  <si>
    <t>101108</t>
  </si>
  <si>
    <t>Povodnový a havarijní plán vč. projednání</t>
  </si>
  <si>
    <t>101000102</t>
  </si>
  <si>
    <t>Náklady vzniklé v souvislosti s předáním stavby, protokolární předání stavbou dotčených pozemků a komunikací zpět jejich vlastníkům</t>
  </si>
  <si>
    <t>101000103</t>
  </si>
  <si>
    <t>Pořizování fotodokumentace v digitální podobě</t>
  </si>
  <si>
    <t>101000104</t>
  </si>
  <si>
    <t>Projekční práce při výstavbě</t>
  </si>
  <si>
    <t>Město Ždár nad Sázavou</t>
  </si>
  <si>
    <t>Źižkova 227/1</t>
  </si>
  <si>
    <t>Ždár nad Sázavou</t>
  </si>
  <si>
    <t>00295841</t>
  </si>
  <si>
    <t>CZ00295841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</si>
</sst>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8" fillId="0" borderId="0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0bSph9WmNlasEG3HAl+zgOIhvOEq87y1HCB2Xg6FNHx8jCdq9i+ug4zcaPKPfxmNpkRQzCRxZWwK7w0LnX3D/Q==" saltValue="PV4JFd3TS3QBe0QeaPfMY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7"/>
  <sheetViews>
    <sheetView showGridLines="0" tabSelected="1" topLeftCell="B1" zoomScaleNormal="100" zoomScaleSheetLayoutView="75" workbookViewId="0">
      <selection activeCell="I11" sqref="I1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42</v>
      </c>
      <c r="D5" s="92" t="s">
        <v>438</v>
      </c>
      <c r="E5" s="93"/>
      <c r="F5" s="93"/>
      <c r="G5" s="93"/>
      <c r="H5" s="18" t="s">
        <v>40</v>
      </c>
      <c r="I5" s="259" t="s">
        <v>441</v>
      </c>
      <c r="J5" s="8"/>
    </row>
    <row r="6" spans="1:15" ht="15.75" customHeight="1" x14ac:dyDescent="0.25">
      <c r="A6" s="2"/>
      <c r="B6" s="28"/>
      <c r="C6" s="55"/>
      <c r="D6" s="86" t="s">
        <v>439</v>
      </c>
      <c r="E6" s="94"/>
      <c r="F6" s="94"/>
      <c r="G6" s="94"/>
      <c r="H6" s="18" t="s">
        <v>34</v>
      </c>
      <c r="I6" s="259" t="s">
        <v>442</v>
      </c>
      <c r="J6" s="8"/>
    </row>
    <row r="7" spans="1:15" ht="15.75" customHeight="1" x14ac:dyDescent="0.25">
      <c r="A7" s="2"/>
      <c r="B7" s="29"/>
      <c r="C7" s="56"/>
      <c r="D7" s="53">
        <v>59101</v>
      </c>
      <c r="E7" s="95" t="s">
        <v>440</v>
      </c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SUMIF(F73:F83,A16,I73:I83)+SUMIF(F73:F83,"PSU",I73:I83)</f>
        <v>0</v>
      </c>
      <c r="J16" s="85"/>
    </row>
    <row r="17" spans="1:10" ht="23.25" customHeight="1" x14ac:dyDescent="0.25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SUMIF(F73:F83,A17,I73:I83)</f>
        <v>0</v>
      </c>
      <c r="J17" s="85"/>
    </row>
    <row r="18" spans="1:10" ht="23.25" customHeight="1" x14ac:dyDescent="0.25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SUMIF(F73:F83,A18,I73:I83)</f>
        <v>0</v>
      </c>
      <c r="J18" s="85"/>
    </row>
    <row r="19" spans="1:10" ht="23.25" customHeight="1" x14ac:dyDescent="0.25">
      <c r="A19" s="194" t="s">
        <v>100</v>
      </c>
      <c r="B19" s="38" t="s">
        <v>27</v>
      </c>
      <c r="C19" s="62"/>
      <c r="D19" s="63"/>
      <c r="E19" s="83"/>
      <c r="F19" s="84"/>
      <c r="G19" s="83"/>
      <c r="H19" s="84"/>
      <c r="I19" s="83">
        <f>SUMIF(F73:F83,A19,I73:I83)</f>
        <v>0</v>
      </c>
      <c r="J19" s="85"/>
    </row>
    <row r="20" spans="1:10" ht="23.25" customHeight="1" x14ac:dyDescent="0.25">
      <c r="A20" s="194" t="s">
        <v>101</v>
      </c>
      <c r="B20" s="38" t="s">
        <v>28</v>
      </c>
      <c r="C20" s="62"/>
      <c r="D20" s="63"/>
      <c r="E20" s="83"/>
      <c r="F20" s="84"/>
      <c r="G20" s="83"/>
      <c r="H20" s="84"/>
      <c r="I20" s="83">
        <f>SUMIF(F73:F83,A20,I73:I83)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35</v>
      </c>
      <c r="C29" s="170"/>
      <c r="D29" s="170"/>
      <c r="E29" s="170"/>
      <c r="F29" s="171"/>
      <c r="G29" s="167">
        <f>A27</f>
        <v>0</v>
      </c>
      <c r="H29" s="167"/>
      <c r="I29" s="167"/>
      <c r="J29" s="172" t="s">
        <v>61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'10 1 Pol'!AE36+'20 1 Pol'!AE44+'30 1 Pol'!AE40+'40 1 Pol'!AE113+'50 1 Pol'!AE47+'VRN 1 Pol'!AE27</f>
        <v>0</v>
      </c>
      <c r="G39" s="147">
        <f>'10 1 Pol'!AF36+'20 1 Pol'!AF44+'30 1 Pol'!AF40+'40 1 Pol'!AF113+'50 1 Pol'!AF47+'VRN 1 Pol'!AF27</f>
        <v>0</v>
      </c>
      <c r="H39" s="148">
        <f>(F39*SazbaDPH1/100)+(G39*SazbaDPH2/100)</f>
        <v>0</v>
      </c>
      <c r="I39" s="148">
        <f>F39+G39+H39</f>
        <v>0</v>
      </c>
      <c r="J39" s="149" t="str">
        <f>IF(_xlfn.SINGLE(CenaCelkemVypocet)=0,"",I39/_xlfn.SINGLE(CenaCelkemVypocet)*100)</f>
        <v/>
      </c>
    </row>
    <row r="40" spans="1:10" ht="25.5" customHeight="1" x14ac:dyDescent="0.25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5">
      <c r="A41" s="134">
        <v>2</v>
      </c>
      <c r="B41" s="150" t="s">
        <v>47</v>
      </c>
      <c r="C41" s="151" t="s">
        <v>48</v>
      </c>
      <c r="D41" s="151"/>
      <c r="E41" s="151"/>
      <c r="F41" s="152">
        <f>'10 1 Pol'!AE36</f>
        <v>0</v>
      </c>
      <c r="G41" s="153">
        <f>'10 1 Pol'!AF36</f>
        <v>0</v>
      </c>
      <c r="H41" s="153">
        <f>(F41*SazbaDPH1/100)+(G41*SazbaDPH2/100)</f>
        <v>0</v>
      </c>
      <c r="I41" s="153">
        <f>F41+G41+H41</f>
        <v>0</v>
      </c>
      <c r="J41" s="154" t="str">
        <f>IF(_xlfn.SINGLE(CenaCelkemVypocet)=0,"",I41/_xlfn.SINGLE(CenaCelkemVypocet)*100)</f>
        <v/>
      </c>
    </row>
    <row r="42" spans="1:10" ht="25.5" customHeight="1" x14ac:dyDescent="0.25">
      <c r="A42" s="134">
        <v>3</v>
      </c>
      <c r="B42" s="155" t="s">
        <v>49</v>
      </c>
      <c r="C42" s="145" t="s">
        <v>48</v>
      </c>
      <c r="D42" s="145"/>
      <c r="E42" s="145"/>
      <c r="F42" s="156">
        <f>'10 1 Pol'!AE36</f>
        <v>0</v>
      </c>
      <c r="G42" s="148">
        <f>'10 1 Pol'!AF36</f>
        <v>0</v>
      </c>
      <c r="H42" s="148">
        <f>(F42*SazbaDPH1/100)+(G42*SazbaDPH2/100)</f>
        <v>0</v>
      </c>
      <c r="I42" s="148">
        <f>F42+G42+H42</f>
        <v>0</v>
      </c>
      <c r="J42" s="149" t="str">
        <f>IF(_xlfn.SINGLE(CenaCelkemVypocet)=0,"",I42/_xlfn.SINGLE(CenaCelkemVypocet)*100)</f>
        <v/>
      </c>
    </row>
    <row r="43" spans="1:10" ht="25.5" customHeight="1" x14ac:dyDescent="0.25">
      <c r="A43" s="134">
        <v>2</v>
      </c>
      <c r="B43" s="150" t="s">
        <v>50</v>
      </c>
      <c r="C43" s="151" t="s">
        <v>51</v>
      </c>
      <c r="D43" s="151"/>
      <c r="E43" s="151"/>
      <c r="F43" s="152">
        <f>'20 1 Pol'!AE44</f>
        <v>0</v>
      </c>
      <c r="G43" s="153">
        <f>'20 1 Pol'!AF44</f>
        <v>0</v>
      </c>
      <c r="H43" s="153">
        <f>(F43*SazbaDPH1/100)+(G43*SazbaDPH2/100)</f>
        <v>0</v>
      </c>
      <c r="I43" s="153">
        <f>F43+G43+H43</f>
        <v>0</v>
      </c>
      <c r="J43" s="154" t="str">
        <f>IF(_xlfn.SINGLE(CenaCelkemVypocet)=0,"",I43/_xlfn.SINGLE(CenaCelkemVypocet)*100)</f>
        <v/>
      </c>
    </row>
    <row r="44" spans="1:10" ht="25.5" customHeight="1" x14ac:dyDescent="0.25">
      <c r="A44" s="134">
        <v>3</v>
      </c>
      <c r="B44" s="155" t="s">
        <v>49</v>
      </c>
      <c r="C44" s="145" t="s">
        <v>51</v>
      </c>
      <c r="D44" s="145"/>
      <c r="E44" s="145"/>
      <c r="F44" s="156">
        <f>'20 1 Pol'!AE44</f>
        <v>0</v>
      </c>
      <c r="G44" s="148">
        <f>'20 1 Pol'!AF44</f>
        <v>0</v>
      </c>
      <c r="H44" s="148">
        <f>(F44*SazbaDPH1/100)+(G44*SazbaDPH2/100)</f>
        <v>0</v>
      </c>
      <c r="I44" s="148">
        <f>F44+G44+H44</f>
        <v>0</v>
      </c>
      <c r="J44" s="149" t="str">
        <f>IF(_xlfn.SINGLE(CenaCelkemVypocet)=0,"",I44/_xlfn.SINGLE(CenaCelkemVypocet)*100)</f>
        <v/>
      </c>
    </row>
    <row r="45" spans="1:10" ht="25.5" customHeight="1" x14ac:dyDescent="0.25">
      <c r="A45" s="134">
        <v>2</v>
      </c>
      <c r="B45" s="150" t="s">
        <v>52</v>
      </c>
      <c r="C45" s="151" t="s">
        <v>53</v>
      </c>
      <c r="D45" s="151"/>
      <c r="E45" s="151"/>
      <c r="F45" s="152">
        <f>'30 1 Pol'!AE40</f>
        <v>0</v>
      </c>
      <c r="G45" s="153">
        <f>'30 1 Pol'!AF40</f>
        <v>0</v>
      </c>
      <c r="H45" s="153">
        <f>(F45*SazbaDPH1/100)+(G45*SazbaDPH2/100)</f>
        <v>0</v>
      </c>
      <c r="I45" s="153">
        <f>F45+G45+H45</f>
        <v>0</v>
      </c>
      <c r="J45" s="154" t="str">
        <f>IF(_xlfn.SINGLE(CenaCelkemVypocet)=0,"",I45/_xlfn.SINGLE(CenaCelkemVypocet)*100)</f>
        <v/>
      </c>
    </row>
    <row r="46" spans="1:10" ht="25.5" customHeight="1" x14ac:dyDescent="0.25">
      <c r="A46" s="134">
        <v>3</v>
      </c>
      <c r="B46" s="155" t="s">
        <v>49</v>
      </c>
      <c r="C46" s="145" t="s">
        <v>53</v>
      </c>
      <c r="D46" s="145"/>
      <c r="E46" s="145"/>
      <c r="F46" s="156">
        <f>'30 1 Pol'!AE40</f>
        <v>0</v>
      </c>
      <c r="G46" s="148">
        <f>'30 1 Pol'!AF40</f>
        <v>0</v>
      </c>
      <c r="H46" s="148">
        <f>(F46*SazbaDPH1/100)+(G46*SazbaDPH2/100)</f>
        <v>0</v>
      </c>
      <c r="I46" s="148">
        <f>F46+G46+H46</f>
        <v>0</v>
      </c>
      <c r="J46" s="149" t="str">
        <f>IF(_xlfn.SINGLE(CenaCelkemVypocet)=0,"",I46/_xlfn.SINGLE(CenaCelkemVypocet)*100)</f>
        <v/>
      </c>
    </row>
    <row r="47" spans="1:10" ht="25.5" customHeight="1" x14ac:dyDescent="0.25">
      <c r="A47" s="134">
        <v>2</v>
      </c>
      <c r="B47" s="150" t="s">
        <v>54</v>
      </c>
      <c r="C47" s="151" t="s">
        <v>55</v>
      </c>
      <c r="D47" s="151"/>
      <c r="E47" s="151"/>
      <c r="F47" s="152">
        <f>'40 1 Pol'!AE113</f>
        <v>0</v>
      </c>
      <c r="G47" s="153">
        <f>'40 1 Pol'!AF113</f>
        <v>0</v>
      </c>
      <c r="H47" s="153">
        <f>(F47*SazbaDPH1/100)+(G47*SazbaDPH2/100)</f>
        <v>0</v>
      </c>
      <c r="I47" s="153">
        <f>F47+G47+H47</f>
        <v>0</v>
      </c>
      <c r="J47" s="154" t="str">
        <f>IF(_xlfn.SINGLE(CenaCelkemVypocet)=0,"",I47/_xlfn.SINGLE(CenaCelkemVypocet)*100)</f>
        <v/>
      </c>
    </row>
    <row r="48" spans="1:10" ht="25.5" customHeight="1" x14ac:dyDescent="0.25">
      <c r="A48" s="134">
        <v>3</v>
      </c>
      <c r="B48" s="155" t="s">
        <v>49</v>
      </c>
      <c r="C48" s="145" t="s">
        <v>55</v>
      </c>
      <c r="D48" s="145"/>
      <c r="E48" s="145"/>
      <c r="F48" s="156">
        <f>'40 1 Pol'!AE113</f>
        <v>0</v>
      </c>
      <c r="G48" s="148">
        <f>'40 1 Pol'!AF113</f>
        <v>0</v>
      </c>
      <c r="H48" s="148">
        <f>(F48*SazbaDPH1/100)+(G48*SazbaDPH2/100)</f>
        <v>0</v>
      </c>
      <c r="I48" s="148">
        <f>F48+G48+H48</f>
        <v>0</v>
      </c>
      <c r="J48" s="149" t="str">
        <f>IF(_xlfn.SINGLE(CenaCelkemVypocet)=0,"",I48/_xlfn.SINGLE(CenaCelkemVypocet)*100)</f>
        <v/>
      </c>
    </row>
    <row r="49" spans="1:10" ht="25.5" customHeight="1" x14ac:dyDescent="0.25">
      <c r="A49" s="134">
        <v>2</v>
      </c>
      <c r="B49" s="150" t="s">
        <v>56</v>
      </c>
      <c r="C49" s="151" t="s">
        <v>57</v>
      </c>
      <c r="D49" s="151"/>
      <c r="E49" s="151"/>
      <c r="F49" s="152">
        <f>'50 1 Pol'!AE47</f>
        <v>0</v>
      </c>
      <c r="G49" s="153">
        <f>'50 1 Pol'!AF47</f>
        <v>0</v>
      </c>
      <c r="H49" s="153">
        <f>(F49*SazbaDPH1/100)+(G49*SazbaDPH2/100)</f>
        <v>0</v>
      </c>
      <c r="I49" s="153">
        <f>F49+G49+H49</f>
        <v>0</v>
      </c>
      <c r="J49" s="154" t="str">
        <f>IF(_xlfn.SINGLE(CenaCelkemVypocet)=0,"",I49/_xlfn.SINGLE(CenaCelkemVypocet)*100)</f>
        <v/>
      </c>
    </row>
    <row r="50" spans="1:10" ht="25.5" customHeight="1" x14ac:dyDescent="0.25">
      <c r="A50" s="134">
        <v>3</v>
      </c>
      <c r="B50" s="155" t="s">
        <v>49</v>
      </c>
      <c r="C50" s="145" t="s">
        <v>57</v>
      </c>
      <c r="D50" s="145"/>
      <c r="E50" s="145"/>
      <c r="F50" s="156">
        <f>'50 1 Pol'!AE47</f>
        <v>0</v>
      </c>
      <c r="G50" s="148">
        <f>'50 1 Pol'!AF47</f>
        <v>0</v>
      </c>
      <c r="H50" s="148">
        <f>(F50*SazbaDPH1/100)+(G50*SazbaDPH2/100)</f>
        <v>0</v>
      </c>
      <c r="I50" s="148">
        <f>F50+G50+H50</f>
        <v>0</v>
      </c>
      <c r="J50" s="149" t="str">
        <f>IF(_xlfn.SINGLE(CenaCelkemVypocet)=0,"",I50/_xlfn.SINGLE(CenaCelkemVypocet)*100)</f>
        <v/>
      </c>
    </row>
    <row r="51" spans="1:10" ht="25.5" customHeight="1" x14ac:dyDescent="0.25">
      <c r="A51" s="134">
        <v>2</v>
      </c>
      <c r="B51" s="150" t="s">
        <v>58</v>
      </c>
      <c r="C51" s="151" t="s">
        <v>59</v>
      </c>
      <c r="D51" s="151"/>
      <c r="E51" s="151"/>
      <c r="F51" s="152">
        <f>'VRN 1 Pol'!AE27</f>
        <v>0</v>
      </c>
      <c r="G51" s="153">
        <f>'VRN 1 Pol'!AF27</f>
        <v>0</v>
      </c>
      <c r="H51" s="153">
        <f>(F51*SazbaDPH1/100)+(G51*SazbaDPH2/100)</f>
        <v>0</v>
      </c>
      <c r="I51" s="153">
        <f>F51+G51+H51</f>
        <v>0</v>
      </c>
      <c r="J51" s="154" t="str">
        <f>IF(_xlfn.SINGLE(CenaCelkemVypocet)=0,"",I51/_xlfn.SINGLE(CenaCelkemVypocet)*100)</f>
        <v/>
      </c>
    </row>
    <row r="52" spans="1:10" ht="25.5" customHeight="1" x14ac:dyDescent="0.25">
      <c r="A52" s="134">
        <v>3</v>
      </c>
      <c r="B52" s="155" t="s">
        <v>49</v>
      </c>
      <c r="C52" s="145" t="s">
        <v>59</v>
      </c>
      <c r="D52" s="145"/>
      <c r="E52" s="145"/>
      <c r="F52" s="156">
        <f>'VRN 1 Pol'!AE27</f>
        <v>0</v>
      </c>
      <c r="G52" s="148">
        <f>'VRN 1 Pol'!AF27</f>
        <v>0</v>
      </c>
      <c r="H52" s="148">
        <f>(F52*SazbaDPH1/100)+(G52*SazbaDPH2/100)</f>
        <v>0</v>
      </c>
      <c r="I52" s="148">
        <f>F52+G52+H52</f>
        <v>0</v>
      </c>
      <c r="J52" s="149" t="str">
        <f>IF(_xlfn.SINGLE(CenaCelkemVypocet)=0,"",I52/_xlfn.SINGLE(CenaCelkemVypocet)*100)</f>
        <v/>
      </c>
    </row>
    <row r="53" spans="1:10" ht="25.5" customHeight="1" x14ac:dyDescent="0.25">
      <c r="A53" s="134"/>
      <c r="B53" s="157" t="s">
        <v>60</v>
      </c>
      <c r="C53" s="158"/>
      <c r="D53" s="158"/>
      <c r="E53" s="159"/>
      <c r="F53" s="160">
        <f>SUMIF(A39:A52,"=1",F39:F52)</f>
        <v>0</v>
      </c>
      <c r="G53" s="161">
        <f>SUMIF(A39:A52,"=1",G39:G52)</f>
        <v>0</v>
      </c>
      <c r="H53" s="161">
        <f>SUMIF(A39:A52,"=1",H39:H52)</f>
        <v>0</v>
      </c>
      <c r="I53" s="161">
        <f>SUMIF(A39:A52,"=1",I39:I52)</f>
        <v>0</v>
      </c>
      <c r="J53" s="162">
        <f>SUMIF(A39:A52,"=1",J39:J52)</f>
        <v>0</v>
      </c>
    </row>
    <row r="55" spans="1:10" x14ac:dyDescent="0.25">
      <c r="A55" t="s">
        <v>62</v>
      </c>
      <c r="B55" t="s">
        <v>63</v>
      </c>
    </row>
    <row r="56" spans="1:10" x14ac:dyDescent="0.25">
      <c r="A56" t="s">
        <v>64</v>
      </c>
      <c r="B56" t="s">
        <v>65</v>
      </c>
    </row>
    <row r="57" spans="1:10" x14ac:dyDescent="0.25">
      <c r="A57" t="s">
        <v>66</v>
      </c>
      <c r="B57" t="s">
        <v>67</v>
      </c>
    </row>
    <row r="58" spans="1:10" x14ac:dyDescent="0.25">
      <c r="A58" t="s">
        <v>64</v>
      </c>
      <c r="B58" t="s">
        <v>68</v>
      </c>
    </row>
    <row r="59" spans="1:10" x14ac:dyDescent="0.25">
      <c r="A59" t="s">
        <v>66</v>
      </c>
      <c r="B59" t="s">
        <v>69</v>
      </c>
    </row>
    <row r="60" spans="1:10" x14ac:dyDescent="0.25">
      <c r="A60" t="s">
        <v>64</v>
      </c>
      <c r="B60" t="s">
        <v>70</v>
      </c>
    </row>
    <row r="61" spans="1:10" x14ac:dyDescent="0.25">
      <c r="A61" t="s">
        <v>66</v>
      </c>
      <c r="B61" t="s">
        <v>71</v>
      </c>
    </row>
    <row r="62" spans="1:10" x14ac:dyDescent="0.25">
      <c r="A62" t="s">
        <v>64</v>
      </c>
      <c r="B62" t="s">
        <v>72</v>
      </c>
    </row>
    <row r="63" spans="1:10" x14ac:dyDescent="0.25">
      <c r="A63" t="s">
        <v>66</v>
      </c>
      <c r="B63" t="s">
        <v>73</v>
      </c>
    </row>
    <row r="64" spans="1:10" x14ac:dyDescent="0.25">
      <c r="A64" t="s">
        <v>64</v>
      </c>
      <c r="B64" t="s">
        <v>74</v>
      </c>
    </row>
    <row r="65" spans="1:10" x14ac:dyDescent="0.25">
      <c r="A65" t="s">
        <v>66</v>
      </c>
      <c r="B65" t="s">
        <v>75</v>
      </c>
    </row>
    <row r="66" spans="1:10" x14ac:dyDescent="0.25">
      <c r="A66" t="s">
        <v>64</v>
      </c>
      <c r="B66" t="s">
        <v>76</v>
      </c>
    </row>
    <row r="67" spans="1:10" x14ac:dyDescent="0.25">
      <c r="A67" t="s">
        <v>66</v>
      </c>
      <c r="B67" t="s">
        <v>77</v>
      </c>
    </row>
    <row r="70" spans="1:10" ht="15.6" x14ac:dyDescent="0.3">
      <c r="B70" s="173" t="s">
        <v>78</v>
      </c>
    </row>
    <row r="72" spans="1:10" ht="25.5" customHeight="1" x14ac:dyDescent="0.25">
      <c r="A72" s="175"/>
      <c r="B72" s="178" t="s">
        <v>17</v>
      </c>
      <c r="C72" s="178" t="s">
        <v>5</v>
      </c>
      <c r="D72" s="179"/>
      <c r="E72" s="179"/>
      <c r="F72" s="180" t="s">
        <v>79</v>
      </c>
      <c r="G72" s="180"/>
      <c r="H72" s="180"/>
      <c r="I72" s="180" t="s">
        <v>29</v>
      </c>
      <c r="J72" s="180" t="s">
        <v>0</v>
      </c>
    </row>
    <row r="73" spans="1:10" ht="36.75" customHeight="1" x14ac:dyDescent="0.25">
      <c r="A73" s="176"/>
      <c r="B73" s="181" t="s">
        <v>49</v>
      </c>
      <c r="C73" s="182" t="s">
        <v>80</v>
      </c>
      <c r="D73" s="183"/>
      <c r="E73" s="183"/>
      <c r="F73" s="192" t="s">
        <v>24</v>
      </c>
      <c r="G73" s="184"/>
      <c r="H73" s="184"/>
      <c r="I73" s="184">
        <f>'10 1 Pol'!G8+'20 1 Pol'!G8+'30 1 Pol'!G8+'40 1 Pol'!G8+'50 1 Pol'!G8</f>
        <v>0</v>
      </c>
      <c r="J73" s="189" t="str">
        <f>IF(I84=0,"",I73/I84*100)</f>
        <v/>
      </c>
    </row>
    <row r="74" spans="1:10" ht="36.75" customHeight="1" x14ac:dyDescent="0.25">
      <c r="A74" s="176"/>
      <c r="B74" s="181" t="s">
        <v>81</v>
      </c>
      <c r="C74" s="182" t="s">
        <v>82</v>
      </c>
      <c r="D74" s="183"/>
      <c r="E74" s="183"/>
      <c r="F74" s="192" t="s">
        <v>24</v>
      </c>
      <c r="G74" s="184"/>
      <c r="H74" s="184"/>
      <c r="I74" s="184">
        <f>'40 1 Pol'!G22+'50 1 Pol'!G17</f>
        <v>0</v>
      </c>
      <c r="J74" s="189" t="str">
        <f>IF(I84=0,"",I74/I84*100)</f>
        <v/>
      </c>
    </row>
    <row r="75" spans="1:10" ht="36.75" customHeight="1" x14ac:dyDescent="0.25">
      <c r="A75" s="176"/>
      <c r="B75" s="181" t="s">
        <v>83</v>
      </c>
      <c r="C75" s="182" t="s">
        <v>84</v>
      </c>
      <c r="D75" s="183"/>
      <c r="E75" s="183"/>
      <c r="F75" s="192" t="s">
        <v>24</v>
      </c>
      <c r="G75" s="184"/>
      <c r="H75" s="184"/>
      <c r="I75" s="184">
        <f>'40 1 Pol'!G35+'50 1 Pol'!G20</f>
        <v>0</v>
      </c>
      <c r="J75" s="189" t="str">
        <f>IF(I84=0,"",I75/I84*100)</f>
        <v/>
      </c>
    </row>
    <row r="76" spans="1:10" ht="36.75" customHeight="1" x14ac:dyDescent="0.25">
      <c r="A76" s="176"/>
      <c r="B76" s="181" t="s">
        <v>85</v>
      </c>
      <c r="C76" s="182" t="s">
        <v>86</v>
      </c>
      <c r="D76" s="183"/>
      <c r="E76" s="183"/>
      <c r="F76" s="192" t="s">
        <v>24</v>
      </c>
      <c r="G76" s="184"/>
      <c r="H76" s="184"/>
      <c r="I76" s="184">
        <f>'20 1 Pol'!G30+'30 1 Pol'!G22+'40 1 Pol'!G72+'50 1 Pol'!G34</f>
        <v>0</v>
      </c>
      <c r="J76" s="189" t="str">
        <f>IF(I84=0,"",I76/I84*100)</f>
        <v/>
      </c>
    </row>
    <row r="77" spans="1:10" ht="36.75" customHeight="1" x14ac:dyDescent="0.25">
      <c r="A77" s="176"/>
      <c r="B77" s="181" t="s">
        <v>87</v>
      </c>
      <c r="C77" s="182" t="s">
        <v>88</v>
      </c>
      <c r="D77" s="183"/>
      <c r="E77" s="183"/>
      <c r="F77" s="192" t="s">
        <v>24</v>
      </c>
      <c r="G77" s="184"/>
      <c r="H77" s="184"/>
      <c r="I77" s="184">
        <f>'40 1 Pol'!G86</f>
        <v>0</v>
      </c>
      <c r="J77" s="189" t="str">
        <f>IF(I84=0,"",I77/I84*100)</f>
        <v/>
      </c>
    </row>
    <row r="78" spans="1:10" ht="36.75" customHeight="1" x14ac:dyDescent="0.25">
      <c r="A78" s="176"/>
      <c r="B78" s="181" t="s">
        <v>89</v>
      </c>
      <c r="C78" s="182" t="s">
        <v>90</v>
      </c>
      <c r="D78" s="183"/>
      <c r="E78" s="183"/>
      <c r="F78" s="192" t="s">
        <v>24</v>
      </c>
      <c r="G78" s="184"/>
      <c r="H78" s="184"/>
      <c r="I78" s="184">
        <f>'40 1 Pol'!G89</f>
        <v>0</v>
      </c>
      <c r="J78" s="189" t="str">
        <f>IF(I84=0,"",I78/I84*100)</f>
        <v/>
      </c>
    </row>
    <row r="79" spans="1:10" ht="36.75" customHeight="1" x14ac:dyDescent="0.25">
      <c r="A79" s="176"/>
      <c r="B79" s="181" t="s">
        <v>91</v>
      </c>
      <c r="C79" s="182" t="s">
        <v>92</v>
      </c>
      <c r="D79" s="183"/>
      <c r="E79" s="183"/>
      <c r="F79" s="192" t="s">
        <v>24</v>
      </c>
      <c r="G79" s="184"/>
      <c r="H79" s="184"/>
      <c r="I79" s="184">
        <f>'30 1 Pol'!G32+'40 1 Pol'!G100</f>
        <v>0</v>
      </c>
      <c r="J79" s="189" t="str">
        <f>IF(I84=0,"",I79/I84*100)</f>
        <v/>
      </c>
    </row>
    <row r="80" spans="1:10" ht="36.75" customHeight="1" x14ac:dyDescent="0.25">
      <c r="A80" s="176"/>
      <c r="B80" s="181" t="s">
        <v>93</v>
      </c>
      <c r="C80" s="182" t="s">
        <v>94</v>
      </c>
      <c r="D80" s="183"/>
      <c r="E80" s="183"/>
      <c r="F80" s="192" t="s">
        <v>24</v>
      </c>
      <c r="G80" s="184"/>
      <c r="H80" s="184"/>
      <c r="I80" s="184">
        <f>'20 1 Pol'!G41+'30 1 Pol'!G35+'40 1 Pol'!G104+'50 1 Pol'!G44</f>
        <v>0</v>
      </c>
      <c r="J80" s="189" t="str">
        <f>IF(I84=0,"",I80/I84*100)</f>
        <v/>
      </c>
    </row>
    <row r="81" spans="1:10" ht="36.75" customHeight="1" x14ac:dyDescent="0.25">
      <c r="A81" s="176"/>
      <c r="B81" s="181" t="s">
        <v>95</v>
      </c>
      <c r="C81" s="182" t="s">
        <v>96</v>
      </c>
      <c r="D81" s="183"/>
      <c r="E81" s="183"/>
      <c r="F81" s="192" t="s">
        <v>25</v>
      </c>
      <c r="G81" s="184"/>
      <c r="H81" s="184"/>
      <c r="I81" s="184">
        <f>'40 1 Pol'!G106</f>
        <v>0</v>
      </c>
      <c r="J81" s="189" t="str">
        <f>IF(I84=0,"",I81/I84*100)</f>
        <v/>
      </c>
    </row>
    <row r="82" spans="1:10" ht="36.75" customHeight="1" x14ac:dyDescent="0.25">
      <c r="A82" s="176"/>
      <c r="B82" s="181" t="s">
        <v>97</v>
      </c>
      <c r="C82" s="182" t="s">
        <v>98</v>
      </c>
      <c r="D82" s="183"/>
      <c r="E82" s="183"/>
      <c r="F82" s="192" t="s">
        <v>99</v>
      </c>
      <c r="G82" s="184"/>
      <c r="H82" s="184"/>
      <c r="I82" s="184">
        <f>'30 1 Pol'!G37+'40 1 Pol'!G109</f>
        <v>0</v>
      </c>
      <c r="J82" s="189" t="str">
        <f>IF(I84=0,"",I82/I84*100)</f>
        <v/>
      </c>
    </row>
    <row r="83" spans="1:10" ht="36.75" customHeight="1" x14ac:dyDescent="0.25">
      <c r="A83" s="176"/>
      <c r="B83" s="181" t="s">
        <v>100</v>
      </c>
      <c r="C83" s="182" t="s">
        <v>27</v>
      </c>
      <c r="D83" s="183"/>
      <c r="E83" s="183"/>
      <c r="F83" s="192" t="s">
        <v>100</v>
      </c>
      <c r="G83" s="184"/>
      <c r="H83" s="184"/>
      <c r="I83" s="184">
        <f>'VRN 1 Pol'!G8</f>
        <v>0</v>
      </c>
      <c r="J83" s="189" t="str">
        <f>IF(I84=0,"",I83/I84*100)</f>
        <v/>
      </c>
    </row>
    <row r="84" spans="1:10" ht="25.5" customHeight="1" x14ac:dyDescent="0.25">
      <c r="A84" s="177"/>
      <c r="B84" s="185" t="s">
        <v>1</v>
      </c>
      <c r="C84" s="186"/>
      <c r="D84" s="187"/>
      <c r="E84" s="187"/>
      <c r="F84" s="193"/>
      <c r="G84" s="188"/>
      <c r="H84" s="188"/>
      <c r="I84" s="188">
        <f>SUM(I73:I83)</f>
        <v>0</v>
      </c>
      <c r="J84" s="190">
        <f>SUM(J73:J83)</f>
        <v>0</v>
      </c>
    </row>
    <row r="85" spans="1:10" x14ac:dyDescent="0.25">
      <c r="F85" s="133"/>
      <c r="G85" s="133"/>
      <c r="H85" s="133"/>
      <c r="I85" s="133"/>
      <c r="J85" s="191"/>
    </row>
    <row r="86" spans="1:10" x14ac:dyDescent="0.25">
      <c r="F86" s="133"/>
      <c r="G86" s="133"/>
      <c r="H86" s="133"/>
      <c r="I86" s="133"/>
      <c r="J86" s="191"/>
    </row>
    <row r="87" spans="1:10" x14ac:dyDescent="0.25">
      <c r="F87" s="133"/>
      <c r="G87" s="133"/>
      <c r="H87" s="133"/>
      <c r="I87" s="133"/>
      <c r="J87" s="191"/>
    </row>
  </sheetData>
  <sheetProtection algorithmName="SHA-512" hashValue="qaa68N1R+u2/7vTt9hfrMu2Qqr9eynKxfgaAqJMaXU4TvzUN4hTgr7Uq2bxOV8qeMruEyuRyqe/y0ZXBGkLvjA==" saltValue="pPepIlgYp+BBF/XQMWfry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83:E83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49:E49"/>
    <mergeCell ref="C50:E50"/>
    <mergeCell ref="C51:E51"/>
    <mergeCell ref="C52:E52"/>
    <mergeCell ref="B53:E53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6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L2lKOTmWfMGBiGH/o/Gr+8grVdADOhaD+GNPM0yWU9wuETAY7mZmug+hZmIBEaMy8wfb5E+J+4zRiMv+CV8WEg==" saltValue="guFdI/VAVuXnkpqZy3Q/7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5320-4A49-4FB3-9B35-A9A08B326371}">
  <sheetPr>
    <outlinePr summaryBelow="0"/>
  </sheetPr>
  <dimension ref="A1:BH5000"/>
  <sheetViews>
    <sheetView workbookViewId="0">
      <pane ySplit="7" topLeftCell="A20" activePane="bottomLeft" state="frozen"/>
      <selection pane="bottomLeft" activeCell="F36" sqref="F36"/>
    </sheetView>
  </sheetViews>
  <sheetFormatPr defaultRowHeight="13.2" outlineLevelRow="2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102</v>
      </c>
      <c r="B1" s="195"/>
      <c r="C1" s="195"/>
      <c r="D1" s="195"/>
      <c r="E1" s="195"/>
      <c r="F1" s="195"/>
      <c r="G1" s="195"/>
      <c r="AG1" t="s">
        <v>103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104</v>
      </c>
    </row>
    <row r="3" spans="1:60" ht="25.05" customHeight="1" x14ac:dyDescent="0.25">
      <c r="A3" s="196" t="s">
        <v>8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104</v>
      </c>
      <c r="AG3" t="s">
        <v>105</v>
      </c>
    </row>
    <row r="4" spans="1:60" ht="25.05" customHeight="1" x14ac:dyDescent="0.25">
      <c r="A4" s="200" t="s">
        <v>9</v>
      </c>
      <c r="B4" s="201" t="s">
        <v>49</v>
      </c>
      <c r="C4" s="202" t="s">
        <v>48</v>
      </c>
      <c r="D4" s="203"/>
      <c r="E4" s="203"/>
      <c r="F4" s="203"/>
      <c r="G4" s="204"/>
      <c r="AG4" t="s">
        <v>106</v>
      </c>
    </row>
    <row r="5" spans="1:60" x14ac:dyDescent="0.25">
      <c r="D5" s="10"/>
    </row>
    <row r="6" spans="1:60" ht="39.6" x14ac:dyDescent="0.25">
      <c r="A6" s="206" t="s">
        <v>107</v>
      </c>
      <c r="B6" s="208" t="s">
        <v>108</v>
      </c>
      <c r="C6" s="208" t="s">
        <v>109</v>
      </c>
      <c r="D6" s="207" t="s">
        <v>110</v>
      </c>
      <c r="E6" s="206" t="s">
        <v>111</v>
      </c>
      <c r="F6" s="205" t="s">
        <v>112</v>
      </c>
      <c r="G6" s="206" t="s">
        <v>29</v>
      </c>
      <c r="H6" s="209" t="s">
        <v>30</v>
      </c>
      <c r="I6" s="209" t="s">
        <v>113</v>
      </c>
      <c r="J6" s="209" t="s">
        <v>31</v>
      </c>
      <c r="K6" s="209" t="s">
        <v>114</v>
      </c>
      <c r="L6" s="209" t="s">
        <v>115</v>
      </c>
      <c r="M6" s="209" t="s">
        <v>116</v>
      </c>
      <c r="N6" s="209" t="s">
        <v>117</v>
      </c>
      <c r="O6" s="209" t="s">
        <v>118</v>
      </c>
      <c r="P6" s="209" t="s">
        <v>119</v>
      </c>
      <c r="Q6" s="209" t="s">
        <v>120</v>
      </c>
      <c r="R6" s="209" t="s">
        <v>121</v>
      </c>
      <c r="S6" s="209" t="s">
        <v>122</v>
      </c>
      <c r="T6" s="209" t="s">
        <v>123</v>
      </c>
      <c r="U6" s="209" t="s">
        <v>124</v>
      </c>
      <c r="V6" s="209" t="s">
        <v>125</v>
      </c>
      <c r="W6" s="209" t="s">
        <v>126</v>
      </c>
      <c r="X6" s="209" t="s">
        <v>127</v>
      </c>
      <c r="Y6" s="209" t="s">
        <v>128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129</v>
      </c>
      <c r="B8" s="225" t="s">
        <v>49</v>
      </c>
      <c r="C8" s="248" t="s">
        <v>80</v>
      </c>
      <c r="D8" s="226"/>
      <c r="E8" s="227"/>
      <c r="F8" s="228"/>
      <c r="G8" s="228">
        <f>SUMIF(AG9:AG34,"&lt;&gt;NOR",G9:G34)</f>
        <v>0</v>
      </c>
      <c r="H8" s="228"/>
      <c r="I8" s="228">
        <f>SUM(I9:I34)</f>
        <v>1187.47</v>
      </c>
      <c r="J8" s="228"/>
      <c r="K8" s="228">
        <f>SUM(K9:K34)</f>
        <v>364510.02</v>
      </c>
      <c r="L8" s="228"/>
      <c r="M8" s="228">
        <f>SUM(M9:M34)</f>
        <v>0</v>
      </c>
      <c r="N8" s="227"/>
      <c r="O8" s="227">
        <f>SUM(O9:O34)</f>
        <v>7.0000000000000007E-2</v>
      </c>
      <c r="P8" s="227"/>
      <c r="Q8" s="227">
        <f>SUM(Q9:Q34)</f>
        <v>0</v>
      </c>
      <c r="R8" s="228"/>
      <c r="S8" s="228"/>
      <c r="T8" s="229"/>
      <c r="U8" s="223"/>
      <c r="V8" s="223">
        <f>SUM(V9:V34)</f>
        <v>175.26999999999998</v>
      </c>
      <c r="W8" s="223"/>
      <c r="X8" s="223"/>
      <c r="Y8" s="223"/>
      <c r="AG8" t="s">
        <v>130</v>
      </c>
    </row>
    <row r="9" spans="1:60" outlineLevel="1" x14ac:dyDescent="0.25">
      <c r="A9" s="238">
        <v>1</v>
      </c>
      <c r="B9" s="239" t="s">
        <v>131</v>
      </c>
      <c r="C9" s="249" t="s">
        <v>132</v>
      </c>
      <c r="D9" s="240" t="s">
        <v>133</v>
      </c>
      <c r="E9" s="241">
        <v>1</v>
      </c>
      <c r="F9" s="242"/>
      <c r="G9" s="243">
        <f>ROUND(E9*F9,2)</f>
        <v>0</v>
      </c>
      <c r="H9" s="242">
        <v>0</v>
      </c>
      <c r="I9" s="243">
        <f>ROUND(E9*H9,2)</f>
        <v>0</v>
      </c>
      <c r="J9" s="242">
        <v>50000</v>
      </c>
      <c r="K9" s="243">
        <f>ROUND(E9*J9,2)</f>
        <v>50000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134</v>
      </c>
      <c r="T9" s="244" t="s">
        <v>135</v>
      </c>
      <c r="U9" s="220">
        <v>0</v>
      </c>
      <c r="V9" s="220">
        <f>ROUND(E9*U9,2)</f>
        <v>0</v>
      </c>
      <c r="W9" s="220"/>
      <c r="X9" s="220" t="s">
        <v>136</v>
      </c>
      <c r="Y9" s="220" t="s">
        <v>137</v>
      </c>
      <c r="Z9" s="210"/>
      <c r="AA9" s="210"/>
      <c r="AB9" s="210"/>
      <c r="AC9" s="210"/>
      <c r="AD9" s="210"/>
      <c r="AE9" s="210"/>
      <c r="AF9" s="210"/>
      <c r="AG9" s="210" t="s">
        <v>138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5">
      <c r="A10" s="231">
        <v>2</v>
      </c>
      <c r="B10" s="232" t="s">
        <v>139</v>
      </c>
      <c r="C10" s="250" t="s">
        <v>140</v>
      </c>
      <c r="D10" s="233" t="s">
        <v>141</v>
      </c>
      <c r="E10" s="234">
        <v>173</v>
      </c>
      <c r="F10" s="235"/>
      <c r="G10" s="236">
        <f>ROUND(E10*F10,2)</f>
        <v>0</v>
      </c>
      <c r="H10" s="235">
        <v>0</v>
      </c>
      <c r="I10" s="236">
        <f>ROUND(E10*H10,2)</f>
        <v>0</v>
      </c>
      <c r="J10" s="235">
        <v>385</v>
      </c>
      <c r="K10" s="236">
        <f>ROUND(E10*J10,2)</f>
        <v>66605</v>
      </c>
      <c r="L10" s="236">
        <v>21</v>
      </c>
      <c r="M10" s="236">
        <f>G10*(1+L10/100)</f>
        <v>0</v>
      </c>
      <c r="N10" s="234">
        <v>0</v>
      </c>
      <c r="O10" s="234">
        <f>ROUND(E10*N10,2)</f>
        <v>0</v>
      </c>
      <c r="P10" s="234">
        <v>0</v>
      </c>
      <c r="Q10" s="234">
        <f>ROUND(E10*P10,2)</f>
        <v>0</v>
      </c>
      <c r="R10" s="236" t="s">
        <v>142</v>
      </c>
      <c r="S10" s="236" t="s">
        <v>143</v>
      </c>
      <c r="T10" s="237" t="s">
        <v>143</v>
      </c>
      <c r="U10" s="220">
        <v>0.23</v>
      </c>
      <c r="V10" s="220">
        <f>ROUND(E10*U10,2)</f>
        <v>39.79</v>
      </c>
      <c r="W10" s="220"/>
      <c r="X10" s="220" t="s">
        <v>136</v>
      </c>
      <c r="Y10" s="220" t="s">
        <v>137</v>
      </c>
      <c r="Z10" s="210"/>
      <c r="AA10" s="210"/>
      <c r="AB10" s="210"/>
      <c r="AC10" s="210"/>
      <c r="AD10" s="210"/>
      <c r="AE10" s="210"/>
      <c r="AF10" s="210"/>
      <c r="AG10" s="210" t="s">
        <v>138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1" t="s">
        <v>144</v>
      </c>
      <c r="D11" s="245"/>
      <c r="E11" s="245"/>
      <c r="F11" s="245"/>
      <c r="G11" s="245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145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2" x14ac:dyDescent="0.25">
      <c r="A12" s="217"/>
      <c r="B12" s="218"/>
      <c r="C12" s="252" t="s">
        <v>146</v>
      </c>
      <c r="D12" s="221"/>
      <c r="E12" s="222">
        <v>173</v>
      </c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147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5">
      <c r="A13" s="231">
        <v>3</v>
      </c>
      <c r="B13" s="232" t="s">
        <v>148</v>
      </c>
      <c r="C13" s="250" t="s">
        <v>149</v>
      </c>
      <c r="D13" s="233" t="s">
        <v>141</v>
      </c>
      <c r="E13" s="234">
        <v>173</v>
      </c>
      <c r="F13" s="235"/>
      <c r="G13" s="236">
        <f>ROUND(E13*F13,2)</f>
        <v>0</v>
      </c>
      <c r="H13" s="235">
        <v>0</v>
      </c>
      <c r="I13" s="236">
        <f>ROUND(E13*H13,2)</f>
        <v>0</v>
      </c>
      <c r="J13" s="235">
        <v>154</v>
      </c>
      <c r="K13" s="236">
        <f>ROUND(E13*J13,2)</f>
        <v>26642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</v>
      </c>
      <c r="Q13" s="234">
        <f>ROUND(E13*P13,2)</f>
        <v>0</v>
      </c>
      <c r="R13" s="236" t="s">
        <v>142</v>
      </c>
      <c r="S13" s="236" t="s">
        <v>143</v>
      </c>
      <c r="T13" s="237" t="s">
        <v>143</v>
      </c>
      <c r="U13" s="220">
        <v>0.12</v>
      </c>
      <c r="V13" s="220">
        <f>ROUND(E13*U13,2)</f>
        <v>20.76</v>
      </c>
      <c r="W13" s="220"/>
      <c r="X13" s="220" t="s">
        <v>136</v>
      </c>
      <c r="Y13" s="220" t="s">
        <v>137</v>
      </c>
      <c r="Z13" s="210"/>
      <c r="AA13" s="210"/>
      <c r="AB13" s="210"/>
      <c r="AC13" s="210"/>
      <c r="AD13" s="210"/>
      <c r="AE13" s="210"/>
      <c r="AF13" s="210"/>
      <c r="AG13" s="210" t="s">
        <v>138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5">
      <c r="A14" s="217"/>
      <c r="B14" s="218"/>
      <c r="C14" s="251" t="s">
        <v>144</v>
      </c>
      <c r="D14" s="245"/>
      <c r="E14" s="245"/>
      <c r="F14" s="245"/>
      <c r="G14" s="245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145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5">
      <c r="A15" s="217"/>
      <c r="B15" s="218"/>
      <c r="C15" s="252" t="s">
        <v>146</v>
      </c>
      <c r="D15" s="221"/>
      <c r="E15" s="222">
        <v>173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147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31">
        <v>4</v>
      </c>
      <c r="B16" s="232" t="s">
        <v>150</v>
      </c>
      <c r="C16" s="250" t="s">
        <v>151</v>
      </c>
      <c r="D16" s="233" t="s">
        <v>141</v>
      </c>
      <c r="E16" s="234">
        <v>346</v>
      </c>
      <c r="F16" s="235"/>
      <c r="G16" s="236">
        <f>ROUND(E16*F16,2)</f>
        <v>0</v>
      </c>
      <c r="H16" s="235">
        <v>0</v>
      </c>
      <c r="I16" s="236">
        <f>ROUND(E16*H16,2)</f>
        <v>0</v>
      </c>
      <c r="J16" s="235">
        <v>119.5</v>
      </c>
      <c r="K16" s="236">
        <f>ROUND(E16*J16,2)</f>
        <v>41347</v>
      </c>
      <c r="L16" s="236">
        <v>21</v>
      </c>
      <c r="M16" s="236">
        <f>G16*(1+L16/100)</f>
        <v>0</v>
      </c>
      <c r="N16" s="234">
        <v>0</v>
      </c>
      <c r="O16" s="234">
        <f>ROUND(E16*N16,2)</f>
        <v>0</v>
      </c>
      <c r="P16" s="234">
        <v>0</v>
      </c>
      <c r="Q16" s="234">
        <f>ROUND(E16*P16,2)</f>
        <v>0</v>
      </c>
      <c r="R16" s="236" t="s">
        <v>142</v>
      </c>
      <c r="S16" s="236" t="s">
        <v>143</v>
      </c>
      <c r="T16" s="237" t="s">
        <v>143</v>
      </c>
      <c r="U16" s="220">
        <v>0.01</v>
      </c>
      <c r="V16" s="220">
        <f>ROUND(E16*U16,2)</f>
        <v>3.46</v>
      </c>
      <c r="W16" s="220"/>
      <c r="X16" s="220" t="s">
        <v>136</v>
      </c>
      <c r="Y16" s="220" t="s">
        <v>137</v>
      </c>
      <c r="Z16" s="210"/>
      <c r="AA16" s="210"/>
      <c r="AB16" s="210"/>
      <c r="AC16" s="210"/>
      <c r="AD16" s="210"/>
      <c r="AE16" s="210"/>
      <c r="AF16" s="210"/>
      <c r="AG16" s="210" t="s">
        <v>138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2" x14ac:dyDescent="0.25">
      <c r="A17" s="217"/>
      <c r="B17" s="218"/>
      <c r="C17" s="251" t="s">
        <v>152</v>
      </c>
      <c r="D17" s="245"/>
      <c r="E17" s="245"/>
      <c r="F17" s="245"/>
      <c r="G17" s="245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145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31">
        <v>5</v>
      </c>
      <c r="B18" s="232" t="s">
        <v>153</v>
      </c>
      <c r="C18" s="250" t="s">
        <v>154</v>
      </c>
      <c r="D18" s="233" t="s">
        <v>141</v>
      </c>
      <c r="E18" s="234">
        <v>173</v>
      </c>
      <c r="F18" s="235"/>
      <c r="G18" s="236">
        <f>ROUND(E18*F18,2)</f>
        <v>0</v>
      </c>
      <c r="H18" s="235">
        <v>0</v>
      </c>
      <c r="I18" s="236">
        <f>ROUND(E18*H18,2)</f>
        <v>0</v>
      </c>
      <c r="J18" s="235">
        <v>37.299999999999997</v>
      </c>
      <c r="K18" s="236">
        <f>ROUND(E18*J18,2)</f>
        <v>6452.9</v>
      </c>
      <c r="L18" s="236">
        <v>21</v>
      </c>
      <c r="M18" s="236">
        <f>G18*(1+L18/100)</f>
        <v>0</v>
      </c>
      <c r="N18" s="234">
        <v>0</v>
      </c>
      <c r="O18" s="234">
        <f>ROUND(E18*N18,2)</f>
        <v>0</v>
      </c>
      <c r="P18" s="234">
        <v>0</v>
      </c>
      <c r="Q18" s="234">
        <f>ROUND(E18*P18,2)</f>
        <v>0</v>
      </c>
      <c r="R18" s="236" t="s">
        <v>142</v>
      </c>
      <c r="S18" s="236" t="s">
        <v>143</v>
      </c>
      <c r="T18" s="237" t="s">
        <v>143</v>
      </c>
      <c r="U18" s="220">
        <v>1.6E-2</v>
      </c>
      <c r="V18" s="220">
        <f>ROUND(E18*U18,2)</f>
        <v>2.77</v>
      </c>
      <c r="W18" s="220"/>
      <c r="X18" s="220" t="s">
        <v>136</v>
      </c>
      <c r="Y18" s="220" t="s">
        <v>137</v>
      </c>
      <c r="Z18" s="210"/>
      <c r="AA18" s="210"/>
      <c r="AB18" s="210"/>
      <c r="AC18" s="210"/>
      <c r="AD18" s="210"/>
      <c r="AE18" s="210"/>
      <c r="AF18" s="210"/>
      <c r="AG18" s="210" t="s">
        <v>138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5">
      <c r="A19" s="217"/>
      <c r="B19" s="218"/>
      <c r="C19" s="251" t="s">
        <v>155</v>
      </c>
      <c r="D19" s="245"/>
      <c r="E19" s="245"/>
      <c r="F19" s="245"/>
      <c r="G19" s="245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145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0.399999999999999" outlineLevel="1" x14ac:dyDescent="0.25">
      <c r="A20" s="231">
        <v>6</v>
      </c>
      <c r="B20" s="232" t="s">
        <v>156</v>
      </c>
      <c r="C20" s="250" t="s">
        <v>157</v>
      </c>
      <c r="D20" s="233" t="s">
        <v>141</v>
      </c>
      <c r="E20" s="234">
        <v>173</v>
      </c>
      <c r="F20" s="235"/>
      <c r="G20" s="236">
        <f>ROUND(E20*F20,2)</f>
        <v>0</v>
      </c>
      <c r="H20" s="235">
        <v>0</v>
      </c>
      <c r="I20" s="236">
        <f>ROUND(E20*H20,2)</f>
        <v>0</v>
      </c>
      <c r="J20" s="235">
        <v>392.5</v>
      </c>
      <c r="K20" s="236">
        <f>ROUND(E20*J20,2)</f>
        <v>67902.5</v>
      </c>
      <c r="L20" s="236">
        <v>21</v>
      </c>
      <c r="M20" s="236">
        <f>G20*(1+L20/100)</f>
        <v>0</v>
      </c>
      <c r="N20" s="234">
        <v>0</v>
      </c>
      <c r="O20" s="234">
        <f>ROUND(E20*N20,2)</f>
        <v>0</v>
      </c>
      <c r="P20" s="234">
        <v>0</v>
      </c>
      <c r="Q20" s="234">
        <f>ROUND(E20*P20,2)</f>
        <v>0</v>
      </c>
      <c r="R20" s="236" t="s">
        <v>142</v>
      </c>
      <c r="S20" s="236" t="s">
        <v>143</v>
      </c>
      <c r="T20" s="237" t="s">
        <v>143</v>
      </c>
      <c r="U20" s="220">
        <v>0.16600000000000001</v>
      </c>
      <c r="V20" s="220">
        <f>ROUND(E20*U20,2)</f>
        <v>28.72</v>
      </c>
      <c r="W20" s="220"/>
      <c r="X20" s="220" t="s">
        <v>136</v>
      </c>
      <c r="Y20" s="220" t="s">
        <v>137</v>
      </c>
      <c r="Z20" s="210"/>
      <c r="AA20" s="210"/>
      <c r="AB20" s="210"/>
      <c r="AC20" s="210"/>
      <c r="AD20" s="210"/>
      <c r="AE20" s="210"/>
      <c r="AF20" s="210"/>
      <c r="AG20" s="210" t="s">
        <v>138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5">
      <c r="A21" s="217"/>
      <c r="B21" s="218"/>
      <c r="C21" s="251" t="s">
        <v>155</v>
      </c>
      <c r="D21" s="245"/>
      <c r="E21" s="245"/>
      <c r="F21" s="245"/>
      <c r="G21" s="245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145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0.399999999999999" outlineLevel="1" x14ac:dyDescent="0.25">
      <c r="A22" s="231">
        <v>7</v>
      </c>
      <c r="B22" s="232" t="s">
        <v>158</v>
      </c>
      <c r="C22" s="250" t="s">
        <v>159</v>
      </c>
      <c r="D22" s="233" t="s">
        <v>141</v>
      </c>
      <c r="E22" s="234">
        <v>692</v>
      </c>
      <c r="F22" s="235"/>
      <c r="G22" s="236">
        <f>ROUND(E22*F22,2)</f>
        <v>0</v>
      </c>
      <c r="H22" s="235">
        <v>0</v>
      </c>
      <c r="I22" s="236">
        <f>ROUND(E22*H22,2)</f>
        <v>0</v>
      </c>
      <c r="J22" s="235">
        <v>90.9</v>
      </c>
      <c r="K22" s="236">
        <f>ROUND(E22*J22,2)</f>
        <v>62902.8</v>
      </c>
      <c r="L22" s="236">
        <v>21</v>
      </c>
      <c r="M22" s="236">
        <f>G22*(1+L22/100)</f>
        <v>0</v>
      </c>
      <c r="N22" s="234">
        <v>0</v>
      </c>
      <c r="O22" s="234">
        <f>ROUND(E22*N22,2)</f>
        <v>0</v>
      </c>
      <c r="P22" s="234">
        <v>0</v>
      </c>
      <c r="Q22" s="234">
        <f>ROUND(E22*P22,2)</f>
        <v>0</v>
      </c>
      <c r="R22" s="236" t="s">
        <v>142</v>
      </c>
      <c r="S22" s="236" t="s">
        <v>143</v>
      </c>
      <c r="T22" s="237" t="s">
        <v>143</v>
      </c>
      <c r="U22" s="220">
        <v>0.05</v>
      </c>
      <c r="V22" s="220">
        <f>ROUND(E22*U22,2)</f>
        <v>34.6</v>
      </c>
      <c r="W22" s="220"/>
      <c r="X22" s="220" t="s">
        <v>136</v>
      </c>
      <c r="Y22" s="220" t="s">
        <v>137</v>
      </c>
      <c r="Z22" s="210"/>
      <c r="AA22" s="210"/>
      <c r="AB22" s="210"/>
      <c r="AC22" s="210"/>
      <c r="AD22" s="210"/>
      <c r="AE22" s="210"/>
      <c r="AF22" s="210"/>
      <c r="AG22" s="210" t="s">
        <v>138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17"/>
      <c r="B23" s="218"/>
      <c r="C23" s="252" t="s">
        <v>160</v>
      </c>
      <c r="D23" s="221"/>
      <c r="E23" s="222">
        <v>692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147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31">
        <v>8</v>
      </c>
      <c r="B24" s="232" t="s">
        <v>161</v>
      </c>
      <c r="C24" s="250" t="s">
        <v>162</v>
      </c>
      <c r="D24" s="233" t="s">
        <v>141</v>
      </c>
      <c r="E24" s="234">
        <v>346</v>
      </c>
      <c r="F24" s="235"/>
      <c r="G24" s="236">
        <f>ROUND(E24*F24,2)</f>
        <v>0</v>
      </c>
      <c r="H24" s="235">
        <v>0</v>
      </c>
      <c r="I24" s="236">
        <f>ROUND(E24*H24,2)</f>
        <v>0</v>
      </c>
      <c r="J24" s="235">
        <v>36.6</v>
      </c>
      <c r="K24" s="236">
        <f>ROUND(E24*J24,2)</f>
        <v>12663.6</v>
      </c>
      <c r="L24" s="236">
        <v>21</v>
      </c>
      <c r="M24" s="236">
        <f>G24*(1+L24/100)</f>
        <v>0</v>
      </c>
      <c r="N24" s="234">
        <v>0</v>
      </c>
      <c r="O24" s="234">
        <f>ROUND(E24*N24,2)</f>
        <v>0</v>
      </c>
      <c r="P24" s="234">
        <v>0</v>
      </c>
      <c r="Q24" s="234">
        <f>ROUND(E24*P24,2)</f>
        <v>0</v>
      </c>
      <c r="R24" s="236" t="s">
        <v>142</v>
      </c>
      <c r="S24" s="236" t="s">
        <v>143</v>
      </c>
      <c r="T24" s="237" t="s">
        <v>143</v>
      </c>
      <c r="U24" s="220">
        <v>0.03</v>
      </c>
      <c r="V24" s="220">
        <f>ROUND(E24*U24,2)</f>
        <v>10.38</v>
      </c>
      <c r="W24" s="220"/>
      <c r="X24" s="220" t="s">
        <v>136</v>
      </c>
      <c r="Y24" s="220" t="s">
        <v>137</v>
      </c>
      <c r="Z24" s="210"/>
      <c r="AA24" s="210"/>
      <c r="AB24" s="210"/>
      <c r="AC24" s="210"/>
      <c r="AD24" s="210"/>
      <c r="AE24" s="210"/>
      <c r="AF24" s="210"/>
      <c r="AG24" s="210" t="s">
        <v>138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17"/>
      <c r="B25" s="218"/>
      <c r="C25" s="253" t="s">
        <v>163</v>
      </c>
      <c r="D25" s="247"/>
      <c r="E25" s="247"/>
      <c r="F25" s="247"/>
      <c r="G25" s="247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164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6" t="str">
        <f>C25</f>
        <v>Uložení sypaniny do násypů nebo na skládku s rozprostřením sypaniny ve vrstvách a s hrubým urovnáním.</v>
      </c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31">
        <v>9</v>
      </c>
      <c r="B26" s="232" t="s">
        <v>165</v>
      </c>
      <c r="C26" s="250" t="s">
        <v>166</v>
      </c>
      <c r="D26" s="233" t="s">
        <v>167</v>
      </c>
      <c r="E26" s="234">
        <v>3460</v>
      </c>
      <c r="F26" s="235"/>
      <c r="G26" s="236">
        <f>ROUND(E26*F26,2)</f>
        <v>0</v>
      </c>
      <c r="H26" s="235">
        <v>0</v>
      </c>
      <c r="I26" s="236">
        <f>ROUND(E26*H26,2)</f>
        <v>0</v>
      </c>
      <c r="J26" s="235">
        <v>8.6</v>
      </c>
      <c r="K26" s="236">
        <f>ROUND(E26*J26,2)</f>
        <v>29756</v>
      </c>
      <c r="L26" s="236">
        <v>21</v>
      </c>
      <c r="M26" s="236">
        <f>G26*(1+L26/100)</f>
        <v>0</v>
      </c>
      <c r="N26" s="234">
        <v>0</v>
      </c>
      <c r="O26" s="234">
        <f>ROUND(E26*N26,2)</f>
        <v>0</v>
      </c>
      <c r="P26" s="234">
        <v>0</v>
      </c>
      <c r="Q26" s="234">
        <f>ROUND(E26*P26,2)</f>
        <v>0</v>
      </c>
      <c r="R26" s="236" t="s">
        <v>168</v>
      </c>
      <c r="S26" s="236" t="s">
        <v>143</v>
      </c>
      <c r="T26" s="237" t="s">
        <v>143</v>
      </c>
      <c r="U26" s="220">
        <v>0.01</v>
      </c>
      <c r="V26" s="220">
        <f>ROUND(E26*U26,2)</f>
        <v>34.6</v>
      </c>
      <c r="W26" s="220"/>
      <c r="X26" s="220" t="s">
        <v>136</v>
      </c>
      <c r="Y26" s="220" t="s">
        <v>137</v>
      </c>
      <c r="Z26" s="210"/>
      <c r="AA26" s="210"/>
      <c r="AB26" s="210"/>
      <c r="AC26" s="210"/>
      <c r="AD26" s="210"/>
      <c r="AE26" s="210"/>
      <c r="AF26" s="210"/>
      <c r="AG26" s="210" t="s">
        <v>138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1" t="s">
        <v>169</v>
      </c>
      <c r="D27" s="245"/>
      <c r="E27" s="245"/>
      <c r="F27" s="245"/>
      <c r="G27" s="245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5">
      <c r="A28" s="217"/>
      <c r="B28" s="218"/>
      <c r="C28" s="252" t="s">
        <v>170</v>
      </c>
      <c r="D28" s="221"/>
      <c r="E28" s="222">
        <v>3460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147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31">
        <v>10</v>
      </c>
      <c r="B29" s="232" t="s">
        <v>171</v>
      </c>
      <c r="C29" s="250" t="s">
        <v>172</v>
      </c>
      <c r="D29" s="233" t="s">
        <v>173</v>
      </c>
      <c r="E29" s="234">
        <v>3.4599999999999999E-2</v>
      </c>
      <c r="F29" s="235"/>
      <c r="G29" s="236">
        <f>ROUND(E29*F29,2)</f>
        <v>0</v>
      </c>
      <c r="H29" s="235">
        <v>0</v>
      </c>
      <c r="I29" s="236">
        <f>ROUND(E29*H29,2)</f>
        <v>0</v>
      </c>
      <c r="J29" s="235">
        <v>648</v>
      </c>
      <c r="K29" s="236">
        <f>ROUND(E29*J29,2)</f>
        <v>22.42</v>
      </c>
      <c r="L29" s="236">
        <v>21</v>
      </c>
      <c r="M29" s="236">
        <f>G29*(1+L29/100)</f>
        <v>0</v>
      </c>
      <c r="N29" s="234">
        <v>0</v>
      </c>
      <c r="O29" s="234">
        <f>ROUND(E29*N29,2)</f>
        <v>0</v>
      </c>
      <c r="P29" s="234">
        <v>0</v>
      </c>
      <c r="Q29" s="234">
        <f>ROUND(E29*P29,2)</f>
        <v>0</v>
      </c>
      <c r="R29" s="236" t="s">
        <v>174</v>
      </c>
      <c r="S29" s="236" t="s">
        <v>143</v>
      </c>
      <c r="T29" s="237" t="s">
        <v>143</v>
      </c>
      <c r="U29" s="220">
        <v>1.1499999999999999</v>
      </c>
      <c r="V29" s="220">
        <f>ROUND(E29*U29,2)</f>
        <v>0.04</v>
      </c>
      <c r="W29" s="220"/>
      <c r="X29" s="220" t="s">
        <v>136</v>
      </c>
      <c r="Y29" s="220" t="s">
        <v>137</v>
      </c>
      <c r="Z29" s="210"/>
      <c r="AA29" s="210"/>
      <c r="AB29" s="210"/>
      <c r="AC29" s="210"/>
      <c r="AD29" s="210"/>
      <c r="AE29" s="210"/>
      <c r="AF29" s="210"/>
      <c r="AG29" s="210" t="s">
        <v>138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51" t="s">
        <v>175</v>
      </c>
      <c r="D30" s="245"/>
      <c r="E30" s="245"/>
      <c r="F30" s="245"/>
      <c r="G30" s="245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145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38">
        <v>11</v>
      </c>
      <c r="B31" s="239" t="s">
        <v>176</v>
      </c>
      <c r="C31" s="249" t="s">
        <v>177</v>
      </c>
      <c r="D31" s="240" t="s">
        <v>173</v>
      </c>
      <c r="E31" s="241">
        <v>3.4599999999999999E-2</v>
      </c>
      <c r="F31" s="242"/>
      <c r="G31" s="243">
        <f>ROUND(E31*F31,2)</f>
        <v>0</v>
      </c>
      <c r="H31" s="242">
        <v>0</v>
      </c>
      <c r="I31" s="243">
        <f>ROUND(E31*H31,2)</f>
        <v>0</v>
      </c>
      <c r="J31" s="242">
        <v>5660</v>
      </c>
      <c r="K31" s="243">
        <f>ROUND(E31*J31,2)</f>
        <v>195.84</v>
      </c>
      <c r="L31" s="243">
        <v>21</v>
      </c>
      <c r="M31" s="243">
        <f>G31*(1+L31/100)</f>
        <v>0</v>
      </c>
      <c r="N31" s="241">
        <v>0</v>
      </c>
      <c r="O31" s="241">
        <f>ROUND(E31*N31,2)</f>
        <v>0</v>
      </c>
      <c r="P31" s="241">
        <v>0</v>
      </c>
      <c r="Q31" s="241">
        <f>ROUND(E31*P31,2)</f>
        <v>0</v>
      </c>
      <c r="R31" s="243" t="s">
        <v>168</v>
      </c>
      <c r="S31" s="243" t="s">
        <v>143</v>
      </c>
      <c r="T31" s="244" t="s">
        <v>143</v>
      </c>
      <c r="U31" s="220">
        <v>3.55</v>
      </c>
      <c r="V31" s="220">
        <f>ROUND(E31*U31,2)</f>
        <v>0.12</v>
      </c>
      <c r="W31" s="220"/>
      <c r="X31" s="220" t="s">
        <v>136</v>
      </c>
      <c r="Y31" s="220" t="s">
        <v>137</v>
      </c>
      <c r="Z31" s="210"/>
      <c r="AA31" s="210"/>
      <c r="AB31" s="210"/>
      <c r="AC31" s="210"/>
      <c r="AD31" s="210"/>
      <c r="AE31" s="210"/>
      <c r="AF31" s="210"/>
      <c r="AG31" s="210" t="s">
        <v>138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38">
        <v>12</v>
      </c>
      <c r="B32" s="239" t="s">
        <v>178</v>
      </c>
      <c r="C32" s="249" t="s">
        <v>179</v>
      </c>
      <c r="D32" s="240" t="s">
        <v>173</v>
      </c>
      <c r="E32" s="241">
        <v>3.4599999999999999E-2</v>
      </c>
      <c r="F32" s="242"/>
      <c r="G32" s="243">
        <f>ROUND(E32*F32,2)</f>
        <v>0</v>
      </c>
      <c r="H32" s="242">
        <v>0</v>
      </c>
      <c r="I32" s="243">
        <f>ROUND(E32*H32,2)</f>
        <v>0</v>
      </c>
      <c r="J32" s="242">
        <v>577</v>
      </c>
      <c r="K32" s="243">
        <f>ROUND(E32*J32,2)</f>
        <v>19.96</v>
      </c>
      <c r="L32" s="243">
        <v>21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 t="s">
        <v>168</v>
      </c>
      <c r="S32" s="243" t="s">
        <v>143</v>
      </c>
      <c r="T32" s="244" t="s">
        <v>143</v>
      </c>
      <c r="U32" s="220">
        <v>0.84</v>
      </c>
      <c r="V32" s="220">
        <f>ROUND(E32*U32,2)</f>
        <v>0.03</v>
      </c>
      <c r="W32" s="220"/>
      <c r="X32" s="220" t="s">
        <v>136</v>
      </c>
      <c r="Y32" s="220" t="s">
        <v>137</v>
      </c>
      <c r="Z32" s="210"/>
      <c r="AA32" s="210"/>
      <c r="AB32" s="210"/>
      <c r="AC32" s="210"/>
      <c r="AD32" s="210"/>
      <c r="AE32" s="210"/>
      <c r="AF32" s="210"/>
      <c r="AG32" s="210" t="s">
        <v>138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31">
        <v>13</v>
      </c>
      <c r="B33" s="232" t="s">
        <v>180</v>
      </c>
      <c r="C33" s="250" t="s">
        <v>181</v>
      </c>
      <c r="D33" s="233" t="s">
        <v>182</v>
      </c>
      <c r="E33" s="234">
        <v>6.9199999999999998E-2</v>
      </c>
      <c r="F33" s="235"/>
      <c r="G33" s="236">
        <f>ROUND(E33*F33,2)</f>
        <v>0</v>
      </c>
      <c r="H33" s="235">
        <v>17160</v>
      </c>
      <c r="I33" s="236">
        <f>ROUND(E33*H33,2)</f>
        <v>1187.47</v>
      </c>
      <c r="J33" s="235">
        <v>0</v>
      </c>
      <c r="K33" s="236">
        <f>ROUND(E33*J33,2)</f>
        <v>0</v>
      </c>
      <c r="L33" s="236">
        <v>21</v>
      </c>
      <c r="M33" s="236">
        <f>G33*(1+L33/100)</f>
        <v>0</v>
      </c>
      <c r="N33" s="234">
        <v>1</v>
      </c>
      <c r="O33" s="234">
        <f>ROUND(E33*N33,2)</f>
        <v>7.0000000000000007E-2</v>
      </c>
      <c r="P33" s="234">
        <v>0</v>
      </c>
      <c r="Q33" s="234">
        <f>ROUND(E33*P33,2)</f>
        <v>0</v>
      </c>
      <c r="R33" s="236" t="s">
        <v>183</v>
      </c>
      <c r="S33" s="236" t="s">
        <v>143</v>
      </c>
      <c r="T33" s="237" t="s">
        <v>143</v>
      </c>
      <c r="U33" s="220">
        <v>0</v>
      </c>
      <c r="V33" s="220">
        <f>ROUND(E33*U33,2)</f>
        <v>0</v>
      </c>
      <c r="W33" s="220"/>
      <c r="X33" s="220" t="s">
        <v>184</v>
      </c>
      <c r="Y33" s="220" t="s">
        <v>137</v>
      </c>
      <c r="Z33" s="210"/>
      <c r="AA33" s="210"/>
      <c r="AB33" s="210"/>
      <c r="AC33" s="210"/>
      <c r="AD33" s="210"/>
      <c r="AE33" s="210"/>
      <c r="AF33" s="210"/>
      <c r="AG33" s="210" t="s">
        <v>185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17"/>
      <c r="B34" s="218"/>
      <c r="C34" s="252" t="s">
        <v>186</v>
      </c>
      <c r="D34" s="221"/>
      <c r="E34" s="222">
        <v>6.9199999999999998E-2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147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5">
      <c r="A35" s="3"/>
      <c r="B35" s="4"/>
      <c r="C35" s="254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v>12</v>
      </c>
      <c r="AF35">
        <v>21</v>
      </c>
      <c r="AG35" t="s">
        <v>115</v>
      </c>
    </row>
    <row r="36" spans="1:60" x14ac:dyDescent="0.25">
      <c r="A36" s="213"/>
      <c r="B36" s="214" t="s">
        <v>29</v>
      </c>
      <c r="C36" s="255"/>
      <c r="D36" s="215"/>
      <c r="E36" s="216"/>
      <c r="F36" s="216"/>
      <c r="G36" s="230">
        <f>G8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f>SUMIF(L7:L34,AE35,G7:G34)</f>
        <v>0</v>
      </c>
      <c r="AF36">
        <f>SUMIF(L7:L34,AF35,G7:G34)</f>
        <v>0</v>
      </c>
      <c r="AG36" t="s">
        <v>187</v>
      </c>
    </row>
    <row r="37" spans="1:60" x14ac:dyDescent="0.25">
      <c r="C37" s="256"/>
      <c r="D37" s="10"/>
      <c r="AG37" t="s">
        <v>188</v>
      </c>
    </row>
    <row r="38" spans="1:60" x14ac:dyDescent="0.25">
      <c r="D38" s="10"/>
    </row>
    <row r="39" spans="1:60" x14ac:dyDescent="0.25">
      <c r="D39" s="10"/>
    </row>
    <row r="40" spans="1:60" x14ac:dyDescent="0.25">
      <c r="D40" s="10"/>
    </row>
    <row r="41" spans="1:60" x14ac:dyDescent="0.25">
      <c r="D41" s="10"/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nGJUaQBevLGpTqYHMI4omNjIjLFUqWRoXen97CsFLFXd4qQ9oGlQKCrvCEQLGV9YdoJn75TJo0o5Z8LFOzC8cw==" saltValue="s3eGki7AAtE33DCwLL74EQ==" spinCount="100000" sheet="1" formatRows="0"/>
  <mergeCells count="12">
    <mergeCell ref="C17:G17"/>
    <mergeCell ref="C19:G19"/>
    <mergeCell ref="C21:G21"/>
    <mergeCell ref="C25:G25"/>
    <mergeCell ref="C27:G27"/>
    <mergeCell ref="C30:G30"/>
    <mergeCell ref="A1:G1"/>
    <mergeCell ref="C2:G2"/>
    <mergeCell ref="C3:G3"/>
    <mergeCell ref="C4:G4"/>
    <mergeCell ref="C11:G11"/>
    <mergeCell ref="C14:G14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96B-2C70-4415-AB01-0EC774BA145A}">
  <sheetPr>
    <outlinePr summaryBelow="0"/>
  </sheetPr>
  <dimension ref="A1:BH5000"/>
  <sheetViews>
    <sheetView workbookViewId="0">
      <pane ySplit="7" topLeftCell="A35" activePane="bottomLeft" state="frozen"/>
      <selection pane="bottomLeft" activeCell="F25" sqref="F25"/>
    </sheetView>
  </sheetViews>
  <sheetFormatPr defaultRowHeight="13.2" outlineLevelRow="2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102</v>
      </c>
      <c r="B1" s="195"/>
      <c r="C1" s="195"/>
      <c r="D1" s="195"/>
      <c r="E1" s="195"/>
      <c r="F1" s="195"/>
      <c r="G1" s="195"/>
      <c r="AG1" t="s">
        <v>103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104</v>
      </c>
    </row>
    <row r="3" spans="1:60" ht="25.05" customHeight="1" x14ac:dyDescent="0.25">
      <c r="A3" s="196" t="s">
        <v>8</v>
      </c>
      <c r="B3" s="49" t="s">
        <v>50</v>
      </c>
      <c r="C3" s="199" t="s">
        <v>51</v>
      </c>
      <c r="D3" s="197"/>
      <c r="E3" s="197"/>
      <c r="F3" s="197"/>
      <c r="G3" s="198"/>
      <c r="AC3" s="174" t="s">
        <v>104</v>
      </c>
      <c r="AG3" t="s">
        <v>105</v>
      </c>
    </row>
    <row r="4" spans="1:60" ht="25.05" customHeight="1" x14ac:dyDescent="0.25">
      <c r="A4" s="200" t="s">
        <v>9</v>
      </c>
      <c r="B4" s="201" t="s">
        <v>49</v>
      </c>
      <c r="C4" s="202" t="s">
        <v>51</v>
      </c>
      <c r="D4" s="203"/>
      <c r="E4" s="203"/>
      <c r="F4" s="203"/>
      <c r="G4" s="204"/>
      <c r="AG4" t="s">
        <v>106</v>
      </c>
    </row>
    <row r="5" spans="1:60" x14ac:dyDescent="0.25">
      <c r="D5" s="10"/>
    </row>
    <row r="6" spans="1:60" ht="39.6" x14ac:dyDescent="0.25">
      <c r="A6" s="206" t="s">
        <v>107</v>
      </c>
      <c r="B6" s="208" t="s">
        <v>108</v>
      </c>
      <c r="C6" s="208" t="s">
        <v>109</v>
      </c>
      <c r="D6" s="207" t="s">
        <v>110</v>
      </c>
      <c r="E6" s="206" t="s">
        <v>111</v>
      </c>
      <c r="F6" s="205" t="s">
        <v>112</v>
      </c>
      <c r="G6" s="206" t="s">
        <v>29</v>
      </c>
      <c r="H6" s="209" t="s">
        <v>30</v>
      </c>
      <c r="I6" s="209" t="s">
        <v>113</v>
      </c>
      <c r="J6" s="209" t="s">
        <v>31</v>
      </c>
      <c r="K6" s="209" t="s">
        <v>114</v>
      </c>
      <c r="L6" s="209" t="s">
        <v>115</v>
      </c>
      <c r="M6" s="209" t="s">
        <v>116</v>
      </c>
      <c r="N6" s="209" t="s">
        <v>117</v>
      </c>
      <c r="O6" s="209" t="s">
        <v>118</v>
      </c>
      <c r="P6" s="209" t="s">
        <v>119</v>
      </c>
      <c r="Q6" s="209" t="s">
        <v>120</v>
      </c>
      <c r="R6" s="209" t="s">
        <v>121</v>
      </c>
      <c r="S6" s="209" t="s">
        <v>122</v>
      </c>
      <c r="T6" s="209" t="s">
        <v>123</v>
      </c>
      <c r="U6" s="209" t="s">
        <v>124</v>
      </c>
      <c r="V6" s="209" t="s">
        <v>125</v>
      </c>
      <c r="W6" s="209" t="s">
        <v>126</v>
      </c>
      <c r="X6" s="209" t="s">
        <v>127</v>
      </c>
      <c r="Y6" s="209" t="s">
        <v>128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129</v>
      </c>
      <c r="B8" s="225" t="s">
        <v>49</v>
      </c>
      <c r="C8" s="248" t="s">
        <v>80</v>
      </c>
      <c r="D8" s="226"/>
      <c r="E8" s="227"/>
      <c r="F8" s="228"/>
      <c r="G8" s="228">
        <f>SUMIF(AG9:AG29,"&lt;&gt;NOR",G9:G29)</f>
        <v>0</v>
      </c>
      <c r="H8" s="228"/>
      <c r="I8" s="228">
        <f>SUM(I9:I29)</f>
        <v>40733.599999999999</v>
      </c>
      <c r="J8" s="228"/>
      <c r="K8" s="228">
        <f>SUM(K9:K29)</f>
        <v>425123.06000000006</v>
      </c>
      <c r="L8" s="228"/>
      <c r="M8" s="228">
        <f>SUM(M9:M29)</f>
        <v>0</v>
      </c>
      <c r="N8" s="227"/>
      <c r="O8" s="227">
        <f>SUM(O9:O29)</f>
        <v>1.27</v>
      </c>
      <c r="P8" s="227"/>
      <c r="Q8" s="227">
        <f>SUM(Q9:Q29)</f>
        <v>0</v>
      </c>
      <c r="R8" s="228"/>
      <c r="S8" s="228"/>
      <c r="T8" s="229"/>
      <c r="U8" s="223"/>
      <c r="V8" s="223">
        <f>SUM(V9:V29)</f>
        <v>401.94000000000005</v>
      </c>
      <c r="W8" s="223"/>
      <c r="X8" s="223"/>
      <c r="Y8" s="223"/>
      <c r="AG8" t="s">
        <v>130</v>
      </c>
    </row>
    <row r="9" spans="1:60" ht="20.399999999999999" outlineLevel="1" x14ac:dyDescent="0.25">
      <c r="A9" s="231">
        <v>1</v>
      </c>
      <c r="B9" s="232" t="s">
        <v>189</v>
      </c>
      <c r="C9" s="250" t="s">
        <v>190</v>
      </c>
      <c r="D9" s="233" t="s">
        <v>191</v>
      </c>
      <c r="E9" s="234">
        <v>240</v>
      </c>
      <c r="F9" s="235"/>
      <c r="G9" s="236">
        <f>ROUND(E9*F9,2)</f>
        <v>0</v>
      </c>
      <c r="H9" s="235">
        <v>1.04</v>
      </c>
      <c r="I9" s="236">
        <f>ROUND(E9*H9,2)</f>
        <v>249.6</v>
      </c>
      <c r="J9" s="235">
        <v>240.46</v>
      </c>
      <c r="K9" s="236">
        <f>ROUND(E9*J9,2)</f>
        <v>57710.400000000001</v>
      </c>
      <c r="L9" s="236">
        <v>21</v>
      </c>
      <c r="M9" s="236">
        <f>G9*(1+L9/100)</f>
        <v>0</v>
      </c>
      <c r="N9" s="234">
        <v>4.0000000000000003E-5</v>
      </c>
      <c r="O9" s="234">
        <f>ROUND(E9*N9,2)</f>
        <v>0.01</v>
      </c>
      <c r="P9" s="234">
        <v>0</v>
      </c>
      <c r="Q9" s="234">
        <f>ROUND(E9*P9,2)</f>
        <v>0</v>
      </c>
      <c r="R9" s="236" t="s">
        <v>142</v>
      </c>
      <c r="S9" s="236" t="s">
        <v>143</v>
      </c>
      <c r="T9" s="237" t="s">
        <v>143</v>
      </c>
      <c r="U9" s="220">
        <v>0.30299999999999999</v>
      </c>
      <c r="V9" s="220">
        <f>ROUND(E9*U9,2)</f>
        <v>72.72</v>
      </c>
      <c r="W9" s="220"/>
      <c r="X9" s="220" t="s">
        <v>136</v>
      </c>
      <c r="Y9" s="220" t="s">
        <v>137</v>
      </c>
      <c r="Z9" s="210"/>
      <c r="AA9" s="210"/>
      <c r="AB9" s="210"/>
      <c r="AC9" s="210"/>
      <c r="AD9" s="210"/>
      <c r="AE9" s="210"/>
      <c r="AF9" s="210"/>
      <c r="AG9" s="210" t="s">
        <v>138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1" t="s">
        <v>192</v>
      </c>
      <c r="D10" s="245"/>
      <c r="E10" s="245"/>
      <c r="F10" s="245"/>
      <c r="G10" s="245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145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46" t="str">
        <f>C10</f>
        <v>na vzdálenost od hladiny vody v jímce po výšku roviny proložené osou nejvyššího bodu výtlačného potrubí. Včetně odpadní potrubí v délce do 20 m.</v>
      </c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2" t="s">
        <v>193</v>
      </c>
      <c r="D11" s="221"/>
      <c r="E11" s="222">
        <v>240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147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31">
        <v>2</v>
      </c>
      <c r="B12" s="232" t="s">
        <v>194</v>
      </c>
      <c r="C12" s="250" t="s">
        <v>195</v>
      </c>
      <c r="D12" s="233" t="s">
        <v>141</v>
      </c>
      <c r="E12" s="234">
        <v>419</v>
      </c>
      <c r="F12" s="235"/>
      <c r="G12" s="236">
        <f>ROUND(E12*F12,2)</f>
        <v>0</v>
      </c>
      <c r="H12" s="235">
        <v>0</v>
      </c>
      <c r="I12" s="236">
        <f>ROUND(E12*H12,2)</f>
        <v>0</v>
      </c>
      <c r="J12" s="235">
        <v>160</v>
      </c>
      <c r="K12" s="236">
        <f>ROUND(E12*J12,2)</f>
        <v>67040</v>
      </c>
      <c r="L12" s="236">
        <v>21</v>
      </c>
      <c r="M12" s="236">
        <f>G12*(1+L12/100)</f>
        <v>0</v>
      </c>
      <c r="N12" s="234">
        <v>0</v>
      </c>
      <c r="O12" s="234">
        <f>ROUND(E12*N12,2)</f>
        <v>0</v>
      </c>
      <c r="P12" s="234">
        <v>0</v>
      </c>
      <c r="Q12" s="234">
        <f>ROUND(E12*P12,2)</f>
        <v>0</v>
      </c>
      <c r="R12" s="236" t="s">
        <v>142</v>
      </c>
      <c r="S12" s="236" t="s">
        <v>143</v>
      </c>
      <c r="T12" s="237" t="s">
        <v>143</v>
      </c>
      <c r="U12" s="220">
        <v>0.187</v>
      </c>
      <c r="V12" s="220">
        <f>ROUND(E12*U12,2)</f>
        <v>78.349999999999994</v>
      </c>
      <c r="W12" s="220"/>
      <c r="X12" s="220" t="s">
        <v>136</v>
      </c>
      <c r="Y12" s="220" t="s">
        <v>137</v>
      </c>
      <c r="Z12" s="210"/>
      <c r="AA12" s="210"/>
      <c r="AB12" s="210"/>
      <c r="AC12" s="210"/>
      <c r="AD12" s="210"/>
      <c r="AE12" s="210"/>
      <c r="AF12" s="210"/>
      <c r="AG12" s="210" t="s">
        <v>138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5">
      <c r="A13" s="217"/>
      <c r="B13" s="218"/>
      <c r="C13" s="251" t="s">
        <v>196</v>
      </c>
      <c r="D13" s="245"/>
      <c r="E13" s="245"/>
      <c r="F13" s="245"/>
      <c r="G13" s="245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145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0.399999999999999" outlineLevel="1" x14ac:dyDescent="0.25">
      <c r="A14" s="238">
        <v>3</v>
      </c>
      <c r="B14" s="239" t="s">
        <v>158</v>
      </c>
      <c r="C14" s="249" t="s">
        <v>159</v>
      </c>
      <c r="D14" s="240" t="s">
        <v>141</v>
      </c>
      <c r="E14" s="241">
        <v>310</v>
      </c>
      <c r="F14" s="242"/>
      <c r="G14" s="243">
        <f>ROUND(E14*F14,2)</f>
        <v>0</v>
      </c>
      <c r="H14" s="242">
        <v>0</v>
      </c>
      <c r="I14" s="243">
        <f>ROUND(E14*H14,2)</f>
        <v>0</v>
      </c>
      <c r="J14" s="242">
        <v>90.9</v>
      </c>
      <c r="K14" s="243">
        <f>ROUND(E14*J14,2)</f>
        <v>28179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 t="s">
        <v>142</v>
      </c>
      <c r="S14" s="243" t="s">
        <v>143</v>
      </c>
      <c r="T14" s="244" t="s">
        <v>143</v>
      </c>
      <c r="U14" s="220">
        <v>0.05</v>
      </c>
      <c r="V14" s="220">
        <f>ROUND(E14*U14,2)</f>
        <v>15.5</v>
      </c>
      <c r="W14" s="220"/>
      <c r="X14" s="220" t="s">
        <v>136</v>
      </c>
      <c r="Y14" s="220" t="s">
        <v>137</v>
      </c>
      <c r="Z14" s="210"/>
      <c r="AA14" s="210"/>
      <c r="AB14" s="210"/>
      <c r="AC14" s="210"/>
      <c r="AD14" s="210"/>
      <c r="AE14" s="210"/>
      <c r="AF14" s="210"/>
      <c r="AG14" s="210" t="s">
        <v>138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31">
        <v>4</v>
      </c>
      <c r="B15" s="232" t="s">
        <v>197</v>
      </c>
      <c r="C15" s="250" t="s">
        <v>198</v>
      </c>
      <c r="D15" s="233" t="s">
        <v>141</v>
      </c>
      <c r="E15" s="234">
        <v>310</v>
      </c>
      <c r="F15" s="235"/>
      <c r="G15" s="236">
        <f>ROUND(E15*F15,2)</f>
        <v>0</v>
      </c>
      <c r="H15" s="235">
        <v>0</v>
      </c>
      <c r="I15" s="236">
        <f>ROUND(E15*H15,2)</f>
        <v>0</v>
      </c>
      <c r="J15" s="235">
        <v>321.5</v>
      </c>
      <c r="K15" s="236">
        <f>ROUND(E15*J15,2)</f>
        <v>99665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 t="s">
        <v>142</v>
      </c>
      <c r="S15" s="236" t="s">
        <v>143</v>
      </c>
      <c r="T15" s="237" t="s">
        <v>143</v>
      </c>
      <c r="U15" s="220">
        <v>1.0999999999999999E-2</v>
      </c>
      <c r="V15" s="220">
        <f>ROUND(E15*U15,2)</f>
        <v>3.41</v>
      </c>
      <c r="W15" s="220"/>
      <c r="X15" s="220" t="s">
        <v>136</v>
      </c>
      <c r="Y15" s="220" t="s">
        <v>137</v>
      </c>
      <c r="Z15" s="210"/>
      <c r="AA15" s="210"/>
      <c r="AB15" s="210"/>
      <c r="AC15" s="210"/>
      <c r="AD15" s="210"/>
      <c r="AE15" s="210"/>
      <c r="AF15" s="210"/>
      <c r="AG15" s="210" t="s">
        <v>138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51" t="s">
        <v>152</v>
      </c>
      <c r="D16" s="245"/>
      <c r="E16" s="245"/>
      <c r="F16" s="245"/>
      <c r="G16" s="245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145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31">
        <v>5</v>
      </c>
      <c r="B17" s="232" t="s">
        <v>161</v>
      </c>
      <c r="C17" s="250" t="s">
        <v>162</v>
      </c>
      <c r="D17" s="233" t="s">
        <v>141</v>
      </c>
      <c r="E17" s="234">
        <v>310</v>
      </c>
      <c r="F17" s="235"/>
      <c r="G17" s="236">
        <f>ROUND(E17*F17,2)</f>
        <v>0</v>
      </c>
      <c r="H17" s="235">
        <v>0</v>
      </c>
      <c r="I17" s="236">
        <f>ROUND(E17*H17,2)</f>
        <v>0</v>
      </c>
      <c r="J17" s="235">
        <v>36.6</v>
      </c>
      <c r="K17" s="236">
        <f>ROUND(E17*J17,2)</f>
        <v>11346</v>
      </c>
      <c r="L17" s="236">
        <v>21</v>
      </c>
      <c r="M17" s="236">
        <f>G17*(1+L17/100)</f>
        <v>0</v>
      </c>
      <c r="N17" s="234">
        <v>0</v>
      </c>
      <c r="O17" s="234">
        <f>ROUND(E17*N17,2)</f>
        <v>0</v>
      </c>
      <c r="P17" s="234">
        <v>0</v>
      </c>
      <c r="Q17" s="234">
        <f>ROUND(E17*P17,2)</f>
        <v>0</v>
      </c>
      <c r="R17" s="236" t="s">
        <v>142</v>
      </c>
      <c r="S17" s="236" t="s">
        <v>143</v>
      </c>
      <c r="T17" s="237" t="s">
        <v>143</v>
      </c>
      <c r="U17" s="220">
        <v>0.03</v>
      </c>
      <c r="V17" s="220">
        <f>ROUND(E17*U17,2)</f>
        <v>9.3000000000000007</v>
      </c>
      <c r="W17" s="220"/>
      <c r="X17" s="220" t="s">
        <v>136</v>
      </c>
      <c r="Y17" s="220" t="s">
        <v>137</v>
      </c>
      <c r="Z17" s="210"/>
      <c r="AA17" s="210"/>
      <c r="AB17" s="210"/>
      <c r="AC17" s="210"/>
      <c r="AD17" s="210"/>
      <c r="AE17" s="210"/>
      <c r="AF17" s="210"/>
      <c r="AG17" s="210" t="s">
        <v>138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17"/>
      <c r="B18" s="218"/>
      <c r="C18" s="253" t="s">
        <v>163</v>
      </c>
      <c r="D18" s="247"/>
      <c r="E18" s="247"/>
      <c r="F18" s="247"/>
      <c r="G18" s="247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164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46" t="str">
        <f>C18</f>
        <v>Uložení sypaniny do násypů nebo na skládku s rozprostřením sypaniny ve vrstvách a s hrubým urovnáním.</v>
      </c>
      <c r="BB18" s="210"/>
      <c r="BC18" s="210"/>
      <c r="BD18" s="210"/>
      <c r="BE18" s="210"/>
      <c r="BF18" s="210"/>
      <c r="BG18" s="210"/>
      <c r="BH18" s="210"/>
    </row>
    <row r="19" spans="1:60" ht="20.399999999999999" outlineLevel="1" x14ac:dyDescent="0.25">
      <c r="A19" s="231">
        <v>6</v>
      </c>
      <c r="B19" s="232" t="s">
        <v>199</v>
      </c>
      <c r="C19" s="250" t="s">
        <v>200</v>
      </c>
      <c r="D19" s="233" t="s">
        <v>141</v>
      </c>
      <c r="E19" s="234">
        <v>75.599999999999994</v>
      </c>
      <c r="F19" s="235"/>
      <c r="G19" s="236">
        <f>ROUND(E19*F19,2)</f>
        <v>0</v>
      </c>
      <c r="H19" s="235">
        <v>0</v>
      </c>
      <c r="I19" s="236">
        <f>ROUND(E19*H19,2)</f>
        <v>0</v>
      </c>
      <c r="J19" s="235">
        <v>559</v>
      </c>
      <c r="K19" s="236">
        <f>ROUND(E19*J19,2)</f>
        <v>42260.4</v>
      </c>
      <c r="L19" s="236">
        <v>21</v>
      </c>
      <c r="M19" s="236">
        <f>G19*(1+L19/100)</f>
        <v>0</v>
      </c>
      <c r="N19" s="234">
        <v>0</v>
      </c>
      <c r="O19" s="234">
        <f>ROUND(E19*N19,2)</f>
        <v>0</v>
      </c>
      <c r="P19" s="234">
        <v>0</v>
      </c>
      <c r="Q19" s="234">
        <f>ROUND(E19*P19,2)</f>
        <v>0</v>
      </c>
      <c r="R19" s="236" t="s">
        <v>142</v>
      </c>
      <c r="S19" s="236" t="s">
        <v>143</v>
      </c>
      <c r="T19" s="237" t="s">
        <v>143</v>
      </c>
      <c r="U19" s="220">
        <v>0.89</v>
      </c>
      <c r="V19" s="220">
        <f>ROUND(E19*U19,2)</f>
        <v>67.28</v>
      </c>
      <c r="W19" s="220"/>
      <c r="X19" s="220" t="s">
        <v>136</v>
      </c>
      <c r="Y19" s="220" t="s">
        <v>137</v>
      </c>
      <c r="Z19" s="210"/>
      <c r="AA19" s="210"/>
      <c r="AB19" s="210"/>
      <c r="AC19" s="210"/>
      <c r="AD19" s="210"/>
      <c r="AE19" s="210"/>
      <c r="AF19" s="210"/>
      <c r="AG19" s="210" t="s">
        <v>138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51" t="s">
        <v>201</v>
      </c>
      <c r="D20" s="245"/>
      <c r="E20" s="245"/>
      <c r="F20" s="245"/>
      <c r="G20" s="245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145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46" t="str">
        <f>C20</f>
        <v>z lomového kamene nebo betonových tvárnic a záhozů. S naložením na dopravní prostředek, nebo uložení na vzdálenost do 3 m za břehovou čáru.</v>
      </c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31">
        <v>7</v>
      </c>
      <c r="B21" s="232" t="s">
        <v>202</v>
      </c>
      <c r="C21" s="250" t="s">
        <v>203</v>
      </c>
      <c r="D21" s="233" t="s">
        <v>141</v>
      </c>
      <c r="E21" s="234">
        <v>75.599999999999994</v>
      </c>
      <c r="F21" s="235"/>
      <c r="G21" s="236">
        <f>ROUND(E21*F21,2)</f>
        <v>0</v>
      </c>
      <c r="H21" s="235">
        <v>0</v>
      </c>
      <c r="I21" s="236">
        <f>ROUND(E21*H21,2)</f>
        <v>0</v>
      </c>
      <c r="J21" s="235">
        <v>62.7</v>
      </c>
      <c r="K21" s="236">
        <f>ROUND(E21*J21,2)</f>
        <v>4740.12</v>
      </c>
      <c r="L21" s="236">
        <v>21</v>
      </c>
      <c r="M21" s="236">
        <f>G21*(1+L21/100)</f>
        <v>0</v>
      </c>
      <c r="N21" s="234">
        <v>0</v>
      </c>
      <c r="O21" s="234">
        <f>ROUND(E21*N21,2)</f>
        <v>0</v>
      </c>
      <c r="P21" s="234">
        <v>0</v>
      </c>
      <c r="Q21" s="234">
        <f>ROUND(E21*P21,2)</f>
        <v>0</v>
      </c>
      <c r="R21" s="236" t="s">
        <v>142</v>
      </c>
      <c r="S21" s="236" t="s">
        <v>143</v>
      </c>
      <c r="T21" s="237" t="s">
        <v>143</v>
      </c>
      <c r="U21" s="220">
        <v>7.3999999999999996E-2</v>
      </c>
      <c r="V21" s="220">
        <f>ROUND(E21*U21,2)</f>
        <v>5.59</v>
      </c>
      <c r="W21" s="220"/>
      <c r="X21" s="220" t="s">
        <v>136</v>
      </c>
      <c r="Y21" s="220" t="s">
        <v>137</v>
      </c>
      <c r="Z21" s="210"/>
      <c r="AA21" s="210"/>
      <c r="AB21" s="210"/>
      <c r="AC21" s="210"/>
      <c r="AD21" s="210"/>
      <c r="AE21" s="210"/>
      <c r="AF21" s="210"/>
      <c r="AG21" s="210" t="s">
        <v>138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51" t="s">
        <v>152</v>
      </c>
      <c r="D22" s="245"/>
      <c r="E22" s="245"/>
      <c r="F22" s="245"/>
      <c r="G22" s="245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145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0.399999999999999" outlineLevel="1" x14ac:dyDescent="0.25">
      <c r="A23" s="231">
        <v>8</v>
      </c>
      <c r="B23" s="232" t="s">
        <v>204</v>
      </c>
      <c r="C23" s="250" t="s">
        <v>205</v>
      </c>
      <c r="D23" s="233" t="s">
        <v>141</v>
      </c>
      <c r="E23" s="234">
        <v>109</v>
      </c>
      <c r="F23" s="235"/>
      <c r="G23" s="236">
        <f>ROUND(E23*F23,2)</f>
        <v>0</v>
      </c>
      <c r="H23" s="235">
        <v>0</v>
      </c>
      <c r="I23" s="236">
        <f>ROUND(E23*H23,2)</f>
        <v>0</v>
      </c>
      <c r="J23" s="235">
        <v>113.5</v>
      </c>
      <c r="K23" s="236">
        <f>ROUND(E23*J23,2)</f>
        <v>12371.5</v>
      </c>
      <c r="L23" s="236">
        <v>21</v>
      </c>
      <c r="M23" s="236">
        <f>G23*(1+L23/100)</f>
        <v>0</v>
      </c>
      <c r="N23" s="234">
        <v>0</v>
      </c>
      <c r="O23" s="234">
        <f>ROUND(E23*N23,2)</f>
        <v>0</v>
      </c>
      <c r="P23" s="234">
        <v>0</v>
      </c>
      <c r="Q23" s="234">
        <f>ROUND(E23*P23,2)</f>
        <v>0</v>
      </c>
      <c r="R23" s="236" t="s">
        <v>142</v>
      </c>
      <c r="S23" s="236" t="s">
        <v>143</v>
      </c>
      <c r="T23" s="237" t="s">
        <v>143</v>
      </c>
      <c r="U23" s="220">
        <v>0.06</v>
      </c>
      <c r="V23" s="220">
        <f>ROUND(E23*U23,2)</f>
        <v>6.54</v>
      </c>
      <c r="W23" s="220"/>
      <c r="X23" s="220" t="s">
        <v>136</v>
      </c>
      <c r="Y23" s="220" t="s">
        <v>137</v>
      </c>
      <c r="Z23" s="210"/>
      <c r="AA23" s="210"/>
      <c r="AB23" s="210"/>
      <c r="AC23" s="210"/>
      <c r="AD23" s="210"/>
      <c r="AE23" s="210"/>
      <c r="AF23" s="210"/>
      <c r="AG23" s="210" t="s">
        <v>138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17"/>
      <c r="B24" s="218"/>
      <c r="C24" s="251" t="s">
        <v>206</v>
      </c>
      <c r="D24" s="245"/>
      <c r="E24" s="245"/>
      <c r="F24" s="245"/>
      <c r="G24" s="245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145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31">
        <v>9</v>
      </c>
      <c r="B25" s="232" t="s">
        <v>207</v>
      </c>
      <c r="C25" s="250" t="s">
        <v>208</v>
      </c>
      <c r="D25" s="233" t="s">
        <v>167</v>
      </c>
      <c r="E25" s="234">
        <v>715.98</v>
      </c>
      <c r="F25" s="235"/>
      <c r="G25" s="236">
        <f>ROUND(E25*F25,2)</f>
        <v>0</v>
      </c>
      <c r="H25" s="235">
        <v>0</v>
      </c>
      <c r="I25" s="236">
        <f>ROUND(E25*H25,2)</f>
        <v>0</v>
      </c>
      <c r="J25" s="235">
        <v>87.9</v>
      </c>
      <c r="K25" s="236">
        <f>ROUND(E25*J25,2)</f>
        <v>62934.64</v>
      </c>
      <c r="L25" s="236">
        <v>21</v>
      </c>
      <c r="M25" s="236">
        <f>G25*(1+L25/100)</f>
        <v>0</v>
      </c>
      <c r="N25" s="234">
        <v>0</v>
      </c>
      <c r="O25" s="234">
        <f>ROUND(E25*N25,2)</f>
        <v>0</v>
      </c>
      <c r="P25" s="234">
        <v>0</v>
      </c>
      <c r="Q25" s="234">
        <f>ROUND(E25*P25,2)</f>
        <v>0</v>
      </c>
      <c r="R25" s="236" t="s">
        <v>142</v>
      </c>
      <c r="S25" s="236" t="s">
        <v>143</v>
      </c>
      <c r="T25" s="237" t="s">
        <v>143</v>
      </c>
      <c r="U25" s="220">
        <v>0.128</v>
      </c>
      <c r="V25" s="220">
        <f>ROUND(E25*U25,2)</f>
        <v>91.65</v>
      </c>
      <c r="W25" s="220"/>
      <c r="X25" s="220" t="s">
        <v>136</v>
      </c>
      <c r="Y25" s="220" t="s">
        <v>137</v>
      </c>
      <c r="Z25" s="210"/>
      <c r="AA25" s="210"/>
      <c r="AB25" s="210"/>
      <c r="AC25" s="210"/>
      <c r="AD25" s="210"/>
      <c r="AE25" s="210"/>
      <c r="AF25" s="210"/>
      <c r="AG25" s="210" t="s">
        <v>138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5">
      <c r="A26" s="217"/>
      <c r="B26" s="218"/>
      <c r="C26" s="251" t="s">
        <v>209</v>
      </c>
      <c r="D26" s="245"/>
      <c r="E26" s="245"/>
      <c r="F26" s="245"/>
      <c r="G26" s="245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145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2" t="s">
        <v>210</v>
      </c>
      <c r="D27" s="221"/>
      <c r="E27" s="222">
        <v>715.98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147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31">
        <v>10</v>
      </c>
      <c r="B28" s="232" t="s">
        <v>211</v>
      </c>
      <c r="C28" s="250" t="s">
        <v>212</v>
      </c>
      <c r="D28" s="233" t="s">
        <v>213</v>
      </c>
      <c r="E28" s="234">
        <v>80</v>
      </c>
      <c r="F28" s="235"/>
      <c r="G28" s="236">
        <f>ROUND(E28*F28,2)</f>
        <v>0</v>
      </c>
      <c r="H28" s="235">
        <v>506.05</v>
      </c>
      <c r="I28" s="236">
        <f>ROUND(E28*H28,2)</f>
        <v>40484</v>
      </c>
      <c r="J28" s="235">
        <v>485.95</v>
      </c>
      <c r="K28" s="236">
        <f>ROUND(E28*J28,2)</f>
        <v>38876</v>
      </c>
      <c r="L28" s="236">
        <v>21</v>
      </c>
      <c r="M28" s="236">
        <f>G28*(1+L28/100)</f>
        <v>0</v>
      </c>
      <c r="N28" s="234">
        <v>1.5720000000000001E-2</v>
      </c>
      <c r="O28" s="234">
        <f>ROUND(E28*N28,2)</f>
        <v>1.26</v>
      </c>
      <c r="P28" s="234">
        <v>0</v>
      </c>
      <c r="Q28" s="234">
        <f>ROUND(E28*P28,2)</f>
        <v>0</v>
      </c>
      <c r="R28" s="236" t="s">
        <v>142</v>
      </c>
      <c r="S28" s="236" t="s">
        <v>143</v>
      </c>
      <c r="T28" s="237" t="s">
        <v>143</v>
      </c>
      <c r="U28" s="220">
        <v>0.64500000000000002</v>
      </c>
      <c r="V28" s="220">
        <f>ROUND(E28*U28,2)</f>
        <v>51.6</v>
      </c>
      <c r="W28" s="220"/>
      <c r="X28" s="220" t="s">
        <v>136</v>
      </c>
      <c r="Y28" s="220" t="s">
        <v>137</v>
      </c>
      <c r="Z28" s="210"/>
      <c r="AA28" s="210"/>
      <c r="AB28" s="210"/>
      <c r="AC28" s="210"/>
      <c r="AD28" s="210"/>
      <c r="AE28" s="210"/>
      <c r="AF28" s="210"/>
      <c r="AG28" s="210" t="s">
        <v>138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1" outlineLevel="2" x14ac:dyDescent="0.25">
      <c r="A29" s="217"/>
      <c r="B29" s="218"/>
      <c r="C29" s="251" t="s">
        <v>214</v>
      </c>
      <c r="D29" s="245"/>
      <c r="E29" s="245"/>
      <c r="F29" s="245"/>
      <c r="G29" s="245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145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46" t="str">
        <f>C29</f>
        <v>získané při čerpání, potrubím nebo žlaby. Montáž, demontáž a opotřebení potrubí nebo žlabu a jeho utěsnění po dobu provozu. Včetně nutné podpěrné konstrukce.</v>
      </c>
      <c r="BB29" s="210"/>
      <c r="BC29" s="210"/>
      <c r="BD29" s="210"/>
      <c r="BE29" s="210"/>
      <c r="BF29" s="210"/>
      <c r="BG29" s="210"/>
      <c r="BH29" s="210"/>
    </row>
    <row r="30" spans="1:60" x14ac:dyDescent="0.25">
      <c r="A30" s="224" t="s">
        <v>129</v>
      </c>
      <c r="B30" s="225" t="s">
        <v>85</v>
      </c>
      <c r="C30" s="248" t="s">
        <v>86</v>
      </c>
      <c r="D30" s="226"/>
      <c r="E30" s="227"/>
      <c r="F30" s="228"/>
      <c r="G30" s="228">
        <f>SUMIF(AG31:AG40,"&lt;&gt;NOR",G31:G40)</f>
        <v>0</v>
      </c>
      <c r="H30" s="228"/>
      <c r="I30" s="228">
        <f>SUM(I31:I40)</f>
        <v>44200.219999999994</v>
      </c>
      <c r="J30" s="228"/>
      <c r="K30" s="228">
        <f>SUM(K31:K40)</f>
        <v>45579.29</v>
      </c>
      <c r="L30" s="228"/>
      <c r="M30" s="228">
        <f>SUM(M31:M40)</f>
        <v>0</v>
      </c>
      <c r="N30" s="227"/>
      <c r="O30" s="227">
        <f>SUM(O31:O40)</f>
        <v>36.520000000000003</v>
      </c>
      <c r="P30" s="227"/>
      <c r="Q30" s="227">
        <f>SUM(Q31:Q40)</f>
        <v>0</v>
      </c>
      <c r="R30" s="228"/>
      <c r="S30" s="228"/>
      <c r="T30" s="229"/>
      <c r="U30" s="223"/>
      <c r="V30" s="223">
        <f>SUM(V31:V40)</f>
        <v>69</v>
      </c>
      <c r="W30" s="223"/>
      <c r="X30" s="223"/>
      <c r="Y30" s="223"/>
      <c r="AG30" t="s">
        <v>130</v>
      </c>
    </row>
    <row r="31" spans="1:60" ht="20.399999999999999" outlineLevel="1" x14ac:dyDescent="0.25">
      <c r="A31" s="231">
        <v>11</v>
      </c>
      <c r="B31" s="232" t="s">
        <v>215</v>
      </c>
      <c r="C31" s="250" t="s">
        <v>216</v>
      </c>
      <c r="D31" s="233" t="s">
        <v>141</v>
      </c>
      <c r="E31" s="234">
        <v>12</v>
      </c>
      <c r="F31" s="235"/>
      <c r="G31" s="236">
        <f>ROUND(E31*F31,2)</f>
        <v>0</v>
      </c>
      <c r="H31" s="235">
        <v>883.47</v>
      </c>
      <c r="I31" s="236">
        <f>ROUND(E31*H31,2)</f>
        <v>10601.64</v>
      </c>
      <c r="J31" s="235">
        <v>762.53</v>
      </c>
      <c r="K31" s="236">
        <f>ROUND(E31*J31,2)</f>
        <v>9150.36</v>
      </c>
      <c r="L31" s="236">
        <v>21</v>
      </c>
      <c r="M31" s="236">
        <f>G31*(1+L31/100)</f>
        <v>0</v>
      </c>
      <c r="N31" s="234">
        <v>1.2</v>
      </c>
      <c r="O31" s="234">
        <f>ROUND(E31*N31,2)</f>
        <v>14.4</v>
      </c>
      <c r="P31" s="234">
        <v>0</v>
      </c>
      <c r="Q31" s="234">
        <f>ROUND(E31*P31,2)</f>
        <v>0</v>
      </c>
      <c r="R31" s="236" t="s">
        <v>217</v>
      </c>
      <c r="S31" s="236" t="s">
        <v>143</v>
      </c>
      <c r="T31" s="237" t="s">
        <v>143</v>
      </c>
      <c r="U31" s="220">
        <v>1.22</v>
      </c>
      <c r="V31" s="220">
        <f>ROUND(E31*U31,2)</f>
        <v>14.64</v>
      </c>
      <c r="W31" s="220"/>
      <c r="X31" s="220" t="s">
        <v>136</v>
      </c>
      <c r="Y31" s="220" t="s">
        <v>137</v>
      </c>
      <c r="Z31" s="210"/>
      <c r="AA31" s="210"/>
      <c r="AB31" s="210"/>
      <c r="AC31" s="210"/>
      <c r="AD31" s="210"/>
      <c r="AE31" s="210"/>
      <c r="AF31" s="210"/>
      <c r="AG31" s="210" t="s">
        <v>138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17"/>
      <c r="B32" s="218"/>
      <c r="C32" s="251" t="s">
        <v>218</v>
      </c>
      <c r="D32" s="245"/>
      <c r="E32" s="245"/>
      <c r="F32" s="245"/>
      <c r="G32" s="245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145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17"/>
      <c r="B33" s="218"/>
      <c r="C33" s="258" t="s">
        <v>219</v>
      </c>
      <c r="D33" s="257"/>
      <c r="E33" s="257"/>
      <c r="F33" s="257"/>
      <c r="G33" s="257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164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17"/>
      <c r="B34" s="218"/>
      <c r="C34" s="252" t="s">
        <v>220</v>
      </c>
      <c r="D34" s="221"/>
      <c r="E34" s="222">
        <v>12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147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30.6" outlineLevel="1" x14ac:dyDescent="0.25">
      <c r="A35" s="231">
        <v>12</v>
      </c>
      <c r="B35" s="232" t="s">
        <v>221</v>
      </c>
      <c r="C35" s="250" t="s">
        <v>222</v>
      </c>
      <c r="D35" s="233" t="s">
        <v>167</v>
      </c>
      <c r="E35" s="234">
        <v>21</v>
      </c>
      <c r="F35" s="235"/>
      <c r="G35" s="236">
        <f>ROUND(E35*F35,2)</f>
        <v>0</v>
      </c>
      <c r="H35" s="235">
        <v>1369.2</v>
      </c>
      <c r="I35" s="236">
        <f>ROUND(E35*H35,2)</f>
        <v>28753.200000000001</v>
      </c>
      <c r="J35" s="235">
        <v>1645.8</v>
      </c>
      <c r="K35" s="236">
        <f>ROUND(E35*J35,2)</f>
        <v>34561.800000000003</v>
      </c>
      <c r="L35" s="236">
        <v>21</v>
      </c>
      <c r="M35" s="236">
        <f>G35*(1+L35/100)</f>
        <v>0</v>
      </c>
      <c r="N35" s="234">
        <v>0.91059000000000001</v>
      </c>
      <c r="O35" s="234">
        <f>ROUND(E35*N35,2)</f>
        <v>19.12</v>
      </c>
      <c r="P35" s="234">
        <v>0</v>
      </c>
      <c r="Q35" s="234">
        <f>ROUND(E35*P35,2)</f>
        <v>0</v>
      </c>
      <c r="R35" s="236" t="s">
        <v>223</v>
      </c>
      <c r="S35" s="236" t="s">
        <v>143</v>
      </c>
      <c r="T35" s="237" t="s">
        <v>143</v>
      </c>
      <c r="U35" s="220">
        <v>2.4500000000000002</v>
      </c>
      <c r="V35" s="220">
        <f>ROUND(E35*U35,2)</f>
        <v>51.45</v>
      </c>
      <c r="W35" s="220"/>
      <c r="X35" s="220" t="s">
        <v>136</v>
      </c>
      <c r="Y35" s="220" t="s">
        <v>137</v>
      </c>
      <c r="Z35" s="210"/>
      <c r="AA35" s="210"/>
      <c r="AB35" s="210"/>
      <c r="AC35" s="210"/>
      <c r="AD35" s="210"/>
      <c r="AE35" s="210"/>
      <c r="AF35" s="210"/>
      <c r="AG35" s="210" t="s">
        <v>138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5">
      <c r="A36" s="217"/>
      <c r="B36" s="218"/>
      <c r="C36" s="251" t="s">
        <v>224</v>
      </c>
      <c r="D36" s="245"/>
      <c r="E36" s="245"/>
      <c r="F36" s="245"/>
      <c r="G36" s="245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145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31">
        <v>13</v>
      </c>
      <c r="B37" s="232" t="s">
        <v>225</v>
      </c>
      <c r="C37" s="250" t="s">
        <v>226</v>
      </c>
      <c r="D37" s="233" t="s">
        <v>141</v>
      </c>
      <c r="E37" s="234">
        <v>1.5</v>
      </c>
      <c r="F37" s="235"/>
      <c r="G37" s="236">
        <f>ROUND(E37*F37,2)</f>
        <v>0</v>
      </c>
      <c r="H37" s="235">
        <v>3230.25</v>
      </c>
      <c r="I37" s="236">
        <f>ROUND(E37*H37,2)</f>
        <v>4845.38</v>
      </c>
      <c r="J37" s="235">
        <v>1244.75</v>
      </c>
      <c r="K37" s="236">
        <f>ROUND(E37*J37,2)</f>
        <v>1867.13</v>
      </c>
      <c r="L37" s="236">
        <v>21</v>
      </c>
      <c r="M37" s="236">
        <f>G37*(1+L37/100)</f>
        <v>0</v>
      </c>
      <c r="N37" s="234">
        <v>1.9967999999999999</v>
      </c>
      <c r="O37" s="234">
        <f>ROUND(E37*N37,2)</f>
        <v>3</v>
      </c>
      <c r="P37" s="234">
        <v>0</v>
      </c>
      <c r="Q37" s="234">
        <f>ROUND(E37*P37,2)</f>
        <v>0</v>
      </c>
      <c r="R37" s="236" t="s">
        <v>217</v>
      </c>
      <c r="S37" s="236" t="s">
        <v>143</v>
      </c>
      <c r="T37" s="237" t="s">
        <v>143</v>
      </c>
      <c r="U37" s="220">
        <v>1.94</v>
      </c>
      <c r="V37" s="220">
        <f>ROUND(E37*U37,2)</f>
        <v>2.91</v>
      </c>
      <c r="W37" s="220"/>
      <c r="X37" s="220" t="s">
        <v>136</v>
      </c>
      <c r="Y37" s="220" t="s">
        <v>137</v>
      </c>
      <c r="Z37" s="210"/>
      <c r="AA37" s="210"/>
      <c r="AB37" s="210"/>
      <c r="AC37" s="210"/>
      <c r="AD37" s="210"/>
      <c r="AE37" s="210"/>
      <c r="AF37" s="210"/>
      <c r="AG37" s="210" t="s">
        <v>138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17"/>
      <c r="B38" s="218"/>
      <c r="C38" s="251" t="s">
        <v>227</v>
      </c>
      <c r="D38" s="245"/>
      <c r="E38" s="245"/>
      <c r="F38" s="245"/>
      <c r="G38" s="245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145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5">
      <c r="A39" s="217"/>
      <c r="B39" s="218"/>
      <c r="C39" s="258" t="s">
        <v>228</v>
      </c>
      <c r="D39" s="257"/>
      <c r="E39" s="257"/>
      <c r="F39" s="257"/>
      <c r="G39" s="257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164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5">
      <c r="A40" s="217"/>
      <c r="B40" s="218"/>
      <c r="C40" s="252" t="s">
        <v>229</v>
      </c>
      <c r="D40" s="221"/>
      <c r="E40" s="222">
        <v>1.5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147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5">
      <c r="A41" s="224" t="s">
        <v>129</v>
      </c>
      <c r="B41" s="225" t="s">
        <v>93</v>
      </c>
      <c r="C41" s="248" t="s">
        <v>94</v>
      </c>
      <c r="D41" s="226"/>
      <c r="E41" s="227"/>
      <c r="F41" s="228"/>
      <c r="G41" s="228">
        <f>SUMIF(AG42:AG42,"&lt;&gt;NOR",G42:G42)</f>
        <v>0</v>
      </c>
      <c r="H41" s="228"/>
      <c r="I41" s="228">
        <f>SUM(I42:I42)</f>
        <v>0</v>
      </c>
      <c r="J41" s="228"/>
      <c r="K41" s="228">
        <f>SUM(K42:K42)</f>
        <v>18571.22</v>
      </c>
      <c r="L41" s="228"/>
      <c r="M41" s="228">
        <f>SUM(M42:M42)</f>
        <v>0</v>
      </c>
      <c r="N41" s="227"/>
      <c r="O41" s="227">
        <f>SUM(O42:O42)</f>
        <v>0</v>
      </c>
      <c r="P41" s="227"/>
      <c r="Q41" s="227">
        <f>SUM(Q42:Q42)</f>
        <v>0</v>
      </c>
      <c r="R41" s="228"/>
      <c r="S41" s="228"/>
      <c r="T41" s="229"/>
      <c r="U41" s="223"/>
      <c r="V41" s="223">
        <f>SUM(V42:V42)</f>
        <v>14.74</v>
      </c>
      <c r="W41" s="223"/>
      <c r="X41" s="223"/>
      <c r="Y41" s="223"/>
      <c r="AG41" t="s">
        <v>130</v>
      </c>
    </row>
    <row r="42" spans="1:60" outlineLevel="1" x14ac:dyDescent="0.25">
      <c r="A42" s="231">
        <v>14</v>
      </c>
      <c r="B42" s="232" t="s">
        <v>230</v>
      </c>
      <c r="C42" s="250" t="s">
        <v>231</v>
      </c>
      <c r="D42" s="233" t="s">
        <v>182</v>
      </c>
      <c r="E42" s="234">
        <v>37.784790000000001</v>
      </c>
      <c r="F42" s="235"/>
      <c r="G42" s="236">
        <f>ROUND(E42*F42,2)</f>
        <v>0</v>
      </c>
      <c r="H42" s="235">
        <v>0</v>
      </c>
      <c r="I42" s="236">
        <f>ROUND(E42*H42,2)</f>
        <v>0</v>
      </c>
      <c r="J42" s="235">
        <v>491.5</v>
      </c>
      <c r="K42" s="236">
        <f>ROUND(E42*J42,2)</f>
        <v>18571.22</v>
      </c>
      <c r="L42" s="236">
        <v>21</v>
      </c>
      <c r="M42" s="236">
        <f>G42*(1+L42/100)</f>
        <v>0</v>
      </c>
      <c r="N42" s="234">
        <v>0</v>
      </c>
      <c r="O42" s="234">
        <f>ROUND(E42*N42,2)</f>
        <v>0</v>
      </c>
      <c r="P42" s="234">
        <v>0</v>
      </c>
      <c r="Q42" s="234">
        <f>ROUND(E42*P42,2)</f>
        <v>0</v>
      </c>
      <c r="R42" s="236" t="s">
        <v>217</v>
      </c>
      <c r="S42" s="236" t="s">
        <v>143</v>
      </c>
      <c r="T42" s="237" t="s">
        <v>143</v>
      </c>
      <c r="U42" s="220">
        <v>0.39</v>
      </c>
      <c r="V42" s="220">
        <f>ROUND(E42*U42,2)</f>
        <v>14.74</v>
      </c>
      <c r="W42" s="220"/>
      <c r="X42" s="220" t="s">
        <v>232</v>
      </c>
      <c r="Y42" s="220" t="s">
        <v>137</v>
      </c>
      <c r="Z42" s="210"/>
      <c r="AA42" s="210"/>
      <c r="AB42" s="210"/>
      <c r="AC42" s="210"/>
      <c r="AD42" s="210"/>
      <c r="AE42" s="210"/>
      <c r="AF42" s="210"/>
      <c r="AG42" s="210" t="s">
        <v>233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5">
      <c r="A43" s="3"/>
      <c r="B43" s="4"/>
      <c r="C43" s="254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E43">
        <v>12</v>
      </c>
      <c r="AF43">
        <v>21</v>
      </c>
      <c r="AG43" t="s">
        <v>115</v>
      </c>
    </row>
    <row r="44" spans="1:60" x14ac:dyDescent="0.25">
      <c r="A44" s="213"/>
      <c r="B44" s="214" t="s">
        <v>29</v>
      </c>
      <c r="C44" s="255"/>
      <c r="D44" s="215"/>
      <c r="E44" s="216"/>
      <c r="F44" s="216"/>
      <c r="G44" s="230">
        <f>G8+G30+G41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E44">
        <f>SUMIF(L7:L42,AE43,G7:G42)</f>
        <v>0</v>
      </c>
      <c r="AF44">
        <f>SUMIF(L7:L42,AF43,G7:G42)</f>
        <v>0</v>
      </c>
      <c r="AG44" t="s">
        <v>187</v>
      </c>
    </row>
    <row r="45" spans="1:60" x14ac:dyDescent="0.25">
      <c r="C45" s="256"/>
      <c r="D45" s="10"/>
      <c r="AG45" t="s">
        <v>188</v>
      </c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dnFLxRKr3f98XUCt+35KvjZ8wQF4xbtVslTVjt8uMY9+eCGoc2viGdIDAe5SCvkEn0TDHEnUM5qJuVYETQB8Zg==" saltValue="i5xHwswuDe41yjHTNueVvg==" spinCount="100000" sheet="1" formatRows="0"/>
  <mergeCells count="18">
    <mergeCell ref="C29:G29"/>
    <mergeCell ref="C32:G32"/>
    <mergeCell ref="C33:G33"/>
    <mergeCell ref="C36:G36"/>
    <mergeCell ref="C38:G38"/>
    <mergeCell ref="C39:G39"/>
    <mergeCell ref="C16:G16"/>
    <mergeCell ref="C18:G18"/>
    <mergeCell ref="C20:G20"/>
    <mergeCell ref="C22:G22"/>
    <mergeCell ref="C24:G24"/>
    <mergeCell ref="C26:G26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80F0-2121-4712-844D-16AE36B77F7E}">
  <sheetPr>
    <outlinePr summaryBelow="0"/>
  </sheetPr>
  <dimension ref="A1:BH5000"/>
  <sheetViews>
    <sheetView workbookViewId="0">
      <pane ySplit="7" topLeftCell="A8" activePane="bottomLeft" state="frozen"/>
      <selection pane="bottomLeft" activeCell="F38" sqref="F38"/>
    </sheetView>
  </sheetViews>
  <sheetFormatPr defaultRowHeight="13.2" outlineLevelRow="2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102</v>
      </c>
      <c r="B1" s="195"/>
      <c r="C1" s="195"/>
      <c r="D1" s="195"/>
      <c r="E1" s="195"/>
      <c r="F1" s="195"/>
      <c r="G1" s="195"/>
      <c r="AG1" t="s">
        <v>103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104</v>
      </c>
    </row>
    <row r="3" spans="1:60" ht="25.05" customHeight="1" x14ac:dyDescent="0.25">
      <c r="A3" s="196" t="s">
        <v>8</v>
      </c>
      <c r="B3" s="49" t="s">
        <v>52</v>
      </c>
      <c r="C3" s="199" t="s">
        <v>53</v>
      </c>
      <c r="D3" s="197"/>
      <c r="E3" s="197"/>
      <c r="F3" s="197"/>
      <c r="G3" s="198"/>
      <c r="AC3" s="174" t="s">
        <v>104</v>
      </c>
      <c r="AG3" t="s">
        <v>105</v>
      </c>
    </row>
    <row r="4" spans="1:60" ht="25.05" customHeight="1" x14ac:dyDescent="0.25">
      <c r="A4" s="200" t="s">
        <v>9</v>
      </c>
      <c r="B4" s="201" t="s">
        <v>49</v>
      </c>
      <c r="C4" s="202" t="s">
        <v>53</v>
      </c>
      <c r="D4" s="203"/>
      <c r="E4" s="203"/>
      <c r="F4" s="203"/>
      <c r="G4" s="204"/>
      <c r="AG4" t="s">
        <v>106</v>
      </c>
    </row>
    <row r="5" spans="1:60" x14ac:dyDescent="0.25">
      <c r="D5" s="10"/>
    </row>
    <row r="6" spans="1:60" ht="39.6" x14ac:dyDescent="0.25">
      <c r="A6" s="206" t="s">
        <v>107</v>
      </c>
      <c r="B6" s="208" t="s">
        <v>108</v>
      </c>
      <c r="C6" s="208" t="s">
        <v>109</v>
      </c>
      <c r="D6" s="207" t="s">
        <v>110</v>
      </c>
      <c r="E6" s="206" t="s">
        <v>111</v>
      </c>
      <c r="F6" s="205" t="s">
        <v>112</v>
      </c>
      <c r="G6" s="206" t="s">
        <v>29</v>
      </c>
      <c r="H6" s="209" t="s">
        <v>30</v>
      </c>
      <c r="I6" s="209" t="s">
        <v>113</v>
      </c>
      <c r="J6" s="209" t="s">
        <v>31</v>
      </c>
      <c r="K6" s="209" t="s">
        <v>114</v>
      </c>
      <c r="L6" s="209" t="s">
        <v>115</v>
      </c>
      <c r="M6" s="209" t="s">
        <v>116</v>
      </c>
      <c r="N6" s="209" t="s">
        <v>117</v>
      </c>
      <c r="O6" s="209" t="s">
        <v>118</v>
      </c>
      <c r="P6" s="209" t="s">
        <v>119</v>
      </c>
      <c r="Q6" s="209" t="s">
        <v>120</v>
      </c>
      <c r="R6" s="209" t="s">
        <v>121</v>
      </c>
      <c r="S6" s="209" t="s">
        <v>122</v>
      </c>
      <c r="T6" s="209" t="s">
        <v>123</v>
      </c>
      <c r="U6" s="209" t="s">
        <v>124</v>
      </c>
      <c r="V6" s="209" t="s">
        <v>125</v>
      </c>
      <c r="W6" s="209" t="s">
        <v>126</v>
      </c>
      <c r="X6" s="209" t="s">
        <v>127</v>
      </c>
      <c r="Y6" s="209" t="s">
        <v>128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129</v>
      </c>
      <c r="B8" s="225" t="s">
        <v>49</v>
      </c>
      <c r="C8" s="248" t="s">
        <v>80</v>
      </c>
      <c r="D8" s="226"/>
      <c r="E8" s="227"/>
      <c r="F8" s="228"/>
      <c r="G8" s="228">
        <f>SUMIF(AG9:AG21,"&lt;&gt;NOR",G9:G21)</f>
        <v>0</v>
      </c>
      <c r="H8" s="228"/>
      <c r="I8" s="228">
        <f>SUM(I9:I21)</f>
        <v>19.55</v>
      </c>
      <c r="J8" s="228"/>
      <c r="K8" s="228">
        <f>SUM(K9:K21)</f>
        <v>31796.05</v>
      </c>
      <c r="L8" s="228"/>
      <c r="M8" s="228">
        <f>SUM(M9:M21)</f>
        <v>0</v>
      </c>
      <c r="N8" s="227"/>
      <c r="O8" s="227">
        <f>SUM(O9:O21)</f>
        <v>0</v>
      </c>
      <c r="P8" s="227"/>
      <c r="Q8" s="227">
        <f>SUM(Q9:Q21)</f>
        <v>0</v>
      </c>
      <c r="R8" s="228"/>
      <c r="S8" s="228"/>
      <c r="T8" s="229"/>
      <c r="U8" s="223"/>
      <c r="V8" s="223">
        <f>SUM(V9:V21)</f>
        <v>2.31</v>
      </c>
      <c r="W8" s="223"/>
      <c r="X8" s="223"/>
      <c r="Y8" s="223"/>
      <c r="AG8" t="s">
        <v>130</v>
      </c>
    </row>
    <row r="9" spans="1:60" outlineLevel="1" x14ac:dyDescent="0.25">
      <c r="A9" s="231">
        <v>1</v>
      </c>
      <c r="B9" s="232" t="s">
        <v>194</v>
      </c>
      <c r="C9" s="250" t="s">
        <v>195</v>
      </c>
      <c r="D9" s="233" t="s">
        <v>141</v>
      </c>
      <c r="E9" s="234">
        <v>5.25</v>
      </c>
      <c r="F9" s="235"/>
      <c r="G9" s="236">
        <f>ROUND(E9*F9,2)</f>
        <v>0</v>
      </c>
      <c r="H9" s="235">
        <v>0</v>
      </c>
      <c r="I9" s="236">
        <f>ROUND(E9*H9,2)</f>
        <v>0</v>
      </c>
      <c r="J9" s="235">
        <v>160</v>
      </c>
      <c r="K9" s="236">
        <f>ROUND(E9*J9,2)</f>
        <v>840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 t="s">
        <v>142</v>
      </c>
      <c r="S9" s="236" t="s">
        <v>143</v>
      </c>
      <c r="T9" s="237" t="s">
        <v>143</v>
      </c>
      <c r="U9" s="220">
        <v>0.19</v>
      </c>
      <c r="V9" s="220">
        <f>ROUND(E9*U9,2)</f>
        <v>1</v>
      </c>
      <c r="W9" s="220"/>
      <c r="X9" s="220" t="s">
        <v>136</v>
      </c>
      <c r="Y9" s="220" t="s">
        <v>137</v>
      </c>
      <c r="Z9" s="210"/>
      <c r="AA9" s="210"/>
      <c r="AB9" s="210"/>
      <c r="AC9" s="210"/>
      <c r="AD9" s="210"/>
      <c r="AE9" s="210"/>
      <c r="AF9" s="210"/>
      <c r="AG9" s="210" t="s">
        <v>138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1" t="s">
        <v>196</v>
      </c>
      <c r="D10" s="245"/>
      <c r="E10" s="245"/>
      <c r="F10" s="245"/>
      <c r="G10" s="245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145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2" t="s">
        <v>234</v>
      </c>
      <c r="D11" s="221"/>
      <c r="E11" s="222">
        <v>5.25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147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31">
        <v>2</v>
      </c>
      <c r="B12" s="232" t="s">
        <v>235</v>
      </c>
      <c r="C12" s="250" t="s">
        <v>236</v>
      </c>
      <c r="D12" s="233" t="s">
        <v>167</v>
      </c>
      <c r="E12" s="234">
        <v>3.85</v>
      </c>
      <c r="F12" s="235"/>
      <c r="G12" s="236">
        <f>ROUND(E12*F12,2)</f>
        <v>0</v>
      </c>
      <c r="H12" s="235">
        <v>0</v>
      </c>
      <c r="I12" s="236">
        <f>ROUND(E12*H12,2)</f>
        <v>0</v>
      </c>
      <c r="J12" s="235">
        <v>103</v>
      </c>
      <c r="K12" s="236">
        <f>ROUND(E12*J12,2)</f>
        <v>396.55</v>
      </c>
      <c r="L12" s="236">
        <v>21</v>
      </c>
      <c r="M12" s="236">
        <f>G12*(1+L12/100)</f>
        <v>0</v>
      </c>
      <c r="N12" s="234">
        <v>0</v>
      </c>
      <c r="O12" s="234">
        <f>ROUND(E12*N12,2)</f>
        <v>0</v>
      </c>
      <c r="P12" s="234">
        <v>0</v>
      </c>
      <c r="Q12" s="234">
        <f>ROUND(E12*P12,2)</f>
        <v>0</v>
      </c>
      <c r="R12" s="236" t="s">
        <v>142</v>
      </c>
      <c r="S12" s="236" t="s">
        <v>143</v>
      </c>
      <c r="T12" s="237" t="s">
        <v>143</v>
      </c>
      <c r="U12" s="220">
        <v>0.19</v>
      </c>
      <c r="V12" s="220">
        <f>ROUND(E12*U12,2)</f>
        <v>0.73</v>
      </c>
      <c r="W12" s="220"/>
      <c r="X12" s="220" t="s">
        <v>136</v>
      </c>
      <c r="Y12" s="220" t="s">
        <v>137</v>
      </c>
      <c r="Z12" s="210"/>
      <c r="AA12" s="210"/>
      <c r="AB12" s="210"/>
      <c r="AC12" s="210"/>
      <c r="AD12" s="210"/>
      <c r="AE12" s="210"/>
      <c r="AF12" s="210"/>
      <c r="AG12" s="210" t="s">
        <v>138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5">
      <c r="A13" s="217"/>
      <c r="B13" s="218"/>
      <c r="C13" s="251" t="s">
        <v>237</v>
      </c>
      <c r="D13" s="245"/>
      <c r="E13" s="245"/>
      <c r="F13" s="245"/>
      <c r="G13" s="245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145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46" t="str">
        <f>C13</f>
        <v>s případným nutným přemístěním hromad nebo dočasných skládek na místo potřeby ze vzdálenosti do 30 m, ve svahu sklonu přes 1 : 5,</v>
      </c>
      <c r="BB13" s="210"/>
      <c r="BC13" s="210"/>
      <c r="BD13" s="210"/>
      <c r="BE13" s="210"/>
      <c r="BF13" s="210"/>
      <c r="BG13" s="210"/>
      <c r="BH13" s="210"/>
    </row>
    <row r="14" spans="1:60" outlineLevel="2" x14ac:dyDescent="0.25">
      <c r="A14" s="217"/>
      <c r="B14" s="218"/>
      <c r="C14" s="252" t="s">
        <v>238</v>
      </c>
      <c r="D14" s="221"/>
      <c r="E14" s="222">
        <v>3.85</v>
      </c>
      <c r="F14" s="220"/>
      <c r="G14" s="220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147</v>
      </c>
      <c r="AH14" s="210">
        <v>0</v>
      </c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31">
        <v>3</v>
      </c>
      <c r="B15" s="232" t="s">
        <v>239</v>
      </c>
      <c r="C15" s="250" t="s">
        <v>240</v>
      </c>
      <c r="D15" s="233" t="s">
        <v>167</v>
      </c>
      <c r="E15" s="234">
        <v>3.85</v>
      </c>
      <c r="F15" s="235"/>
      <c r="G15" s="236">
        <f>ROUND(E15*F15,2)</f>
        <v>0</v>
      </c>
      <c r="H15" s="235">
        <v>2.44</v>
      </c>
      <c r="I15" s="236">
        <f>ROUND(E15*H15,2)</f>
        <v>9.39</v>
      </c>
      <c r="J15" s="235">
        <v>53.96</v>
      </c>
      <c r="K15" s="236">
        <f>ROUND(E15*J15,2)</f>
        <v>207.75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 t="s">
        <v>174</v>
      </c>
      <c r="S15" s="236" t="s">
        <v>143</v>
      </c>
      <c r="T15" s="237" t="s">
        <v>143</v>
      </c>
      <c r="U15" s="220">
        <v>9.7000000000000003E-2</v>
      </c>
      <c r="V15" s="220">
        <f>ROUND(E15*U15,2)</f>
        <v>0.37</v>
      </c>
      <c r="W15" s="220"/>
      <c r="X15" s="220" t="s">
        <v>136</v>
      </c>
      <c r="Y15" s="220" t="s">
        <v>137</v>
      </c>
      <c r="Z15" s="210"/>
      <c r="AA15" s="210"/>
      <c r="AB15" s="210"/>
      <c r="AC15" s="210"/>
      <c r="AD15" s="210"/>
      <c r="AE15" s="210"/>
      <c r="AF15" s="210"/>
      <c r="AG15" s="210" t="s">
        <v>138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51" t="s">
        <v>241</v>
      </c>
      <c r="D16" s="245"/>
      <c r="E16" s="245"/>
      <c r="F16" s="245"/>
      <c r="G16" s="245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145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31">
        <v>4</v>
      </c>
      <c r="B17" s="232" t="s">
        <v>242</v>
      </c>
      <c r="C17" s="250" t="s">
        <v>243</v>
      </c>
      <c r="D17" s="233" t="s">
        <v>244</v>
      </c>
      <c r="E17" s="234">
        <v>7.6999999999999999E-2</v>
      </c>
      <c r="F17" s="235"/>
      <c r="G17" s="236">
        <f>ROUND(E17*F17,2)</f>
        <v>0</v>
      </c>
      <c r="H17" s="235">
        <v>132</v>
      </c>
      <c r="I17" s="236">
        <f>ROUND(E17*H17,2)</f>
        <v>10.16</v>
      </c>
      <c r="J17" s="235">
        <v>0</v>
      </c>
      <c r="K17" s="236">
        <f>ROUND(E17*J17,2)</f>
        <v>0</v>
      </c>
      <c r="L17" s="236">
        <v>21</v>
      </c>
      <c r="M17" s="236">
        <f>G17*(1+L17/100)</f>
        <v>0</v>
      </c>
      <c r="N17" s="234">
        <v>1E-3</v>
      </c>
      <c r="O17" s="234">
        <f>ROUND(E17*N17,2)</f>
        <v>0</v>
      </c>
      <c r="P17" s="234">
        <v>0</v>
      </c>
      <c r="Q17" s="234">
        <f>ROUND(E17*P17,2)</f>
        <v>0</v>
      </c>
      <c r="R17" s="236" t="s">
        <v>183</v>
      </c>
      <c r="S17" s="236" t="s">
        <v>143</v>
      </c>
      <c r="T17" s="237" t="s">
        <v>143</v>
      </c>
      <c r="U17" s="220">
        <v>0</v>
      </c>
      <c r="V17" s="220">
        <f>ROUND(E17*U17,2)</f>
        <v>0</v>
      </c>
      <c r="W17" s="220"/>
      <c r="X17" s="220" t="s">
        <v>184</v>
      </c>
      <c r="Y17" s="220" t="s">
        <v>137</v>
      </c>
      <c r="Z17" s="210"/>
      <c r="AA17" s="210"/>
      <c r="AB17" s="210"/>
      <c r="AC17" s="210"/>
      <c r="AD17" s="210"/>
      <c r="AE17" s="210"/>
      <c r="AF17" s="210"/>
      <c r="AG17" s="210" t="s">
        <v>185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17"/>
      <c r="B18" s="218"/>
      <c r="C18" s="252" t="s">
        <v>245</v>
      </c>
      <c r="D18" s="221"/>
      <c r="E18" s="222">
        <v>7.6999999999999999E-2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147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30.6" outlineLevel="1" x14ac:dyDescent="0.25">
      <c r="A19" s="231">
        <v>5</v>
      </c>
      <c r="B19" s="232" t="s">
        <v>246</v>
      </c>
      <c r="C19" s="250" t="s">
        <v>247</v>
      </c>
      <c r="D19" s="233" t="s">
        <v>141</v>
      </c>
      <c r="E19" s="234">
        <v>5.25</v>
      </c>
      <c r="F19" s="235"/>
      <c r="G19" s="236">
        <f>ROUND(E19*F19,2)</f>
        <v>0</v>
      </c>
      <c r="H19" s="235">
        <v>0</v>
      </c>
      <c r="I19" s="236">
        <f>ROUND(E19*H19,2)</f>
        <v>0</v>
      </c>
      <c r="J19" s="235">
        <v>67</v>
      </c>
      <c r="K19" s="236">
        <f>ROUND(E19*J19,2)</f>
        <v>351.75</v>
      </c>
      <c r="L19" s="236">
        <v>21</v>
      </c>
      <c r="M19" s="236">
        <f>G19*(1+L19/100)</f>
        <v>0</v>
      </c>
      <c r="N19" s="234">
        <v>0</v>
      </c>
      <c r="O19" s="234">
        <f>ROUND(E19*N19,2)</f>
        <v>0</v>
      </c>
      <c r="P19" s="234">
        <v>0</v>
      </c>
      <c r="Q19" s="234">
        <f>ROUND(E19*P19,2)</f>
        <v>0</v>
      </c>
      <c r="R19" s="236" t="s">
        <v>142</v>
      </c>
      <c r="S19" s="236" t="s">
        <v>143</v>
      </c>
      <c r="T19" s="237" t="s">
        <v>143</v>
      </c>
      <c r="U19" s="220">
        <v>0.04</v>
      </c>
      <c r="V19" s="220">
        <f>ROUND(E19*U19,2)</f>
        <v>0.21</v>
      </c>
      <c r="W19" s="220"/>
      <c r="X19" s="220" t="s">
        <v>136</v>
      </c>
      <c r="Y19" s="220" t="s">
        <v>137</v>
      </c>
      <c r="Z19" s="210"/>
      <c r="AA19" s="210"/>
      <c r="AB19" s="210"/>
      <c r="AC19" s="210"/>
      <c r="AD19" s="210"/>
      <c r="AE19" s="210"/>
      <c r="AF19" s="210"/>
      <c r="AG19" s="210" t="s">
        <v>138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51" t="s">
        <v>248</v>
      </c>
      <c r="D20" s="245"/>
      <c r="E20" s="245"/>
      <c r="F20" s="245"/>
      <c r="G20" s="245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145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38">
        <v>6</v>
      </c>
      <c r="B21" s="239" t="s">
        <v>131</v>
      </c>
      <c r="C21" s="249" t="s">
        <v>249</v>
      </c>
      <c r="D21" s="240" t="s">
        <v>133</v>
      </c>
      <c r="E21" s="241">
        <v>1</v>
      </c>
      <c r="F21" s="242"/>
      <c r="G21" s="243">
        <f>ROUND(E21*F21,2)</f>
        <v>0</v>
      </c>
      <c r="H21" s="242">
        <v>0</v>
      </c>
      <c r="I21" s="243">
        <f>ROUND(E21*H21,2)</f>
        <v>0</v>
      </c>
      <c r="J21" s="242">
        <v>30000</v>
      </c>
      <c r="K21" s="243">
        <f>ROUND(E21*J21,2)</f>
        <v>30000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/>
      <c r="S21" s="243" t="s">
        <v>134</v>
      </c>
      <c r="T21" s="244" t="s">
        <v>135</v>
      </c>
      <c r="U21" s="220">
        <v>0</v>
      </c>
      <c r="V21" s="220">
        <f>ROUND(E21*U21,2)</f>
        <v>0</v>
      </c>
      <c r="W21" s="220"/>
      <c r="X21" s="220" t="s">
        <v>136</v>
      </c>
      <c r="Y21" s="220" t="s">
        <v>137</v>
      </c>
      <c r="Z21" s="210"/>
      <c r="AA21" s="210"/>
      <c r="AB21" s="210"/>
      <c r="AC21" s="210"/>
      <c r="AD21" s="210"/>
      <c r="AE21" s="210"/>
      <c r="AF21" s="210"/>
      <c r="AG21" s="210" t="s">
        <v>138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x14ac:dyDescent="0.25">
      <c r="A22" s="224" t="s">
        <v>129</v>
      </c>
      <c r="B22" s="225" t="s">
        <v>85</v>
      </c>
      <c r="C22" s="248" t="s">
        <v>86</v>
      </c>
      <c r="D22" s="226"/>
      <c r="E22" s="227"/>
      <c r="F22" s="228"/>
      <c r="G22" s="228">
        <f>SUMIF(AG23:AG31,"&lt;&gt;NOR",G23:G31)</f>
        <v>0</v>
      </c>
      <c r="H22" s="228"/>
      <c r="I22" s="228">
        <f>SUM(I23:I31)</f>
        <v>245779.11000000002</v>
      </c>
      <c r="J22" s="228"/>
      <c r="K22" s="228">
        <f>SUM(K23:K31)</f>
        <v>85325.89</v>
      </c>
      <c r="L22" s="228"/>
      <c r="M22" s="228">
        <f>SUM(M23:M31)</f>
        <v>0</v>
      </c>
      <c r="N22" s="227"/>
      <c r="O22" s="227">
        <f>SUM(O23:O31)</f>
        <v>349.57</v>
      </c>
      <c r="P22" s="227"/>
      <c r="Q22" s="227">
        <f>SUM(Q23:Q31)</f>
        <v>0</v>
      </c>
      <c r="R22" s="228"/>
      <c r="S22" s="228"/>
      <c r="T22" s="229"/>
      <c r="U22" s="223"/>
      <c r="V22" s="223">
        <f>SUM(V23:V31)</f>
        <v>124.07000000000001</v>
      </c>
      <c r="W22" s="223"/>
      <c r="X22" s="223"/>
      <c r="Y22" s="223"/>
      <c r="AG22" t="s">
        <v>130</v>
      </c>
    </row>
    <row r="23" spans="1:60" ht="20.399999999999999" outlineLevel="1" x14ac:dyDescent="0.25">
      <c r="A23" s="231">
        <v>7</v>
      </c>
      <c r="B23" s="232" t="s">
        <v>215</v>
      </c>
      <c r="C23" s="250" t="s">
        <v>216</v>
      </c>
      <c r="D23" s="233" t="s">
        <v>141</v>
      </c>
      <c r="E23" s="234">
        <v>59</v>
      </c>
      <c r="F23" s="235"/>
      <c r="G23" s="236">
        <f>ROUND(E23*F23,2)</f>
        <v>0</v>
      </c>
      <c r="H23" s="235">
        <v>883.47</v>
      </c>
      <c r="I23" s="236">
        <f>ROUND(E23*H23,2)</f>
        <v>52124.73</v>
      </c>
      <c r="J23" s="235">
        <v>762.53</v>
      </c>
      <c r="K23" s="236">
        <f>ROUND(E23*J23,2)</f>
        <v>44989.27</v>
      </c>
      <c r="L23" s="236">
        <v>21</v>
      </c>
      <c r="M23" s="236">
        <f>G23*(1+L23/100)</f>
        <v>0</v>
      </c>
      <c r="N23" s="234">
        <v>1.2</v>
      </c>
      <c r="O23" s="234">
        <f>ROUND(E23*N23,2)</f>
        <v>70.8</v>
      </c>
      <c r="P23" s="234">
        <v>0</v>
      </c>
      <c r="Q23" s="234">
        <f>ROUND(E23*P23,2)</f>
        <v>0</v>
      </c>
      <c r="R23" s="236" t="s">
        <v>217</v>
      </c>
      <c r="S23" s="236" t="s">
        <v>143</v>
      </c>
      <c r="T23" s="237" t="s">
        <v>143</v>
      </c>
      <c r="U23" s="220">
        <v>1.2190000000000001</v>
      </c>
      <c r="V23" s="220">
        <f>ROUND(E23*U23,2)</f>
        <v>71.92</v>
      </c>
      <c r="W23" s="220"/>
      <c r="X23" s="220" t="s">
        <v>136</v>
      </c>
      <c r="Y23" s="220" t="s">
        <v>137</v>
      </c>
      <c r="Z23" s="210"/>
      <c r="AA23" s="210"/>
      <c r="AB23" s="210"/>
      <c r="AC23" s="210"/>
      <c r="AD23" s="210"/>
      <c r="AE23" s="210"/>
      <c r="AF23" s="210"/>
      <c r="AG23" s="210" t="s">
        <v>138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17"/>
      <c r="B24" s="218"/>
      <c r="C24" s="251" t="s">
        <v>218</v>
      </c>
      <c r="D24" s="245"/>
      <c r="E24" s="245"/>
      <c r="F24" s="245"/>
      <c r="G24" s="245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145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17"/>
      <c r="B25" s="218"/>
      <c r="C25" s="258" t="s">
        <v>219</v>
      </c>
      <c r="D25" s="257"/>
      <c r="E25" s="257"/>
      <c r="F25" s="257"/>
      <c r="G25" s="257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164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ht="20.399999999999999" outlineLevel="1" x14ac:dyDescent="0.25">
      <c r="A26" s="231">
        <v>8</v>
      </c>
      <c r="B26" s="232" t="s">
        <v>250</v>
      </c>
      <c r="C26" s="250" t="s">
        <v>251</v>
      </c>
      <c r="D26" s="233" t="s">
        <v>141</v>
      </c>
      <c r="E26" s="234">
        <v>66.2</v>
      </c>
      <c r="F26" s="235"/>
      <c r="G26" s="236">
        <f>ROUND(E26*F26,2)</f>
        <v>0</v>
      </c>
      <c r="H26" s="235">
        <v>1869.08</v>
      </c>
      <c r="I26" s="236">
        <f>ROUND(E26*H26,2)</f>
        <v>123733.1</v>
      </c>
      <c r="J26" s="235">
        <v>495.92</v>
      </c>
      <c r="K26" s="236">
        <f>ROUND(E26*J26,2)</f>
        <v>32829.9</v>
      </c>
      <c r="L26" s="236">
        <v>21</v>
      </c>
      <c r="M26" s="236">
        <f>G26*(1+L26/100)</f>
        <v>0</v>
      </c>
      <c r="N26" s="234">
        <v>2.5713599999999999</v>
      </c>
      <c r="O26" s="234">
        <f>ROUND(E26*N26,2)</f>
        <v>170.22</v>
      </c>
      <c r="P26" s="234">
        <v>0</v>
      </c>
      <c r="Q26" s="234">
        <f>ROUND(E26*P26,2)</f>
        <v>0</v>
      </c>
      <c r="R26" s="236" t="s">
        <v>217</v>
      </c>
      <c r="S26" s="236" t="s">
        <v>143</v>
      </c>
      <c r="T26" s="237" t="s">
        <v>143</v>
      </c>
      <c r="U26" s="220">
        <v>0.67</v>
      </c>
      <c r="V26" s="220">
        <f>ROUND(E26*U26,2)</f>
        <v>44.35</v>
      </c>
      <c r="W26" s="220"/>
      <c r="X26" s="220" t="s">
        <v>136</v>
      </c>
      <c r="Y26" s="220" t="s">
        <v>137</v>
      </c>
      <c r="Z26" s="210"/>
      <c r="AA26" s="210"/>
      <c r="AB26" s="210"/>
      <c r="AC26" s="210"/>
      <c r="AD26" s="210"/>
      <c r="AE26" s="210"/>
      <c r="AF26" s="210"/>
      <c r="AG26" s="210" t="s">
        <v>138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1" t="s">
        <v>252</v>
      </c>
      <c r="D27" s="245"/>
      <c r="E27" s="245"/>
      <c r="F27" s="245"/>
      <c r="G27" s="245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5">
      <c r="A28" s="217"/>
      <c r="B28" s="218"/>
      <c r="C28" s="258" t="s">
        <v>253</v>
      </c>
      <c r="D28" s="257"/>
      <c r="E28" s="257"/>
      <c r="F28" s="257"/>
      <c r="G28" s="257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164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46" t="str">
        <f>C28</f>
        <v>Včetně úpravy jednotlivých velkých kamenů hmotnosti přes 500 kg dodatečným rozpojením na místě uložení.</v>
      </c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31">
        <v>9</v>
      </c>
      <c r="B29" s="232" t="s">
        <v>254</v>
      </c>
      <c r="C29" s="250" t="s">
        <v>255</v>
      </c>
      <c r="D29" s="233" t="s">
        <v>141</v>
      </c>
      <c r="E29" s="234">
        <v>52</v>
      </c>
      <c r="F29" s="235"/>
      <c r="G29" s="236">
        <f>ROUND(E29*F29,2)</f>
        <v>0</v>
      </c>
      <c r="H29" s="235">
        <v>1344.64</v>
      </c>
      <c r="I29" s="236">
        <f>ROUND(E29*H29,2)</f>
        <v>69921.279999999999</v>
      </c>
      <c r="J29" s="235">
        <v>144.36000000000001</v>
      </c>
      <c r="K29" s="236">
        <f>ROUND(E29*J29,2)</f>
        <v>7506.72</v>
      </c>
      <c r="L29" s="236">
        <v>21</v>
      </c>
      <c r="M29" s="236">
        <f>G29*(1+L29/100)</f>
        <v>0</v>
      </c>
      <c r="N29" s="234">
        <v>2.0874999999999999</v>
      </c>
      <c r="O29" s="234">
        <f>ROUND(E29*N29,2)</f>
        <v>108.55</v>
      </c>
      <c r="P29" s="234">
        <v>0</v>
      </c>
      <c r="Q29" s="234">
        <f>ROUND(E29*P29,2)</f>
        <v>0</v>
      </c>
      <c r="R29" s="236" t="s">
        <v>217</v>
      </c>
      <c r="S29" s="236" t="s">
        <v>143</v>
      </c>
      <c r="T29" s="237" t="s">
        <v>143</v>
      </c>
      <c r="U29" s="220">
        <v>0.15</v>
      </c>
      <c r="V29" s="220">
        <f>ROUND(E29*U29,2)</f>
        <v>7.8</v>
      </c>
      <c r="W29" s="220"/>
      <c r="X29" s="220" t="s">
        <v>136</v>
      </c>
      <c r="Y29" s="220" t="s">
        <v>137</v>
      </c>
      <c r="Z29" s="210"/>
      <c r="AA29" s="210"/>
      <c r="AB29" s="210"/>
      <c r="AC29" s="210"/>
      <c r="AD29" s="210"/>
      <c r="AE29" s="210"/>
      <c r="AF29" s="210"/>
      <c r="AG29" s="210" t="s">
        <v>138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51" t="s">
        <v>256</v>
      </c>
      <c r="D30" s="245"/>
      <c r="E30" s="245"/>
      <c r="F30" s="245"/>
      <c r="G30" s="245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145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5">
      <c r="A31" s="217"/>
      <c r="B31" s="218"/>
      <c r="C31" s="258" t="s">
        <v>257</v>
      </c>
      <c r="D31" s="257"/>
      <c r="E31" s="257"/>
      <c r="F31" s="257"/>
      <c r="G31" s="257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164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x14ac:dyDescent="0.25">
      <c r="A32" s="224" t="s">
        <v>129</v>
      </c>
      <c r="B32" s="225" t="s">
        <v>91</v>
      </c>
      <c r="C32" s="248" t="s">
        <v>92</v>
      </c>
      <c r="D32" s="226"/>
      <c r="E32" s="227"/>
      <c r="F32" s="228"/>
      <c r="G32" s="228">
        <f>SUMIF(AG33:AG34,"&lt;&gt;NOR",G33:G34)</f>
        <v>0</v>
      </c>
      <c r="H32" s="228"/>
      <c r="I32" s="228">
        <f>SUM(I33:I34)</f>
        <v>85.45</v>
      </c>
      <c r="J32" s="228"/>
      <c r="K32" s="228">
        <f>SUM(K33:K34)</f>
        <v>1412.05</v>
      </c>
      <c r="L32" s="228"/>
      <c r="M32" s="228">
        <f>SUM(M33:M34)</f>
        <v>0</v>
      </c>
      <c r="N32" s="227"/>
      <c r="O32" s="227">
        <f>SUM(O33:O34)</f>
        <v>0</v>
      </c>
      <c r="P32" s="227"/>
      <c r="Q32" s="227">
        <f>SUM(Q33:Q34)</f>
        <v>0.32</v>
      </c>
      <c r="R32" s="228"/>
      <c r="S32" s="228"/>
      <c r="T32" s="229"/>
      <c r="U32" s="223"/>
      <c r="V32" s="223">
        <f>SUM(V33:V34)</f>
        <v>2.4700000000000002</v>
      </c>
      <c r="W32" s="223"/>
      <c r="X32" s="223"/>
      <c r="Y32" s="223"/>
      <c r="AG32" t="s">
        <v>130</v>
      </c>
    </row>
    <row r="33" spans="1:60" outlineLevel="1" x14ac:dyDescent="0.25">
      <c r="A33" s="231">
        <v>10</v>
      </c>
      <c r="B33" s="232" t="s">
        <v>258</v>
      </c>
      <c r="C33" s="250" t="s">
        <v>259</v>
      </c>
      <c r="D33" s="233" t="s">
        <v>213</v>
      </c>
      <c r="E33" s="234">
        <v>5</v>
      </c>
      <c r="F33" s="235"/>
      <c r="G33" s="236">
        <f>ROUND(E33*F33,2)</f>
        <v>0</v>
      </c>
      <c r="H33" s="235">
        <v>17.09</v>
      </c>
      <c r="I33" s="236">
        <f>ROUND(E33*H33,2)</f>
        <v>85.45</v>
      </c>
      <c r="J33" s="235">
        <v>282.41000000000003</v>
      </c>
      <c r="K33" s="236">
        <f>ROUND(E33*J33,2)</f>
        <v>1412.05</v>
      </c>
      <c r="L33" s="236">
        <v>21</v>
      </c>
      <c r="M33" s="236">
        <f>G33*(1+L33/100)</f>
        <v>0</v>
      </c>
      <c r="N33" s="234">
        <v>5.9000000000000003E-4</v>
      </c>
      <c r="O33" s="234">
        <f>ROUND(E33*N33,2)</f>
        <v>0</v>
      </c>
      <c r="P33" s="234">
        <v>6.3E-2</v>
      </c>
      <c r="Q33" s="234">
        <f>ROUND(E33*P33,2)</f>
        <v>0.32</v>
      </c>
      <c r="R33" s="236" t="s">
        <v>260</v>
      </c>
      <c r="S33" s="236" t="s">
        <v>143</v>
      </c>
      <c r="T33" s="237" t="s">
        <v>143</v>
      </c>
      <c r="U33" s="220">
        <v>0.49299999999999999</v>
      </c>
      <c r="V33" s="220">
        <f>ROUND(E33*U33,2)</f>
        <v>2.4700000000000002</v>
      </c>
      <c r="W33" s="220"/>
      <c r="X33" s="220" t="s">
        <v>136</v>
      </c>
      <c r="Y33" s="220" t="s">
        <v>137</v>
      </c>
      <c r="Z33" s="210"/>
      <c r="AA33" s="210"/>
      <c r="AB33" s="210"/>
      <c r="AC33" s="210"/>
      <c r="AD33" s="210"/>
      <c r="AE33" s="210"/>
      <c r="AF33" s="210"/>
      <c r="AG33" s="210" t="s">
        <v>138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17"/>
      <c r="B34" s="218"/>
      <c r="C34" s="251" t="s">
        <v>261</v>
      </c>
      <c r="D34" s="245"/>
      <c r="E34" s="245"/>
      <c r="F34" s="245"/>
      <c r="G34" s="245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145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5">
      <c r="A35" s="224" t="s">
        <v>129</v>
      </c>
      <c r="B35" s="225" t="s">
        <v>93</v>
      </c>
      <c r="C35" s="248" t="s">
        <v>94</v>
      </c>
      <c r="D35" s="226"/>
      <c r="E35" s="227"/>
      <c r="F35" s="228"/>
      <c r="G35" s="228">
        <f>SUMIF(AG36:AG36,"&lt;&gt;NOR",G36:G36)</f>
        <v>0</v>
      </c>
      <c r="H35" s="228"/>
      <c r="I35" s="228">
        <f>SUM(I36:I36)</f>
        <v>0</v>
      </c>
      <c r="J35" s="228"/>
      <c r="K35" s="228">
        <f>SUM(K36:K36)</f>
        <v>171817.12</v>
      </c>
      <c r="L35" s="228"/>
      <c r="M35" s="228">
        <f>SUM(M36:M36)</f>
        <v>0</v>
      </c>
      <c r="N35" s="227"/>
      <c r="O35" s="227">
        <f>SUM(O36:O36)</f>
        <v>0</v>
      </c>
      <c r="P35" s="227"/>
      <c r="Q35" s="227">
        <f>SUM(Q36:Q36)</f>
        <v>0</v>
      </c>
      <c r="R35" s="228"/>
      <c r="S35" s="228"/>
      <c r="T35" s="229"/>
      <c r="U35" s="223"/>
      <c r="V35" s="223">
        <f>SUM(V36:V36)</f>
        <v>136.34</v>
      </c>
      <c r="W35" s="223"/>
      <c r="X35" s="223"/>
      <c r="Y35" s="223"/>
      <c r="AG35" t="s">
        <v>130</v>
      </c>
    </row>
    <row r="36" spans="1:60" outlineLevel="1" x14ac:dyDescent="0.25">
      <c r="A36" s="238">
        <v>11</v>
      </c>
      <c r="B36" s="239" t="s">
        <v>230</v>
      </c>
      <c r="C36" s="249" t="s">
        <v>231</v>
      </c>
      <c r="D36" s="240" t="s">
        <v>182</v>
      </c>
      <c r="E36" s="241">
        <v>349.57706000000002</v>
      </c>
      <c r="F36" s="242"/>
      <c r="G36" s="243">
        <f>ROUND(E36*F36,2)</f>
        <v>0</v>
      </c>
      <c r="H36" s="242">
        <v>0</v>
      </c>
      <c r="I36" s="243">
        <f>ROUND(E36*H36,2)</f>
        <v>0</v>
      </c>
      <c r="J36" s="242">
        <v>491.5</v>
      </c>
      <c r="K36" s="243">
        <f>ROUND(E36*J36,2)</f>
        <v>171817.12</v>
      </c>
      <c r="L36" s="243">
        <v>21</v>
      </c>
      <c r="M36" s="243">
        <f>G36*(1+L36/100)</f>
        <v>0</v>
      </c>
      <c r="N36" s="241">
        <v>0</v>
      </c>
      <c r="O36" s="241">
        <f>ROUND(E36*N36,2)</f>
        <v>0</v>
      </c>
      <c r="P36" s="241">
        <v>0</v>
      </c>
      <c r="Q36" s="241">
        <f>ROUND(E36*P36,2)</f>
        <v>0</v>
      </c>
      <c r="R36" s="243" t="s">
        <v>217</v>
      </c>
      <c r="S36" s="243" t="s">
        <v>143</v>
      </c>
      <c r="T36" s="244" t="s">
        <v>143</v>
      </c>
      <c r="U36" s="220">
        <v>0.39</v>
      </c>
      <c r="V36" s="220">
        <f>ROUND(E36*U36,2)</f>
        <v>136.34</v>
      </c>
      <c r="W36" s="220"/>
      <c r="X36" s="220" t="s">
        <v>232</v>
      </c>
      <c r="Y36" s="220" t="s">
        <v>137</v>
      </c>
      <c r="Z36" s="210"/>
      <c r="AA36" s="210"/>
      <c r="AB36" s="210"/>
      <c r="AC36" s="210"/>
      <c r="AD36" s="210"/>
      <c r="AE36" s="210"/>
      <c r="AF36" s="210"/>
      <c r="AG36" s="210" t="s">
        <v>233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x14ac:dyDescent="0.25">
      <c r="A37" s="224" t="s">
        <v>129</v>
      </c>
      <c r="B37" s="225" t="s">
        <v>97</v>
      </c>
      <c r="C37" s="248" t="s">
        <v>98</v>
      </c>
      <c r="D37" s="226"/>
      <c r="E37" s="227"/>
      <c r="F37" s="228"/>
      <c r="G37" s="228">
        <f>SUMIF(AG38:AG38,"&lt;&gt;NOR",G38:G38)</f>
        <v>0</v>
      </c>
      <c r="H37" s="228"/>
      <c r="I37" s="228">
        <f>SUM(I38:I38)</f>
        <v>0</v>
      </c>
      <c r="J37" s="228"/>
      <c r="K37" s="228">
        <f>SUM(K38:K38)</f>
        <v>17.510000000000002</v>
      </c>
      <c r="L37" s="228"/>
      <c r="M37" s="228">
        <f>SUM(M38:M38)</f>
        <v>0</v>
      </c>
      <c r="N37" s="227"/>
      <c r="O37" s="227">
        <f>SUM(O38:O38)</f>
        <v>0</v>
      </c>
      <c r="P37" s="227"/>
      <c r="Q37" s="227">
        <f>SUM(Q38:Q38)</f>
        <v>0</v>
      </c>
      <c r="R37" s="228"/>
      <c r="S37" s="228"/>
      <c r="T37" s="229"/>
      <c r="U37" s="223"/>
      <c r="V37" s="223">
        <f>SUM(V38:V38)</f>
        <v>0</v>
      </c>
      <c r="W37" s="223"/>
      <c r="X37" s="223"/>
      <c r="Y37" s="223"/>
      <c r="AG37" t="s">
        <v>130</v>
      </c>
    </row>
    <row r="38" spans="1:60" ht="20.399999999999999" outlineLevel="1" x14ac:dyDescent="0.25">
      <c r="A38" s="231">
        <v>12</v>
      </c>
      <c r="B38" s="232" t="s">
        <v>262</v>
      </c>
      <c r="C38" s="250" t="s">
        <v>263</v>
      </c>
      <c r="D38" s="233" t="s">
        <v>182</v>
      </c>
      <c r="E38" s="234">
        <v>0.315</v>
      </c>
      <c r="F38" s="235"/>
      <c r="G38" s="236">
        <f>ROUND(E38*F38,2)</f>
        <v>0</v>
      </c>
      <c r="H38" s="235">
        <v>0</v>
      </c>
      <c r="I38" s="236">
        <f>ROUND(E38*H38,2)</f>
        <v>0</v>
      </c>
      <c r="J38" s="235">
        <v>55.6</v>
      </c>
      <c r="K38" s="236">
        <f>ROUND(E38*J38,2)</f>
        <v>17.510000000000002</v>
      </c>
      <c r="L38" s="236">
        <v>21</v>
      </c>
      <c r="M38" s="236">
        <f>G38*(1+L38/100)</f>
        <v>0</v>
      </c>
      <c r="N38" s="234">
        <v>0</v>
      </c>
      <c r="O38" s="234">
        <f>ROUND(E38*N38,2)</f>
        <v>0</v>
      </c>
      <c r="P38" s="234">
        <v>0</v>
      </c>
      <c r="Q38" s="234">
        <f>ROUND(E38*P38,2)</f>
        <v>0</v>
      </c>
      <c r="R38" s="236" t="s">
        <v>264</v>
      </c>
      <c r="S38" s="236" t="s">
        <v>143</v>
      </c>
      <c r="T38" s="237" t="s">
        <v>143</v>
      </c>
      <c r="U38" s="220">
        <v>0.01</v>
      </c>
      <c r="V38" s="220">
        <f>ROUND(E38*U38,2)</f>
        <v>0</v>
      </c>
      <c r="W38" s="220"/>
      <c r="X38" s="220" t="s">
        <v>265</v>
      </c>
      <c r="Y38" s="220" t="s">
        <v>137</v>
      </c>
      <c r="Z38" s="210"/>
      <c r="AA38" s="210"/>
      <c r="AB38" s="210"/>
      <c r="AC38" s="210"/>
      <c r="AD38" s="210"/>
      <c r="AE38" s="210"/>
      <c r="AF38" s="210"/>
      <c r="AG38" s="210" t="s">
        <v>266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x14ac:dyDescent="0.25">
      <c r="A39" s="3"/>
      <c r="B39" s="4"/>
      <c r="C39" s="254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v>12</v>
      </c>
      <c r="AF39">
        <v>21</v>
      </c>
      <c r="AG39" t="s">
        <v>115</v>
      </c>
    </row>
    <row r="40" spans="1:60" x14ac:dyDescent="0.25">
      <c r="A40" s="213"/>
      <c r="B40" s="214" t="s">
        <v>29</v>
      </c>
      <c r="C40" s="255"/>
      <c r="D40" s="215"/>
      <c r="E40" s="216"/>
      <c r="F40" s="216"/>
      <c r="G40" s="230">
        <f>G8+G22+G32+G35+G37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f>SUMIF(L7:L38,AE39,G7:G38)</f>
        <v>0</v>
      </c>
      <c r="AF40">
        <f>SUMIF(L7:L38,AF39,G7:G38)</f>
        <v>0</v>
      </c>
      <c r="AG40" t="s">
        <v>187</v>
      </c>
    </row>
    <row r="41" spans="1:60" x14ac:dyDescent="0.25">
      <c r="C41" s="256"/>
      <c r="D41" s="10"/>
      <c r="AG41" t="s">
        <v>188</v>
      </c>
    </row>
    <row r="42" spans="1:60" x14ac:dyDescent="0.25">
      <c r="D42" s="10"/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rJtQo47HEfa86MbxWQOy/1YXILfGDweC1BMZYVDvrrejNKMF1VTlA4yP5Xef2PHYLbM33scb3gSG2Jw2D4IlZw==" saltValue="/8yvXNNGeLRjqFGyNRUlMA==" spinCount="100000" sheet="1" formatRows="0"/>
  <mergeCells count="15">
    <mergeCell ref="C30:G30"/>
    <mergeCell ref="C31:G31"/>
    <mergeCell ref="C34:G34"/>
    <mergeCell ref="C16:G16"/>
    <mergeCell ref="C20:G20"/>
    <mergeCell ref="C24:G24"/>
    <mergeCell ref="C25:G25"/>
    <mergeCell ref="C27:G27"/>
    <mergeCell ref="C28:G28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40C3-D473-416A-88A8-168CFD84AAA3}">
  <sheetPr>
    <outlinePr summaryBelow="0"/>
  </sheetPr>
  <dimension ref="A1:BH5000"/>
  <sheetViews>
    <sheetView workbookViewId="0">
      <pane ySplit="7" topLeftCell="A104" activePane="bottomLeft" state="frozen"/>
      <selection pane="bottomLeft" activeCell="F110" sqref="F110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102</v>
      </c>
      <c r="B1" s="195"/>
      <c r="C1" s="195"/>
      <c r="D1" s="195"/>
      <c r="E1" s="195"/>
      <c r="F1" s="195"/>
      <c r="G1" s="195"/>
      <c r="AG1" t="s">
        <v>103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104</v>
      </c>
    </row>
    <row r="3" spans="1:60" ht="25.05" customHeight="1" x14ac:dyDescent="0.25">
      <c r="A3" s="196" t="s">
        <v>8</v>
      </c>
      <c r="B3" s="49" t="s">
        <v>54</v>
      </c>
      <c r="C3" s="199" t="s">
        <v>55</v>
      </c>
      <c r="D3" s="197"/>
      <c r="E3" s="197"/>
      <c r="F3" s="197"/>
      <c r="G3" s="198"/>
      <c r="AC3" s="174" t="s">
        <v>104</v>
      </c>
      <c r="AG3" t="s">
        <v>105</v>
      </c>
    </row>
    <row r="4" spans="1:60" ht="25.05" customHeight="1" x14ac:dyDescent="0.25">
      <c r="A4" s="200" t="s">
        <v>9</v>
      </c>
      <c r="B4" s="201" t="s">
        <v>49</v>
      </c>
      <c r="C4" s="202" t="s">
        <v>55</v>
      </c>
      <c r="D4" s="203"/>
      <c r="E4" s="203"/>
      <c r="F4" s="203"/>
      <c r="G4" s="204"/>
      <c r="AG4" t="s">
        <v>106</v>
      </c>
    </row>
    <row r="5" spans="1:60" x14ac:dyDescent="0.25">
      <c r="D5" s="10"/>
    </row>
    <row r="6" spans="1:60" ht="39.6" x14ac:dyDescent="0.25">
      <c r="A6" s="206" t="s">
        <v>107</v>
      </c>
      <c r="B6" s="208" t="s">
        <v>108</v>
      </c>
      <c r="C6" s="208" t="s">
        <v>109</v>
      </c>
      <c r="D6" s="207" t="s">
        <v>110</v>
      </c>
      <c r="E6" s="206" t="s">
        <v>111</v>
      </c>
      <c r="F6" s="205" t="s">
        <v>112</v>
      </c>
      <c r="G6" s="206" t="s">
        <v>29</v>
      </c>
      <c r="H6" s="209" t="s">
        <v>30</v>
      </c>
      <c r="I6" s="209" t="s">
        <v>113</v>
      </c>
      <c r="J6" s="209" t="s">
        <v>31</v>
      </c>
      <c r="K6" s="209" t="s">
        <v>114</v>
      </c>
      <c r="L6" s="209" t="s">
        <v>115</v>
      </c>
      <c r="M6" s="209" t="s">
        <v>116</v>
      </c>
      <c r="N6" s="209" t="s">
        <v>117</v>
      </c>
      <c r="O6" s="209" t="s">
        <v>118</v>
      </c>
      <c r="P6" s="209" t="s">
        <v>119</v>
      </c>
      <c r="Q6" s="209" t="s">
        <v>120</v>
      </c>
      <c r="R6" s="209" t="s">
        <v>121</v>
      </c>
      <c r="S6" s="209" t="s">
        <v>122</v>
      </c>
      <c r="T6" s="209" t="s">
        <v>123</v>
      </c>
      <c r="U6" s="209" t="s">
        <v>124</v>
      </c>
      <c r="V6" s="209" t="s">
        <v>125</v>
      </c>
      <c r="W6" s="209" t="s">
        <v>126</v>
      </c>
      <c r="X6" s="209" t="s">
        <v>127</v>
      </c>
      <c r="Y6" s="209" t="s">
        <v>128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129</v>
      </c>
      <c r="B8" s="225" t="s">
        <v>49</v>
      </c>
      <c r="C8" s="248" t="s">
        <v>80</v>
      </c>
      <c r="D8" s="226"/>
      <c r="E8" s="227"/>
      <c r="F8" s="228"/>
      <c r="G8" s="228">
        <f>SUMIF(AG9:AG21,"&lt;&gt;NOR",G9:G21)</f>
        <v>0</v>
      </c>
      <c r="H8" s="228"/>
      <c r="I8" s="228">
        <f>SUM(I9:I21)</f>
        <v>0</v>
      </c>
      <c r="J8" s="228"/>
      <c r="K8" s="228">
        <f>SUM(K9:K21)</f>
        <v>16716.32</v>
      </c>
      <c r="L8" s="228"/>
      <c r="M8" s="228">
        <f>SUM(M9:M21)</f>
        <v>0</v>
      </c>
      <c r="N8" s="227"/>
      <c r="O8" s="227">
        <f>SUM(O9:O21)</f>
        <v>0</v>
      </c>
      <c r="P8" s="227"/>
      <c r="Q8" s="227">
        <f>SUM(Q9:Q21)</f>
        <v>0</v>
      </c>
      <c r="R8" s="228"/>
      <c r="S8" s="228"/>
      <c r="T8" s="229"/>
      <c r="U8" s="223"/>
      <c r="V8" s="223">
        <f>SUM(V9:V21)</f>
        <v>15.39</v>
      </c>
      <c r="W8" s="223"/>
      <c r="X8" s="223"/>
      <c r="Y8" s="223"/>
      <c r="AG8" t="s">
        <v>130</v>
      </c>
    </row>
    <row r="9" spans="1:60" outlineLevel="1" x14ac:dyDescent="0.25">
      <c r="A9" s="231">
        <v>1</v>
      </c>
      <c r="B9" s="232" t="s">
        <v>267</v>
      </c>
      <c r="C9" s="250" t="s">
        <v>268</v>
      </c>
      <c r="D9" s="233" t="s">
        <v>141</v>
      </c>
      <c r="E9" s="234">
        <v>93.429000000000002</v>
      </c>
      <c r="F9" s="235"/>
      <c r="G9" s="236">
        <f>ROUND(E9*F9,2)</f>
        <v>0</v>
      </c>
      <c r="H9" s="235">
        <v>0</v>
      </c>
      <c r="I9" s="236">
        <f>ROUND(E9*H9,2)</f>
        <v>0</v>
      </c>
      <c r="J9" s="235">
        <v>97.9</v>
      </c>
      <c r="K9" s="236">
        <f>ROUND(E9*J9,2)</f>
        <v>9146.7000000000007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 t="s">
        <v>142</v>
      </c>
      <c r="S9" s="236" t="s">
        <v>143</v>
      </c>
      <c r="T9" s="237" t="s">
        <v>143</v>
      </c>
      <c r="U9" s="220">
        <v>0.12</v>
      </c>
      <c r="V9" s="220">
        <f>ROUND(E9*U9,2)</f>
        <v>11.21</v>
      </c>
      <c r="W9" s="220"/>
      <c r="X9" s="220" t="s">
        <v>136</v>
      </c>
      <c r="Y9" s="220" t="s">
        <v>137</v>
      </c>
      <c r="Z9" s="210"/>
      <c r="AA9" s="210"/>
      <c r="AB9" s="210"/>
      <c r="AC9" s="210"/>
      <c r="AD9" s="210"/>
      <c r="AE9" s="210"/>
      <c r="AF9" s="210"/>
      <c r="AG9" s="210" t="s">
        <v>138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1" t="s">
        <v>196</v>
      </c>
      <c r="D10" s="245"/>
      <c r="E10" s="245"/>
      <c r="F10" s="245"/>
      <c r="G10" s="245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145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2" t="s">
        <v>269</v>
      </c>
      <c r="D11" s="221"/>
      <c r="E11" s="222">
        <v>90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147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17"/>
      <c r="B12" s="218"/>
      <c r="C12" s="252" t="s">
        <v>270</v>
      </c>
      <c r="D12" s="221"/>
      <c r="E12" s="222">
        <v>0.72899999999999998</v>
      </c>
      <c r="F12" s="220"/>
      <c r="G12" s="220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147</v>
      </c>
      <c r="AH12" s="210">
        <v>0</v>
      </c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3" x14ac:dyDescent="0.25">
      <c r="A13" s="217"/>
      <c r="B13" s="218"/>
      <c r="C13" s="252" t="s">
        <v>271</v>
      </c>
      <c r="D13" s="221"/>
      <c r="E13" s="222">
        <v>2.7</v>
      </c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147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0.399999999999999" outlineLevel="1" x14ac:dyDescent="0.25">
      <c r="A14" s="238">
        <v>2</v>
      </c>
      <c r="B14" s="239" t="s">
        <v>158</v>
      </c>
      <c r="C14" s="249" t="s">
        <v>159</v>
      </c>
      <c r="D14" s="240" t="s">
        <v>141</v>
      </c>
      <c r="E14" s="241">
        <v>3.4289999999999998</v>
      </c>
      <c r="F14" s="242"/>
      <c r="G14" s="243">
        <f>ROUND(E14*F14,2)</f>
        <v>0</v>
      </c>
      <c r="H14" s="242">
        <v>0</v>
      </c>
      <c r="I14" s="243">
        <f>ROUND(E14*H14,2)</f>
        <v>0</v>
      </c>
      <c r="J14" s="242">
        <v>90.9</v>
      </c>
      <c r="K14" s="243">
        <f>ROUND(E14*J14,2)</f>
        <v>311.7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 t="s">
        <v>142</v>
      </c>
      <c r="S14" s="243" t="s">
        <v>143</v>
      </c>
      <c r="T14" s="244" t="s">
        <v>143</v>
      </c>
      <c r="U14" s="220">
        <v>0.05</v>
      </c>
      <c r="V14" s="220">
        <f>ROUND(E14*U14,2)</f>
        <v>0.17</v>
      </c>
      <c r="W14" s="220"/>
      <c r="X14" s="220" t="s">
        <v>136</v>
      </c>
      <c r="Y14" s="220" t="s">
        <v>137</v>
      </c>
      <c r="Z14" s="210"/>
      <c r="AA14" s="210"/>
      <c r="AB14" s="210"/>
      <c r="AC14" s="210"/>
      <c r="AD14" s="210"/>
      <c r="AE14" s="210"/>
      <c r="AF14" s="210"/>
      <c r="AG14" s="210" t="s">
        <v>138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31">
        <v>3</v>
      </c>
      <c r="B15" s="232" t="s">
        <v>197</v>
      </c>
      <c r="C15" s="250" t="s">
        <v>198</v>
      </c>
      <c r="D15" s="233" t="s">
        <v>141</v>
      </c>
      <c r="E15" s="234">
        <v>3.4289999999999998</v>
      </c>
      <c r="F15" s="235"/>
      <c r="G15" s="236">
        <f>ROUND(E15*F15,2)</f>
        <v>0</v>
      </c>
      <c r="H15" s="235">
        <v>0</v>
      </c>
      <c r="I15" s="236">
        <f>ROUND(E15*H15,2)</f>
        <v>0</v>
      </c>
      <c r="J15" s="235">
        <v>321.5</v>
      </c>
      <c r="K15" s="236">
        <f>ROUND(E15*J15,2)</f>
        <v>1102.42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 t="s">
        <v>142</v>
      </c>
      <c r="S15" s="236" t="s">
        <v>143</v>
      </c>
      <c r="T15" s="237" t="s">
        <v>143</v>
      </c>
      <c r="U15" s="220">
        <v>1.0999999999999999E-2</v>
      </c>
      <c r="V15" s="220">
        <f>ROUND(E15*U15,2)</f>
        <v>0.04</v>
      </c>
      <c r="W15" s="220"/>
      <c r="X15" s="220" t="s">
        <v>136</v>
      </c>
      <c r="Y15" s="220" t="s">
        <v>137</v>
      </c>
      <c r="Z15" s="210"/>
      <c r="AA15" s="210"/>
      <c r="AB15" s="210"/>
      <c r="AC15" s="210"/>
      <c r="AD15" s="210"/>
      <c r="AE15" s="210"/>
      <c r="AF15" s="210"/>
      <c r="AG15" s="210" t="s">
        <v>138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51" t="s">
        <v>152</v>
      </c>
      <c r="D16" s="245"/>
      <c r="E16" s="245"/>
      <c r="F16" s="245"/>
      <c r="G16" s="245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145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31">
        <v>4</v>
      </c>
      <c r="B17" s="232" t="s">
        <v>161</v>
      </c>
      <c r="C17" s="250" t="s">
        <v>162</v>
      </c>
      <c r="D17" s="233" t="s">
        <v>141</v>
      </c>
      <c r="E17" s="234">
        <v>3.4289999999999998</v>
      </c>
      <c r="F17" s="235"/>
      <c r="G17" s="236">
        <f>ROUND(E17*F17,2)</f>
        <v>0</v>
      </c>
      <c r="H17" s="235">
        <v>0</v>
      </c>
      <c r="I17" s="236">
        <f>ROUND(E17*H17,2)</f>
        <v>0</v>
      </c>
      <c r="J17" s="235">
        <v>36.6</v>
      </c>
      <c r="K17" s="236">
        <f>ROUND(E17*J17,2)</f>
        <v>125.5</v>
      </c>
      <c r="L17" s="236">
        <v>21</v>
      </c>
      <c r="M17" s="236">
        <f>G17*(1+L17/100)</f>
        <v>0</v>
      </c>
      <c r="N17" s="234">
        <v>0</v>
      </c>
      <c r="O17" s="234">
        <f>ROUND(E17*N17,2)</f>
        <v>0</v>
      </c>
      <c r="P17" s="234">
        <v>0</v>
      </c>
      <c r="Q17" s="234">
        <f>ROUND(E17*P17,2)</f>
        <v>0</v>
      </c>
      <c r="R17" s="236" t="s">
        <v>142</v>
      </c>
      <c r="S17" s="236" t="s">
        <v>143</v>
      </c>
      <c r="T17" s="237" t="s">
        <v>143</v>
      </c>
      <c r="U17" s="220">
        <v>0.03</v>
      </c>
      <c r="V17" s="220">
        <f>ROUND(E17*U17,2)</f>
        <v>0.1</v>
      </c>
      <c r="W17" s="220"/>
      <c r="X17" s="220" t="s">
        <v>136</v>
      </c>
      <c r="Y17" s="220" t="s">
        <v>137</v>
      </c>
      <c r="Z17" s="210"/>
      <c r="AA17" s="210"/>
      <c r="AB17" s="210"/>
      <c r="AC17" s="210"/>
      <c r="AD17" s="210"/>
      <c r="AE17" s="210"/>
      <c r="AF17" s="210"/>
      <c r="AG17" s="210" t="s">
        <v>138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5">
      <c r="A18" s="217"/>
      <c r="B18" s="218"/>
      <c r="C18" s="253" t="s">
        <v>163</v>
      </c>
      <c r="D18" s="247"/>
      <c r="E18" s="247"/>
      <c r="F18" s="247"/>
      <c r="G18" s="247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164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46" t="str">
        <f>C18</f>
        <v>Uložení sypaniny do násypů nebo na skládku s rozprostřením sypaniny ve vrstvách a s hrubým urovnáním.</v>
      </c>
      <c r="BB18" s="210"/>
      <c r="BC18" s="210"/>
      <c r="BD18" s="210"/>
      <c r="BE18" s="210"/>
      <c r="BF18" s="210"/>
      <c r="BG18" s="210"/>
      <c r="BH18" s="210"/>
    </row>
    <row r="19" spans="1:60" ht="30.6" outlineLevel="1" x14ac:dyDescent="0.25">
      <c r="A19" s="231">
        <v>5</v>
      </c>
      <c r="B19" s="232" t="s">
        <v>246</v>
      </c>
      <c r="C19" s="250" t="s">
        <v>247</v>
      </c>
      <c r="D19" s="233" t="s">
        <v>141</v>
      </c>
      <c r="E19" s="234">
        <v>90</v>
      </c>
      <c r="F19" s="235"/>
      <c r="G19" s="236">
        <f>ROUND(E19*F19,2)</f>
        <v>0</v>
      </c>
      <c r="H19" s="235">
        <v>0</v>
      </c>
      <c r="I19" s="236">
        <f>ROUND(E19*H19,2)</f>
        <v>0</v>
      </c>
      <c r="J19" s="235">
        <v>67</v>
      </c>
      <c r="K19" s="236">
        <f>ROUND(E19*J19,2)</f>
        <v>6030</v>
      </c>
      <c r="L19" s="236">
        <v>21</v>
      </c>
      <c r="M19" s="236">
        <f>G19*(1+L19/100)</f>
        <v>0</v>
      </c>
      <c r="N19" s="234">
        <v>0</v>
      </c>
      <c r="O19" s="234">
        <f>ROUND(E19*N19,2)</f>
        <v>0</v>
      </c>
      <c r="P19" s="234">
        <v>0</v>
      </c>
      <c r="Q19" s="234">
        <f>ROUND(E19*P19,2)</f>
        <v>0</v>
      </c>
      <c r="R19" s="236" t="s">
        <v>142</v>
      </c>
      <c r="S19" s="236" t="s">
        <v>143</v>
      </c>
      <c r="T19" s="237" t="s">
        <v>143</v>
      </c>
      <c r="U19" s="220">
        <v>4.2999999999999997E-2</v>
      </c>
      <c r="V19" s="220">
        <f>ROUND(E19*U19,2)</f>
        <v>3.87</v>
      </c>
      <c r="W19" s="220"/>
      <c r="X19" s="220" t="s">
        <v>136</v>
      </c>
      <c r="Y19" s="220" t="s">
        <v>137</v>
      </c>
      <c r="Z19" s="210"/>
      <c r="AA19" s="210"/>
      <c r="AB19" s="210"/>
      <c r="AC19" s="210"/>
      <c r="AD19" s="210"/>
      <c r="AE19" s="210"/>
      <c r="AF19" s="210"/>
      <c r="AG19" s="210" t="s">
        <v>138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51" t="s">
        <v>248</v>
      </c>
      <c r="D20" s="245"/>
      <c r="E20" s="245"/>
      <c r="F20" s="245"/>
      <c r="G20" s="245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145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5">
      <c r="A21" s="217"/>
      <c r="B21" s="218"/>
      <c r="C21" s="252" t="s">
        <v>269</v>
      </c>
      <c r="D21" s="221"/>
      <c r="E21" s="222">
        <v>90</v>
      </c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147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x14ac:dyDescent="0.25">
      <c r="A22" s="224" t="s">
        <v>129</v>
      </c>
      <c r="B22" s="225" t="s">
        <v>81</v>
      </c>
      <c r="C22" s="248" t="s">
        <v>82</v>
      </c>
      <c r="D22" s="226"/>
      <c r="E22" s="227"/>
      <c r="F22" s="228"/>
      <c r="G22" s="228">
        <f>SUMIF(AG23:AG34,"&lt;&gt;NOR",G23:G34)</f>
        <v>0</v>
      </c>
      <c r="H22" s="228"/>
      <c r="I22" s="228">
        <f>SUM(I23:I34)</f>
        <v>38079.760000000002</v>
      </c>
      <c r="J22" s="228"/>
      <c r="K22" s="228">
        <f>SUM(K23:K34)</f>
        <v>16600.129999999997</v>
      </c>
      <c r="L22" s="228"/>
      <c r="M22" s="228">
        <f>SUM(M23:M34)</f>
        <v>0</v>
      </c>
      <c r="N22" s="227"/>
      <c r="O22" s="227">
        <f>SUM(O23:O34)</f>
        <v>22.17</v>
      </c>
      <c r="P22" s="227"/>
      <c r="Q22" s="227">
        <f>SUM(Q23:Q34)</f>
        <v>0</v>
      </c>
      <c r="R22" s="228"/>
      <c r="S22" s="228"/>
      <c r="T22" s="229"/>
      <c r="U22" s="223"/>
      <c r="V22" s="223">
        <f>SUM(V23:V34)</f>
        <v>16.18</v>
      </c>
      <c r="W22" s="223"/>
      <c r="X22" s="223"/>
      <c r="Y22" s="223"/>
      <c r="AG22" t="s">
        <v>130</v>
      </c>
    </row>
    <row r="23" spans="1:60" outlineLevel="1" x14ac:dyDescent="0.25">
      <c r="A23" s="231">
        <v>6</v>
      </c>
      <c r="B23" s="232" t="s">
        <v>272</v>
      </c>
      <c r="C23" s="250" t="s">
        <v>273</v>
      </c>
      <c r="D23" s="233" t="s">
        <v>213</v>
      </c>
      <c r="E23" s="234">
        <v>10</v>
      </c>
      <c r="F23" s="235"/>
      <c r="G23" s="236">
        <f>ROUND(E23*F23,2)</f>
        <v>0</v>
      </c>
      <c r="H23" s="235">
        <v>0</v>
      </c>
      <c r="I23" s="236">
        <f>ROUND(E23*H23,2)</f>
        <v>0</v>
      </c>
      <c r="J23" s="235">
        <v>1302</v>
      </c>
      <c r="K23" s="236">
        <f>ROUND(E23*J23,2)</f>
        <v>13020</v>
      </c>
      <c r="L23" s="236">
        <v>21</v>
      </c>
      <c r="M23" s="236">
        <f>G23*(1+L23/100)</f>
        <v>0</v>
      </c>
      <c r="N23" s="234">
        <v>0</v>
      </c>
      <c r="O23" s="234">
        <f>ROUND(E23*N23,2)</f>
        <v>0</v>
      </c>
      <c r="P23" s="234">
        <v>0</v>
      </c>
      <c r="Q23" s="234">
        <f>ROUND(E23*P23,2)</f>
        <v>0</v>
      </c>
      <c r="R23" s="236" t="s">
        <v>274</v>
      </c>
      <c r="S23" s="236" t="s">
        <v>143</v>
      </c>
      <c r="T23" s="237" t="s">
        <v>143</v>
      </c>
      <c r="U23" s="220">
        <v>1.169</v>
      </c>
      <c r="V23" s="220">
        <f>ROUND(E23*U23,2)</f>
        <v>11.69</v>
      </c>
      <c r="W23" s="220"/>
      <c r="X23" s="220" t="s">
        <v>136</v>
      </c>
      <c r="Y23" s="220" t="s">
        <v>137</v>
      </c>
      <c r="Z23" s="210"/>
      <c r="AA23" s="210"/>
      <c r="AB23" s="210"/>
      <c r="AC23" s="210"/>
      <c r="AD23" s="210"/>
      <c r="AE23" s="210"/>
      <c r="AF23" s="210"/>
      <c r="AG23" s="210" t="s">
        <v>138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17"/>
      <c r="B24" s="218"/>
      <c r="C24" s="251" t="s">
        <v>275</v>
      </c>
      <c r="D24" s="245"/>
      <c r="E24" s="245"/>
      <c r="F24" s="245"/>
      <c r="G24" s="245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145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38">
        <v>7</v>
      </c>
      <c r="B25" s="239" t="s">
        <v>276</v>
      </c>
      <c r="C25" s="249" t="s">
        <v>277</v>
      </c>
      <c r="D25" s="240" t="s">
        <v>278</v>
      </c>
      <c r="E25" s="241">
        <v>10</v>
      </c>
      <c r="F25" s="242"/>
      <c r="G25" s="243">
        <f>ROUND(E25*F25,2)</f>
        <v>0</v>
      </c>
      <c r="H25" s="242">
        <v>560</v>
      </c>
      <c r="I25" s="243">
        <f>ROUND(E25*H25,2)</f>
        <v>5600</v>
      </c>
      <c r="J25" s="242">
        <v>0</v>
      </c>
      <c r="K25" s="243">
        <f>ROUND(E25*J25,2)</f>
        <v>0</v>
      </c>
      <c r="L25" s="243">
        <v>21</v>
      </c>
      <c r="M25" s="243">
        <f>G25*(1+L25/100)</f>
        <v>0</v>
      </c>
      <c r="N25" s="241">
        <v>3.2000000000000001E-2</v>
      </c>
      <c r="O25" s="241">
        <f>ROUND(E25*N25,2)</f>
        <v>0.32</v>
      </c>
      <c r="P25" s="241">
        <v>0</v>
      </c>
      <c r="Q25" s="241">
        <f>ROUND(E25*P25,2)</f>
        <v>0</v>
      </c>
      <c r="R25" s="243"/>
      <c r="S25" s="243" t="s">
        <v>134</v>
      </c>
      <c r="T25" s="244" t="s">
        <v>135</v>
      </c>
      <c r="U25" s="220">
        <v>0</v>
      </c>
      <c r="V25" s="220">
        <f>ROUND(E25*U25,2)</f>
        <v>0</v>
      </c>
      <c r="W25" s="220"/>
      <c r="X25" s="220" t="s">
        <v>184</v>
      </c>
      <c r="Y25" s="220" t="s">
        <v>137</v>
      </c>
      <c r="Z25" s="210"/>
      <c r="AA25" s="210"/>
      <c r="AB25" s="210"/>
      <c r="AC25" s="210"/>
      <c r="AD25" s="210"/>
      <c r="AE25" s="210"/>
      <c r="AF25" s="210"/>
      <c r="AG25" s="210" t="s">
        <v>185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31">
        <v>8</v>
      </c>
      <c r="B26" s="232" t="s">
        <v>279</v>
      </c>
      <c r="C26" s="250" t="s">
        <v>280</v>
      </c>
      <c r="D26" s="233" t="s">
        <v>141</v>
      </c>
      <c r="E26" s="234">
        <v>9.801E-2</v>
      </c>
      <c r="F26" s="235"/>
      <c r="G26" s="236">
        <f>ROUND(E26*F26,2)</f>
        <v>0</v>
      </c>
      <c r="H26" s="235">
        <v>3143.27</v>
      </c>
      <c r="I26" s="236">
        <f>ROUND(E26*H26,2)</f>
        <v>308.07</v>
      </c>
      <c r="J26" s="235">
        <v>691.73</v>
      </c>
      <c r="K26" s="236">
        <f>ROUND(E26*J26,2)</f>
        <v>67.8</v>
      </c>
      <c r="L26" s="236">
        <v>21</v>
      </c>
      <c r="M26" s="236">
        <f>G26*(1+L26/100)</f>
        <v>0</v>
      </c>
      <c r="N26" s="234">
        <v>2.5251399999999999</v>
      </c>
      <c r="O26" s="234">
        <f>ROUND(E26*N26,2)</f>
        <v>0.25</v>
      </c>
      <c r="P26" s="234">
        <v>0</v>
      </c>
      <c r="Q26" s="234">
        <f>ROUND(E26*P26,2)</f>
        <v>0</v>
      </c>
      <c r="R26" s="236" t="s">
        <v>281</v>
      </c>
      <c r="S26" s="236" t="s">
        <v>143</v>
      </c>
      <c r="T26" s="237" t="s">
        <v>143</v>
      </c>
      <c r="U26" s="220">
        <v>1.17</v>
      </c>
      <c r="V26" s="220">
        <f>ROUND(E26*U26,2)</f>
        <v>0.11</v>
      </c>
      <c r="W26" s="220"/>
      <c r="X26" s="220" t="s">
        <v>136</v>
      </c>
      <c r="Y26" s="220" t="s">
        <v>137</v>
      </c>
      <c r="Z26" s="210"/>
      <c r="AA26" s="210"/>
      <c r="AB26" s="210"/>
      <c r="AC26" s="210"/>
      <c r="AD26" s="210"/>
      <c r="AE26" s="210"/>
      <c r="AF26" s="210"/>
      <c r="AG26" s="210" t="s">
        <v>138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1" t="s">
        <v>282</v>
      </c>
      <c r="D27" s="245"/>
      <c r="E27" s="245"/>
      <c r="F27" s="245"/>
      <c r="G27" s="245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2" x14ac:dyDescent="0.25">
      <c r="A28" s="217"/>
      <c r="B28" s="218"/>
      <c r="C28" s="252" t="s">
        <v>283</v>
      </c>
      <c r="D28" s="221"/>
      <c r="E28" s="222">
        <v>9.801E-2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147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0.399999999999999" outlineLevel="1" x14ac:dyDescent="0.25">
      <c r="A29" s="231">
        <v>9</v>
      </c>
      <c r="B29" s="232" t="s">
        <v>284</v>
      </c>
      <c r="C29" s="250" t="s">
        <v>285</v>
      </c>
      <c r="D29" s="233" t="s">
        <v>141</v>
      </c>
      <c r="E29" s="234">
        <v>0.51200000000000001</v>
      </c>
      <c r="F29" s="235"/>
      <c r="G29" s="236">
        <f>ROUND(E29*F29,2)</f>
        <v>0</v>
      </c>
      <c r="H29" s="235">
        <v>4725.3599999999997</v>
      </c>
      <c r="I29" s="236">
        <f>ROUND(E29*H29,2)</f>
        <v>2419.38</v>
      </c>
      <c r="J29" s="235">
        <v>574.64</v>
      </c>
      <c r="K29" s="236">
        <f>ROUND(E29*J29,2)</f>
        <v>294.22000000000003</v>
      </c>
      <c r="L29" s="236">
        <v>21</v>
      </c>
      <c r="M29" s="236">
        <f>G29*(1+L29/100)</f>
        <v>0</v>
      </c>
      <c r="N29" s="234">
        <v>2.6262799999999999</v>
      </c>
      <c r="O29" s="234">
        <f>ROUND(E29*N29,2)</f>
        <v>1.34</v>
      </c>
      <c r="P29" s="234">
        <v>0</v>
      </c>
      <c r="Q29" s="234">
        <f>ROUND(E29*P29,2)</f>
        <v>0</v>
      </c>
      <c r="R29" s="236" t="s">
        <v>286</v>
      </c>
      <c r="S29" s="236" t="s">
        <v>143</v>
      </c>
      <c r="T29" s="237" t="s">
        <v>143</v>
      </c>
      <c r="U29" s="220">
        <v>1.04</v>
      </c>
      <c r="V29" s="220">
        <f>ROUND(E29*U29,2)</f>
        <v>0.53</v>
      </c>
      <c r="W29" s="220"/>
      <c r="X29" s="220" t="s">
        <v>136</v>
      </c>
      <c r="Y29" s="220" t="s">
        <v>137</v>
      </c>
      <c r="Z29" s="210"/>
      <c r="AA29" s="210"/>
      <c r="AB29" s="210"/>
      <c r="AC29" s="210"/>
      <c r="AD29" s="210"/>
      <c r="AE29" s="210"/>
      <c r="AF29" s="210"/>
      <c r="AG29" s="210" t="s">
        <v>138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52" t="s">
        <v>287</v>
      </c>
      <c r="D30" s="221"/>
      <c r="E30" s="222">
        <v>0.51200000000000001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147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31">
        <v>10</v>
      </c>
      <c r="B31" s="232" t="s">
        <v>288</v>
      </c>
      <c r="C31" s="250" t="s">
        <v>289</v>
      </c>
      <c r="D31" s="233" t="s">
        <v>141</v>
      </c>
      <c r="E31" s="234">
        <v>8.0220000000000002</v>
      </c>
      <c r="F31" s="235"/>
      <c r="G31" s="236">
        <f>ROUND(E31*F31,2)</f>
        <v>0</v>
      </c>
      <c r="H31" s="235">
        <v>3708.84</v>
      </c>
      <c r="I31" s="236">
        <f>ROUND(E31*H31,2)</f>
        <v>29752.31</v>
      </c>
      <c r="J31" s="235">
        <v>401.16</v>
      </c>
      <c r="K31" s="236">
        <f>ROUND(E31*J31,2)</f>
        <v>3218.11</v>
      </c>
      <c r="L31" s="236">
        <v>21</v>
      </c>
      <c r="M31" s="236">
        <f>G31*(1+L31/100)</f>
        <v>0</v>
      </c>
      <c r="N31" s="234">
        <v>2.5249999999999999</v>
      </c>
      <c r="O31" s="234">
        <f>ROUND(E31*N31,2)</f>
        <v>20.260000000000002</v>
      </c>
      <c r="P31" s="234">
        <v>0</v>
      </c>
      <c r="Q31" s="234">
        <f>ROUND(E31*P31,2)</f>
        <v>0</v>
      </c>
      <c r="R31" s="236" t="s">
        <v>281</v>
      </c>
      <c r="S31" s="236" t="s">
        <v>143</v>
      </c>
      <c r="T31" s="237" t="s">
        <v>143</v>
      </c>
      <c r="U31" s="220">
        <v>0.48</v>
      </c>
      <c r="V31" s="220">
        <f>ROUND(E31*U31,2)</f>
        <v>3.85</v>
      </c>
      <c r="W31" s="220"/>
      <c r="X31" s="220" t="s">
        <v>136</v>
      </c>
      <c r="Y31" s="220" t="s">
        <v>137</v>
      </c>
      <c r="Z31" s="210"/>
      <c r="AA31" s="210"/>
      <c r="AB31" s="210"/>
      <c r="AC31" s="210"/>
      <c r="AD31" s="210"/>
      <c r="AE31" s="210"/>
      <c r="AF31" s="210"/>
      <c r="AG31" s="210" t="s">
        <v>138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2" x14ac:dyDescent="0.25">
      <c r="A32" s="217"/>
      <c r="B32" s="218"/>
      <c r="C32" s="251" t="s">
        <v>290</v>
      </c>
      <c r="D32" s="245"/>
      <c r="E32" s="245"/>
      <c r="F32" s="245"/>
      <c r="G32" s="245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145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17"/>
      <c r="B33" s="218"/>
      <c r="C33" s="252" t="s">
        <v>291</v>
      </c>
      <c r="D33" s="221"/>
      <c r="E33" s="222">
        <v>3.3820000000000001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147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5">
      <c r="A34" s="217"/>
      <c r="B34" s="218"/>
      <c r="C34" s="252" t="s">
        <v>292</v>
      </c>
      <c r="D34" s="221"/>
      <c r="E34" s="222">
        <v>4.6399999999999997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147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x14ac:dyDescent="0.25">
      <c r="A35" s="224" t="s">
        <v>129</v>
      </c>
      <c r="B35" s="225" t="s">
        <v>83</v>
      </c>
      <c r="C35" s="248" t="s">
        <v>84</v>
      </c>
      <c r="D35" s="226"/>
      <c r="E35" s="227"/>
      <c r="F35" s="228"/>
      <c r="G35" s="228">
        <f>SUMIF(AG36:AG71,"&lt;&gt;NOR",G36:G71)</f>
        <v>0</v>
      </c>
      <c r="H35" s="228"/>
      <c r="I35" s="228">
        <f>SUM(I36:I71)</f>
        <v>167251.86000000004</v>
      </c>
      <c r="J35" s="228"/>
      <c r="K35" s="228">
        <f>SUM(K36:K71)</f>
        <v>133995.21</v>
      </c>
      <c r="L35" s="228"/>
      <c r="M35" s="228">
        <f>SUM(M36:M71)</f>
        <v>0</v>
      </c>
      <c r="N35" s="227"/>
      <c r="O35" s="227">
        <f>SUM(O36:O71)</f>
        <v>6.53</v>
      </c>
      <c r="P35" s="227"/>
      <c r="Q35" s="227">
        <f>SUM(Q36:Q71)</f>
        <v>0</v>
      </c>
      <c r="R35" s="228"/>
      <c r="S35" s="228"/>
      <c r="T35" s="229"/>
      <c r="U35" s="223"/>
      <c r="V35" s="223">
        <f>SUM(V36:V71)</f>
        <v>145.85999999999999</v>
      </c>
      <c r="W35" s="223"/>
      <c r="X35" s="223"/>
      <c r="Y35" s="223"/>
      <c r="AG35" t="s">
        <v>130</v>
      </c>
    </row>
    <row r="36" spans="1:60" outlineLevel="1" x14ac:dyDescent="0.25">
      <c r="A36" s="231">
        <v>11</v>
      </c>
      <c r="B36" s="232" t="s">
        <v>293</v>
      </c>
      <c r="C36" s="250" t="s">
        <v>294</v>
      </c>
      <c r="D36" s="233" t="s">
        <v>182</v>
      </c>
      <c r="E36" s="234">
        <v>8.9499999999999996E-2</v>
      </c>
      <c r="F36" s="235"/>
      <c r="G36" s="236">
        <f>ROUND(E36*F36,2)</f>
        <v>0</v>
      </c>
      <c r="H36" s="235">
        <v>37325.379999999997</v>
      </c>
      <c r="I36" s="236">
        <f>ROUND(E36*H36,2)</f>
        <v>3340.62</v>
      </c>
      <c r="J36" s="235">
        <v>14444.62</v>
      </c>
      <c r="K36" s="236">
        <f>ROUND(E36*J36,2)</f>
        <v>1292.79</v>
      </c>
      <c r="L36" s="236">
        <v>21</v>
      </c>
      <c r="M36" s="236">
        <f>G36*(1+L36/100)</f>
        <v>0</v>
      </c>
      <c r="N36" s="234">
        <v>1.0970899999999999</v>
      </c>
      <c r="O36" s="234">
        <f>ROUND(E36*N36,2)</f>
        <v>0.1</v>
      </c>
      <c r="P36" s="234">
        <v>0</v>
      </c>
      <c r="Q36" s="234">
        <f>ROUND(E36*P36,2)</f>
        <v>0</v>
      </c>
      <c r="R36" s="236" t="s">
        <v>281</v>
      </c>
      <c r="S36" s="236" t="s">
        <v>143</v>
      </c>
      <c r="T36" s="237" t="s">
        <v>143</v>
      </c>
      <c r="U36" s="220">
        <v>16.579999999999998</v>
      </c>
      <c r="V36" s="220">
        <f>ROUND(E36*U36,2)</f>
        <v>1.48</v>
      </c>
      <c r="W36" s="220"/>
      <c r="X36" s="220" t="s">
        <v>136</v>
      </c>
      <c r="Y36" s="220" t="s">
        <v>137</v>
      </c>
      <c r="Z36" s="210"/>
      <c r="AA36" s="210"/>
      <c r="AB36" s="210"/>
      <c r="AC36" s="210"/>
      <c r="AD36" s="210"/>
      <c r="AE36" s="210"/>
      <c r="AF36" s="210"/>
      <c r="AG36" s="210" t="s">
        <v>138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5">
      <c r="A37" s="217"/>
      <c r="B37" s="218"/>
      <c r="C37" s="251" t="s">
        <v>295</v>
      </c>
      <c r="D37" s="245"/>
      <c r="E37" s="245"/>
      <c r="F37" s="245"/>
      <c r="G37" s="245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145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17"/>
      <c r="B38" s="218"/>
      <c r="C38" s="252" t="s">
        <v>296</v>
      </c>
      <c r="D38" s="221"/>
      <c r="E38" s="222">
        <v>8.9499999999999996E-2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147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31">
        <v>12</v>
      </c>
      <c r="B39" s="232" t="s">
        <v>297</v>
      </c>
      <c r="C39" s="250" t="s">
        <v>298</v>
      </c>
      <c r="D39" s="233" t="s">
        <v>141</v>
      </c>
      <c r="E39" s="234">
        <v>0.9</v>
      </c>
      <c r="F39" s="235"/>
      <c r="G39" s="236">
        <f>ROUND(E39*F39,2)</f>
        <v>0</v>
      </c>
      <c r="H39" s="235">
        <v>577.27</v>
      </c>
      <c r="I39" s="236">
        <f>ROUND(E39*H39,2)</f>
        <v>519.54</v>
      </c>
      <c r="J39" s="235">
        <v>4527.7299999999996</v>
      </c>
      <c r="K39" s="236">
        <f>ROUND(E39*J39,2)</f>
        <v>4074.96</v>
      </c>
      <c r="L39" s="236">
        <v>21</v>
      </c>
      <c r="M39" s="236">
        <f>G39*(1+L39/100)</f>
        <v>0</v>
      </c>
      <c r="N39" s="234">
        <v>0.25967000000000001</v>
      </c>
      <c r="O39" s="234">
        <f>ROUND(E39*N39,2)</f>
        <v>0.23</v>
      </c>
      <c r="P39" s="234">
        <v>0</v>
      </c>
      <c r="Q39" s="234">
        <f>ROUND(E39*P39,2)</f>
        <v>0</v>
      </c>
      <c r="R39" s="236" t="s">
        <v>217</v>
      </c>
      <c r="S39" s="236" t="s">
        <v>143</v>
      </c>
      <c r="T39" s="237" t="s">
        <v>143</v>
      </c>
      <c r="U39" s="220">
        <v>4.8499999999999996</v>
      </c>
      <c r="V39" s="220">
        <f>ROUND(E39*U39,2)</f>
        <v>4.37</v>
      </c>
      <c r="W39" s="220"/>
      <c r="X39" s="220" t="s">
        <v>136</v>
      </c>
      <c r="Y39" s="220" t="s">
        <v>137</v>
      </c>
      <c r="Z39" s="210"/>
      <c r="AA39" s="210"/>
      <c r="AB39" s="210"/>
      <c r="AC39" s="210"/>
      <c r="AD39" s="210"/>
      <c r="AE39" s="210"/>
      <c r="AF39" s="210"/>
      <c r="AG39" s="210" t="s">
        <v>138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5">
      <c r="A40" s="217"/>
      <c r="B40" s="218"/>
      <c r="C40" s="253" t="s">
        <v>299</v>
      </c>
      <c r="D40" s="247"/>
      <c r="E40" s="247"/>
      <c r="F40" s="247"/>
      <c r="G40" s="247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164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5">
      <c r="A41" s="217"/>
      <c r="B41" s="218"/>
      <c r="C41" s="252" t="s">
        <v>300</v>
      </c>
      <c r="D41" s="221"/>
      <c r="E41" s="222">
        <v>0.9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147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38">
        <v>13</v>
      </c>
      <c r="B42" s="239" t="s">
        <v>301</v>
      </c>
      <c r="C42" s="249" t="s">
        <v>302</v>
      </c>
      <c r="D42" s="240" t="s">
        <v>213</v>
      </c>
      <c r="E42" s="241">
        <v>2.5</v>
      </c>
      <c r="F42" s="242"/>
      <c r="G42" s="243">
        <f>ROUND(E42*F42,2)</f>
        <v>0</v>
      </c>
      <c r="H42" s="242">
        <v>12500</v>
      </c>
      <c r="I42" s="243">
        <f>ROUND(E42*H42,2)</f>
        <v>31250</v>
      </c>
      <c r="J42" s="242">
        <v>0</v>
      </c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134</v>
      </c>
      <c r="T42" s="244" t="s">
        <v>135</v>
      </c>
      <c r="U42" s="220">
        <v>0</v>
      </c>
      <c r="V42" s="220">
        <f>ROUND(E42*U42,2)</f>
        <v>0</v>
      </c>
      <c r="W42" s="220"/>
      <c r="X42" s="220" t="s">
        <v>184</v>
      </c>
      <c r="Y42" s="220" t="s">
        <v>137</v>
      </c>
      <c r="Z42" s="210"/>
      <c r="AA42" s="210"/>
      <c r="AB42" s="210"/>
      <c r="AC42" s="210"/>
      <c r="AD42" s="210"/>
      <c r="AE42" s="210"/>
      <c r="AF42" s="210"/>
      <c r="AG42" s="210" t="s">
        <v>185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5">
      <c r="A43" s="231">
        <v>14</v>
      </c>
      <c r="B43" s="232" t="s">
        <v>303</v>
      </c>
      <c r="C43" s="250" t="s">
        <v>304</v>
      </c>
      <c r="D43" s="233" t="s">
        <v>167</v>
      </c>
      <c r="E43" s="234">
        <v>2.5</v>
      </c>
      <c r="F43" s="235"/>
      <c r="G43" s="236">
        <f>ROUND(E43*F43,2)</f>
        <v>0</v>
      </c>
      <c r="H43" s="235">
        <v>2100</v>
      </c>
      <c r="I43" s="236">
        <f>ROUND(E43*H43,2)</f>
        <v>5250</v>
      </c>
      <c r="J43" s="235">
        <v>0</v>
      </c>
      <c r="K43" s="236">
        <f>ROUND(E43*J43,2)</f>
        <v>0</v>
      </c>
      <c r="L43" s="236">
        <v>21</v>
      </c>
      <c r="M43" s="236">
        <f>G43*(1+L43/100)</f>
        <v>0</v>
      </c>
      <c r="N43" s="234">
        <v>0.55000000000000004</v>
      </c>
      <c r="O43" s="234">
        <f>ROUND(E43*N43,2)</f>
        <v>1.38</v>
      </c>
      <c r="P43" s="234">
        <v>0</v>
      </c>
      <c r="Q43" s="234">
        <f>ROUND(E43*P43,2)</f>
        <v>0</v>
      </c>
      <c r="R43" s="236"/>
      <c r="S43" s="236" t="s">
        <v>134</v>
      </c>
      <c r="T43" s="237" t="s">
        <v>135</v>
      </c>
      <c r="U43" s="220">
        <v>0</v>
      </c>
      <c r="V43" s="220">
        <f>ROUND(E43*U43,2)</f>
        <v>0</v>
      </c>
      <c r="W43" s="220"/>
      <c r="X43" s="220" t="s">
        <v>184</v>
      </c>
      <c r="Y43" s="220" t="s">
        <v>137</v>
      </c>
      <c r="Z43" s="210"/>
      <c r="AA43" s="210"/>
      <c r="AB43" s="210"/>
      <c r="AC43" s="210"/>
      <c r="AD43" s="210"/>
      <c r="AE43" s="210"/>
      <c r="AF43" s="210"/>
      <c r="AG43" s="210" t="s">
        <v>185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2" x14ac:dyDescent="0.25">
      <c r="A44" s="217"/>
      <c r="B44" s="218"/>
      <c r="C44" s="252" t="s">
        <v>305</v>
      </c>
      <c r="D44" s="221"/>
      <c r="E44" s="222">
        <v>2.5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147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5">
      <c r="A45" s="238">
        <v>15</v>
      </c>
      <c r="B45" s="239" t="s">
        <v>306</v>
      </c>
      <c r="C45" s="249" t="s">
        <v>307</v>
      </c>
      <c r="D45" s="240" t="s">
        <v>133</v>
      </c>
      <c r="E45" s="241">
        <v>1</v>
      </c>
      <c r="F45" s="242"/>
      <c r="G45" s="243">
        <f>ROUND(E45*F45,2)</f>
        <v>0</v>
      </c>
      <c r="H45" s="242">
        <v>8500</v>
      </c>
      <c r="I45" s="243">
        <f>ROUND(E45*H45,2)</f>
        <v>8500</v>
      </c>
      <c r="J45" s="242">
        <v>0</v>
      </c>
      <c r="K45" s="243">
        <f>ROUND(E45*J45,2)</f>
        <v>0</v>
      </c>
      <c r="L45" s="243">
        <v>21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134</v>
      </c>
      <c r="T45" s="244" t="s">
        <v>135</v>
      </c>
      <c r="U45" s="220">
        <v>0</v>
      </c>
      <c r="V45" s="220">
        <f>ROUND(E45*U45,2)</f>
        <v>0</v>
      </c>
      <c r="W45" s="220"/>
      <c r="X45" s="220" t="s">
        <v>184</v>
      </c>
      <c r="Y45" s="220" t="s">
        <v>137</v>
      </c>
      <c r="Z45" s="210"/>
      <c r="AA45" s="210"/>
      <c r="AB45" s="210"/>
      <c r="AC45" s="210"/>
      <c r="AD45" s="210"/>
      <c r="AE45" s="210"/>
      <c r="AF45" s="210"/>
      <c r="AG45" s="210" t="s">
        <v>185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5">
      <c r="A46" s="238">
        <v>16</v>
      </c>
      <c r="B46" s="239" t="s">
        <v>308</v>
      </c>
      <c r="C46" s="249" t="s">
        <v>309</v>
      </c>
      <c r="D46" s="240" t="s">
        <v>133</v>
      </c>
      <c r="E46" s="241">
        <v>1</v>
      </c>
      <c r="F46" s="242"/>
      <c r="G46" s="243">
        <f>ROUND(E46*F46,2)</f>
        <v>0</v>
      </c>
      <c r="H46" s="242">
        <v>0</v>
      </c>
      <c r="I46" s="243">
        <f>ROUND(E46*H46,2)</f>
        <v>0</v>
      </c>
      <c r="J46" s="242">
        <v>6500</v>
      </c>
      <c r="K46" s="243">
        <f>ROUND(E46*J46,2)</f>
        <v>6500</v>
      </c>
      <c r="L46" s="243">
        <v>21</v>
      </c>
      <c r="M46" s="243">
        <f>G46*(1+L46/100)</f>
        <v>0</v>
      </c>
      <c r="N46" s="241">
        <v>0</v>
      </c>
      <c r="O46" s="241">
        <f>ROUND(E46*N46,2)</f>
        <v>0</v>
      </c>
      <c r="P46" s="241">
        <v>0</v>
      </c>
      <c r="Q46" s="241">
        <f>ROUND(E46*P46,2)</f>
        <v>0</v>
      </c>
      <c r="R46" s="243"/>
      <c r="S46" s="243" t="s">
        <v>134</v>
      </c>
      <c r="T46" s="244" t="s">
        <v>135</v>
      </c>
      <c r="U46" s="220">
        <v>0</v>
      </c>
      <c r="V46" s="220">
        <f>ROUND(E46*U46,2)</f>
        <v>0</v>
      </c>
      <c r="W46" s="220"/>
      <c r="X46" s="220" t="s">
        <v>136</v>
      </c>
      <c r="Y46" s="220" t="s">
        <v>137</v>
      </c>
      <c r="Z46" s="210"/>
      <c r="AA46" s="210"/>
      <c r="AB46" s="210"/>
      <c r="AC46" s="210"/>
      <c r="AD46" s="210"/>
      <c r="AE46" s="210"/>
      <c r="AF46" s="210"/>
      <c r="AG46" s="210" t="s">
        <v>138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5">
      <c r="A47" s="231">
        <v>17</v>
      </c>
      <c r="B47" s="232" t="s">
        <v>310</v>
      </c>
      <c r="C47" s="250" t="s">
        <v>311</v>
      </c>
      <c r="D47" s="233" t="s">
        <v>167</v>
      </c>
      <c r="E47" s="234">
        <v>89.56</v>
      </c>
      <c r="F47" s="235"/>
      <c r="G47" s="236">
        <f>ROUND(E47*F47,2)</f>
        <v>0</v>
      </c>
      <c r="H47" s="235">
        <v>233.32</v>
      </c>
      <c r="I47" s="236">
        <f>ROUND(E47*H47,2)</f>
        <v>20896.14</v>
      </c>
      <c r="J47" s="235">
        <v>548.67999999999995</v>
      </c>
      <c r="K47" s="236">
        <f>ROUND(E47*J47,2)</f>
        <v>49139.78</v>
      </c>
      <c r="L47" s="236">
        <v>21</v>
      </c>
      <c r="M47" s="236">
        <f>G47*(1+L47/100)</f>
        <v>0</v>
      </c>
      <c r="N47" s="234">
        <v>3.9039999999999998E-2</v>
      </c>
      <c r="O47" s="234">
        <f>ROUND(E47*N47,2)</f>
        <v>3.5</v>
      </c>
      <c r="P47" s="234">
        <v>0</v>
      </c>
      <c r="Q47" s="234">
        <f>ROUND(E47*P47,2)</f>
        <v>0</v>
      </c>
      <c r="R47" s="236" t="s">
        <v>281</v>
      </c>
      <c r="S47" s="236" t="s">
        <v>143</v>
      </c>
      <c r="T47" s="237" t="s">
        <v>143</v>
      </c>
      <c r="U47" s="220">
        <v>0.65</v>
      </c>
      <c r="V47" s="220">
        <f>ROUND(E47*U47,2)</f>
        <v>58.21</v>
      </c>
      <c r="W47" s="220"/>
      <c r="X47" s="220" t="s">
        <v>136</v>
      </c>
      <c r="Y47" s="220" t="s">
        <v>137</v>
      </c>
      <c r="Z47" s="210"/>
      <c r="AA47" s="210"/>
      <c r="AB47" s="210"/>
      <c r="AC47" s="210"/>
      <c r="AD47" s="210"/>
      <c r="AE47" s="210"/>
      <c r="AF47" s="210"/>
      <c r="AG47" s="210" t="s">
        <v>138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5">
      <c r="A48" s="217"/>
      <c r="B48" s="218"/>
      <c r="C48" s="251" t="s">
        <v>312</v>
      </c>
      <c r="D48" s="245"/>
      <c r="E48" s="245"/>
      <c r="F48" s="245"/>
      <c r="G48" s="245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145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46" t="str">
        <f>C48</f>
        <v>svislé nebo šikmé (odkloněné), půdorysně přímé nebo zalomené, stěn nosných, výplňových, nebo příček, včetně vzpěr nebo jiného zajištění</v>
      </c>
      <c r="BB48" s="210"/>
      <c r="BC48" s="210"/>
      <c r="BD48" s="210"/>
      <c r="BE48" s="210"/>
      <c r="BF48" s="210"/>
      <c r="BG48" s="210"/>
      <c r="BH48" s="210"/>
    </row>
    <row r="49" spans="1:60" outlineLevel="2" x14ac:dyDescent="0.25">
      <c r="A49" s="217"/>
      <c r="B49" s="218"/>
      <c r="C49" s="252" t="s">
        <v>313</v>
      </c>
      <c r="D49" s="221"/>
      <c r="E49" s="222">
        <v>30.16</v>
      </c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147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5">
      <c r="A50" s="217"/>
      <c r="B50" s="218"/>
      <c r="C50" s="252" t="s">
        <v>314</v>
      </c>
      <c r="D50" s="221"/>
      <c r="E50" s="222">
        <v>38.799999999999997</v>
      </c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147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5">
      <c r="A51" s="217"/>
      <c r="B51" s="218"/>
      <c r="C51" s="252" t="s">
        <v>315</v>
      </c>
      <c r="D51" s="221"/>
      <c r="E51" s="222">
        <v>11.6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147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5">
      <c r="A52" s="217"/>
      <c r="B52" s="218"/>
      <c r="C52" s="252" t="s">
        <v>316</v>
      </c>
      <c r="D52" s="221"/>
      <c r="E52" s="222">
        <v>9</v>
      </c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147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5">
      <c r="A53" s="231">
        <v>18</v>
      </c>
      <c r="B53" s="232" t="s">
        <v>317</v>
      </c>
      <c r="C53" s="250" t="s">
        <v>318</v>
      </c>
      <c r="D53" s="233" t="s">
        <v>167</v>
      </c>
      <c r="E53" s="234">
        <v>89.56</v>
      </c>
      <c r="F53" s="235"/>
      <c r="G53" s="236">
        <f>ROUND(E53*F53,2)</f>
        <v>0</v>
      </c>
      <c r="H53" s="235">
        <v>0</v>
      </c>
      <c r="I53" s="236">
        <f>ROUND(E53*H53,2)</f>
        <v>0</v>
      </c>
      <c r="J53" s="235">
        <v>364.5</v>
      </c>
      <c r="K53" s="236">
        <f>ROUND(E53*J53,2)</f>
        <v>32644.62</v>
      </c>
      <c r="L53" s="236">
        <v>21</v>
      </c>
      <c r="M53" s="236">
        <f>G53*(1+L53/100)</f>
        <v>0</v>
      </c>
      <c r="N53" s="234">
        <v>0</v>
      </c>
      <c r="O53" s="234">
        <f>ROUND(E53*N53,2)</f>
        <v>0</v>
      </c>
      <c r="P53" s="234">
        <v>0</v>
      </c>
      <c r="Q53" s="234">
        <f>ROUND(E53*P53,2)</f>
        <v>0</v>
      </c>
      <c r="R53" s="236" t="s">
        <v>281</v>
      </c>
      <c r="S53" s="236" t="s">
        <v>143</v>
      </c>
      <c r="T53" s="237" t="s">
        <v>143</v>
      </c>
      <c r="U53" s="220">
        <v>0.35</v>
      </c>
      <c r="V53" s="220">
        <f>ROUND(E53*U53,2)</f>
        <v>31.35</v>
      </c>
      <c r="W53" s="220"/>
      <c r="X53" s="220" t="s">
        <v>136</v>
      </c>
      <c r="Y53" s="220" t="s">
        <v>137</v>
      </c>
      <c r="Z53" s="210"/>
      <c r="AA53" s="210"/>
      <c r="AB53" s="210"/>
      <c r="AC53" s="210"/>
      <c r="AD53" s="210"/>
      <c r="AE53" s="210"/>
      <c r="AF53" s="210"/>
      <c r="AG53" s="210" t="s">
        <v>138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2" x14ac:dyDescent="0.25">
      <c r="A54" s="217"/>
      <c r="B54" s="218"/>
      <c r="C54" s="251" t="s">
        <v>312</v>
      </c>
      <c r="D54" s="245"/>
      <c r="E54" s="245"/>
      <c r="F54" s="245"/>
      <c r="G54" s="245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145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46" t="str">
        <f>C54</f>
        <v>svislé nebo šikmé (odkloněné), půdorysně přímé nebo zalomené, stěn nosných, výplňových, nebo příček, včetně vzpěr nebo jiného zajištění</v>
      </c>
      <c r="BB54" s="210"/>
      <c r="BC54" s="210"/>
      <c r="BD54" s="210"/>
      <c r="BE54" s="210"/>
      <c r="BF54" s="210"/>
      <c r="BG54" s="210"/>
      <c r="BH54" s="210"/>
    </row>
    <row r="55" spans="1:60" ht="20.399999999999999" outlineLevel="1" x14ac:dyDescent="0.25">
      <c r="A55" s="231">
        <v>19</v>
      </c>
      <c r="B55" s="232" t="s">
        <v>319</v>
      </c>
      <c r="C55" s="250" t="s">
        <v>320</v>
      </c>
      <c r="D55" s="233" t="s">
        <v>141</v>
      </c>
      <c r="E55" s="234">
        <v>11.7</v>
      </c>
      <c r="F55" s="235"/>
      <c r="G55" s="236">
        <f>ROUND(E55*F55,2)</f>
        <v>0</v>
      </c>
      <c r="H55" s="235">
        <v>4497.71</v>
      </c>
      <c r="I55" s="236">
        <f>ROUND(E55*H55,2)</f>
        <v>52623.21</v>
      </c>
      <c r="J55" s="235">
        <v>1512.29</v>
      </c>
      <c r="K55" s="236">
        <f>ROUND(E55*J55,2)</f>
        <v>17693.79</v>
      </c>
      <c r="L55" s="236">
        <v>21</v>
      </c>
      <c r="M55" s="236">
        <f>G55*(1+L55/100)</f>
        <v>0</v>
      </c>
      <c r="N55" s="234">
        <v>0</v>
      </c>
      <c r="O55" s="234">
        <f>ROUND(E55*N55,2)</f>
        <v>0</v>
      </c>
      <c r="P55" s="234">
        <v>0</v>
      </c>
      <c r="Q55" s="234">
        <f>ROUND(E55*P55,2)</f>
        <v>0</v>
      </c>
      <c r="R55" s="236" t="s">
        <v>286</v>
      </c>
      <c r="S55" s="236" t="s">
        <v>143</v>
      </c>
      <c r="T55" s="237" t="s">
        <v>143</v>
      </c>
      <c r="U55" s="220">
        <v>2.46</v>
      </c>
      <c r="V55" s="220">
        <f>ROUND(E55*U55,2)</f>
        <v>28.78</v>
      </c>
      <c r="W55" s="220"/>
      <c r="X55" s="220" t="s">
        <v>136</v>
      </c>
      <c r="Y55" s="220" t="s">
        <v>137</v>
      </c>
      <c r="Z55" s="210"/>
      <c r="AA55" s="210"/>
      <c r="AB55" s="210"/>
      <c r="AC55" s="210"/>
      <c r="AD55" s="210"/>
      <c r="AE55" s="210"/>
      <c r="AF55" s="210"/>
      <c r="AG55" s="210" t="s">
        <v>138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ht="21" outlineLevel="2" x14ac:dyDescent="0.25">
      <c r="A56" s="217"/>
      <c r="B56" s="218"/>
      <c r="C56" s="251" t="s">
        <v>321</v>
      </c>
      <c r="D56" s="245"/>
      <c r="E56" s="245"/>
      <c r="F56" s="245"/>
      <c r="G56" s="245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145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46" t="str">
        <f>C56</f>
        <v>čistíren odpadních vod (mimo budovy), nádrží, vodojemů, žlabů nebo kanálů, včetně pomocného pracovního lešení o výšce podlahy do 1900 mm a pro zatížení do 1,5 kPa,</v>
      </c>
      <c r="BB56" s="210"/>
      <c r="BC56" s="210"/>
      <c r="BD56" s="210"/>
      <c r="BE56" s="210"/>
      <c r="BF56" s="210"/>
      <c r="BG56" s="210"/>
      <c r="BH56" s="210"/>
    </row>
    <row r="57" spans="1:60" outlineLevel="2" x14ac:dyDescent="0.25">
      <c r="A57" s="217"/>
      <c r="B57" s="218"/>
      <c r="C57" s="252" t="s">
        <v>322</v>
      </c>
      <c r="D57" s="221"/>
      <c r="E57" s="222">
        <v>5.82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147</v>
      </c>
      <c r="AH57" s="210">
        <v>0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5">
      <c r="A58" s="217"/>
      <c r="B58" s="218"/>
      <c r="C58" s="252" t="s">
        <v>323</v>
      </c>
      <c r="D58" s="221"/>
      <c r="E58" s="222">
        <v>4.1399999999999997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147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5">
      <c r="A59" s="217"/>
      <c r="B59" s="218"/>
      <c r="C59" s="252" t="s">
        <v>324</v>
      </c>
      <c r="D59" s="221"/>
      <c r="E59" s="222">
        <v>1.74</v>
      </c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147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31">
        <v>20</v>
      </c>
      <c r="B60" s="232" t="s">
        <v>325</v>
      </c>
      <c r="C60" s="250" t="s">
        <v>326</v>
      </c>
      <c r="D60" s="233" t="s">
        <v>182</v>
      </c>
      <c r="E60" s="234">
        <v>0.35099999999999998</v>
      </c>
      <c r="F60" s="235"/>
      <c r="G60" s="236">
        <f>ROUND(E60*F60,2)</f>
        <v>0</v>
      </c>
      <c r="H60" s="235">
        <v>31744.78</v>
      </c>
      <c r="I60" s="236">
        <f>ROUND(E60*H60,2)</f>
        <v>11142.42</v>
      </c>
      <c r="J60" s="235">
        <v>26865.22</v>
      </c>
      <c r="K60" s="236">
        <f>ROUND(E60*J60,2)</f>
        <v>9429.69</v>
      </c>
      <c r="L60" s="236">
        <v>21</v>
      </c>
      <c r="M60" s="236">
        <f>G60*(1+L60/100)</f>
        <v>0</v>
      </c>
      <c r="N60" s="234">
        <v>1.06142</v>
      </c>
      <c r="O60" s="234">
        <f>ROUND(E60*N60,2)</f>
        <v>0.37</v>
      </c>
      <c r="P60" s="234">
        <v>0</v>
      </c>
      <c r="Q60" s="234">
        <f>ROUND(E60*P60,2)</f>
        <v>0</v>
      </c>
      <c r="R60" s="236" t="s">
        <v>217</v>
      </c>
      <c r="S60" s="236" t="s">
        <v>143</v>
      </c>
      <c r="T60" s="237" t="s">
        <v>143</v>
      </c>
      <c r="U60" s="220">
        <v>39.130000000000003</v>
      </c>
      <c r="V60" s="220">
        <f>ROUND(E60*U60,2)</f>
        <v>13.73</v>
      </c>
      <c r="W60" s="220"/>
      <c r="X60" s="220" t="s">
        <v>136</v>
      </c>
      <c r="Y60" s="220" t="s">
        <v>137</v>
      </c>
      <c r="Z60" s="210"/>
      <c r="AA60" s="210"/>
      <c r="AB60" s="210"/>
      <c r="AC60" s="210"/>
      <c r="AD60" s="210"/>
      <c r="AE60" s="210"/>
      <c r="AF60" s="210"/>
      <c r="AG60" s="210" t="s">
        <v>138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2" x14ac:dyDescent="0.25">
      <c r="A61" s="217"/>
      <c r="B61" s="218"/>
      <c r="C61" s="252" t="s">
        <v>327</v>
      </c>
      <c r="D61" s="221"/>
      <c r="E61" s="222">
        <v>0.17460000000000001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147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5">
      <c r="A62" s="217"/>
      <c r="B62" s="218"/>
      <c r="C62" s="252" t="s">
        <v>328</v>
      </c>
      <c r="D62" s="221"/>
      <c r="E62" s="222">
        <v>0.1242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147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5">
      <c r="A63" s="217"/>
      <c r="B63" s="218"/>
      <c r="C63" s="252" t="s">
        <v>329</v>
      </c>
      <c r="D63" s="221"/>
      <c r="E63" s="222">
        <v>5.2200000000000003E-2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147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31">
        <v>21</v>
      </c>
      <c r="B64" s="232" t="s">
        <v>330</v>
      </c>
      <c r="C64" s="250" t="s">
        <v>331</v>
      </c>
      <c r="D64" s="233" t="s">
        <v>213</v>
      </c>
      <c r="E64" s="234">
        <v>2.5</v>
      </c>
      <c r="F64" s="235"/>
      <c r="G64" s="236">
        <f>ROUND(E64*F64,2)</f>
        <v>0</v>
      </c>
      <c r="H64" s="235">
        <v>4576.29</v>
      </c>
      <c r="I64" s="236">
        <f>ROUND(E64*H64,2)</f>
        <v>11440.73</v>
      </c>
      <c r="J64" s="235">
        <v>808.71</v>
      </c>
      <c r="K64" s="236">
        <f>ROUND(E64*J64,2)</f>
        <v>2021.78</v>
      </c>
      <c r="L64" s="236">
        <v>21</v>
      </c>
      <c r="M64" s="236">
        <f>G64*(1+L64/100)</f>
        <v>0</v>
      </c>
      <c r="N64" s="234">
        <v>6.8010000000000001E-2</v>
      </c>
      <c r="O64" s="234">
        <f>ROUND(E64*N64,2)</f>
        <v>0.17</v>
      </c>
      <c r="P64" s="234">
        <v>0</v>
      </c>
      <c r="Q64" s="234">
        <f>ROUND(E64*P64,2)</f>
        <v>0</v>
      </c>
      <c r="R64" s="236" t="s">
        <v>217</v>
      </c>
      <c r="S64" s="236" t="s">
        <v>143</v>
      </c>
      <c r="T64" s="237" t="s">
        <v>143</v>
      </c>
      <c r="U64" s="220">
        <v>1.256</v>
      </c>
      <c r="V64" s="220">
        <f>ROUND(E64*U64,2)</f>
        <v>3.14</v>
      </c>
      <c r="W64" s="220"/>
      <c r="X64" s="220" t="s">
        <v>136</v>
      </c>
      <c r="Y64" s="220" t="s">
        <v>137</v>
      </c>
      <c r="Z64" s="210"/>
      <c r="AA64" s="210"/>
      <c r="AB64" s="210"/>
      <c r="AC64" s="210"/>
      <c r="AD64" s="210"/>
      <c r="AE64" s="210"/>
      <c r="AF64" s="210"/>
      <c r="AG64" s="210" t="s">
        <v>138</v>
      </c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2" x14ac:dyDescent="0.25">
      <c r="A65" s="217"/>
      <c r="B65" s="218"/>
      <c r="C65" s="253" t="s">
        <v>332</v>
      </c>
      <c r="D65" s="247"/>
      <c r="E65" s="247"/>
      <c r="F65" s="247"/>
      <c r="G65" s="247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164</v>
      </c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38">
        <v>22</v>
      </c>
      <c r="B66" s="239" t="s">
        <v>333</v>
      </c>
      <c r="C66" s="249" t="s">
        <v>334</v>
      </c>
      <c r="D66" s="240" t="s">
        <v>167</v>
      </c>
      <c r="E66" s="241">
        <v>2.5</v>
      </c>
      <c r="F66" s="242"/>
      <c r="G66" s="243">
        <f>ROUND(E66*F66,2)</f>
        <v>0</v>
      </c>
      <c r="H66" s="242">
        <v>0</v>
      </c>
      <c r="I66" s="243">
        <f>ROUND(E66*H66,2)</f>
        <v>0</v>
      </c>
      <c r="J66" s="242">
        <v>3150</v>
      </c>
      <c r="K66" s="243">
        <f>ROUND(E66*J66,2)</f>
        <v>7875</v>
      </c>
      <c r="L66" s="243">
        <v>21</v>
      </c>
      <c r="M66" s="243">
        <f>G66*(1+L66/100)</f>
        <v>0</v>
      </c>
      <c r="N66" s="241">
        <v>3.5799999999999998E-2</v>
      </c>
      <c r="O66" s="241">
        <f>ROUND(E66*N66,2)</f>
        <v>0.09</v>
      </c>
      <c r="P66" s="241">
        <v>0</v>
      </c>
      <c r="Q66" s="241">
        <f>ROUND(E66*P66,2)</f>
        <v>0</v>
      </c>
      <c r="R66" s="243"/>
      <c r="S66" s="243" t="s">
        <v>134</v>
      </c>
      <c r="T66" s="244" t="s">
        <v>135</v>
      </c>
      <c r="U66" s="220">
        <v>0</v>
      </c>
      <c r="V66" s="220">
        <f>ROUND(E66*U66,2)</f>
        <v>0</v>
      </c>
      <c r="W66" s="220"/>
      <c r="X66" s="220" t="s">
        <v>136</v>
      </c>
      <c r="Y66" s="220" t="s">
        <v>137</v>
      </c>
      <c r="Z66" s="210"/>
      <c r="AA66" s="210"/>
      <c r="AB66" s="210"/>
      <c r="AC66" s="210"/>
      <c r="AD66" s="210"/>
      <c r="AE66" s="210"/>
      <c r="AF66" s="210"/>
      <c r="AG66" s="210" t="s">
        <v>138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5">
      <c r="A67" s="231">
        <v>23</v>
      </c>
      <c r="B67" s="232" t="s">
        <v>335</v>
      </c>
      <c r="C67" s="250" t="s">
        <v>336</v>
      </c>
      <c r="D67" s="233" t="s">
        <v>167</v>
      </c>
      <c r="E67" s="234">
        <v>10</v>
      </c>
      <c r="F67" s="235"/>
      <c r="G67" s="236">
        <f>ROUND(E67*F67,2)</f>
        <v>0</v>
      </c>
      <c r="H67" s="235">
        <v>241.72</v>
      </c>
      <c r="I67" s="236">
        <f>ROUND(E67*H67,2)</f>
        <v>2417.1999999999998</v>
      </c>
      <c r="J67" s="235">
        <v>332.28</v>
      </c>
      <c r="K67" s="236">
        <f>ROUND(E67*J67,2)</f>
        <v>3322.8</v>
      </c>
      <c r="L67" s="236">
        <v>21</v>
      </c>
      <c r="M67" s="236">
        <f>G67*(1+L67/100)</f>
        <v>0</v>
      </c>
      <c r="N67" s="234">
        <v>1.5959999999999998E-2</v>
      </c>
      <c r="O67" s="234">
        <f>ROUND(E67*N67,2)</f>
        <v>0.16</v>
      </c>
      <c r="P67" s="234">
        <v>0</v>
      </c>
      <c r="Q67" s="234">
        <f>ROUND(E67*P67,2)</f>
        <v>0</v>
      </c>
      <c r="R67" s="236" t="s">
        <v>286</v>
      </c>
      <c r="S67" s="236" t="s">
        <v>143</v>
      </c>
      <c r="T67" s="237" t="s">
        <v>143</v>
      </c>
      <c r="U67" s="220">
        <v>0.48</v>
      </c>
      <c r="V67" s="220">
        <f>ROUND(E67*U67,2)</f>
        <v>4.8</v>
      </c>
      <c r="W67" s="220"/>
      <c r="X67" s="220" t="s">
        <v>136</v>
      </c>
      <c r="Y67" s="220" t="s">
        <v>137</v>
      </c>
      <c r="Z67" s="210"/>
      <c r="AA67" s="210"/>
      <c r="AB67" s="210"/>
      <c r="AC67" s="210"/>
      <c r="AD67" s="210"/>
      <c r="AE67" s="210"/>
      <c r="AF67" s="210"/>
      <c r="AG67" s="210" t="s">
        <v>138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2" x14ac:dyDescent="0.25">
      <c r="A68" s="217"/>
      <c r="B68" s="218"/>
      <c r="C68" s="251" t="s">
        <v>337</v>
      </c>
      <c r="D68" s="245"/>
      <c r="E68" s="245"/>
      <c r="F68" s="245"/>
      <c r="G68" s="245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145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2" x14ac:dyDescent="0.25">
      <c r="A69" s="217"/>
      <c r="B69" s="218"/>
      <c r="C69" s="252" t="s">
        <v>338</v>
      </c>
      <c r="D69" s="221"/>
      <c r="E69" s="222">
        <v>10</v>
      </c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147</v>
      </c>
      <c r="AH69" s="210">
        <v>0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31">
        <v>24</v>
      </c>
      <c r="B70" s="232" t="s">
        <v>339</v>
      </c>
      <c r="C70" s="250" t="s">
        <v>340</v>
      </c>
      <c r="D70" s="233" t="s">
        <v>141</v>
      </c>
      <c r="E70" s="234">
        <v>0.8</v>
      </c>
      <c r="F70" s="235"/>
      <c r="G70" s="236">
        <f>ROUND(E70*F70,2)</f>
        <v>0</v>
      </c>
      <c r="H70" s="235">
        <v>24840</v>
      </c>
      <c r="I70" s="236">
        <f>ROUND(E70*H70,2)</f>
        <v>19872</v>
      </c>
      <c r="J70" s="235">
        <v>0</v>
      </c>
      <c r="K70" s="236">
        <f>ROUND(E70*J70,2)</f>
        <v>0</v>
      </c>
      <c r="L70" s="236">
        <v>21</v>
      </c>
      <c r="M70" s="236">
        <f>G70*(1+L70/100)</f>
        <v>0</v>
      </c>
      <c r="N70" s="234">
        <v>0.66</v>
      </c>
      <c r="O70" s="234">
        <f>ROUND(E70*N70,2)</f>
        <v>0.53</v>
      </c>
      <c r="P70" s="234">
        <v>0</v>
      </c>
      <c r="Q70" s="234">
        <f>ROUND(E70*P70,2)</f>
        <v>0</v>
      </c>
      <c r="R70" s="236" t="s">
        <v>183</v>
      </c>
      <c r="S70" s="236" t="s">
        <v>143</v>
      </c>
      <c r="T70" s="237" t="s">
        <v>143</v>
      </c>
      <c r="U70" s="220">
        <v>0</v>
      </c>
      <c r="V70" s="220">
        <f>ROUND(E70*U70,2)</f>
        <v>0</v>
      </c>
      <c r="W70" s="220"/>
      <c r="X70" s="220" t="s">
        <v>184</v>
      </c>
      <c r="Y70" s="220" t="s">
        <v>137</v>
      </c>
      <c r="Z70" s="210"/>
      <c r="AA70" s="210"/>
      <c r="AB70" s="210"/>
      <c r="AC70" s="210"/>
      <c r="AD70" s="210"/>
      <c r="AE70" s="210"/>
      <c r="AF70" s="210"/>
      <c r="AG70" s="210" t="s">
        <v>185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5">
      <c r="A71" s="217"/>
      <c r="B71" s="218"/>
      <c r="C71" s="252" t="s">
        <v>341</v>
      </c>
      <c r="D71" s="221"/>
      <c r="E71" s="222">
        <v>0.8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147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x14ac:dyDescent="0.25">
      <c r="A72" s="224" t="s">
        <v>129</v>
      </c>
      <c r="B72" s="225" t="s">
        <v>85</v>
      </c>
      <c r="C72" s="248" t="s">
        <v>86</v>
      </c>
      <c r="D72" s="226"/>
      <c r="E72" s="227"/>
      <c r="F72" s="228"/>
      <c r="G72" s="228">
        <f>SUMIF(AG73:AG85,"&lt;&gt;NOR",G73:G85)</f>
        <v>0</v>
      </c>
      <c r="H72" s="228"/>
      <c r="I72" s="228">
        <f>SUM(I73:I85)</f>
        <v>135023.16</v>
      </c>
      <c r="J72" s="228"/>
      <c r="K72" s="228">
        <f>SUM(K73:K85)</f>
        <v>83258.19</v>
      </c>
      <c r="L72" s="228"/>
      <c r="M72" s="228">
        <f>SUM(M73:M85)</f>
        <v>0</v>
      </c>
      <c r="N72" s="227"/>
      <c r="O72" s="227">
        <f>SUM(O73:O85)</f>
        <v>94.28</v>
      </c>
      <c r="P72" s="227"/>
      <c r="Q72" s="227">
        <f>SUM(Q73:Q85)</f>
        <v>0</v>
      </c>
      <c r="R72" s="228"/>
      <c r="S72" s="228"/>
      <c r="T72" s="229"/>
      <c r="U72" s="223"/>
      <c r="V72" s="223">
        <f>SUM(V73:V85)</f>
        <v>121.75</v>
      </c>
      <c r="W72" s="223"/>
      <c r="X72" s="223"/>
      <c r="Y72" s="223"/>
      <c r="AG72" t="s">
        <v>130</v>
      </c>
    </row>
    <row r="73" spans="1:60" outlineLevel="1" x14ac:dyDescent="0.25">
      <c r="A73" s="231">
        <v>25</v>
      </c>
      <c r="B73" s="232" t="s">
        <v>342</v>
      </c>
      <c r="C73" s="250" t="s">
        <v>343</v>
      </c>
      <c r="D73" s="233" t="s">
        <v>141</v>
      </c>
      <c r="E73" s="234">
        <v>29.07</v>
      </c>
      <c r="F73" s="235"/>
      <c r="G73" s="236">
        <f>ROUND(E73*F73,2)</f>
        <v>0</v>
      </c>
      <c r="H73" s="235">
        <v>3383.3</v>
      </c>
      <c r="I73" s="236">
        <f>ROUND(E73*H73,2)</f>
        <v>98352.53</v>
      </c>
      <c r="J73" s="235">
        <v>1666.7</v>
      </c>
      <c r="K73" s="236">
        <f>ROUND(E73*J73,2)</f>
        <v>48450.97</v>
      </c>
      <c r="L73" s="236">
        <v>21</v>
      </c>
      <c r="M73" s="236">
        <f>G73*(1+L73/100)</f>
        <v>0</v>
      </c>
      <c r="N73" s="234">
        <v>2.4148700000000001</v>
      </c>
      <c r="O73" s="234">
        <f>ROUND(E73*N73,2)</f>
        <v>70.2</v>
      </c>
      <c r="P73" s="234">
        <v>0</v>
      </c>
      <c r="Q73" s="234">
        <f>ROUND(E73*P73,2)</f>
        <v>0</v>
      </c>
      <c r="R73" s="236" t="s">
        <v>217</v>
      </c>
      <c r="S73" s="236" t="s">
        <v>143</v>
      </c>
      <c r="T73" s="237" t="s">
        <v>143</v>
      </c>
      <c r="U73" s="220">
        <v>2.4260000000000002</v>
      </c>
      <c r="V73" s="220">
        <f>ROUND(E73*U73,2)</f>
        <v>70.52</v>
      </c>
      <c r="W73" s="220"/>
      <c r="X73" s="220" t="s">
        <v>136</v>
      </c>
      <c r="Y73" s="220" t="s">
        <v>137</v>
      </c>
      <c r="Z73" s="210"/>
      <c r="AA73" s="210"/>
      <c r="AB73" s="210"/>
      <c r="AC73" s="210"/>
      <c r="AD73" s="210"/>
      <c r="AE73" s="210"/>
      <c r="AF73" s="210"/>
      <c r="AG73" s="210" t="s">
        <v>138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2" x14ac:dyDescent="0.25">
      <c r="A74" s="217"/>
      <c r="B74" s="218"/>
      <c r="C74" s="251" t="s">
        <v>344</v>
      </c>
      <c r="D74" s="245"/>
      <c r="E74" s="245"/>
      <c r="F74" s="245"/>
      <c r="G74" s="245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145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5">
      <c r="A75" s="217"/>
      <c r="B75" s="218"/>
      <c r="C75" s="252" t="s">
        <v>345</v>
      </c>
      <c r="D75" s="221"/>
      <c r="E75" s="222">
        <v>16.878</v>
      </c>
      <c r="F75" s="220"/>
      <c r="G75" s="22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147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5">
      <c r="A76" s="217"/>
      <c r="B76" s="218"/>
      <c r="C76" s="252" t="s">
        <v>346</v>
      </c>
      <c r="D76" s="221"/>
      <c r="E76" s="222">
        <v>12.192</v>
      </c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147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5">
      <c r="A77" s="231">
        <v>26</v>
      </c>
      <c r="B77" s="232" t="s">
        <v>347</v>
      </c>
      <c r="C77" s="250" t="s">
        <v>348</v>
      </c>
      <c r="D77" s="233" t="s">
        <v>141</v>
      </c>
      <c r="E77" s="234">
        <v>2.1</v>
      </c>
      <c r="F77" s="235"/>
      <c r="G77" s="236">
        <f>ROUND(E77*F77,2)</f>
        <v>0</v>
      </c>
      <c r="H77" s="235">
        <v>1477.39</v>
      </c>
      <c r="I77" s="236">
        <f>ROUND(E77*H77,2)</f>
        <v>3102.52</v>
      </c>
      <c r="J77" s="235">
        <v>1152.6099999999999</v>
      </c>
      <c r="K77" s="236">
        <f>ROUND(E77*J77,2)</f>
        <v>2420.48</v>
      </c>
      <c r="L77" s="236">
        <v>21</v>
      </c>
      <c r="M77" s="236">
        <f>G77*(1+L77/100)</f>
        <v>0</v>
      </c>
      <c r="N77" s="234">
        <v>2.0032199999999998</v>
      </c>
      <c r="O77" s="234">
        <f>ROUND(E77*N77,2)</f>
        <v>4.21</v>
      </c>
      <c r="P77" s="234">
        <v>0</v>
      </c>
      <c r="Q77" s="234">
        <f>ROUND(E77*P77,2)</f>
        <v>0</v>
      </c>
      <c r="R77" s="236" t="s">
        <v>223</v>
      </c>
      <c r="S77" s="236" t="s">
        <v>143</v>
      </c>
      <c r="T77" s="237" t="s">
        <v>143</v>
      </c>
      <c r="U77" s="220">
        <v>1.43</v>
      </c>
      <c r="V77" s="220">
        <f>ROUND(E77*U77,2)</f>
        <v>3</v>
      </c>
      <c r="W77" s="220"/>
      <c r="X77" s="220" t="s">
        <v>136</v>
      </c>
      <c r="Y77" s="220" t="s">
        <v>137</v>
      </c>
      <c r="Z77" s="210"/>
      <c r="AA77" s="210"/>
      <c r="AB77" s="210"/>
      <c r="AC77" s="210"/>
      <c r="AD77" s="210"/>
      <c r="AE77" s="210"/>
      <c r="AF77" s="210"/>
      <c r="AG77" s="210" t="s">
        <v>138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2" x14ac:dyDescent="0.25">
      <c r="A78" s="217"/>
      <c r="B78" s="218"/>
      <c r="C78" s="251" t="s">
        <v>349</v>
      </c>
      <c r="D78" s="245"/>
      <c r="E78" s="245"/>
      <c r="F78" s="245"/>
      <c r="G78" s="245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145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5">
      <c r="A79" s="217"/>
      <c r="B79" s="218"/>
      <c r="C79" s="252" t="s">
        <v>350</v>
      </c>
      <c r="D79" s="221"/>
      <c r="E79" s="222">
        <v>2.1</v>
      </c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147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0.399999999999999" outlineLevel="1" x14ac:dyDescent="0.25">
      <c r="A80" s="231">
        <v>27</v>
      </c>
      <c r="B80" s="232" t="s">
        <v>351</v>
      </c>
      <c r="C80" s="250" t="s">
        <v>352</v>
      </c>
      <c r="D80" s="233" t="s">
        <v>167</v>
      </c>
      <c r="E80" s="234">
        <v>29.055</v>
      </c>
      <c r="F80" s="235"/>
      <c r="G80" s="236">
        <f>ROUND(E80*F80,2)</f>
        <v>0</v>
      </c>
      <c r="H80" s="235">
        <v>1155.33</v>
      </c>
      <c r="I80" s="236">
        <f>ROUND(E80*H80,2)</f>
        <v>33568.11</v>
      </c>
      <c r="J80" s="235">
        <v>1114.67</v>
      </c>
      <c r="K80" s="236">
        <f>ROUND(E80*J80,2)</f>
        <v>32386.74</v>
      </c>
      <c r="L80" s="236">
        <v>21</v>
      </c>
      <c r="M80" s="236">
        <f>G80*(1+L80/100)</f>
        <v>0</v>
      </c>
      <c r="N80" s="234">
        <v>0.68389</v>
      </c>
      <c r="O80" s="234">
        <f>ROUND(E80*N80,2)</f>
        <v>19.87</v>
      </c>
      <c r="P80" s="234">
        <v>0</v>
      </c>
      <c r="Q80" s="234">
        <f>ROUND(E80*P80,2)</f>
        <v>0</v>
      </c>
      <c r="R80" s="236" t="s">
        <v>217</v>
      </c>
      <c r="S80" s="236" t="s">
        <v>143</v>
      </c>
      <c r="T80" s="237" t="s">
        <v>143</v>
      </c>
      <c r="U80" s="220">
        <v>1.66</v>
      </c>
      <c r="V80" s="220">
        <f>ROUND(E80*U80,2)</f>
        <v>48.23</v>
      </c>
      <c r="W80" s="220"/>
      <c r="X80" s="220" t="s">
        <v>136</v>
      </c>
      <c r="Y80" s="220" t="s">
        <v>137</v>
      </c>
      <c r="Z80" s="210"/>
      <c r="AA80" s="210"/>
      <c r="AB80" s="210"/>
      <c r="AC80" s="210"/>
      <c r="AD80" s="210"/>
      <c r="AE80" s="210"/>
      <c r="AF80" s="210"/>
      <c r="AG80" s="210" t="s">
        <v>138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5">
      <c r="A81" s="217"/>
      <c r="B81" s="218"/>
      <c r="C81" s="251" t="s">
        <v>227</v>
      </c>
      <c r="D81" s="245"/>
      <c r="E81" s="245"/>
      <c r="F81" s="245"/>
      <c r="G81" s="245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145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2" x14ac:dyDescent="0.25">
      <c r="A82" s="217"/>
      <c r="B82" s="218"/>
      <c r="C82" s="258" t="s">
        <v>353</v>
      </c>
      <c r="D82" s="257"/>
      <c r="E82" s="257"/>
      <c r="F82" s="257"/>
      <c r="G82" s="257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164</v>
      </c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2" x14ac:dyDescent="0.25">
      <c r="A83" s="217"/>
      <c r="B83" s="218"/>
      <c r="C83" s="252" t="s">
        <v>354</v>
      </c>
      <c r="D83" s="221"/>
      <c r="E83" s="222">
        <v>11.6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147</v>
      </c>
      <c r="AH83" s="210">
        <v>0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3" x14ac:dyDescent="0.25">
      <c r="A84" s="217"/>
      <c r="B84" s="218"/>
      <c r="C84" s="252" t="s">
        <v>355</v>
      </c>
      <c r="D84" s="221"/>
      <c r="E84" s="222">
        <v>8.4550000000000001</v>
      </c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147</v>
      </c>
      <c r="AH84" s="210">
        <v>0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5">
      <c r="A85" s="217"/>
      <c r="B85" s="218"/>
      <c r="C85" s="252" t="s">
        <v>356</v>
      </c>
      <c r="D85" s="221"/>
      <c r="E85" s="222">
        <v>9</v>
      </c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147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x14ac:dyDescent="0.25">
      <c r="A86" s="224" t="s">
        <v>129</v>
      </c>
      <c r="B86" s="225" t="s">
        <v>87</v>
      </c>
      <c r="C86" s="248" t="s">
        <v>88</v>
      </c>
      <c r="D86" s="226"/>
      <c r="E86" s="227"/>
      <c r="F86" s="228"/>
      <c r="G86" s="228">
        <f>SUMIF(AG87:AG88,"&lt;&gt;NOR",G87:G88)</f>
        <v>0</v>
      </c>
      <c r="H86" s="228"/>
      <c r="I86" s="228">
        <f>SUM(I87:I88)</f>
        <v>1671.66</v>
      </c>
      <c r="J86" s="228"/>
      <c r="K86" s="228">
        <f>SUM(K87:K88)</f>
        <v>260.33999999999997</v>
      </c>
      <c r="L86" s="228"/>
      <c r="M86" s="228">
        <f>SUM(M87:M88)</f>
        <v>0</v>
      </c>
      <c r="N86" s="227"/>
      <c r="O86" s="227">
        <f>SUM(O87:O88)</f>
        <v>3.45</v>
      </c>
      <c r="P86" s="227"/>
      <c r="Q86" s="227">
        <f>SUM(Q87:Q88)</f>
        <v>0</v>
      </c>
      <c r="R86" s="228"/>
      <c r="S86" s="228"/>
      <c r="T86" s="229"/>
      <c r="U86" s="223"/>
      <c r="V86" s="223">
        <f>SUM(V87:V88)</f>
        <v>0.16</v>
      </c>
      <c r="W86" s="223"/>
      <c r="X86" s="223"/>
      <c r="Y86" s="223"/>
      <c r="AG86" t="s">
        <v>130</v>
      </c>
    </row>
    <row r="87" spans="1:60" ht="20.399999999999999" outlineLevel="1" x14ac:dyDescent="0.25">
      <c r="A87" s="231">
        <v>28</v>
      </c>
      <c r="B87" s="232" t="s">
        <v>357</v>
      </c>
      <c r="C87" s="250" t="s">
        <v>358</v>
      </c>
      <c r="D87" s="233" t="s">
        <v>167</v>
      </c>
      <c r="E87" s="234">
        <v>6</v>
      </c>
      <c r="F87" s="235"/>
      <c r="G87" s="236">
        <f>ROUND(E87*F87,2)</f>
        <v>0</v>
      </c>
      <c r="H87" s="235">
        <v>278.61</v>
      </c>
      <c r="I87" s="236">
        <f>ROUND(E87*H87,2)</f>
        <v>1671.66</v>
      </c>
      <c r="J87" s="235">
        <v>43.39</v>
      </c>
      <c r="K87" s="236">
        <f>ROUND(E87*J87,2)</f>
        <v>260.33999999999997</v>
      </c>
      <c r="L87" s="236">
        <v>21</v>
      </c>
      <c r="M87" s="236">
        <f>G87*(1+L87/100)</f>
        <v>0</v>
      </c>
      <c r="N87" s="234">
        <v>0.57499999999999996</v>
      </c>
      <c r="O87" s="234">
        <f>ROUND(E87*N87,2)</f>
        <v>3.45</v>
      </c>
      <c r="P87" s="234">
        <v>0</v>
      </c>
      <c r="Q87" s="234">
        <f>ROUND(E87*P87,2)</f>
        <v>0</v>
      </c>
      <c r="R87" s="236" t="s">
        <v>264</v>
      </c>
      <c r="S87" s="236" t="s">
        <v>143</v>
      </c>
      <c r="T87" s="237" t="s">
        <v>143</v>
      </c>
      <c r="U87" s="220">
        <v>2.7E-2</v>
      </c>
      <c r="V87" s="220">
        <f>ROUND(E87*U87,2)</f>
        <v>0.16</v>
      </c>
      <c r="W87" s="220"/>
      <c r="X87" s="220" t="s">
        <v>136</v>
      </c>
      <c r="Y87" s="220" t="s">
        <v>137</v>
      </c>
      <c r="Z87" s="210"/>
      <c r="AA87" s="210"/>
      <c r="AB87" s="210"/>
      <c r="AC87" s="210"/>
      <c r="AD87" s="210"/>
      <c r="AE87" s="210"/>
      <c r="AF87" s="210"/>
      <c r="AG87" s="210" t="s">
        <v>138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2" x14ac:dyDescent="0.25">
      <c r="A88" s="217"/>
      <c r="B88" s="218"/>
      <c r="C88" s="252" t="s">
        <v>359</v>
      </c>
      <c r="D88" s="221"/>
      <c r="E88" s="222">
        <v>6</v>
      </c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147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x14ac:dyDescent="0.25">
      <c r="A89" s="224" t="s">
        <v>129</v>
      </c>
      <c r="B89" s="225" t="s">
        <v>89</v>
      </c>
      <c r="C89" s="248" t="s">
        <v>90</v>
      </c>
      <c r="D89" s="226"/>
      <c r="E89" s="227"/>
      <c r="F89" s="228"/>
      <c r="G89" s="228">
        <f>SUMIF(AG90:AG99,"&lt;&gt;NOR",G90:G99)</f>
        <v>0</v>
      </c>
      <c r="H89" s="228"/>
      <c r="I89" s="228">
        <f>SUM(I90:I99)</f>
        <v>32595.34</v>
      </c>
      <c r="J89" s="228"/>
      <c r="K89" s="228">
        <f>SUM(K90:K99)</f>
        <v>12287.66</v>
      </c>
      <c r="L89" s="228"/>
      <c r="M89" s="228">
        <f>SUM(M90:M99)</f>
        <v>0</v>
      </c>
      <c r="N89" s="227"/>
      <c r="O89" s="227">
        <f>SUM(O90:O99)</f>
        <v>0.16</v>
      </c>
      <c r="P89" s="227"/>
      <c r="Q89" s="227">
        <f>SUM(Q90:Q99)</f>
        <v>0</v>
      </c>
      <c r="R89" s="228"/>
      <c r="S89" s="228"/>
      <c r="T89" s="229"/>
      <c r="U89" s="223"/>
      <c r="V89" s="223">
        <f>SUM(V90:V99)</f>
        <v>19.39</v>
      </c>
      <c r="W89" s="223"/>
      <c r="X89" s="223"/>
      <c r="Y89" s="223"/>
      <c r="AG89" t="s">
        <v>130</v>
      </c>
    </row>
    <row r="90" spans="1:60" outlineLevel="1" x14ac:dyDescent="0.25">
      <c r="A90" s="231">
        <v>29</v>
      </c>
      <c r="B90" s="232" t="s">
        <v>360</v>
      </c>
      <c r="C90" s="250" t="s">
        <v>361</v>
      </c>
      <c r="D90" s="233" t="s">
        <v>213</v>
      </c>
      <c r="E90" s="234">
        <v>9</v>
      </c>
      <c r="F90" s="235"/>
      <c r="G90" s="236">
        <f>ROUND(E90*F90,2)</f>
        <v>0</v>
      </c>
      <c r="H90" s="235">
        <v>0.39</v>
      </c>
      <c r="I90" s="236">
        <f>ROUND(E90*H90,2)</f>
        <v>3.51</v>
      </c>
      <c r="J90" s="235">
        <v>71.010000000000005</v>
      </c>
      <c r="K90" s="236">
        <f>ROUND(E90*J90,2)</f>
        <v>639.09</v>
      </c>
      <c r="L90" s="236">
        <v>21</v>
      </c>
      <c r="M90" s="236">
        <f>G90*(1+L90/100)</f>
        <v>0</v>
      </c>
      <c r="N90" s="234">
        <v>1.0000000000000001E-5</v>
      </c>
      <c r="O90" s="234">
        <f>ROUND(E90*N90,2)</f>
        <v>0</v>
      </c>
      <c r="P90" s="234">
        <v>0</v>
      </c>
      <c r="Q90" s="234">
        <f>ROUND(E90*P90,2)</f>
        <v>0</v>
      </c>
      <c r="R90" s="236" t="s">
        <v>362</v>
      </c>
      <c r="S90" s="236" t="s">
        <v>143</v>
      </c>
      <c r="T90" s="237" t="s">
        <v>143</v>
      </c>
      <c r="U90" s="220">
        <v>9.7000000000000003E-2</v>
      </c>
      <c r="V90" s="220">
        <f>ROUND(E90*U90,2)</f>
        <v>0.87</v>
      </c>
      <c r="W90" s="220"/>
      <c r="X90" s="220" t="s">
        <v>136</v>
      </c>
      <c r="Y90" s="220" t="s">
        <v>137</v>
      </c>
      <c r="Z90" s="210"/>
      <c r="AA90" s="210"/>
      <c r="AB90" s="210"/>
      <c r="AC90" s="210"/>
      <c r="AD90" s="210"/>
      <c r="AE90" s="210"/>
      <c r="AF90" s="210"/>
      <c r="AG90" s="210" t="s">
        <v>138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2" x14ac:dyDescent="0.25">
      <c r="A91" s="217"/>
      <c r="B91" s="218"/>
      <c r="C91" s="251" t="s">
        <v>363</v>
      </c>
      <c r="D91" s="245"/>
      <c r="E91" s="245"/>
      <c r="F91" s="245"/>
      <c r="G91" s="245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145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5">
      <c r="A92" s="231">
        <v>30</v>
      </c>
      <c r="B92" s="232" t="s">
        <v>364</v>
      </c>
      <c r="C92" s="250" t="s">
        <v>365</v>
      </c>
      <c r="D92" s="233" t="s">
        <v>141</v>
      </c>
      <c r="E92" s="234">
        <v>4.2789200000000003</v>
      </c>
      <c r="F92" s="235"/>
      <c r="G92" s="236">
        <f>ROUND(E92*F92,2)</f>
        <v>0</v>
      </c>
      <c r="H92" s="235">
        <v>3703</v>
      </c>
      <c r="I92" s="236">
        <f>ROUND(E92*H92,2)</f>
        <v>15844.84</v>
      </c>
      <c r="J92" s="235">
        <v>737</v>
      </c>
      <c r="K92" s="236">
        <f>ROUND(E92*J92,2)</f>
        <v>3153.56</v>
      </c>
      <c r="L92" s="236">
        <v>21</v>
      </c>
      <c r="M92" s="236">
        <f>G92*(1+L92/100)</f>
        <v>0</v>
      </c>
      <c r="N92" s="234">
        <v>0</v>
      </c>
      <c r="O92" s="234">
        <f>ROUND(E92*N92,2)</f>
        <v>0</v>
      </c>
      <c r="P92" s="234">
        <v>0</v>
      </c>
      <c r="Q92" s="234">
        <f>ROUND(E92*P92,2)</f>
        <v>0</v>
      </c>
      <c r="R92" s="236" t="s">
        <v>362</v>
      </c>
      <c r="S92" s="236" t="s">
        <v>143</v>
      </c>
      <c r="T92" s="237" t="s">
        <v>143</v>
      </c>
      <c r="U92" s="220">
        <v>1.3</v>
      </c>
      <c r="V92" s="220">
        <f>ROUND(E92*U92,2)</f>
        <v>5.56</v>
      </c>
      <c r="W92" s="220"/>
      <c r="X92" s="220" t="s">
        <v>136</v>
      </c>
      <c r="Y92" s="220" t="s">
        <v>137</v>
      </c>
      <c r="Z92" s="210"/>
      <c r="AA92" s="210"/>
      <c r="AB92" s="210"/>
      <c r="AC92" s="210"/>
      <c r="AD92" s="210"/>
      <c r="AE92" s="210"/>
      <c r="AF92" s="210"/>
      <c r="AG92" s="210" t="s">
        <v>138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2" x14ac:dyDescent="0.25">
      <c r="A93" s="217"/>
      <c r="B93" s="218"/>
      <c r="C93" s="251" t="s">
        <v>366</v>
      </c>
      <c r="D93" s="245"/>
      <c r="E93" s="245"/>
      <c r="F93" s="245"/>
      <c r="G93" s="245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145</v>
      </c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2" x14ac:dyDescent="0.25">
      <c r="A94" s="217"/>
      <c r="B94" s="218"/>
      <c r="C94" s="252" t="s">
        <v>367</v>
      </c>
      <c r="D94" s="221"/>
      <c r="E94" s="222">
        <v>0.94499999999999995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147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5">
      <c r="A95" s="217"/>
      <c r="B95" s="218"/>
      <c r="C95" s="252" t="s">
        <v>368</v>
      </c>
      <c r="D95" s="221"/>
      <c r="E95" s="222">
        <v>3.4040300000000001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147</v>
      </c>
      <c r="AH95" s="210">
        <v>0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5">
      <c r="A96" s="217"/>
      <c r="B96" s="218"/>
      <c r="C96" s="252" t="s">
        <v>369</v>
      </c>
      <c r="D96" s="221"/>
      <c r="E96" s="222">
        <v>-7.0099999999999996E-2</v>
      </c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147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5">
      <c r="A97" s="231">
        <v>31</v>
      </c>
      <c r="B97" s="232" t="s">
        <v>370</v>
      </c>
      <c r="C97" s="250" t="s">
        <v>371</v>
      </c>
      <c r="D97" s="233" t="s">
        <v>167</v>
      </c>
      <c r="E97" s="234">
        <v>13.5</v>
      </c>
      <c r="F97" s="235"/>
      <c r="G97" s="236">
        <f>ROUND(E97*F97,2)</f>
        <v>0</v>
      </c>
      <c r="H97" s="235">
        <v>92.74</v>
      </c>
      <c r="I97" s="236">
        <f>ROUND(E97*H97,2)</f>
        <v>1251.99</v>
      </c>
      <c r="J97" s="235">
        <v>629.26</v>
      </c>
      <c r="K97" s="236">
        <f>ROUND(E97*J97,2)</f>
        <v>8495.01</v>
      </c>
      <c r="L97" s="236">
        <v>21</v>
      </c>
      <c r="M97" s="236">
        <f>G97*(1+L97/100)</f>
        <v>0</v>
      </c>
      <c r="N97" s="234">
        <v>4.15E-3</v>
      </c>
      <c r="O97" s="234">
        <f>ROUND(E97*N97,2)</f>
        <v>0.06</v>
      </c>
      <c r="P97" s="234">
        <v>0</v>
      </c>
      <c r="Q97" s="234">
        <f>ROUND(E97*P97,2)</f>
        <v>0</v>
      </c>
      <c r="R97" s="236" t="s">
        <v>362</v>
      </c>
      <c r="S97" s="236" t="s">
        <v>143</v>
      </c>
      <c r="T97" s="237" t="s">
        <v>143</v>
      </c>
      <c r="U97" s="220">
        <v>0.96</v>
      </c>
      <c r="V97" s="220">
        <f>ROUND(E97*U97,2)</f>
        <v>12.96</v>
      </c>
      <c r="W97" s="220"/>
      <c r="X97" s="220" t="s">
        <v>136</v>
      </c>
      <c r="Y97" s="220" t="s">
        <v>137</v>
      </c>
      <c r="Z97" s="210"/>
      <c r="AA97" s="210"/>
      <c r="AB97" s="210"/>
      <c r="AC97" s="210"/>
      <c r="AD97" s="210"/>
      <c r="AE97" s="210"/>
      <c r="AF97" s="210"/>
      <c r="AG97" s="210" t="s">
        <v>138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5">
      <c r="A98" s="217"/>
      <c r="B98" s="218"/>
      <c r="C98" s="252" t="s">
        <v>372</v>
      </c>
      <c r="D98" s="221"/>
      <c r="E98" s="222">
        <v>13.5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147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ht="20.399999999999999" outlineLevel="1" x14ac:dyDescent="0.25">
      <c r="A99" s="238">
        <v>32</v>
      </c>
      <c r="B99" s="239" t="s">
        <v>373</v>
      </c>
      <c r="C99" s="249" t="s">
        <v>374</v>
      </c>
      <c r="D99" s="240" t="s">
        <v>278</v>
      </c>
      <c r="E99" s="241">
        <v>3</v>
      </c>
      <c r="F99" s="242"/>
      <c r="G99" s="243">
        <f>ROUND(E99*F99,2)</f>
        <v>0</v>
      </c>
      <c r="H99" s="242">
        <v>5165</v>
      </c>
      <c r="I99" s="243">
        <f>ROUND(E99*H99,2)</f>
        <v>15495</v>
      </c>
      <c r="J99" s="242">
        <v>0</v>
      </c>
      <c r="K99" s="243">
        <f>ROUND(E99*J99,2)</f>
        <v>0</v>
      </c>
      <c r="L99" s="243">
        <v>21</v>
      </c>
      <c r="M99" s="243">
        <f>G99*(1+L99/100)</f>
        <v>0</v>
      </c>
      <c r="N99" s="241">
        <v>3.4799999999999998E-2</v>
      </c>
      <c r="O99" s="241">
        <f>ROUND(E99*N99,2)</f>
        <v>0.1</v>
      </c>
      <c r="P99" s="241">
        <v>0</v>
      </c>
      <c r="Q99" s="241">
        <f>ROUND(E99*P99,2)</f>
        <v>0</v>
      </c>
      <c r="R99" s="243" t="s">
        <v>183</v>
      </c>
      <c r="S99" s="243" t="s">
        <v>375</v>
      </c>
      <c r="T99" s="244" t="s">
        <v>375</v>
      </c>
      <c r="U99" s="220">
        <v>0</v>
      </c>
      <c r="V99" s="220">
        <f>ROUND(E99*U99,2)</f>
        <v>0</v>
      </c>
      <c r="W99" s="220"/>
      <c r="X99" s="220" t="s">
        <v>184</v>
      </c>
      <c r="Y99" s="220" t="s">
        <v>137</v>
      </c>
      <c r="Z99" s="210"/>
      <c r="AA99" s="210"/>
      <c r="AB99" s="210"/>
      <c r="AC99" s="210"/>
      <c r="AD99" s="210"/>
      <c r="AE99" s="210"/>
      <c r="AF99" s="210"/>
      <c r="AG99" s="210" t="s">
        <v>185</v>
      </c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x14ac:dyDescent="0.25">
      <c r="A100" s="224" t="s">
        <v>129</v>
      </c>
      <c r="B100" s="225" t="s">
        <v>91</v>
      </c>
      <c r="C100" s="248" t="s">
        <v>92</v>
      </c>
      <c r="D100" s="226"/>
      <c r="E100" s="227"/>
      <c r="F100" s="228"/>
      <c r="G100" s="228">
        <f>SUMIF(AG101:AG103,"&lt;&gt;NOR",G101:G103)</f>
        <v>0</v>
      </c>
      <c r="H100" s="228"/>
      <c r="I100" s="228">
        <f>SUM(I101:I103)</f>
        <v>579.25</v>
      </c>
      <c r="J100" s="228"/>
      <c r="K100" s="228">
        <f>SUM(K101:K103)</f>
        <v>9125.75</v>
      </c>
      <c r="L100" s="228"/>
      <c r="M100" s="228">
        <f>SUM(M101:M103)</f>
        <v>0</v>
      </c>
      <c r="N100" s="227"/>
      <c r="O100" s="227">
        <f>SUM(O101:O103)</f>
        <v>0</v>
      </c>
      <c r="P100" s="227"/>
      <c r="Q100" s="227">
        <f>SUM(Q101:Q103)</f>
        <v>2.4500000000000002</v>
      </c>
      <c r="R100" s="228"/>
      <c r="S100" s="228"/>
      <c r="T100" s="229"/>
      <c r="U100" s="223"/>
      <c r="V100" s="223">
        <f>SUM(V101:V103)</f>
        <v>7.86</v>
      </c>
      <c r="W100" s="223"/>
      <c r="X100" s="223"/>
      <c r="Y100" s="223"/>
      <c r="AG100" t="s">
        <v>130</v>
      </c>
    </row>
    <row r="101" spans="1:60" outlineLevel="1" x14ac:dyDescent="0.25">
      <c r="A101" s="231">
        <v>33</v>
      </c>
      <c r="B101" s="232" t="s">
        <v>376</v>
      </c>
      <c r="C101" s="250" t="s">
        <v>377</v>
      </c>
      <c r="D101" s="233" t="s">
        <v>141</v>
      </c>
      <c r="E101" s="234">
        <v>1</v>
      </c>
      <c r="F101" s="235"/>
      <c r="G101" s="236">
        <f>ROUND(E101*F101,2)</f>
        <v>0</v>
      </c>
      <c r="H101" s="235">
        <v>579.25</v>
      </c>
      <c r="I101" s="236">
        <f>ROUND(E101*H101,2)</f>
        <v>579.25</v>
      </c>
      <c r="J101" s="235">
        <v>9125.75</v>
      </c>
      <c r="K101" s="236">
        <f>ROUND(E101*J101,2)</f>
        <v>9125.75</v>
      </c>
      <c r="L101" s="236">
        <v>21</v>
      </c>
      <c r="M101" s="236">
        <f>G101*(1+L101/100)</f>
        <v>0</v>
      </c>
      <c r="N101" s="234">
        <v>2.33E-3</v>
      </c>
      <c r="O101" s="234">
        <f>ROUND(E101*N101,2)</f>
        <v>0</v>
      </c>
      <c r="P101" s="234">
        <v>2.4470000000000001</v>
      </c>
      <c r="Q101" s="234">
        <f>ROUND(E101*P101,2)</f>
        <v>2.4500000000000002</v>
      </c>
      <c r="R101" s="236" t="s">
        <v>217</v>
      </c>
      <c r="S101" s="236" t="s">
        <v>143</v>
      </c>
      <c r="T101" s="237" t="s">
        <v>143</v>
      </c>
      <c r="U101" s="220">
        <v>7.8559999999999999</v>
      </c>
      <c r="V101" s="220">
        <f>ROUND(E101*U101,2)</f>
        <v>7.86</v>
      </c>
      <c r="W101" s="220"/>
      <c r="X101" s="220" t="s">
        <v>136</v>
      </c>
      <c r="Y101" s="220" t="s">
        <v>137</v>
      </c>
      <c r="Z101" s="210"/>
      <c r="AA101" s="210"/>
      <c r="AB101" s="210"/>
      <c r="AC101" s="210"/>
      <c r="AD101" s="210"/>
      <c r="AE101" s="210"/>
      <c r="AF101" s="210"/>
      <c r="AG101" s="210" t="s">
        <v>138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5">
      <c r="A102" s="217"/>
      <c r="B102" s="218"/>
      <c r="C102" s="251" t="s">
        <v>378</v>
      </c>
      <c r="D102" s="245"/>
      <c r="E102" s="245"/>
      <c r="F102" s="245"/>
      <c r="G102" s="245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145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46" t="str">
        <f>C102</f>
        <v>s naložením vybouraných hmot a suti na dopravní prostředek nebo s odklizením na hromady do vzdálenosti 20 m</v>
      </c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5">
      <c r="A103" s="217"/>
      <c r="B103" s="218"/>
      <c r="C103" s="258" t="s">
        <v>379</v>
      </c>
      <c r="D103" s="257"/>
      <c r="E103" s="257"/>
      <c r="F103" s="257"/>
      <c r="G103" s="257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164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46" t="str">
        <f>C103</f>
        <v>Včetně bourání geotextilií, výplně otvorů tvárnic, drenáží, trubek a dilatačních prvků apod. zabudovaných v bouraných konstrukcích.</v>
      </c>
      <c r="BB103" s="210"/>
      <c r="BC103" s="210"/>
      <c r="BD103" s="210"/>
      <c r="BE103" s="210"/>
      <c r="BF103" s="210"/>
      <c r="BG103" s="210"/>
      <c r="BH103" s="210"/>
    </row>
    <row r="104" spans="1:60" x14ac:dyDescent="0.25">
      <c r="A104" s="224" t="s">
        <v>129</v>
      </c>
      <c r="B104" s="225" t="s">
        <v>93</v>
      </c>
      <c r="C104" s="248" t="s">
        <v>94</v>
      </c>
      <c r="D104" s="226"/>
      <c r="E104" s="227"/>
      <c r="F104" s="228"/>
      <c r="G104" s="228">
        <f>SUMIF(AG105:AG105,"&lt;&gt;NOR",G105:G105)</f>
        <v>0</v>
      </c>
      <c r="H104" s="228"/>
      <c r="I104" s="228">
        <f>SUM(I105:I105)</f>
        <v>0</v>
      </c>
      <c r="J104" s="228"/>
      <c r="K104" s="228">
        <f>SUM(K105:K105)</f>
        <v>62214.559999999998</v>
      </c>
      <c r="L104" s="228"/>
      <c r="M104" s="228">
        <f>SUM(M105:M105)</f>
        <v>0</v>
      </c>
      <c r="N104" s="227"/>
      <c r="O104" s="227">
        <f>SUM(O105:O105)</f>
        <v>0</v>
      </c>
      <c r="P104" s="227"/>
      <c r="Q104" s="227">
        <f>SUM(Q105:Q105)</f>
        <v>0</v>
      </c>
      <c r="R104" s="228"/>
      <c r="S104" s="228"/>
      <c r="T104" s="229"/>
      <c r="U104" s="223"/>
      <c r="V104" s="223">
        <f>SUM(V105:V105)</f>
        <v>49.37</v>
      </c>
      <c r="W104" s="223"/>
      <c r="X104" s="223"/>
      <c r="Y104" s="223"/>
      <c r="AG104" t="s">
        <v>130</v>
      </c>
    </row>
    <row r="105" spans="1:60" outlineLevel="1" x14ac:dyDescent="0.25">
      <c r="A105" s="238">
        <v>34</v>
      </c>
      <c r="B105" s="239" t="s">
        <v>230</v>
      </c>
      <c r="C105" s="249" t="s">
        <v>231</v>
      </c>
      <c r="D105" s="240" t="s">
        <v>182</v>
      </c>
      <c r="E105" s="241">
        <v>126.58099</v>
      </c>
      <c r="F105" s="242"/>
      <c r="G105" s="243">
        <f>ROUND(E105*F105,2)</f>
        <v>0</v>
      </c>
      <c r="H105" s="242">
        <v>0</v>
      </c>
      <c r="I105" s="243">
        <f>ROUND(E105*H105,2)</f>
        <v>0</v>
      </c>
      <c r="J105" s="242">
        <v>491.5</v>
      </c>
      <c r="K105" s="243">
        <f>ROUND(E105*J105,2)</f>
        <v>62214.559999999998</v>
      </c>
      <c r="L105" s="243">
        <v>21</v>
      </c>
      <c r="M105" s="243">
        <f>G105*(1+L105/100)</f>
        <v>0</v>
      </c>
      <c r="N105" s="241">
        <v>0</v>
      </c>
      <c r="O105" s="241">
        <f>ROUND(E105*N105,2)</f>
        <v>0</v>
      </c>
      <c r="P105" s="241">
        <v>0</v>
      </c>
      <c r="Q105" s="241">
        <f>ROUND(E105*P105,2)</f>
        <v>0</v>
      </c>
      <c r="R105" s="243" t="s">
        <v>217</v>
      </c>
      <c r="S105" s="243" t="s">
        <v>143</v>
      </c>
      <c r="T105" s="244" t="s">
        <v>143</v>
      </c>
      <c r="U105" s="220">
        <v>0.39</v>
      </c>
      <c r="V105" s="220">
        <f>ROUND(E105*U105,2)</f>
        <v>49.37</v>
      </c>
      <c r="W105" s="220"/>
      <c r="X105" s="220" t="s">
        <v>232</v>
      </c>
      <c r="Y105" s="220" t="s">
        <v>137</v>
      </c>
      <c r="Z105" s="210"/>
      <c r="AA105" s="210"/>
      <c r="AB105" s="210"/>
      <c r="AC105" s="210"/>
      <c r="AD105" s="210"/>
      <c r="AE105" s="210"/>
      <c r="AF105" s="210"/>
      <c r="AG105" s="210" t="s">
        <v>233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x14ac:dyDescent="0.25">
      <c r="A106" s="224" t="s">
        <v>129</v>
      </c>
      <c r="B106" s="225" t="s">
        <v>95</v>
      </c>
      <c r="C106" s="248" t="s">
        <v>96</v>
      </c>
      <c r="D106" s="226"/>
      <c r="E106" s="227"/>
      <c r="F106" s="228"/>
      <c r="G106" s="228">
        <f>SUMIF(AG107:AG108,"&lt;&gt;NOR",G107:G108)</f>
        <v>0</v>
      </c>
      <c r="H106" s="228"/>
      <c r="I106" s="228">
        <f>SUM(I107:I108)</f>
        <v>3127.95</v>
      </c>
      <c r="J106" s="228"/>
      <c r="K106" s="228">
        <f>SUM(K107:K108)</f>
        <v>2626.05</v>
      </c>
      <c r="L106" s="228"/>
      <c r="M106" s="228">
        <f>SUM(M107:M108)</f>
        <v>0</v>
      </c>
      <c r="N106" s="227"/>
      <c r="O106" s="227">
        <f>SUM(O107:O108)</f>
        <v>0.04</v>
      </c>
      <c r="P106" s="227"/>
      <c r="Q106" s="227">
        <f>SUM(Q107:Q108)</f>
        <v>0</v>
      </c>
      <c r="R106" s="228"/>
      <c r="S106" s="228"/>
      <c r="T106" s="229"/>
      <c r="U106" s="223"/>
      <c r="V106" s="223">
        <f>SUM(V107:V108)</f>
        <v>3.78</v>
      </c>
      <c r="W106" s="223"/>
      <c r="X106" s="223"/>
      <c r="Y106" s="223"/>
      <c r="AG106" t="s">
        <v>130</v>
      </c>
    </row>
    <row r="107" spans="1:60" ht="20.399999999999999" outlineLevel="1" x14ac:dyDescent="0.25">
      <c r="A107" s="238">
        <v>35</v>
      </c>
      <c r="B107" s="239" t="s">
        <v>380</v>
      </c>
      <c r="C107" s="249" t="s">
        <v>381</v>
      </c>
      <c r="D107" s="240" t="s">
        <v>213</v>
      </c>
      <c r="E107" s="241">
        <v>10.5</v>
      </c>
      <c r="F107" s="242"/>
      <c r="G107" s="243">
        <f>ROUND(E107*F107,2)</f>
        <v>0</v>
      </c>
      <c r="H107" s="242">
        <v>15.4</v>
      </c>
      <c r="I107" s="243">
        <f>ROUND(E107*H107,2)</f>
        <v>161.69999999999999</v>
      </c>
      <c r="J107" s="242">
        <v>250.1</v>
      </c>
      <c r="K107" s="243">
        <f>ROUND(E107*J107,2)</f>
        <v>2626.05</v>
      </c>
      <c r="L107" s="243">
        <v>21</v>
      </c>
      <c r="M107" s="243">
        <f>G107*(1+L107/100)</f>
        <v>0</v>
      </c>
      <c r="N107" s="241">
        <v>6.0000000000000002E-5</v>
      </c>
      <c r="O107" s="241">
        <f>ROUND(E107*N107,2)</f>
        <v>0</v>
      </c>
      <c r="P107" s="241">
        <v>0</v>
      </c>
      <c r="Q107" s="241">
        <f>ROUND(E107*P107,2)</f>
        <v>0</v>
      </c>
      <c r="R107" s="243" t="s">
        <v>382</v>
      </c>
      <c r="S107" s="243" t="s">
        <v>143</v>
      </c>
      <c r="T107" s="244" t="s">
        <v>143</v>
      </c>
      <c r="U107" s="220">
        <v>0.36</v>
      </c>
      <c r="V107" s="220">
        <f>ROUND(E107*U107,2)</f>
        <v>3.78</v>
      </c>
      <c r="W107" s="220"/>
      <c r="X107" s="220" t="s">
        <v>136</v>
      </c>
      <c r="Y107" s="220" t="s">
        <v>137</v>
      </c>
      <c r="Z107" s="210"/>
      <c r="AA107" s="210"/>
      <c r="AB107" s="210"/>
      <c r="AC107" s="210"/>
      <c r="AD107" s="210"/>
      <c r="AE107" s="210"/>
      <c r="AF107" s="210"/>
      <c r="AG107" s="210" t="s">
        <v>138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ht="20.399999999999999" outlineLevel="1" x14ac:dyDescent="0.25">
      <c r="A108" s="238">
        <v>36</v>
      </c>
      <c r="B108" s="239" t="s">
        <v>383</v>
      </c>
      <c r="C108" s="249" t="s">
        <v>384</v>
      </c>
      <c r="D108" s="240" t="s">
        <v>213</v>
      </c>
      <c r="E108" s="241">
        <v>10.5</v>
      </c>
      <c r="F108" s="242"/>
      <c r="G108" s="243">
        <f>ROUND(E108*F108,2)</f>
        <v>0</v>
      </c>
      <c r="H108" s="242">
        <v>282.5</v>
      </c>
      <c r="I108" s="243">
        <f>ROUND(E108*H108,2)</f>
        <v>2966.25</v>
      </c>
      <c r="J108" s="242">
        <v>0</v>
      </c>
      <c r="K108" s="243">
        <f>ROUND(E108*J108,2)</f>
        <v>0</v>
      </c>
      <c r="L108" s="243">
        <v>21</v>
      </c>
      <c r="M108" s="243">
        <f>G108*(1+L108/100)</f>
        <v>0</v>
      </c>
      <c r="N108" s="241">
        <v>3.9500000000000004E-3</v>
      </c>
      <c r="O108" s="241">
        <f>ROUND(E108*N108,2)</f>
        <v>0.04</v>
      </c>
      <c r="P108" s="241">
        <v>0</v>
      </c>
      <c r="Q108" s="241">
        <f>ROUND(E108*P108,2)</f>
        <v>0</v>
      </c>
      <c r="R108" s="243" t="s">
        <v>183</v>
      </c>
      <c r="S108" s="243" t="s">
        <v>143</v>
      </c>
      <c r="T108" s="244" t="s">
        <v>143</v>
      </c>
      <c r="U108" s="220">
        <v>0</v>
      </c>
      <c r="V108" s="220">
        <f>ROUND(E108*U108,2)</f>
        <v>0</v>
      </c>
      <c r="W108" s="220"/>
      <c r="X108" s="220" t="s">
        <v>184</v>
      </c>
      <c r="Y108" s="220" t="s">
        <v>137</v>
      </c>
      <c r="Z108" s="210"/>
      <c r="AA108" s="210"/>
      <c r="AB108" s="210"/>
      <c r="AC108" s="210"/>
      <c r="AD108" s="210"/>
      <c r="AE108" s="210"/>
      <c r="AF108" s="210"/>
      <c r="AG108" s="210" t="s">
        <v>185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x14ac:dyDescent="0.25">
      <c r="A109" s="224" t="s">
        <v>129</v>
      </c>
      <c r="B109" s="225" t="s">
        <v>97</v>
      </c>
      <c r="C109" s="248" t="s">
        <v>98</v>
      </c>
      <c r="D109" s="226"/>
      <c r="E109" s="227"/>
      <c r="F109" s="228"/>
      <c r="G109" s="228">
        <f>SUMIF(AG110:AG111,"&lt;&gt;NOR",G110:G111)</f>
        <v>0</v>
      </c>
      <c r="H109" s="228"/>
      <c r="I109" s="228">
        <f>SUM(I110:I111)</f>
        <v>0</v>
      </c>
      <c r="J109" s="228"/>
      <c r="K109" s="228">
        <f>SUM(K110:K111)</f>
        <v>975.13</v>
      </c>
      <c r="L109" s="228"/>
      <c r="M109" s="228">
        <f>SUM(M110:M111)</f>
        <v>0</v>
      </c>
      <c r="N109" s="227"/>
      <c r="O109" s="227">
        <f>SUM(O110:O111)</f>
        <v>0</v>
      </c>
      <c r="P109" s="227"/>
      <c r="Q109" s="227">
        <f>SUM(Q110:Q111)</f>
        <v>0</v>
      </c>
      <c r="R109" s="228"/>
      <c r="S109" s="228"/>
      <c r="T109" s="229"/>
      <c r="U109" s="223"/>
      <c r="V109" s="223">
        <f>SUM(V110:V111)</f>
        <v>0.01</v>
      </c>
      <c r="W109" s="223"/>
      <c r="X109" s="223"/>
      <c r="Y109" s="223"/>
      <c r="AG109" t="s">
        <v>130</v>
      </c>
    </row>
    <row r="110" spans="1:60" outlineLevel="1" x14ac:dyDescent="0.25">
      <c r="A110" s="231">
        <v>37</v>
      </c>
      <c r="B110" s="232" t="s">
        <v>385</v>
      </c>
      <c r="C110" s="250" t="s">
        <v>386</v>
      </c>
      <c r="D110" s="233" t="s">
        <v>182</v>
      </c>
      <c r="E110" s="234">
        <v>2.4470000000000001</v>
      </c>
      <c r="F110" s="235"/>
      <c r="G110" s="236">
        <f>ROUND(E110*F110,2)</f>
        <v>0</v>
      </c>
      <c r="H110" s="235">
        <v>0</v>
      </c>
      <c r="I110" s="236">
        <f>ROUND(E110*H110,2)</f>
        <v>0</v>
      </c>
      <c r="J110" s="235">
        <v>398.5</v>
      </c>
      <c r="K110" s="236">
        <f>ROUND(E110*J110,2)</f>
        <v>975.13</v>
      </c>
      <c r="L110" s="236">
        <v>21</v>
      </c>
      <c r="M110" s="236">
        <f>G110*(1+L110/100)</f>
        <v>0</v>
      </c>
      <c r="N110" s="234">
        <v>0</v>
      </c>
      <c r="O110" s="234">
        <f>ROUND(E110*N110,2)</f>
        <v>0</v>
      </c>
      <c r="P110" s="234">
        <v>0</v>
      </c>
      <c r="Q110" s="234">
        <f>ROUND(E110*P110,2)</f>
        <v>0</v>
      </c>
      <c r="R110" s="236" t="s">
        <v>387</v>
      </c>
      <c r="S110" s="236" t="s">
        <v>143</v>
      </c>
      <c r="T110" s="237" t="s">
        <v>143</v>
      </c>
      <c r="U110" s="220">
        <v>3.0000000000000001E-3</v>
      </c>
      <c r="V110" s="220">
        <f>ROUND(E110*U110,2)</f>
        <v>0.01</v>
      </c>
      <c r="W110" s="220"/>
      <c r="X110" s="220" t="s">
        <v>265</v>
      </c>
      <c r="Y110" s="220" t="s">
        <v>137</v>
      </c>
      <c r="Z110" s="210"/>
      <c r="AA110" s="210"/>
      <c r="AB110" s="210"/>
      <c r="AC110" s="210"/>
      <c r="AD110" s="210"/>
      <c r="AE110" s="210"/>
      <c r="AF110" s="210"/>
      <c r="AG110" s="210" t="s">
        <v>266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ht="21" outlineLevel="2" x14ac:dyDescent="0.25">
      <c r="A111" s="217"/>
      <c r="B111" s="218"/>
      <c r="C111" s="251" t="s">
        <v>388</v>
      </c>
      <c r="D111" s="245"/>
      <c r="E111" s="245"/>
      <c r="F111" s="245"/>
      <c r="G111" s="245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145</v>
      </c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46" t="str">
        <f>C111</f>
        <v>se složením a hrubým urovnáním nebo s přeložením na jiný dopravní prostředek kromě lodi, vč. příplatku za každých dalších i započatých 1000 m přes 1000 m,</v>
      </c>
      <c r="BB111" s="210"/>
      <c r="BC111" s="210"/>
      <c r="BD111" s="210"/>
      <c r="BE111" s="210"/>
      <c r="BF111" s="210"/>
      <c r="BG111" s="210"/>
      <c r="BH111" s="210"/>
    </row>
    <row r="112" spans="1:60" x14ac:dyDescent="0.25">
      <c r="A112" s="3"/>
      <c r="B112" s="4"/>
      <c r="C112" s="254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E112">
        <v>12</v>
      </c>
      <c r="AF112">
        <v>21</v>
      </c>
      <c r="AG112" t="s">
        <v>115</v>
      </c>
    </row>
    <row r="113" spans="1:33" x14ac:dyDescent="0.25">
      <c r="A113" s="213"/>
      <c r="B113" s="214" t="s">
        <v>29</v>
      </c>
      <c r="C113" s="255"/>
      <c r="D113" s="215"/>
      <c r="E113" s="216"/>
      <c r="F113" s="216"/>
      <c r="G113" s="230">
        <f>G8+G22+G35+G72+G86+G89+G100+G104+G106+G109</f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E113">
        <f>SUMIF(L7:L111,AE112,G7:G111)</f>
        <v>0</v>
      </c>
      <c r="AF113">
        <f>SUMIF(L7:L111,AF112,G7:G111)</f>
        <v>0</v>
      </c>
      <c r="AG113" t="s">
        <v>187</v>
      </c>
    </row>
    <row r="114" spans="1:33" x14ac:dyDescent="0.25">
      <c r="C114" s="256"/>
      <c r="D114" s="10"/>
      <c r="AG114" t="s">
        <v>188</v>
      </c>
    </row>
    <row r="115" spans="1:33" x14ac:dyDescent="0.25">
      <c r="D115" s="10"/>
    </row>
    <row r="116" spans="1:33" x14ac:dyDescent="0.25">
      <c r="D116" s="10"/>
    </row>
    <row r="117" spans="1:33" x14ac:dyDescent="0.25">
      <c r="D117" s="10"/>
    </row>
    <row r="118" spans="1:33" x14ac:dyDescent="0.25">
      <c r="D118" s="10"/>
    </row>
    <row r="119" spans="1:33" x14ac:dyDescent="0.25">
      <c r="D119" s="10"/>
    </row>
    <row r="120" spans="1:33" x14ac:dyDescent="0.25">
      <c r="D120" s="10"/>
    </row>
    <row r="121" spans="1:33" x14ac:dyDescent="0.25">
      <c r="D121" s="10"/>
    </row>
    <row r="122" spans="1:33" x14ac:dyDescent="0.25">
      <c r="D122" s="10"/>
    </row>
    <row r="123" spans="1:33" x14ac:dyDescent="0.25">
      <c r="D123" s="10"/>
    </row>
    <row r="124" spans="1:33" x14ac:dyDescent="0.25">
      <c r="D124" s="10"/>
    </row>
    <row r="125" spans="1:33" x14ac:dyDescent="0.25">
      <c r="D125" s="10"/>
    </row>
    <row r="126" spans="1:33" x14ac:dyDescent="0.25">
      <c r="D126" s="10"/>
    </row>
    <row r="127" spans="1:33" x14ac:dyDescent="0.25">
      <c r="D127" s="10"/>
    </row>
    <row r="128" spans="1:33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T++t+bd4Qv0/warsRxZpUN1hEUj7OwSa2Mo9c/EnHkzFVyucjxgLGBx2mRLV0ImzeNQCdIATXuC7SxSGLEFzBA==" saltValue="f8ejp15Mn3WK2KQ43MoC2Q==" spinCount="100000" sheet="1" formatRows="0"/>
  <mergeCells count="27">
    <mergeCell ref="C102:G102"/>
    <mergeCell ref="C103:G103"/>
    <mergeCell ref="C111:G111"/>
    <mergeCell ref="C74:G74"/>
    <mergeCell ref="C78:G78"/>
    <mergeCell ref="C81:G81"/>
    <mergeCell ref="C82:G82"/>
    <mergeCell ref="C91:G91"/>
    <mergeCell ref="C93:G93"/>
    <mergeCell ref="C40:G40"/>
    <mergeCell ref="C48:G48"/>
    <mergeCell ref="C54:G54"/>
    <mergeCell ref="C56:G56"/>
    <mergeCell ref="C65:G65"/>
    <mergeCell ref="C68:G68"/>
    <mergeCell ref="C18:G18"/>
    <mergeCell ref="C20:G20"/>
    <mergeCell ref="C24:G24"/>
    <mergeCell ref="C27:G27"/>
    <mergeCell ref="C32:G32"/>
    <mergeCell ref="C37:G37"/>
    <mergeCell ref="A1:G1"/>
    <mergeCell ref="C2:G2"/>
    <mergeCell ref="C3:G3"/>
    <mergeCell ref="C4:G4"/>
    <mergeCell ref="C10:G10"/>
    <mergeCell ref="C16:G16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9FF-BC60-4858-BDD3-08B48D6DA53F}">
  <sheetPr>
    <outlinePr summaryBelow="0"/>
  </sheetPr>
  <dimension ref="A1:BH5000"/>
  <sheetViews>
    <sheetView workbookViewId="0">
      <pane ySplit="7" topLeftCell="A38" activePane="bottomLeft" state="frozen"/>
      <selection pane="bottomLeft" activeCell="F45" sqref="F45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102</v>
      </c>
      <c r="B1" s="195"/>
      <c r="C1" s="195"/>
      <c r="D1" s="195"/>
      <c r="E1" s="195"/>
      <c r="F1" s="195"/>
      <c r="G1" s="195"/>
      <c r="AG1" t="s">
        <v>103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104</v>
      </c>
    </row>
    <row r="3" spans="1:60" ht="25.05" customHeight="1" x14ac:dyDescent="0.25">
      <c r="A3" s="196" t="s">
        <v>8</v>
      </c>
      <c r="B3" s="49" t="s">
        <v>56</v>
      </c>
      <c r="C3" s="199" t="s">
        <v>57</v>
      </c>
      <c r="D3" s="197"/>
      <c r="E3" s="197"/>
      <c r="F3" s="197"/>
      <c r="G3" s="198"/>
      <c r="AC3" s="174" t="s">
        <v>104</v>
      </c>
      <c r="AG3" t="s">
        <v>105</v>
      </c>
    </row>
    <row r="4" spans="1:60" ht="25.05" customHeight="1" x14ac:dyDescent="0.25">
      <c r="A4" s="200" t="s">
        <v>9</v>
      </c>
      <c r="B4" s="201" t="s">
        <v>49</v>
      </c>
      <c r="C4" s="202" t="s">
        <v>57</v>
      </c>
      <c r="D4" s="203"/>
      <c r="E4" s="203"/>
      <c r="F4" s="203"/>
      <c r="G4" s="204"/>
      <c r="AG4" t="s">
        <v>106</v>
      </c>
    </row>
    <row r="5" spans="1:60" x14ac:dyDescent="0.25">
      <c r="D5" s="10"/>
    </row>
    <row r="6" spans="1:60" ht="39.6" x14ac:dyDescent="0.25">
      <c r="A6" s="206" t="s">
        <v>107</v>
      </c>
      <c r="B6" s="208" t="s">
        <v>108</v>
      </c>
      <c r="C6" s="208" t="s">
        <v>109</v>
      </c>
      <c r="D6" s="207" t="s">
        <v>110</v>
      </c>
      <c r="E6" s="206" t="s">
        <v>111</v>
      </c>
      <c r="F6" s="205" t="s">
        <v>112</v>
      </c>
      <c r="G6" s="206" t="s">
        <v>29</v>
      </c>
      <c r="H6" s="209" t="s">
        <v>30</v>
      </c>
      <c r="I6" s="209" t="s">
        <v>113</v>
      </c>
      <c r="J6" s="209" t="s">
        <v>31</v>
      </c>
      <c r="K6" s="209" t="s">
        <v>114</v>
      </c>
      <c r="L6" s="209" t="s">
        <v>115</v>
      </c>
      <c r="M6" s="209" t="s">
        <v>116</v>
      </c>
      <c r="N6" s="209" t="s">
        <v>117</v>
      </c>
      <c r="O6" s="209" t="s">
        <v>118</v>
      </c>
      <c r="P6" s="209" t="s">
        <v>119</v>
      </c>
      <c r="Q6" s="209" t="s">
        <v>120</v>
      </c>
      <c r="R6" s="209" t="s">
        <v>121</v>
      </c>
      <c r="S6" s="209" t="s">
        <v>122</v>
      </c>
      <c r="T6" s="209" t="s">
        <v>123</v>
      </c>
      <c r="U6" s="209" t="s">
        <v>124</v>
      </c>
      <c r="V6" s="209" t="s">
        <v>125</v>
      </c>
      <c r="W6" s="209" t="s">
        <v>126</v>
      </c>
      <c r="X6" s="209" t="s">
        <v>127</v>
      </c>
      <c r="Y6" s="209" t="s">
        <v>128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129</v>
      </c>
      <c r="B8" s="225" t="s">
        <v>49</v>
      </c>
      <c r="C8" s="248" t="s">
        <v>80</v>
      </c>
      <c r="D8" s="226"/>
      <c r="E8" s="227"/>
      <c r="F8" s="228"/>
      <c r="G8" s="228">
        <f>SUMIF(AG9:AG16,"&lt;&gt;NOR",G9:G16)</f>
        <v>0</v>
      </c>
      <c r="H8" s="228"/>
      <c r="I8" s="228">
        <f>SUM(I9:I16)</f>
        <v>0</v>
      </c>
      <c r="J8" s="228"/>
      <c r="K8" s="228">
        <f>SUM(K9:K16)</f>
        <v>20454.060000000001</v>
      </c>
      <c r="L8" s="228"/>
      <c r="M8" s="228">
        <f>SUM(M9:M16)</f>
        <v>0</v>
      </c>
      <c r="N8" s="227"/>
      <c r="O8" s="227">
        <f>SUM(O9:O16)</f>
        <v>0</v>
      </c>
      <c r="P8" s="227"/>
      <c r="Q8" s="227">
        <f>SUM(Q9:Q16)</f>
        <v>0</v>
      </c>
      <c r="R8" s="228"/>
      <c r="S8" s="228"/>
      <c r="T8" s="229"/>
      <c r="U8" s="223"/>
      <c r="V8" s="223">
        <f>SUM(V9:V16)</f>
        <v>7.8900000000000006</v>
      </c>
      <c r="W8" s="223"/>
      <c r="X8" s="223"/>
      <c r="Y8" s="223"/>
      <c r="AG8" t="s">
        <v>130</v>
      </c>
    </row>
    <row r="9" spans="1:60" outlineLevel="1" x14ac:dyDescent="0.25">
      <c r="A9" s="231">
        <v>1</v>
      </c>
      <c r="B9" s="232" t="s">
        <v>267</v>
      </c>
      <c r="C9" s="250" t="s">
        <v>268</v>
      </c>
      <c r="D9" s="233" t="s">
        <v>141</v>
      </c>
      <c r="E9" s="234">
        <v>37.4</v>
      </c>
      <c r="F9" s="235"/>
      <c r="G9" s="236">
        <f>ROUND(E9*F9,2)</f>
        <v>0</v>
      </c>
      <c r="H9" s="235">
        <v>0</v>
      </c>
      <c r="I9" s="236">
        <f>ROUND(E9*H9,2)</f>
        <v>0</v>
      </c>
      <c r="J9" s="235">
        <v>97.9</v>
      </c>
      <c r="K9" s="236">
        <f>ROUND(E9*J9,2)</f>
        <v>3661.46</v>
      </c>
      <c r="L9" s="236">
        <v>21</v>
      </c>
      <c r="M9" s="236">
        <f>G9*(1+L9/100)</f>
        <v>0</v>
      </c>
      <c r="N9" s="234">
        <v>0</v>
      </c>
      <c r="O9" s="234">
        <f>ROUND(E9*N9,2)</f>
        <v>0</v>
      </c>
      <c r="P9" s="234">
        <v>0</v>
      </c>
      <c r="Q9" s="234">
        <f>ROUND(E9*P9,2)</f>
        <v>0</v>
      </c>
      <c r="R9" s="236" t="s">
        <v>142</v>
      </c>
      <c r="S9" s="236" t="s">
        <v>143</v>
      </c>
      <c r="T9" s="237" t="s">
        <v>143</v>
      </c>
      <c r="U9" s="220">
        <v>0.12</v>
      </c>
      <c r="V9" s="220">
        <f>ROUND(E9*U9,2)</f>
        <v>4.49</v>
      </c>
      <c r="W9" s="220"/>
      <c r="X9" s="220" t="s">
        <v>136</v>
      </c>
      <c r="Y9" s="220" t="s">
        <v>137</v>
      </c>
      <c r="Z9" s="210"/>
      <c r="AA9" s="210"/>
      <c r="AB9" s="210"/>
      <c r="AC9" s="210"/>
      <c r="AD9" s="210"/>
      <c r="AE9" s="210"/>
      <c r="AF9" s="210"/>
      <c r="AG9" s="210" t="s">
        <v>138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51" t="s">
        <v>196</v>
      </c>
      <c r="D10" s="245"/>
      <c r="E10" s="245"/>
      <c r="F10" s="245"/>
      <c r="G10" s="245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145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52" t="s">
        <v>389</v>
      </c>
      <c r="D11" s="221"/>
      <c r="E11" s="222">
        <v>37.4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147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0.399999999999999" outlineLevel="1" x14ac:dyDescent="0.25">
      <c r="A12" s="238">
        <v>2</v>
      </c>
      <c r="B12" s="239" t="s">
        <v>158</v>
      </c>
      <c r="C12" s="249" t="s">
        <v>159</v>
      </c>
      <c r="D12" s="240" t="s">
        <v>141</v>
      </c>
      <c r="E12" s="241">
        <v>37.4</v>
      </c>
      <c r="F12" s="242"/>
      <c r="G12" s="243">
        <f>ROUND(E12*F12,2)</f>
        <v>0</v>
      </c>
      <c r="H12" s="242">
        <v>0</v>
      </c>
      <c r="I12" s="243">
        <f>ROUND(E12*H12,2)</f>
        <v>0</v>
      </c>
      <c r="J12" s="242">
        <v>90.9</v>
      </c>
      <c r="K12" s="243">
        <f>ROUND(E12*J12,2)</f>
        <v>3399.66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 t="s">
        <v>142</v>
      </c>
      <c r="S12" s="243" t="s">
        <v>143</v>
      </c>
      <c r="T12" s="244" t="s">
        <v>143</v>
      </c>
      <c r="U12" s="220">
        <v>0.05</v>
      </c>
      <c r="V12" s="220">
        <f>ROUND(E12*U12,2)</f>
        <v>1.87</v>
      </c>
      <c r="W12" s="220"/>
      <c r="X12" s="220" t="s">
        <v>136</v>
      </c>
      <c r="Y12" s="220" t="s">
        <v>137</v>
      </c>
      <c r="Z12" s="210"/>
      <c r="AA12" s="210"/>
      <c r="AB12" s="210"/>
      <c r="AC12" s="210"/>
      <c r="AD12" s="210"/>
      <c r="AE12" s="210"/>
      <c r="AF12" s="210"/>
      <c r="AG12" s="210" t="s">
        <v>138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5">
      <c r="A13" s="231">
        <v>3</v>
      </c>
      <c r="B13" s="232" t="s">
        <v>197</v>
      </c>
      <c r="C13" s="250" t="s">
        <v>198</v>
      </c>
      <c r="D13" s="233" t="s">
        <v>141</v>
      </c>
      <c r="E13" s="234">
        <v>37.4</v>
      </c>
      <c r="F13" s="235"/>
      <c r="G13" s="236">
        <f>ROUND(E13*F13,2)</f>
        <v>0</v>
      </c>
      <c r="H13" s="235">
        <v>0</v>
      </c>
      <c r="I13" s="236">
        <f>ROUND(E13*H13,2)</f>
        <v>0</v>
      </c>
      <c r="J13" s="235">
        <v>321.5</v>
      </c>
      <c r="K13" s="236">
        <f>ROUND(E13*J13,2)</f>
        <v>12024.1</v>
      </c>
      <c r="L13" s="236">
        <v>21</v>
      </c>
      <c r="M13" s="236">
        <f>G13*(1+L13/100)</f>
        <v>0</v>
      </c>
      <c r="N13" s="234">
        <v>0</v>
      </c>
      <c r="O13" s="234">
        <f>ROUND(E13*N13,2)</f>
        <v>0</v>
      </c>
      <c r="P13" s="234">
        <v>0</v>
      </c>
      <c r="Q13" s="234">
        <f>ROUND(E13*P13,2)</f>
        <v>0</v>
      </c>
      <c r="R13" s="236" t="s">
        <v>142</v>
      </c>
      <c r="S13" s="236" t="s">
        <v>143</v>
      </c>
      <c r="T13" s="237" t="s">
        <v>143</v>
      </c>
      <c r="U13" s="220">
        <v>1.0999999999999999E-2</v>
      </c>
      <c r="V13" s="220">
        <f>ROUND(E13*U13,2)</f>
        <v>0.41</v>
      </c>
      <c r="W13" s="220"/>
      <c r="X13" s="220" t="s">
        <v>136</v>
      </c>
      <c r="Y13" s="220" t="s">
        <v>137</v>
      </c>
      <c r="Z13" s="210"/>
      <c r="AA13" s="210"/>
      <c r="AB13" s="210"/>
      <c r="AC13" s="210"/>
      <c r="AD13" s="210"/>
      <c r="AE13" s="210"/>
      <c r="AF13" s="210"/>
      <c r="AG13" s="210" t="s">
        <v>138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2" x14ac:dyDescent="0.25">
      <c r="A14" s="217"/>
      <c r="B14" s="218"/>
      <c r="C14" s="251" t="s">
        <v>152</v>
      </c>
      <c r="D14" s="245"/>
      <c r="E14" s="245"/>
      <c r="F14" s="245"/>
      <c r="G14" s="245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145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31">
        <v>4</v>
      </c>
      <c r="B15" s="232" t="s">
        <v>161</v>
      </c>
      <c r="C15" s="250" t="s">
        <v>162</v>
      </c>
      <c r="D15" s="233" t="s">
        <v>141</v>
      </c>
      <c r="E15" s="234">
        <v>37.4</v>
      </c>
      <c r="F15" s="235"/>
      <c r="G15" s="236">
        <f>ROUND(E15*F15,2)</f>
        <v>0</v>
      </c>
      <c r="H15" s="235">
        <v>0</v>
      </c>
      <c r="I15" s="236">
        <f>ROUND(E15*H15,2)</f>
        <v>0</v>
      </c>
      <c r="J15" s="235">
        <v>36.6</v>
      </c>
      <c r="K15" s="236">
        <f>ROUND(E15*J15,2)</f>
        <v>1368.84</v>
      </c>
      <c r="L15" s="236">
        <v>21</v>
      </c>
      <c r="M15" s="236">
        <f>G15*(1+L15/100)</f>
        <v>0</v>
      </c>
      <c r="N15" s="234">
        <v>0</v>
      </c>
      <c r="O15" s="234">
        <f>ROUND(E15*N15,2)</f>
        <v>0</v>
      </c>
      <c r="P15" s="234">
        <v>0</v>
      </c>
      <c r="Q15" s="234">
        <f>ROUND(E15*P15,2)</f>
        <v>0</v>
      </c>
      <c r="R15" s="236" t="s">
        <v>142</v>
      </c>
      <c r="S15" s="236" t="s">
        <v>143</v>
      </c>
      <c r="T15" s="237" t="s">
        <v>143</v>
      </c>
      <c r="U15" s="220">
        <v>0.03</v>
      </c>
      <c r="V15" s="220">
        <f>ROUND(E15*U15,2)</f>
        <v>1.1200000000000001</v>
      </c>
      <c r="W15" s="220"/>
      <c r="X15" s="220" t="s">
        <v>136</v>
      </c>
      <c r="Y15" s="220" t="s">
        <v>137</v>
      </c>
      <c r="Z15" s="210"/>
      <c r="AA15" s="210"/>
      <c r="AB15" s="210"/>
      <c r="AC15" s="210"/>
      <c r="AD15" s="210"/>
      <c r="AE15" s="210"/>
      <c r="AF15" s="210"/>
      <c r="AG15" s="210" t="s">
        <v>138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53" t="s">
        <v>163</v>
      </c>
      <c r="D16" s="247"/>
      <c r="E16" s="247"/>
      <c r="F16" s="247"/>
      <c r="G16" s="247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164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46" t="str">
        <f>C16</f>
        <v>Uložení sypaniny do násypů nebo na skládku s rozprostřením sypaniny ve vrstvách a s hrubým urovnáním.</v>
      </c>
      <c r="BB16" s="210"/>
      <c r="BC16" s="210"/>
      <c r="BD16" s="210"/>
      <c r="BE16" s="210"/>
      <c r="BF16" s="210"/>
      <c r="BG16" s="210"/>
      <c r="BH16" s="210"/>
    </row>
    <row r="17" spans="1:60" x14ac:dyDescent="0.25">
      <c r="A17" s="224" t="s">
        <v>129</v>
      </c>
      <c r="B17" s="225" t="s">
        <v>81</v>
      </c>
      <c r="C17" s="248" t="s">
        <v>82</v>
      </c>
      <c r="D17" s="226"/>
      <c r="E17" s="227"/>
      <c r="F17" s="228"/>
      <c r="G17" s="228">
        <f>SUMIF(AG18:AG19,"&lt;&gt;NOR",G18:G19)</f>
        <v>0</v>
      </c>
      <c r="H17" s="228"/>
      <c r="I17" s="228">
        <f>SUM(I18:I19)</f>
        <v>6521</v>
      </c>
      <c r="J17" s="228"/>
      <c r="K17" s="228">
        <f>SUM(K18:K19)</f>
        <v>793</v>
      </c>
      <c r="L17" s="228"/>
      <c r="M17" s="228">
        <f>SUM(M18:M19)</f>
        <v>0</v>
      </c>
      <c r="N17" s="227"/>
      <c r="O17" s="227">
        <f>SUM(O18:O19)</f>
        <v>3.62</v>
      </c>
      <c r="P17" s="227"/>
      <c r="Q17" s="227">
        <f>SUM(Q18:Q19)</f>
        <v>0</v>
      </c>
      <c r="R17" s="228"/>
      <c r="S17" s="228"/>
      <c r="T17" s="229"/>
      <c r="U17" s="223"/>
      <c r="V17" s="223">
        <f>SUM(V18:V19)</f>
        <v>1.44</v>
      </c>
      <c r="W17" s="223"/>
      <c r="X17" s="223"/>
      <c r="Y17" s="223"/>
      <c r="AG17" t="s">
        <v>130</v>
      </c>
    </row>
    <row r="18" spans="1:60" ht="20.399999999999999" outlineLevel="1" x14ac:dyDescent="0.25">
      <c r="A18" s="231">
        <v>5</v>
      </c>
      <c r="B18" s="232" t="s">
        <v>284</v>
      </c>
      <c r="C18" s="250" t="s">
        <v>285</v>
      </c>
      <c r="D18" s="233" t="s">
        <v>141</v>
      </c>
      <c r="E18" s="234">
        <v>1.38</v>
      </c>
      <c r="F18" s="235"/>
      <c r="G18" s="236">
        <f>ROUND(E18*F18,2)</f>
        <v>0</v>
      </c>
      <c r="H18" s="235">
        <v>4725.3599999999997</v>
      </c>
      <c r="I18" s="236">
        <f>ROUND(E18*H18,2)</f>
        <v>6521</v>
      </c>
      <c r="J18" s="235">
        <v>574.64</v>
      </c>
      <c r="K18" s="236">
        <f>ROUND(E18*J18,2)</f>
        <v>793</v>
      </c>
      <c r="L18" s="236">
        <v>21</v>
      </c>
      <c r="M18" s="236">
        <f>G18*(1+L18/100)</f>
        <v>0</v>
      </c>
      <c r="N18" s="234">
        <v>2.6262799999999999</v>
      </c>
      <c r="O18" s="234">
        <f>ROUND(E18*N18,2)</f>
        <v>3.62</v>
      </c>
      <c r="P18" s="234">
        <v>0</v>
      </c>
      <c r="Q18" s="234">
        <f>ROUND(E18*P18,2)</f>
        <v>0</v>
      </c>
      <c r="R18" s="236" t="s">
        <v>286</v>
      </c>
      <c r="S18" s="236" t="s">
        <v>143</v>
      </c>
      <c r="T18" s="237" t="s">
        <v>143</v>
      </c>
      <c r="U18" s="220">
        <v>1.04</v>
      </c>
      <c r="V18" s="220">
        <f>ROUND(E18*U18,2)</f>
        <v>1.44</v>
      </c>
      <c r="W18" s="220"/>
      <c r="X18" s="220" t="s">
        <v>136</v>
      </c>
      <c r="Y18" s="220" t="s">
        <v>137</v>
      </c>
      <c r="Z18" s="210"/>
      <c r="AA18" s="210"/>
      <c r="AB18" s="210"/>
      <c r="AC18" s="210"/>
      <c r="AD18" s="210"/>
      <c r="AE18" s="210"/>
      <c r="AF18" s="210"/>
      <c r="AG18" s="210" t="s">
        <v>138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5">
      <c r="A19" s="217"/>
      <c r="B19" s="218"/>
      <c r="C19" s="252" t="s">
        <v>390</v>
      </c>
      <c r="D19" s="221"/>
      <c r="E19" s="222">
        <v>1.38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147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x14ac:dyDescent="0.25">
      <c r="A20" s="224" t="s">
        <v>129</v>
      </c>
      <c r="B20" s="225" t="s">
        <v>83</v>
      </c>
      <c r="C20" s="248" t="s">
        <v>84</v>
      </c>
      <c r="D20" s="226"/>
      <c r="E20" s="227"/>
      <c r="F20" s="228"/>
      <c r="G20" s="228">
        <f>SUMIF(AG21:AG33,"&lt;&gt;NOR",G21:G33)</f>
        <v>0</v>
      </c>
      <c r="H20" s="228"/>
      <c r="I20" s="228">
        <f>SUM(I21:I33)</f>
        <v>80129.19</v>
      </c>
      <c r="J20" s="228"/>
      <c r="K20" s="228">
        <f>SUM(K21:K33)</f>
        <v>101509.98</v>
      </c>
      <c r="L20" s="228"/>
      <c r="M20" s="228">
        <f>SUM(M21:M33)</f>
        <v>0</v>
      </c>
      <c r="N20" s="227"/>
      <c r="O20" s="227">
        <f>SUM(O21:O33)</f>
        <v>3.6</v>
      </c>
      <c r="P20" s="227"/>
      <c r="Q20" s="227">
        <f>SUM(Q21:Q33)</f>
        <v>0</v>
      </c>
      <c r="R20" s="228"/>
      <c r="S20" s="228"/>
      <c r="T20" s="229"/>
      <c r="U20" s="223"/>
      <c r="V20" s="223">
        <f>SUM(V21:V33)</f>
        <v>123.55</v>
      </c>
      <c r="W20" s="223"/>
      <c r="X20" s="223"/>
      <c r="Y20" s="223"/>
      <c r="AG20" t="s">
        <v>130</v>
      </c>
    </row>
    <row r="21" spans="1:60" outlineLevel="1" x14ac:dyDescent="0.25">
      <c r="A21" s="231">
        <v>6</v>
      </c>
      <c r="B21" s="232" t="s">
        <v>310</v>
      </c>
      <c r="C21" s="250" t="s">
        <v>311</v>
      </c>
      <c r="D21" s="233" t="s">
        <v>167</v>
      </c>
      <c r="E21" s="234">
        <v>82.16</v>
      </c>
      <c r="F21" s="235"/>
      <c r="G21" s="236">
        <f>ROUND(E21*F21,2)</f>
        <v>0</v>
      </c>
      <c r="H21" s="235">
        <v>233.32</v>
      </c>
      <c r="I21" s="236">
        <f>ROUND(E21*H21,2)</f>
        <v>19169.57</v>
      </c>
      <c r="J21" s="235">
        <v>548.67999999999995</v>
      </c>
      <c r="K21" s="236">
        <f>ROUND(E21*J21,2)</f>
        <v>45079.55</v>
      </c>
      <c r="L21" s="236">
        <v>21</v>
      </c>
      <c r="M21" s="236">
        <f>G21*(1+L21/100)</f>
        <v>0</v>
      </c>
      <c r="N21" s="234">
        <v>3.9039999999999998E-2</v>
      </c>
      <c r="O21" s="234">
        <f>ROUND(E21*N21,2)</f>
        <v>3.21</v>
      </c>
      <c r="P21" s="234">
        <v>0</v>
      </c>
      <c r="Q21" s="234">
        <f>ROUND(E21*P21,2)</f>
        <v>0</v>
      </c>
      <c r="R21" s="236" t="s">
        <v>281</v>
      </c>
      <c r="S21" s="236" t="s">
        <v>143</v>
      </c>
      <c r="T21" s="237" t="s">
        <v>143</v>
      </c>
      <c r="U21" s="220">
        <v>0.65</v>
      </c>
      <c r="V21" s="220">
        <f>ROUND(E21*U21,2)</f>
        <v>53.4</v>
      </c>
      <c r="W21" s="220"/>
      <c r="X21" s="220" t="s">
        <v>136</v>
      </c>
      <c r="Y21" s="220" t="s">
        <v>137</v>
      </c>
      <c r="Z21" s="210"/>
      <c r="AA21" s="210"/>
      <c r="AB21" s="210"/>
      <c r="AC21" s="210"/>
      <c r="AD21" s="210"/>
      <c r="AE21" s="210"/>
      <c r="AF21" s="210"/>
      <c r="AG21" s="210" t="s">
        <v>138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51" t="s">
        <v>312</v>
      </c>
      <c r="D22" s="245"/>
      <c r="E22" s="245"/>
      <c r="F22" s="245"/>
      <c r="G22" s="245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145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46" t="str">
        <f>C22</f>
        <v>svislé nebo šikmé (odkloněné), půdorysně přímé nebo zalomené, stěn nosných, výplňových, nebo příček, včetně vzpěr nebo jiného zajištění</v>
      </c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17"/>
      <c r="B23" s="218"/>
      <c r="C23" s="252" t="s">
        <v>391</v>
      </c>
      <c r="D23" s="221"/>
      <c r="E23" s="222">
        <v>9.1999999999999993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147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5">
      <c r="A24" s="217"/>
      <c r="B24" s="218"/>
      <c r="C24" s="252" t="s">
        <v>392</v>
      </c>
      <c r="D24" s="221"/>
      <c r="E24" s="222">
        <v>62.56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147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5">
      <c r="A25" s="217"/>
      <c r="B25" s="218"/>
      <c r="C25" s="252" t="s">
        <v>393</v>
      </c>
      <c r="D25" s="221"/>
      <c r="E25" s="222">
        <v>10.4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147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31">
        <v>7</v>
      </c>
      <c r="B26" s="232" t="s">
        <v>317</v>
      </c>
      <c r="C26" s="250" t="s">
        <v>318</v>
      </c>
      <c r="D26" s="233" t="s">
        <v>167</v>
      </c>
      <c r="E26" s="234">
        <v>82.16</v>
      </c>
      <c r="F26" s="235"/>
      <c r="G26" s="236">
        <f>ROUND(E26*F26,2)</f>
        <v>0</v>
      </c>
      <c r="H26" s="235">
        <v>0</v>
      </c>
      <c r="I26" s="236">
        <f>ROUND(E26*H26,2)</f>
        <v>0</v>
      </c>
      <c r="J26" s="235">
        <v>364.5</v>
      </c>
      <c r="K26" s="236">
        <f>ROUND(E26*J26,2)</f>
        <v>29947.32</v>
      </c>
      <c r="L26" s="236">
        <v>21</v>
      </c>
      <c r="M26" s="236">
        <f>G26*(1+L26/100)</f>
        <v>0</v>
      </c>
      <c r="N26" s="234">
        <v>0</v>
      </c>
      <c r="O26" s="234">
        <f>ROUND(E26*N26,2)</f>
        <v>0</v>
      </c>
      <c r="P26" s="234">
        <v>0</v>
      </c>
      <c r="Q26" s="234">
        <f>ROUND(E26*P26,2)</f>
        <v>0</v>
      </c>
      <c r="R26" s="236" t="s">
        <v>281</v>
      </c>
      <c r="S26" s="236" t="s">
        <v>143</v>
      </c>
      <c r="T26" s="237" t="s">
        <v>143</v>
      </c>
      <c r="U26" s="220">
        <v>0.35</v>
      </c>
      <c r="V26" s="220">
        <f>ROUND(E26*U26,2)</f>
        <v>28.76</v>
      </c>
      <c r="W26" s="220"/>
      <c r="X26" s="220" t="s">
        <v>136</v>
      </c>
      <c r="Y26" s="220" t="s">
        <v>137</v>
      </c>
      <c r="Z26" s="210"/>
      <c r="AA26" s="210"/>
      <c r="AB26" s="210"/>
      <c r="AC26" s="210"/>
      <c r="AD26" s="210"/>
      <c r="AE26" s="210"/>
      <c r="AF26" s="210"/>
      <c r="AG26" s="210" t="s">
        <v>138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51" t="s">
        <v>312</v>
      </c>
      <c r="D27" s="245"/>
      <c r="E27" s="245"/>
      <c r="F27" s="245"/>
      <c r="G27" s="245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46" t="str">
        <f>C27</f>
        <v>svislé nebo šikmé (odkloněné), půdorysně přímé nebo zalomené, stěn nosných, výplňových, nebo příček, včetně vzpěr nebo jiného zajištění</v>
      </c>
      <c r="BB27" s="210"/>
      <c r="BC27" s="210"/>
      <c r="BD27" s="210"/>
      <c r="BE27" s="210"/>
      <c r="BF27" s="210"/>
      <c r="BG27" s="210"/>
      <c r="BH27" s="210"/>
    </row>
    <row r="28" spans="1:60" ht="20.399999999999999" outlineLevel="1" x14ac:dyDescent="0.25">
      <c r="A28" s="231">
        <v>8</v>
      </c>
      <c r="B28" s="232" t="s">
        <v>319</v>
      </c>
      <c r="C28" s="250" t="s">
        <v>320</v>
      </c>
      <c r="D28" s="233" t="s">
        <v>141</v>
      </c>
      <c r="E28" s="234">
        <v>10.944000000000001</v>
      </c>
      <c r="F28" s="235"/>
      <c r="G28" s="236">
        <f>ROUND(E28*F28,2)</f>
        <v>0</v>
      </c>
      <c r="H28" s="235">
        <v>4497.71</v>
      </c>
      <c r="I28" s="236">
        <f>ROUND(E28*H28,2)</f>
        <v>49222.94</v>
      </c>
      <c r="J28" s="235">
        <v>1512.29</v>
      </c>
      <c r="K28" s="236">
        <f>ROUND(E28*J28,2)</f>
        <v>16550.5</v>
      </c>
      <c r="L28" s="236">
        <v>21</v>
      </c>
      <c r="M28" s="236">
        <f>G28*(1+L28/100)</f>
        <v>0</v>
      </c>
      <c r="N28" s="234">
        <v>0</v>
      </c>
      <c r="O28" s="234">
        <f>ROUND(E28*N28,2)</f>
        <v>0</v>
      </c>
      <c r="P28" s="234">
        <v>0</v>
      </c>
      <c r="Q28" s="234">
        <f>ROUND(E28*P28,2)</f>
        <v>0</v>
      </c>
      <c r="R28" s="236" t="s">
        <v>286</v>
      </c>
      <c r="S28" s="236" t="s">
        <v>143</v>
      </c>
      <c r="T28" s="237" t="s">
        <v>143</v>
      </c>
      <c r="U28" s="220">
        <v>2.46</v>
      </c>
      <c r="V28" s="220">
        <f>ROUND(E28*U28,2)</f>
        <v>26.92</v>
      </c>
      <c r="W28" s="220"/>
      <c r="X28" s="220" t="s">
        <v>136</v>
      </c>
      <c r="Y28" s="220" t="s">
        <v>137</v>
      </c>
      <c r="Z28" s="210"/>
      <c r="AA28" s="210"/>
      <c r="AB28" s="210"/>
      <c r="AC28" s="210"/>
      <c r="AD28" s="210"/>
      <c r="AE28" s="210"/>
      <c r="AF28" s="210"/>
      <c r="AG28" s="210" t="s">
        <v>138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ht="21" outlineLevel="2" x14ac:dyDescent="0.25">
      <c r="A29" s="217"/>
      <c r="B29" s="218"/>
      <c r="C29" s="251" t="s">
        <v>321</v>
      </c>
      <c r="D29" s="245"/>
      <c r="E29" s="245"/>
      <c r="F29" s="245"/>
      <c r="G29" s="245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145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46" t="str">
        <f>C29</f>
        <v>čistíren odpadních vod (mimo budovy), nádrží, vodojemů, žlabů nebo kanálů, včetně pomocného pracovního lešení o výšce podlahy do 1900 mm a pro zatížení do 1,5 kPa,</v>
      </c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52" t="s">
        <v>394</v>
      </c>
      <c r="D30" s="221"/>
      <c r="E30" s="222">
        <v>9.3840000000000003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147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5">
      <c r="A31" s="217"/>
      <c r="B31" s="218"/>
      <c r="C31" s="252" t="s">
        <v>395</v>
      </c>
      <c r="D31" s="221"/>
      <c r="E31" s="222">
        <v>1.56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147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31">
        <v>9</v>
      </c>
      <c r="B32" s="232" t="s">
        <v>325</v>
      </c>
      <c r="C32" s="250" t="s">
        <v>326</v>
      </c>
      <c r="D32" s="233" t="s">
        <v>182</v>
      </c>
      <c r="E32" s="234">
        <v>0.36971999999999999</v>
      </c>
      <c r="F32" s="235"/>
      <c r="G32" s="236">
        <f>ROUND(E32*F32,2)</f>
        <v>0</v>
      </c>
      <c r="H32" s="235">
        <v>31744.78</v>
      </c>
      <c r="I32" s="236">
        <f>ROUND(E32*H32,2)</f>
        <v>11736.68</v>
      </c>
      <c r="J32" s="235">
        <v>26865.22</v>
      </c>
      <c r="K32" s="236">
        <f>ROUND(E32*J32,2)</f>
        <v>9932.61</v>
      </c>
      <c r="L32" s="236">
        <v>21</v>
      </c>
      <c r="M32" s="236">
        <f>G32*(1+L32/100)</f>
        <v>0</v>
      </c>
      <c r="N32" s="234">
        <v>1.06142</v>
      </c>
      <c r="O32" s="234">
        <f>ROUND(E32*N32,2)</f>
        <v>0.39</v>
      </c>
      <c r="P32" s="234">
        <v>0</v>
      </c>
      <c r="Q32" s="234">
        <f>ROUND(E32*P32,2)</f>
        <v>0</v>
      </c>
      <c r="R32" s="236" t="s">
        <v>217</v>
      </c>
      <c r="S32" s="236" t="s">
        <v>143</v>
      </c>
      <c r="T32" s="237" t="s">
        <v>143</v>
      </c>
      <c r="U32" s="220">
        <v>39.130000000000003</v>
      </c>
      <c r="V32" s="220">
        <f>ROUND(E32*U32,2)</f>
        <v>14.47</v>
      </c>
      <c r="W32" s="220"/>
      <c r="X32" s="220" t="s">
        <v>136</v>
      </c>
      <c r="Y32" s="220" t="s">
        <v>137</v>
      </c>
      <c r="Z32" s="210"/>
      <c r="AA32" s="210"/>
      <c r="AB32" s="210"/>
      <c r="AC32" s="210"/>
      <c r="AD32" s="210"/>
      <c r="AE32" s="210"/>
      <c r="AF32" s="210"/>
      <c r="AG32" s="210" t="s">
        <v>138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5">
      <c r="A33" s="217"/>
      <c r="B33" s="218"/>
      <c r="C33" s="252" t="s">
        <v>396</v>
      </c>
      <c r="D33" s="221"/>
      <c r="E33" s="222">
        <v>0.36971999999999999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147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x14ac:dyDescent="0.25">
      <c r="A34" s="224" t="s">
        <v>129</v>
      </c>
      <c r="B34" s="225" t="s">
        <v>85</v>
      </c>
      <c r="C34" s="248" t="s">
        <v>86</v>
      </c>
      <c r="D34" s="226"/>
      <c r="E34" s="227"/>
      <c r="F34" s="228"/>
      <c r="G34" s="228">
        <f>SUMIF(AG35:AG43,"&lt;&gt;NOR",G35:G43)</f>
        <v>0</v>
      </c>
      <c r="H34" s="228"/>
      <c r="I34" s="228">
        <f>SUM(I35:I43)</f>
        <v>24353.010000000002</v>
      </c>
      <c r="J34" s="228"/>
      <c r="K34" s="228">
        <f>SUM(K35:K43)</f>
        <v>7521.15</v>
      </c>
      <c r="L34" s="228"/>
      <c r="M34" s="228">
        <f>SUM(M35:M43)</f>
        <v>0</v>
      </c>
      <c r="N34" s="227"/>
      <c r="O34" s="227">
        <f>SUM(O35:O43)</f>
        <v>33.53</v>
      </c>
      <c r="P34" s="227"/>
      <c r="Q34" s="227">
        <f>SUM(Q35:Q43)</f>
        <v>0</v>
      </c>
      <c r="R34" s="228"/>
      <c r="S34" s="228"/>
      <c r="T34" s="229"/>
      <c r="U34" s="223"/>
      <c r="V34" s="223">
        <f>SUM(V35:V43)</f>
        <v>10.61</v>
      </c>
      <c r="W34" s="223"/>
      <c r="X34" s="223"/>
      <c r="Y34" s="223"/>
      <c r="AG34" t="s">
        <v>130</v>
      </c>
    </row>
    <row r="35" spans="1:60" ht="20.399999999999999" outlineLevel="1" x14ac:dyDescent="0.25">
      <c r="A35" s="231">
        <v>10</v>
      </c>
      <c r="B35" s="232" t="s">
        <v>397</v>
      </c>
      <c r="C35" s="250" t="s">
        <v>398</v>
      </c>
      <c r="D35" s="233" t="s">
        <v>141</v>
      </c>
      <c r="E35" s="234">
        <v>12.48</v>
      </c>
      <c r="F35" s="235"/>
      <c r="G35" s="236">
        <f>ROUND(E35*F35,2)</f>
        <v>0</v>
      </c>
      <c r="H35" s="235">
        <v>1755.98</v>
      </c>
      <c r="I35" s="236">
        <f>ROUND(E35*H35,2)</f>
        <v>21914.63</v>
      </c>
      <c r="J35" s="235">
        <v>434.02</v>
      </c>
      <c r="K35" s="236">
        <f>ROUND(E35*J35,2)</f>
        <v>5416.57</v>
      </c>
      <c r="L35" s="236">
        <v>21</v>
      </c>
      <c r="M35" s="236">
        <f>G35*(1+L35/100)</f>
        <v>0</v>
      </c>
      <c r="N35" s="234">
        <v>2.4216000000000002</v>
      </c>
      <c r="O35" s="234">
        <f>ROUND(E35*N35,2)</f>
        <v>30.22</v>
      </c>
      <c r="P35" s="234">
        <v>0</v>
      </c>
      <c r="Q35" s="234">
        <f>ROUND(E35*P35,2)</f>
        <v>0</v>
      </c>
      <c r="R35" s="236" t="s">
        <v>217</v>
      </c>
      <c r="S35" s="236" t="s">
        <v>143</v>
      </c>
      <c r="T35" s="237" t="s">
        <v>143</v>
      </c>
      <c r="U35" s="220">
        <v>0.57999999999999996</v>
      </c>
      <c r="V35" s="220">
        <f>ROUND(E35*U35,2)</f>
        <v>7.24</v>
      </c>
      <c r="W35" s="220"/>
      <c r="X35" s="220" t="s">
        <v>136</v>
      </c>
      <c r="Y35" s="220" t="s">
        <v>137</v>
      </c>
      <c r="Z35" s="210"/>
      <c r="AA35" s="210"/>
      <c r="AB35" s="210"/>
      <c r="AC35" s="210"/>
      <c r="AD35" s="210"/>
      <c r="AE35" s="210"/>
      <c r="AF35" s="210"/>
      <c r="AG35" s="210" t="s">
        <v>138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5">
      <c r="A36" s="217"/>
      <c r="B36" s="218"/>
      <c r="C36" s="251" t="s">
        <v>252</v>
      </c>
      <c r="D36" s="245"/>
      <c r="E36" s="245"/>
      <c r="F36" s="245"/>
      <c r="G36" s="245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145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5">
      <c r="A37" s="217"/>
      <c r="B37" s="218"/>
      <c r="C37" s="258" t="s">
        <v>253</v>
      </c>
      <c r="D37" s="257"/>
      <c r="E37" s="257"/>
      <c r="F37" s="257"/>
      <c r="G37" s="257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164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46" t="str">
        <f>C37</f>
        <v>Včetně úpravy jednotlivých velkých kamenů hmotnosti přes 500 kg dodatečným rozpojením na místě uložení.</v>
      </c>
      <c r="BB37" s="210"/>
      <c r="BC37" s="210"/>
      <c r="BD37" s="210"/>
      <c r="BE37" s="210"/>
      <c r="BF37" s="210"/>
      <c r="BG37" s="210"/>
      <c r="BH37" s="210"/>
    </row>
    <row r="38" spans="1:60" outlineLevel="2" x14ac:dyDescent="0.25">
      <c r="A38" s="217"/>
      <c r="B38" s="218"/>
      <c r="C38" s="252" t="s">
        <v>399</v>
      </c>
      <c r="D38" s="221"/>
      <c r="E38" s="222">
        <v>8.4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147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3" x14ac:dyDescent="0.25">
      <c r="A39" s="217"/>
      <c r="B39" s="218"/>
      <c r="C39" s="252" t="s">
        <v>400</v>
      </c>
      <c r="D39" s="221"/>
      <c r="E39" s="222">
        <v>4.08</v>
      </c>
      <c r="F39" s="220"/>
      <c r="G39" s="220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147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20.399999999999999" outlineLevel="1" x14ac:dyDescent="0.25">
      <c r="A40" s="231">
        <v>11</v>
      </c>
      <c r="B40" s="232" t="s">
        <v>215</v>
      </c>
      <c r="C40" s="250" t="s">
        <v>216</v>
      </c>
      <c r="D40" s="233" t="s">
        <v>141</v>
      </c>
      <c r="E40" s="234">
        <v>2.76</v>
      </c>
      <c r="F40" s="235"/>
      <c r="G40" s="236">
        <f>ROUND(E40*F40,2)</f>
        <v>0</v>
      </c>
      <c r="H40" s="235">
        <v>883.47</v>
      </c>
      <c r="I40" s="236">
        <f>ROUND(E40*H40,2)</f>
        <v>2438.38</v>
      </c>
      <c r="J40" s="235">
        <v>762.53</v>
      </c>
      <c r="K40" s="236">
        <f>ROUND(E40*J40,2)</f>
        <v>2104.58</v>
      </c>
      <c r="L40" s="236">
        <v>21</v>
      </c>
      <c r="M40" s="236">
        <f>G40*(1+L40/100)</f>
        <v>0</v>
      </c>
      <c r="N40" s="234">
        <v>1.2</v>
      </c>
      <c r="O40" s="234">
        <f>ROUND(E40*N40,2)</f>
        <v>3.31</v>
      </c>
      <c r="P40" s="234">
        <v>0</v>
      </c>
      <c r="Q40" s="234">
        <f>ROUND(E40*P40,2)</f>
        <v>0</v>
      </c>
      <c r="R40" s="236" t="s">
        <v>217</v>
      </c>
      <c r="S40" s="236" t="s">
        <v>143</v>
      </c>
      <c r="T40" s="237" t="s">
        <v>143</v>
      </c>
      <c r="U40" s="220">
        <v>1.22</v>
      </c>
      <c r="V40" s="220">
        <f>ROUND(E40*U40,2)</f>
        <v>3.37</v>
      </c>
      <c r="W40" s="220"/>
      <c r="X40" s="220" t="s">
        <v>136</v>
      </c>
      <c r="Y40" s="220" t="s">
        <v>137</v>
      </c>
      <c r="Z40" s="210"/>
      <c r="AA40" s="210"/>
      <c r="AB40" s="210"/>
      <c r="AC40" s="210"/>
      <c r="AD40" s="210"/>
      <c r="AE40" s="210"/>
      <c r="AF40" s="210"/>
      <c r="AG40" s="210" t="s">
        <v>138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2" x14ac:dyDescent="0.25">
      <c r="A41" s="217"/>
      <c r="B41" s="218"/>
      <c r="C41" s="251" t="s">
        <v>218</v>
      </c>
      <c r="D41" s="245"/>
      <c r="E41" s="245"/>
      <c r="F41" s="245"/>
      <c r="G41" s="245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145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5">
      <c r="A42" s="217"/>
      <c r="B42" s="218"/>
      <c r="C42" s="258" t="s">
        <v>219</v>
      </c>
      <c r="D42" s="257"/>
      <c r="E42" s="257"/>
      <c r="F42" s="257"/>
      <c r="G42" s="257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164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5">
      <c r="A43" s="217"/>
      <c r="B43" s="218"/>
      <c r="C43" s="252" t="s">
        <v>401</v>
      </c>
      <c r="D43" s="221"/>
      <c r="E43" s="222">
        <v>2.76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147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5">
      <c r="A44" s="224" t="s">
        <v>129</v>
      </c>
      <c r="B44" s="225" t="s">
        <v>93</v>
      </c>
      <c r="C44" s="248" t="s">
        <v>94</v>
      </c>
      <c r="D44" s="226"/>
      <c r="E44" s="227"/>
      <c r="F44" s="228"/>
      <c r="G44" s="228">
        <f>SUMIF(AG45:AG45,"&lt;&gt;NOR",G45:G45)</f>
        <v>0</v>
      </c>
      <c r="H44" s="228"/>
      <c r="I44" s="228">
        <f>SUM(I45:I45)</f>
        <v>0</v>
      </c>
      <c r="J44" s="228"/>
      <c r="K44" s="228">
        <f>SUM(K45:K45)</f>
        <v>20032.45</v>
      </c>
      <c r="L44" s="228"/>
      <c r="M44" s="228">
        <f>SUM(M45:M45)</f>
        <v>0</v>
      </c>
      <c r="N44" s="227"/>
      <c r="O44" s="227">
        <f>SUM(O45:O45)</f>
        <v>0</v>
      </c>
      <c r="P44" s="227"/>
      <c r="Q44" s="227">
        <f>SUM(Q45:Q45)</f>
        <v>0</v>
      </c>
      <c r="R44" s="228"/>
      <c r="S44" s="228"/>
      <c r="T44" s="229"/>
      <c r="U44" s="223"/>
      <c r="V44" s="223">
        <f>SUM(V45:V45)</f>
        <v>15.9</v>
      </c>
      <c r="W44" s="223"/>
      <c r="X44" s="223"/>
      <c r="Y44" s="223"/>
      <c r="AG44" t="s">
        <v>130</v>
      </c>
    </row>
    <row r="45" spans="1:60" outlineLevel="1" x14ac:dyDescent="0.25">
      <c r="A45" s="231">
        <v>12</v>
      </c>
      <c r="B45" s="232" t="s">
        <v>230</v>
      </c>
      <c r="C45" s="250" t="s">
        <v>231</v>
      </c>
      <c r="D45" s="233" t="s">
        <v>182</v>
      </c>
      <c r="E45" s="234">
        <v>40.75779</v>
      </c>
      <c r="F45" s="235"/>
      <c r="G45" s="236">
        <f>ROUND(E45*F45,2)</f>
        <v>0</v>
      </c>
      <c r="H45" s="235">
        <v>0</v>
      </c>
      <c r="I45" s="236">
        <f>ROUND(E45*H45,2)</f>
        <v>0</v>
      </c>
      <c r="J45" s="235">
        <v>491.5</v>
      </c>
      <c r="K45" s="236">
        <f>ROUND(E45*J45,2)</f>
        <v>20032.45</v>
      </c>
      <c r="L45" s="236">
        <v>21</v>
      </c>
      <c r="M45" s="236">
        <f>G45*(1+L45/100)</f>
        <v>0</v>
      </c>
      <c r="N45" s="234">
        <v>0</v>
      </c>
      <c r="O45" s="234">
        <f>ROUND(E45*N45,2)</f>
        <v>0</v>
      </c>
      <c r="P45" s="234">
        <v>0</v>
      </c>
      <c r="Q45" s="234">
        <f>ROUND(E45*P45,2)</f>
        <v>0</v>
      </c>
      <c r="R45" s="236" t="s">
        <v>217</v>
      </c>
      <c r="S45" s="236" t="s">
        <v>143</v>
      </c>
      <c r="T45" s="237" t="s">
        <v>143</v>
      </c>
      <c r="U45" s="220">
        <v>0.39</v>
      </c>
      <c r="V45" s="220">
        <f>ROUND(E45*U45,2)</f>
        <v>15.9</v>
      </c>
      <c r="W45" s="220"/>
      <c r="X45" s="220" t="s">
        <v>232</v>
      </c>
      <c r="Y45" s="220" t="s">
        <v>137</v>
      </c>
      <c r="Z45" s="210"/>
      <c r="AA45" s="210"/>
      <c r="AB45" s="210"/>
      <c r="AC45" s="210"/>
      <c r="AD45" s="210"/>
      <c r="AE45" s="210"/>
      <c r="AF45" s="210"/>
      <c r="AG45" s="210" t="s">
        <v>233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x14ac:dyDescent="0.25">
      <c r="A46" s="3"/>
      <c r="B46" s="4"/>
      <c r="C46" s="254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v>12</v>
      </c>
      <c r="AF46">
        <v>21</v>
      </c>
      <c r="AG46" t="s">
        <v>115</v>
      </c>
    </row>
    <row r="47" spans="1:60" x14ac:dyDescent="0.25">
      <c r="A47" s="213"/>
      <c r="B47" s="214" t="s">
        <v>29</v>
      </c>
      <c r="C47" s="255"/>
      <c r="D47" s="215"/>
      <c r="E47" s="216"/>
      <c r="F47" s="216"/>
      <c r="G47" s="230">
        <f>G8+G17+G20+G34+G44</f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f>SUMIF(L7:L45,AE46,G7:G45)</f>
        <v>0</v>
      </c>
      <c r="AF47">
        <f>SUMIF(L7:L45,AF46,G7:G45)</f>
        <v>0</v>
      </c>
      <c r="AG47" t="s">
        <v>187</v>
      </c>
    </row>
    <row r="48" spans="1:60" x14ac:dyDescent="0.25">
      <c r="C48" s="256"/>
      <c r="D48" s="10"/>
      <c r="AG48" t="s">
        <v>188</v>
      </c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UP5eYlGiQhCv3vAAPgyjSXOk5Bj2j65mui9usoOVfCSF1LLE5HyaeLSdgG5QW2iMxV10MKUB4L/1YlVZLW01rA==" saltValue="R0+0Ir6bhYNcZZr1NP0UwA==" spinCount="100000" sheet="1" formatRows="0"/>
  <mergeCells count="14">
    <mergeCell ref="C41:G41"/>
    <mergeCell ref="C42:G42"/>
    <mergeCell ref="C16:G16"/>
    <mergeCell ref="C22:G22"/>
    <mergeCell ref="C27:G27"/>
    <mergeCell ref="C29:G29"/>
    <mergeCell ref="C36:G36"/>
    <mergeCell ref="C37:G37"/>
    <mergeCell ref="A1:G1"/>
    <mergeCell ref="C2:G2"/>
    <mergeCell ref="C3:G3"/>
    <mergeCell ref="C4:G4"/>
    <mergeCell ref="C10:G10"/>
    <mergeCell ref="C14:G14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E836-4E5B-43D3-BF6D-29B0906357D7}">
  <sheetPr>
    <outlinePr summaryBelow="0"/>
  </sheetPr>
  <dimension ref="A1:BH5000"/>
  <sheetViews>
    <sheetView workbookViewId="0">
      <pane ySplit="7" topLeftCell="A17" activePane="bottomLeft" state="frozen"/>
      <selection pane="bottomLeft" activeCell="F24" sqref="F24:F25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0" width="8.44140625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102</v>
      </c>
      <c r="B1" s="195"/>
      <c r="C1" s="195"/>
      <c r="D1" s="195"/>
      <c r="E1" s="195"/>
      <c r="F1" s="195"/>
      <c r="G1" s="195"/>
      <c r="AG1" t="s">
        <v>103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104</v>
      </c>
    </row>
    <row r="3" spans="1:60" ht="25.05" customHeight="1" x14ac:dyDescent="0.25">
      <c r="A3" s="196" t="s">
        <v>8</v>
      </c>
      <c r="B3" s="49" t="s">
        <v>58</v>
      </c>
      <c r="C3" s="199" t="s">
        <v>59</v>
      </c>
      <c r="D3" s="197"/>
      <c r="E3" s="197"/>
      <c r="F3" s="197"/>
      <c r="G3" s="198"/>
      <c r="AC3" s="174" t="s">
        <v>104</v>
      </c>
      <c r="AG3" t="s">
        <v>105</v>
      </c>
    </row>
    <row r="4" spans="1:60" ht="25.05" customHeight="1" x14ac:dyDescent="0.25">
      <c r="A4" s="200" t="s">
        <v>9</v>
      </c>
      <c r="B4" s="201" t="s">
        <v>49</v>
      </c>
      <c r="C4" s="202" t="s">
        <v>59</v>
      </c>
      <c r="D4" s="203"/>
      <c r="E4" s="203"/>
      <c r="F4" s="203"/>
      <c r="G4" s="204"/>
      <c r="AG4" t="s">
        <v>106</v>
      </c>
    </row>
    <row r="5" spans="1:60" x14ac:dyDescent="0.25">
      <c r="D5" s="10"/>
    </row>
    <row r="6" spans="1:60" ht="39.6" x14ac:dyDescent="0.25">
      <c r="A6" s="206" t="s">
        <v>107</v>
      </c>
      <c r="B6" s="208" t="s">
        <v>108</v>
      </c>
      <c r="C6" s="208" t="s">
        <v>109</v>
      </c>
      <c r="D6" s="207" t="s">
        <v>110</v>
      </c>
      <c r="E6" s="206" t="s">
        <v>111</v>
      </c>
      <c r="F6" s="205" t="s">
        <v>112</v>
      </c>
      <c r="G6" s="206" t="s">
        <v>29</v>
      </c>
      <c r="H6" s="209" t="s">
        <v>30</v>
      </c>
      <c r="I6" s="209" t="s">
        <v>113</v>
      </c>
      <c r="J6" s="209" t="s">
        <v>31</v>
      </c>
      <c r="K6" s="209" t="s">
        <v>114</v>
      </c>
      <c r="L6" s="209" t="s">
        <v>115</v>
      </c>
      <c r="M6" s="209" t="s">
        <v>116</v>
      </c>
      <c r="N6" s="209" t="s">
        <v>117</v>
      </c>
      <c r="O6" s="209" t="s">
        <v>118</v>
      </c>
      <c r="P6" s="209" t="s">
        <v>119</v>
      </c>
      <c r="Q6" s="209" t="s">
        <v>120</v>
      </c>
      <c r="R6" s="209" t="s">
        <v>121</v>
      </c>
      <c r="S6" s="209" t="s">
        <v>122</v>
      </c>
      <c r="T6" s="209" t="s">
        <v>123</v>
      </c>
      <c r="U6" s="209" t="s">
        <v>124</v>
      </c>
      <c r="V6" s="209" t="s">
        <v>125</v>
      </c>
      <c r="W6" s="209" t="s">
        <v>126</v>
      </c>
      <c r="X6" s="209" t="s">
        <v>127</v>
      </c>
      <c r="Y6" s="209" t="s">
        <v>128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4" t="s">
        <v>129</v>
      </c>
      <c r="B8" s="225" t="s">
        <v>100</v>
      </c>
      <c r="C8" s="248" t="s">
        <v>27</v>
      </c>
      <c r="D8" s="226"/>
      <c r="E8" s="227"/>
      <c r="F8" s="228"/>
      <c r="G8" s="228">
        <f>SUMIF(AG9:AG25,"&lt;&gt;NOR",G9:G25)</f>
        <v>0</v>
      </c>
      <c r="H8" s="228"/>
      <c r="I8" s="228">
        <f>SUM(I9:I25)</f>
        <v>0</v>
      </c>
      <c r="J8" s="228"/>
      <c r="K8" s="228">
        <f>SUM(K9:K25)</f>
        <v>591000</v>
      </c>
      <c r="L8" s="228"/>
      <c r="M8" s="228">
        <f>SUM(M9:M25)</f>
        <v>0</v>
      </c>
      <c r="N8" s="227"/>
      <c r="O8" s="227">
        <f>SUM(O9:O25)</f>
        <v>0</v>
      </c>
      <c r="P8" s="227"/>
      <c r="Q8" s="227">
        <f>SUM(Q9:Q25)</f>
        <v>0</v>
      </c>
      <c r="R8" s="228"/>
      <c r="S8" s="228"/>
      <c r="T8" s="229"/>
      <c r="U8" s="223"/>
      <c r="V8" s="223">
        <f>SUM(V9:V25)</f>
        <v>0</v>
      </c>
      <c r="W8" s="223"/>
      <c r="X8" s="223"/>
      <c r="Y8" s="223"/>
      <c r="AG8" t="s">
        <v>130</v>
      </c>
    </row>
    <row r="9" spans="1:60" outlineLevel="1" x14ac:dyDescent="0.25">
      <c r="A9" s="238">
        <v>1</v>
      </c>
      <c r="B9" s="239" t="s">
        <v>402</v>
      </c>
      <c r="C9" s="249" t="s">
        <v>403</v>
      </c>
      <c r="D9" s="240" t="s">
        <v>404</v>
      </c>
      <c r="E9" s="241">
        <v>1</v>
      </c>
      <c r="F9" s="242"/>
      <c r="G9" s="243">
        <f>ROUND(E9*F9,2)</f>
        <v>0</v>
      </c>
      <c r="H9" s="242">
        <v>0</v>
      </c>
      <c r="I9" s="243">
        <f>ROUND(E9*H9,2)</f>
        <v>0</v>
      </c>
      <c r="J9" s="242">
        <v>30000</v>
      </c>
      <c r="K9" s="243">
        <f>ROUND(E9*J9,2)</f>
        <v>30000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134</v>
      </c>
      <c r="T9" s="244" t="s">
        <v>135</v>
      </c>
      <c r="U9" s="220">
        <v>0</v>
      </c>
      <c r="V9" s="220">
        <f>ROUND(E9*U9,2)</f>
        <v>0</v>
      </c>
      <c r="W9" s="220"/>
      <c r="X9" s="220" t="s">
        <v>58</v>
      </c>
      <c r="Y9" s="220" t="s">
        <v>137</v>
      </c>
      <c r="Z9" s="210"/>
      <c r="AA9" s="210"/>
      <c r="AB9" s="210"/>
      <c r="AC9" s="210"/>
      <c r="AD9" s="210"/>
      <c r="AE9" s="210"/>
      <c r="AF9" s="210"/>
      <c r="AG9" s="210" t="s">
        <v>405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0.399999999999999" outlineLevel="1" x14ac:dyDescent="0.25">
      <c r="A10" s="238">
        <v>2</v>
      </c>
      <c r="B10" s="239" t="s">
        <v>406</v>
      </c>
      <c r="C10" s="249" t="s">
        <v>407</v>
      </c>
      <c r="D10" s="240" t="s">
        <v>404</v>
      </c>
      <c r="E10" s="241">
        <v>1</v>
      </c>
      <c r="F10" s="242"/>
      <c r="G10" s="243">
        <f>ROUND(E10*F10,2)</f>
        <v>0</v>
      </c>
      <c r="H10" s="242">
        <v>0</v>
      </c>
      <c r="I10" s="243">
        <f>ROUND(E10*H10,2)</f>
        <v>0</v>
      </c>
      <c r="J10" s="242">
        <v>50000</v>
      </c>
      <c r="K10" s="243">
        <f>ROUND(E10*J10,2)</f>
        <v>50000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134</v>
      </c>
      <c r="T10" s="244" t="s">
        <v>135</v>
      </c>
      <c r="U10" s="220">
        <v>0</v>
      </c>
      <c r="V10" s="220">
        <f>ROUND(E10*U10,2)</f>
        <v>0</v>
      </c>
      <c r="W10" s="220"/>
      <c r="X10" s="220" t="s">
        <v>58</v>
      </c>
      <c r="Y10" s="220" t="s">
        <v>137</v>
      </c>
      <c r="Z10" s="210"/>
      <c r="AA10" s="210"/>
      <c r="AB10" s="210"/>
      <c r="AC10" s="210"/>
      <c r="AD10" s="210"/>
      <c r="AE10" s="210"/>
      <c r="AF10" s="210"/>
      <c r="AG10" s="210" t="s">
        <v>405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5">
      <c r="A11" s="238">
        <v>3</v>
      </c>
      <c r="B11" s="239" t="s">
        <v>408</v>
      </c>
      <c r="C11" s="249" t="s">
        <v>409</v>
      </c>
      <c r="D11" s="240" t="s">
        <v>404</v>
      </c>
      <c r="E11" s="241">
        <v>1</v>
      </c>
      <c r="F11" s="242"/>
      <c r="G11" s="243">
        <f>ROUND(E11*F11,2)</f>
        <v>0</v>
      </c>
      <c r="H11" s="242">
        <v>0</v>
      </c>
      <c r="I11" s="243">
        <f>ROUND(E11*H11,2)</f>
        <v>0</v>
      </c>
      <c r="J11" s="242">
        <v>50000</v>
      </c>
      <c r="K11" s="243">
        <f>ROUND(E11*J11,2)</f>
        <v>50000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134</v>
      </c>
      <c r="T11" s="244" t="s">
        <v>135</v>
      </c>
      <c r="U11" s="220">
        <v>0</v>
      </c>
      <c r="V11" s="220">
        <f>ROUND(E11*U11,2)</f>
        <v>0</v>
      </c>
      <c r="W11" s="220"/>
      <c r="X11" s="220" t="s">
        <v>58</v>
      </c>
      <c r="Y11" s="220" t="s">
        <v>137</v>
      </c>
      <c r="Z11" s="210"/>
      <c r="AA11" s="210"/>
      <c r="AB11" s="210"/>
      <c r="AC11" s="210"/>
      <c r="AD11" s="210"/>
      <c r="AE11" s="210"/>
      <c r="AF11" s="210"/>
      <c r="AG11" s="210" t="s">
        <v>405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38">
        <v>4</v>
      </c>
      <c r="B12" s="239" t="s">
        <v>410</v>
      </c>
      <c r="C12" s="249" t="s">
        <v>411</v>
      </c>
      <c r="D12" s="240" t="s">
        <v>404</v>
      </c>
      <c r="E12" s="241">
        <v>1</v>
      </c>
      <c r="F12" s="242"/>
      <c r="G12" s="243">
        <f>ROUND(E12*F12,2)</f>
        <v>0</v>
      </c>
      <c r="H12" s="242">
        <v>0</v>
      </c>
      <c r="I12" s="243">
        <f>ROUND(E12*H12,2)</f>
        <v>0</v>
      </c>
      <c r="J12" s="242">
        <v>70000</v>
      </c>
      <c r="K12" s="243">
        <f>ROUND(E12*J12,2)</f>
        <v>70000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/>
      <c r="S12" s="243" t="s">
        <v>134</v>
      </c>
      <c r="T12" s="244" t="s">
        <v>135</v>
      </c>
      <c r="U12" s="220">
        <v>0</v>
      </c>
      <c r="V12" s="220">
        <f>ROUND(E12*U12,2)</f>
        <v>0</v>
      </c>
      <c r="W12" s="220"/>
      <c r="X12" s="220" t="s">
        <v>58</v>
      </c>
      <c r="Y12" s="220" t="s">
        <v>137</v>
      </c>
      <c r="Z12" s="210"/>
      <c r="AA12" s="210"/>
      <c r="AB12" s="210"/>
      <c r="AC12" s="210"/>
      <c r="AD12" s="210"/>
      <c r="AE12" s="210"/>
      <c r="AF12" s="210"/>
      <c r="AG12" s="210" t="s">
        <v>405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ht="20.399999999999999" outlineLevel="1" x14ac:dyDescent="0.25">
      <c r="A13" s="238">
        <v>5</v>
      </c>
      <c r="B13" s="239" t="s">
        <v>412</v>
      </c>
      <c r="C13" s="249" t="s">
        <v>413</v>
      </c>
      <c r="D13" s="240" t="s">
        <v>404</v>
      </c>
      <c r="E13" s="241">
        <v>1</v>
      </c>
      <c r="F13" s="242"/>
      <c r="G13" s="243">
        <f>ROUND(E13*F13,2)</f>
        <v>0</v>
      </c>
      <c r="H13" s="242">
        <v>0</v>
      </c>
      <c r="I13" s="243">
        <f>ROUND(E13*H13,2)</f>
        <v>0</v>
      </c>
      <c r="J13" s="242">
        <v>10000</v>
      </c>
      <c r="K13" s="243">
        <f>ROUND(E13*J13,2)</f>
        <v>10000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134</v>
      </c>
      <c r="T13" s="244" t="s">
        <v>135</v>
      </c>
      <c r="U13" s="220">
        <v>0</v>
      </c>
      <c r="V13" s="220">
        <f>ROUND(E13*U13,2)</f>
        <v>0</v>
      </c>
      <c r="W13" s="220"/>
      <c r="X13" s="220" t="s">
        <v>58</v>
      </c>
      <c r="Y13" s="220" t="s">
        <v>137</v>
      </c>
      <c r="Z13" s="210"/>
      <c r="AA13" s="210"/>
      <c r="AB13" s="210"/>
      <c r="AC13" s="210"/>
      <c r="AD13" s="210"/>
      <c r="AE13" s="210"/>
      <c r="AF13" s="210"/>
      <c r="AG13" s="210" t="s">
        <v>405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0.399999999999999" outlineLevel="1" x14ac:dyDescent="0.25">
      <c r="A14" s="238">
        <v>6</v>
      </c>
      <c r="B14" s="239" t="s">
        <v>414</v>
      </c>
      <c r="C14" s="249" t="s">
        <v>415</v>
      </c>
      <c r="D14" s="240" t="s">
        <v>404</v>
      </c>
      <c r="E14" s="241">
        <v>1</v>
      </c>
      <c r="F14" s="242"/>
      <c r="G14" s="243">
        <f>ROUND(E14*F14,2)</f>
        <v>0</v>
      </c>
      <c r="H14" s="242">
        <v>0</v>
      </c>
      <c r="I14" s="243">
        <f>ROUND(E14*H14,2)</f>
        <v>0</v>
      </c>
      <c r="J14" s="242">
        <v>80000</v>
      </c>
      <c r="K14" s="243">
        <f>ROUND(E14*J14,2)</f>
        <v>80000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134</v>
      </c>
      <c r="T14" s="244" t="s">
        <v>135</v>
      </c>
      <c r="U14" s="220">
        <v>0</v>
      </c>
      <c r="V14" s="220">
        <f>ROUND(E14*U14,2)</f>
        <v>0</v>
      </c>
      <c r="W14" s="220"/>
      <c r="X14" s="220" t="s">
        <v>58</v>
      </c>
      <c r="Y14" s="220" t="s">
        <v>137</v>
      </c>
      <c r="Z14" s="210"/>
      <c r="AA14" s="210"/>
      <c r="AB14" s="210"/>
      <c r="AC14" s="210"/>
      <c r="AD14" s="210"/>
      <c r="AE14" s="210"/>
      <c r="AF14" s="210"/>
      <c r="AG14" s="210" t="s">
        <v>405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38">
        <v>7</v>
      </c>
      <c r="B15" s="239" t="s">
        <v>416</v>
      </c>
      <c r="C15" s="249" t="s">
        <v>417</v>
      </c>
      <c r="D15" s="240" t="s">
        <v>404</v>
      </c>
      <c r="E15" s="241">
        <v>1</v>
      </c>
      <c r="F15" s="242"/>
      <c r="G15" s="243">
        <f>ROUND(E15*F15,2)</f>
        <v>0</v>
      </c>
      <c r="H15" s="242">
        <v>0</v>
      </c>
      <c r="I15" s="243">
        <f>ROUND(E15*H15,2)</f>
        <v>0</v>
      </c>
      <c r="J15" s="242">
        <v>20000</v>
      </c>
      <c r="K15" s="243">
        <f>ROUND(E15*J15,2)</f>
        <v>20000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134</v>
      </c>
      <c r="T15" s="244" t="s">
        <v>135</v>
      </c>
      <c r="U15" s="220">
        <v>0</v>
      </c>
      <c r="V15" s="220">
        <f>ROUND(E15*U15,2)</f>
        <v>0</v>
      </c>
      <c r="W15" s="220"/>
      <c r="X15" s="220" t="s">
        <v>58</v>
      </c>
      <c r="Y15" s="220" t="s">
        <v>137</v>
      </c>
      <c r="Z15" s="210"/>
      <c r="AA15" s="210"/>
      <c r="AB15" s="210"/>
      <c r="AC15" s="210"/>
      <c r="AD15" s="210"/>
      <c r="AE15" s="210"/>
      <c r="AF15" s="210"/>
      <c r="AG15" s="210" t="s">
        <v>405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38">
        <v>8</v>
      </c>
      <c r="B16" s="239" t="s">
        <v>418</v>
      </c>
      <c r="C16" s="249" t="s">
        <v>419</v>
      </c>
      <c r="D16" s="240" t="s">
        <v>404</v>
      </c>
      <c r="E16" s="241">
        <v>1</v>
      </c>
      <c r="F16" s="242"/>
      <c r="G16" s="243">
        <f>ROUND(E16*F16,2)</f>
        <v>0</v>
      </c>
      <c r="H16" s="242">
        <v>0</v>
      </c>
      <c r="I16" s="243">
        <f>ROUND(E16*H16,2)</f>
        <v>0</v>
      </c>
      <c r="J16" s="242">
        <v>50000</v>
      </c>
      <c r="K16" s="243">
        <f>ROUND(E16*J16,2)</f>
        <v>50000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/>
      <c r="S16" s="243" t="s">
        <v>134</v>
      </c>
      <c r="T16" s="244" t="s">
        <v>135</v>
      </c>
      <c r="U16" s="220">
        <v>0</v>
      </c>
      <c r="V16" s="220">
        <f>ROUND(E16*U16,2)</f>
        <v>0</v>
      </c>
      <c r="W16" s="220"/>
      <c r="X16" s="220" t="s">
        <v>58</v>
      </c>
      <c r="Y16" s="220" t="s">
        <v>137</v>
      </c>
      <c r="Z16" s="210"/>
      <c r="AA16" s="210"/>
      <c r="AB16" s="210"/>
      <c r="AC16" s="210"/>
      <c r="AD16" s="210"/>
      <c r="AE16" s="210"/>
      <c r="AF16" s="210"/>
      <c r="AG16" s="210" t="s">
        <v>405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38">
        <v>9</v>
      </c>
      <c r="B17" s="239" t="s">
        <v>420</v>
      </c>
      <c r="C17" s="249" t="s">
        <v>421</v>
      </c>
      <c r="D17" s="240" t="s">
        <v>404</v>
      </c>
      <c r="E17" s="241">
        <v>1</v>
      </c>
      <c r="F17" s="242"/>
      <c r="G17" s="243">
        <f>ROUND(E17*F17,2)</f>
        <v>0</v>
      </c>
      <c r="H17" s="242">
        <v>0</v>
      </c>
      <c r="I17" s="243">
        <f>ROUND(E17*H17,2)</f>
        <v>0</v>
      </c>
      <c r="J17" s="242">
        <v>30000</v>
      </c>
      <c r="K17" s="243">
        <f>ROUND(E17*J17,2)</f>
        <v>30000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134</v>
      </c>
      <c r="T17" s="244" t="s">
        <v>135</v>
      </c>
      <c r="U17" s="220">
        <v>0</v>
      </c>
      <c r="V17" s="220">
        <f>ROUND(E17*U17,2)</f>
        <v>0</v>
      </c>
      <c r="W17" s="220"/>
      <c r="X17" s="220" t="s">
        <v>58</v>
      </c>
      <c r="Y17" s="220" t="s">
        <v>137</v>
      </c>
      <c r="Z17" s="210"/>
      <c r="AA17" s="210"/>
      <c r="AB17" s="210"/>
      <c r="AC17" s="210"/>
      <c r="AD17" s="210"/>
      <c r="AE17" s="210"/>
      <c r="AF17" s="210"/>
      <c r="AG17" s="210" t="s">
        <v>405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38">
        <v>10</v>
      </c>
      <c r="B18" s="239" t="s">
        <v>422</v>
      </c>
      <c r="C18" s="249" t="s">
        <v>423</v>
      </c>
      <c r="D18" s="240" t="s">
        <v>404</v>
      </c>
      <c r="E18" s="241">
        <v>1</v>
      </c>
      <c r="F18" s="242"/>
      <c r="G18" s="243">
        <f>ROUND(E18*F18,2)</f>
        <v>0</v>
      </c>
      <c r="H18" s="242">
        <v>0</v>
      </c>
      <c r="I18" s="243">
        <f>ROUND(E18*H18,2)</f>
        <v>0</v>
      </c>
      <c r="J18" s="242">
        <v>25000</v>
      </c>
      <c r="K18" s="243">
        <f>ROUND(E18*J18,2)</f>
        <v>25000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/>
      <c r="S18" s="243" t="s">
        <v>134</v>
      </c>
      <c r="T18" s="244" t="s">
        <v>135</v>
      </c>
      <c r="U18" s="220">
        <v>0</v>
      </c>
      <c r="V18" s="220">
        <f>ROUND(E18*U18,2)</f>
        <v>0</v>
      </c>
      <c r="W18" s="220"/>
      <c r="X18" s="220" t="s">
        <v>58</v>
      </c>
      <c r="Y18" s="220" t="s">
        <v>137</v>
      </c>
      <c r="Z18" s="210"/>
      <c r="AA18" s="210"/>
      <c r="AB18" s="210"/>
      <c r="AC18" s="210"/>
      <c r="AD18" s="210"/>
      <c r="AE18" s="210"/>
      <c r="AF18" s="210"/>
      <c r="AG18" s="210" t="s">
        <v>405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38">
        <v>11</v>
      </c>
      <c r="B19" s="239" t="s">
        <v>424</v>
      </c>
      <c r="C19" s="249" t="s">
        <v>425</v>
      </c>
      <c r="D19" s="240" t="s">
        <v>404</v>
      </c>
      <c r="E19" s="241">
        <v>1</v>
      </c>
      <c r="F19" s="242"/>
      <c r="G19" s="243">
        <f>ROUND(E19*F19,2)</f>
        <v>0</v>
      </c>
      <c r="H19" s="242">
        <v>0</v>
      </c>
      <c r="I19" s="243">
        <f>ROUND(E19*H19,2)</f>
        <v>0</v>
      </c>
      <c r="J19" s="242">
        <v>1000</v>
      </c>
      <c r="K19" s="243">
        <f>ROUND(E19*J19,2)</f>
        <v>1000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134</v>
      </c>
      <c r="T19" s="244" t="s">
        <v>135</v>
      </c>
      <c r="U19" s="220">
        <v>0</v>
      </c>
      <c r="V19" s="220">
        <f>ROUND(E19*U19,2)</f>
        <v>0</v>
      </c>
      <c r="W19" s="220"/>
      <c r="X19" s="220" t="s">
        <v>58</v>
      </c>
      <c r="Y19" s="220" t="s">
        <v>137</v>
      </c>
      <c r="Z19" s="210"/>
      <c r="AA19" s="210"/>
      <c r="AB19" s="210"/>
      <c r="AC19" s="210"/>
      <c r="AD19" s="210"/>
      <c r="AE19" s="210"/>
      <c r="AF19" s="210"/>
      <c r="AG19" s="210" t="s">
        <v>405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5">
      <c r="A20" s="238">
        <v>12</v>
      </c>
      <c r="B20" s="239" t="s">
        <v>426</v>
      </c>
      <c r="C20" s="249" t="s">
        <v>427</v>
      </c>
      <c r="D20" s="240" t="s">
        <v>404</v>
      </c>
      <c r="E20" s="241">
        <v>1</v>
      </c>
      <c r="F20" s="242"/>
      <c r="G20" s="243">
        <f>ROUND(E20*F20,2)</f>
        <v>0</v>
      </c>
      <c r="H20" s="242">
        <v>0</v>
      </c>
      <c r="I20" s="243">
        <f>ROUND(E20*H20,2)</f>
        <v>0</v>
      </c>
      <c r="J20" s="242">
        <v>25000</v>
      </c>
      <c r="K20" s="243">
        <f>ROUND(E20*J20,2)</f>
        <v>25000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134</v>
      </c>
      <c r="T20" s="244" t="s">
        <v>135</v>
      </c>
      <c r="U20" s="220">
        <v>0</v>
      </c>
      <c r="V20" s="220">
        <f>ROUND(E20*U20,2)</f>
        <v>0</v>
      </c>
      <c r="W20" s="220"/>
      <c r="X20" s="220" t="s">
        <v>58</v>
      </c>
      <c r="Y20" s="220" t="s">
        <v>137</v>
      </c>
      <c r="Z20" s="210"/>
      <c r="AA20" s="210"/>
      <c r="AB20" s="210"/>
      <c r="AC20" s="210"/>
      <c r="AD20" s="210"/>
      <c r="AE20" s="210"/>
      <c r="AF20" s="210"/>
      <c r="AG20" s="210" t="s">
        <v>405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38">
        <v>13</v>
      </c>
      <c r="B21" s="239" t="s">
        <v>428</v>
      </c>
      <c r="C21" s="249" t="s">
        <v>429</v>
      </c>
      <c r="D21" s="240" t="s">
        <v>404</v>
      </c>
      <c r="E21" s="241">
        <v>1</v>
      </c>
      <c r="F21" s="242"/>
      <c r="G21" s="243">
        <f>ROUND(E21*F21,2)</f>
        <v>0</v>
      </c>
      <c r="H21" s="242">
        <v>0</v>
      </c>
      <c r="I21" s="243">
        <f>ROUND(E21*H21,2)</f>
        <v>0</v>
      </c>
      <c r="J21" s="242">
        <v>30000</v>
      </c>
      <c r="K21" s="243">
        <f>ROUND(E21*J21,2)</f>
        <v>30000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/>
      <c r="S21" s="243" t="s">
        <v>134</v>
      </c>
      <c r="T21" s="244" t="s">
        <v>135</v>
      </c>
      <c r="U21" s="220">
        <v>0</v>
      </c>
      <c r="V21" s="220">
        <f>ROUND(E21*U21,2)</f>
        <v>0</v>
      </c>
      <c r="W21" s="220"/>
      <c r="X21" s="220" t="s">
        <v>58</v>
      </c>
      <c r="Y21" s="220" t="s">
        <v>137</v>
      </c>
      <c r="Z21" s="210"/>
      <c r="AA21" s="210"/>
      <c r="AB21" s="210"/>
      <c r="AC21" s="210"/>
      <c r="AD21" s="210"/>
      <c r="AE21" s="210"/>
      <c r="AF21" s="210"/>
      <c r="AG21" s="210" t="s">
        <v>405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38">
        <v>14</v>
      </c>
      <c r="B22" s="239" t="s">
        <v>430</v>
      </c>
      <c r="C22" s="249" t="s">
        <v>431</v>
      </c>
      <c r="D22" s="240" t="s">
        <v>404</v>
      </c>
      <c r="E22" s="241">
        <v>1</v>
      </c>
      <c r="F22" s="242"/>
      <c r="G22" s="243">
        <f>ROUND(E22*F22,2)</f>
        <v>0</v>
      </c>
      <c r="H22" s="242">
        <v>0</v>
      </c>
      <c r="I22" s="243">
        <f>ROUND(E22*H22,2)</f>
        <v>0</v>
      </c>
      <c r="J22" s="242">
        <v>30000</v>
      </c>
      <c r="K22" s="243">
        <f>ROUND(E22*J22,2)</f>
        <v>30000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134</v>
      </c>
      <c r="T22" s="244" t="s">
        <v>135</v>
      </c>
      <c r="U22" s="220">
        <v>0</v>
      </c>
      <c r="V22" s="220">
        <f>ROUND(E22*U22,2)</f>
        <v>0</v>
      </c>
      <c r="W22" s="220"/>
      <c r="X22" s="220" t="s">
        <v>58</v>
      </c>
      <c r="Y22" s="220" t="s">
        <v>137</v>
      </c>
      <c r="Z22" s="210"/>
      <c r="AA22" s="210"/>
      <c r="AB22" s="210"/>
      <c r="AC22" s="210"/>
      <c r="AD22" s="210"/>
      <c r="AE22" s="210"/>
      <c r="AF22" s="210"/>
      <c r="AG22" s="210" t="s">
        <v>405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ht="20.399999999999999" outlineLevel="1" x14ac:dyDescent="0.25">
      <c r="A23" s="238">
        <v>15</v>
      </c>
      <c r="B23" s="239" t="s">
        <v>432</v>
      </c>
      <c r="C23" s="249" t="s">
        <v>433</v>
      </c>
      <c r="D23" s="240" t="s">
        <v>404</v>
      </c>
      <c r="E23" s="241">
        <v>1</v>
      </c>
      <c r="F23" s="242"/>
      <c r="G23" s="243">
        <f>ROUND(E23*F23,2)</f>
        <v>0</v>
      </c>
      <c r="H23" s="242">
        <v>0</v>
      </c>
      <c r="I23" s="243">
        <f>ROUND(E23*H23,2)</f>
        <v>0</v>
      </c>
      <c r="J23" s="242">
        <v>5000</v>
      </c>
      <c r="K23" s="243">
        <f>ROUND(E23*J23,2)</f>
        <v>5000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3"/>
      <c r="S23" s="243" t="s">
        <v>134</v>
      </c>
      <c r="T23" s="244" t="s">
        <v>135</v>
      </c>
      <c r="U23" s="220">
        <v>0</v>
      </c>
      <c r="V23" s="220">
        <f>ROUND(E23*U23,2)</f>
        <v>0</v>
      </c>
      <c r="W23" s="220"/>
      <c r="X23" s="220" t="s">
        <v>58</v>
      </c>
      <c r="Y23" s="220" t="s">
        <v>137</v>
      </c>
      <c r="Z23" s="210"/>
      <c r="AA23" s="210"/>
      <c r="AB23" s="210"/>
      <c r="AC23" s="210"/>
      <c r="AD23" s="210"/>
      <c r="AE23" s="210"/>
      <c r="AF23" s="210"/>
      <c r="AG23" s="210" t="s">
        <v>405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38">
        <v>16</v>
      </c>
      <c r="B24" s="239" t="s">
        <v>434</v>
      </c>
      <c r="C24" s="249" t="s">
        <v>435</v>
      </c>
      <c r="D24" s="240" t="s">
        <v>404</v>
      </c>
      <c r="E24" s="241">
        <v>1</v>
      </c>
      <c r="F24" s="242"/>
      <c r="G24" s="243">
        <f>ROUND(E24*F24,2)</f>
        <v>0</v>
      </c>
      <c r="H24" s="242">
        <v>0</v>
      </c>
      <c r="I24" s="243">
        <f>ROUND(E24*H24,2)</f>
        <v>0</v>
      </c>
      <c r="J24" s="242">
        <v>5000</v>
      </c>
      <c r="K24" s="243">
        <f>ROUND(E24*J24,2)</f>
        <v>5000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134</v>
      </c>
      <c r="T24" s="244" t="s">
        <v>135</v>
      </c>
      <c r="U24" s="220">
        <v>0</v>
      </c>
      <c r="V24" s="220">
        <f>ROUND(E24*U24,2)</f>
        <v>0</v>
      </c>
      <c r="W24" s="220"/>
      <c r="X24" s="220" t="s">
        <v>58</v>
      </c>
      <c r="Y24" s="220" t="s">
        <v>137</v>
      </c>
      <c r="Z24" s="210"/>
      <c r="AA24" s="210"/>
      <c r="AB24" s="210"/>
      <c r="AC24" s="210"/>
      <c r="AD24" s="210"/>
      <c r="AE24" s="210"/>
      <c r="AF24" s="210"/>
      <c r="AG24" s="210" t="s">
        <v>405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31">
        <v>17</v>
      </c>
      <c r="B25" s="232" t="s">
        <v>436</v>
      </c>
      <c r="C25" s="250" t="s">
        <v>437</v>
      </c>
      <c r="D25" s="233" t="s">
        <v>404</v>
      </c>
      <c r="E25" s="234">
        <v>1</v>
      </c>
      <c r="F25" s="235"/>
      <c r="G25" s="236">
        <f>ROUND(E25*F25,2)</f>
        <v>0</v>
      </c>
      <c r="H25" s="235">
        <v>0</v>
      </c>
      <c r="I25" s="236">
        <f>ROUND(E25*H25,2)</f>
        <v>0</v>
      </c>
      <c r="J25" s="235">
        <v>80000</v>
      </c>
      <c r="K25" s="236">
        <f>ROUND(E25*J25,2)</f>
        <v>80000</v>
      </c>
      <c r="L25" s="236">
        <v>21</v>
      </c>
      <c r="M25" s="236">
        <f>G25*(1+L25/100)</f>
        <v>0</v>
      </c>
      <c r="N25" s="234">
        <v>0</v>
      </c>
      <c r="O25" s="234">
        <f>ROUND(E25*N25,2)</f>
        <v>0</v>
      </c>
      <c r="P25" s="234">
        <v>0</v>
      </c>
      <c r="Q25" s="234">
        <f>ROUND(E25*P25,2)</f>
        <v>0</v>
      </c>
      <c r="R25" s="236"/>
      <c r="S25" s="236" t="s">
        <v>134</v>
      </c>
      <c r="T25" s="237" t="s">
        <v>135</v>
      </c>
      <c r="U25" s="220">
        <v>0</v>
      </c>
      <c r="V25" s="220">
        <f>ROUND(E25*U25,2)</f>
        <v>0</v>
      </c>
      <c r="W25" s="220"/>
      <c r="X25" s="220" t="s">
        <v>58</v>
      </c>
      <c r="Y25" s="220" t="s">
        <v>137</v>
      </c>
      <c r="Z25" s="210"/>
      <c r="AA25" s="210"/>
      <c r="AB25" s="210"/>
      <c r="AC25" s="210"/>
      <c r="AD25" s="210"/>
      <c r="AE25" s="210"/>
      <c r="AF25" s="210"/>
      <c r="AG25" s="210" t="s">
        <v>405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5">
      <c r="A26" s="3"/>
      <c r="B26" s="4"/>
      <c r="C26" s="254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115</v>
      </c>
    </row>
    <row r="27" spans="1:60" x14ac:dyDescent="0.25">
      <c r="A27" s="213"/>
      <c r="B27" s="214" t="s">
        <v>29</v>
      </c>
      <c r="C27" s="255"/>
      <c r="D27" s="215"/>
      <c r="E27" s="216"/>
      <c r="F27" s="216"/>
      <c r="G27" s="230">
        <f>G8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187</v>
      </c>
    </row>
    <row r="28" spans="1:60" x14ac:dyDescent="0.25">
      <c r="C28" s="256"/>
      <c r="D28" s="10"/>
      <c r="AG28" t="s">
        <v>188</v>
      </c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W3GRqh31jQZu8MiUkv+YR4Sfum5Q//61iNM7obmcW00iPV9wQ9UOBgqRMCzhpJfVd3M1CjcN8oY3Z5y51I3bjg==" saltValue="yKBWv5D/Ymto7Pgs68ujsA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58</vt:i4>
      </vt:variant>
    </vt:vector>
  </HeadingPairs>
  <TitlesOfParts>
    <vt:vector size="67" baseType="lpstr">
      <vt:lpstr>Pokyny pro vyplnění</vt:lpstr>
      <vt:lpstr>Stavba</vt:lpstr>
      <vt:lpstr>VzorPolozky</vt:lpstr>
      <vt:lpstr>10 1 Pol</vt:lpstr>
      <vt:lpstr>20 1 Pol</vt:lpstr>
      <vt:lpstr>30 1 Pol</vt:lpstr>
      <vt:lpstr>40 1 Pol</vt:lpstr>
      <vt:lpstr>50 1 Pol</vt:lpstr>
      <vt:lpstr>VRN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 1 Pol'!Názvy_tisku</vt:lpstr>
      <vt:lpstr>'20 1 Pol'!Názvy_tisku</vt:lpstr>
      <vt:lpstr>'30 1 Pol'!Názvy_tisku</vt:lpstr>
      <vt:lpstr>'40 1 Pol'!Názvy_tisku</vt:lpstr>
      <vt:lpstr>'50 1 Pol'!Názvy_tisku</vt:lpstr>
      <vt:lpstr>'VRN 1 Pol'!Názvy_tisku</vt:lpstr>
      <vt:lpstr>oadresa</vt:lpstr>
      <vt:lpstr>Stavba!Objednatel</vt:lpstr>
      <vt:lpstr>Stavba!Objekt</vt:lpstr>
      <vt:lpstr>'10 1 Pol'!Oblast_tisku</vt:lpstr>
      <vt:lpstr>'20 1 Pol'!Oblast_tisku</vt:lpstr>
      <vt:lpstr>'30 1 Pol'!Oblast_tisku</vt:lpstr>
      <vt:lpstr>'40 1 Pol'!Oblast_tisku</vt:lpstr>
      <vt:lpstr>'50 1 Pol'!Oblast_tisku</vt:lpstr>
      <vt:lpstr>Stavba!Oblast_tisku</vt:lpstr>
      <vt:lpstr>'VRN 1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Milča nechci</dc:creator>
  <cp:lastModifiedBy>Milča nechci</cp:lastModifiedBy>
  <cp:lastPrinted>2019-03-19T12:27:02Z</cp:lastPrinted>
  <dcterms:created xsi:type="dcterms:W3CDTF">2009-04-08T07:15:50Z</dcterms:created>
  <dcterms:modified xsi:type="dcterms:W3CDTF">2025-09-23T14:34:15Z</dcterms:modified>
</cp:coreProperties>
</file>