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<sst xmlns="http://schemas.openxmlformats.org/spreadsheetml/2006/main" count="471" uniqueCount="226">
  <si>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</si>
  <si>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</si>
  <si>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</si>
  <si>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</si>
  <si>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</si>
  <si>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</si>
  <si>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</si>
  <si>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</si>
  <si>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</si>
  <si>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</si>
  <si>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</si>
  <si>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</si>
  <si>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</si>
  <si>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</si>
  <si>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</si>
  <si>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</si>
  <si>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</si>
  <si>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</si>
  <si>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</si>
  <si>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</si>
  <si>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</si>
  <si>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</si>
  <si>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</si>
  <si>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</si>
  <si>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</si>
  <si>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</si>
  <si>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</si>
  <si>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</si>
  <si>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</si>
  <si>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</si>
  <si>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</si>
  <si>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</si>
  <si>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Kód</t>
  </si>
  <si>
    <t>61</t>
  </si>
  <si>
    <t>612425931RT2</t>
  </si>
  <si>
    <t>62</t>
  </si>
  <si>
    <t>629451112R00</t>
  </si>
  <si>
    <t>622481292R00</t>
  </si>
  <si>
    <t>64</t>
  </si>
  <si>
    <t>641960000R00</t>
  </si>
  <si>
    <t>764</t>
  </si>
  <si>
    <t>764410350R00</t>
  </si>
  <si>
    <t>764410850R00</t>
  </si>
  <si>
    <t>784</t>
  </si>
  <si>
    <t>784422275R00</t>
  </si>
  <si>
    <t>96</t>
  </si>
  <si>
    <t>968061113R00</t>
  </si>
  <si>
    <t>968062355R00</t>
  </si>
  <si>
    <t>H99</t>
  </si>
  <si>
    <t>999281112R00</t>
  </si>
  <si>
    <t>S0</t>
  </si>
  <si>
    <t>979011111R00</t>
  </si>
  <si>
    <t>979011121R00</t>
  </si>
  <si>
    <t>979081111R00</t>
  </si>
  <si>
    <t>979081121R00</t>
  </si>
  <si>
    <t>979082111R00</t>
  </si>
  <si>
    <t>979082121R00</t>
  </si>
  <si>
    <t>979087311R00</t>
  </si>
  <si>
    <t>979999997R00</t>
  </si>
  <si>
    <t>61102VD</t>
  </si>
  <si>
    <t>61103VD</t>
  </si>
  <si>
    <t>766VD</t>
  </si>
  <si>
    <t>601VD</t>
  </si>
  <si>
    <t>Energetická opatření pro dotaci-výměna oken, dveří, zateplení fasád a střech</t>
  </si>
  <si>
    <t>OKNA-UZNATELNÉ NÁKLADY</t>
  </si>
  <si>
    <t>Zkrácený popis</t>
  </si>
  <si>
    <t>Úprava povrchů vnitřní</t>
  </si>
  <si>
    <t>Omítka vápenná vnitřního ostění - štuková</t>
  </si>
  <si>
    <t>Úprava povrchů vnější</t>
  </si>
  <si>
    <t>Vyrovnávací vrstva pod parapety z EPS-F do  šířky do 30 cm</t>
  </si>
  <si>
    <t>Montáž+dodávka  APU lišt</t>
  </si>
  <si>
    <t>Osazování výplní otvorů</t>
  </si>
  <si>
    <t>Okenní těsnící systém (vnitřní i venkovní) např I3sytém-parotěsná a paropropustná zábrana</t>
  </si>
  <si>
    <t>Konstrukce klempířské</t>
  </si>
  <si>
    <t>Oplechování parapetů včetně rohů  popl. plech tl. 0,6, rš 530 mm 1/K</t>
  </si>
  <si>
    <t>Demontáž oplechování parapetů,rš od 100 do 330 mm + krycí lišty</t>
  </si>
  <si>
    <t>Oplechování parapetů včetně rohů  popl. plech tl. 0,6, rš 750 mm 2/K</t>
  </si>
  <si>
    <t>Malby</t>
  </si>
  <si>
    <t>Malba KESMAL - stěny</t>
  </si>
  <si>
    <t>Bourání konstrukcí</t>
  </si>
  <si>
    <t>Vyvěšení ocelových okenních křídel pl. nad 1,5 m2</t>
  </si>
  <si>
    <t>Vybourání ocelových rámů oken dvojitých pl. 2 m2</t>
  </si>
  <si>
    <t>Ostatní přesuny hmot</t>
  </si>
  <si>
    <t>Přesun hmot pro opravy a údržbu do výšky 36 m</t>
  </si>
  <si>
    <t>Přesuny sutí</t>
  </si>
  <si>
    <t>Svislá doprava suti a vybour. hmot</t>
  </si>
  <si>
    <t>Příplatek za každé další podlaží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</si>
  <si>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</si>
  <si>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</si>
  <si>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</si>
  <si>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</si>
  <si>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Vodorovné přemístění suti nošením do 10 m</t>
  </si>
  <si>
    <t>Poplatek za skládku čistá suť</t>
  </si>
  <si>
    <t>Ostatní materiál</t>
  </si>
  <si>
    <t>Hliníkové  venkovní dveře  2000*2200mm-pol. 2- uw=1,2 ( celých dveří) !!</t>
  </si>
  <si>
    <t>Plastové okno  3000*2000mm - pol 1; uw=1,2 ( celého okna) !!</t>
  </si>
  <si>
    <t>Plastový bok 1000*2200mm  AL dveří + nadsvětlík 3000*700mm - pol 1; uw=1,2 ( celého okna) !!</t>
  </si>
  <si>
    <t>Vnitřní parapety plastové šířky 500mm</t>
  </si>
  <si>
    <t>Úprava podlahy po vybouraných dveří - dlažba, PVC, beton..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</si>
  <si>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</si>
  <si>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</si>
  <si>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</si>
  <si>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</si>
  <si>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</si>
  <si>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</si>
  <si>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</si>
  <si>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</si>
  <si>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t</t>
  </si>
  <si>
    <t>ks</t>
  </si>
  <si>
    <t>kompl.</t>
  </si>
  <si>
    <t>m´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</si>
  <si>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</si>
  <si>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</si>
  <si>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</si>
  <si>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</si>
  <si>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</si>
  <si>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</si>
  <si>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</si>
  <si>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</si>
  <si>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</si>
  <si>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</si>
  <si>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</si>
  <si>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Žďár nad Sázavou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</si>
  <si>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</si>
  <si>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</si>
  <si>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</si>
  <si>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</si>
  <si>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</si>
  <si>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</si>
  <si>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</si>
  <si>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</si>
  <si>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</si>
  <si>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</si>
  <si>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</si>
  <si>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</si>
  <si>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</si>
  <si>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</si>
  <si>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</si>
  <si>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</si>
  <si>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</si>
  <si>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Rozměry</t>
  </si>
  <si>
    <t>0.3*((3+2.2*2)+(3+2.9*2))</t>
  </si>
  <si>
    <t>0.3*((0.9*18)+(1.2*10)+(1.5*20)+(1.8*1)+(2.4*66)+(3*3))</t>
  </si>
  <si>
    <t>Strana JV</t>
  </si>
  <si>
    <t>(2.4+1.8*2)*8</t>
  </si>
  <si>
    <t>(2.4+3)*10</t>
  </si>
  <si>
    <t>(2.4+1.8*2)*5</t>
  </si>
  <si>
    <t>(2.4+1.5*2)*1</t>
  </si>
  <si>
    <t>(2.4+1.2*2)*2</t>
  </si>
  <si>
    <t>(1.5+1.8*2)*6</t>
  </si>
  <si>
    <t>(1.5+2.4*2)*12</t>
  </si>
  <si>
    <t>Strana SZ</t>
  </si>
  <si>
    <t>(2.4*3)*22</t>
  </si>
  <si>
    <t>(2.4+1.8*2)*7</t>
  </si>
  <si>
    <t>(3+2.2*2)*3</t>
  </si>
  <si>
    <t>(3+2.9*2)*1</t>
  </si>
  <si>
    <t>Strana JZ</t>
  </si>
  <si>
    <t>(2.4*3)*8</t>
  </si>
  <si>
    <t>(2.4+1.5*2)*2</t>
  </si>
  <si>
    <t>(0.9+1.5*2)*4</t>
  </si>
  <si>
    <t>(0.9+3*2)*5</t>
  </si>
  <si>
    <t>(0.9+2.4*2)*1</t>
  </si>
  <si>
    <t>(2.7+1.5*2)*1</t>
  </si>
  <si>
    <t>1.8+1.5*2)*1</t>
  </si>
  <si>
    <t>Strana SV</t>
  </si>
  <si>
    <t>(1.5+2.4*2)*2</t>
  </si>
  <si>
    <t>(1.5+2.6*2)*1</t>
  </si>
  <si>
    <t>(1.2*3)*8</t>
  </si>
  <si>
    <t>(0.9+1.2*2)*6</t>
  </si>
  <si>
    <t>1.2*2</t>
  </si>
  <si>
    <t>0.9*3</t>
  </si>
  <si>
    <t>(3+2.2*2)*3+(3+2.9*2)*1</t>
  </si>
  <si>
    <t>0.9*18+1.2*10+1.5*20+1.8+2.4*66+3*3</t>
  </si>
  <si>
    <t>Strana  SZ</t>
  </si>
  <si>
    <t>2.4*29+3*3</t>
  </si>
  <si>
    <t>1.5*18+2.4*26</t>
  </si>
  <si>
    <t>2.4*11+1.8+0.9*9</t>
  </si>
  <si>
    <t>1.2*10+0.9*9+1.5*2</t>
  </si>
  <si>
    <t>2.4*6</t>
  </si>
  <si>
    <t>3*2.9+(3*2.2)*3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</si>
  <si>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</si>
  <si>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</si>
  <si>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</si>
  <si>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</si>
  <si>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</si>
  <si>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</si>
  <si>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</si>
  <si>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</si>
  <si>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</si>
  <si>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</si>
  <si>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</si>
  <si>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</si>
  <si>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</si>
  <si>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</si>
  <si>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</si>
  <si>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</si>
  <si>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</si>
  <si>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</si>
  <si>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</si>
  <si>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</si>
  <si>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</si>
  <si>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</si>
  <si>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</si>
  <si>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</si>
  <si>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</si>
  <si>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</si>
  <si>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</si>
  <si>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</si>
  <si>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</si>
  <si>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</si>
  <si>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</si>
  <si>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</si>
  <si>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</si>
  <si>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</si>
  <si>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</si>
  <si>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</si>
  <si>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</si>
  <si>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</si>
  <si>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</si>
  <si>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295 841/CZ 295841</t>
  </si>
  <si>
    <t>ZUŠ, Doležalovo nám. 4, Žďár n/S.</t>
  </si>
  <si>
    <t>ing. Zbyněk Semerád</t>
  </si>
  <si>
    <t xml:space="preserve">Montáž oken a AL dveří ,  likvidace původních  </t>
  </si>
  <si>
    <t xml:space="preserve">Montáž oken a AL dveří ,  likvidace původních </t>
  </si>
  <si>
    <t>VRN -mimostaveništní doprava 2%</t>
  </si>
  <si>
    <t>SOUČET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</si>
</sst>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9">
    <xf numFmtId="0" fontId="1" fillId="0" borderId="0" xfId="0" applyFont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49" fontId="5" fillId="33" borderId="12" xfId="0" applyNumberFormat="1" applyFont="1" applyFill="1" applyBorder="1" applyAlignment="1" applyProtection="1">
      <alignment horizontal="left" vertical="center"/>
      <protection/>
    </xf>
    <xf numFmtId="4" fontId="5" fillId="33" borderId="12" xfId="0" applyNumberFormat="1" applyFont="1" applyFill="1" applyBorder="1" applyAlignment="1" applyProtection="1">
      <alignment horizontal="right" vertical="center"/>
      <protection/>
    </xf>
    <xf numFmtId="49" fontId="5" fillId="33" borderId="12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0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22" xfId="0" applyNumberFormat="1" applyFont="1" applyFill="1" applyBorder="1" applyAlignment="1" applyProtection="1">
      <alignment horizontal="left" vertical="center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4" fontId="5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/>
    </xf>
    <xf numFmtId="49" fontId="5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49" fontId="8" fillId="33" borderId="27" xfId="0" applyNumberFormat="1" applyFont="1" applyFill="1" applyBorder="1" applyAlignment="1" applyProtection="1">
      <alignment horizontal="center" vertical="center"/>
      <protection/>
    </xf>
    <xf numFmtId="49" fontId="8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left" vertical="center"/>
      <protection/>
    </xf>
    <xf numFmtId="4" fontId="7" fillId="0" borderId="27" xfId="0" applyNumberFormat="1" applyFont="1" applyFill="1" applyBorder="1" applyAlignment="1" applyProtection="1">
      <alignment horizontal="right" vertical="center"/>
      <protection/>
    </xf>
    <xf numFmtId="49" fontId="8" fillId="0" borderId="29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right" vertical="center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4" fontId="8" fillId="33" borderId="31" xfId="0" applyNumberFormat="1" applyFont="1" applyFill="1" applyBorder="1" applyAlignment="1" applyProtection="1">
      <alignment horizontal="right" vertical="center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0" fontId="7" fillId="0" borderId="33" xfId="0" applyNumberFormat="1" applyFont="1" applyFill="1" applyBorder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horizontal="left" vertical="center"/>
      <protection/>
    </xf>
    <xf numFmtId="4" fontId="9" fillId="0" borderId="0" xfId="0" applyNumberFormat="1" applyFont="1" applyAlignment="1">
      <alignment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49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horizontal="left"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0" fontId="7" fillId="0" borderId="37" xfId="0" applyNumberFormat="1" applyFont="1" applyFill="1" applyBorder="1" applyAlignment="1" applyProtection="1">
      <alignment horizontal="left" vertical="center"/>
      <protection/>
    </xf>
    <xf numFmtId="0" fontId="7" fillId="0" borderId="45" xfId="0" applyNumberFormat="1" applyFont="1" applyFill="1" applyBorder="1" applyAlignment="1" applyProtection="1">
      <alignment horizontal="left" vertical="center"/>
      <protection/>
    </xf>
    <xf numFmtId="49" fontId="8" fillId="33" borderId="46" xfId="0" applyNumberFormat="1" applyFont="1" applyFill="1" applyBorder="1" applyAlignment="1" applyProtection="1">
      <alignment horizontal="left" vertical="center"/>
      <protection/>
    </xf>
    <xf numFmtId="0" fontId="8" fillId="33" borderId="30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48" xfId="0" applyNumberFormat="1" applyFont="1" applyFill="1" applyBorder="1" applyAlignment="1" applyProtection="1">
      <alignment horizontal="left" vertical="center"/>
      <protection/>
    </xf>
    <xf numFmtId="49" fontId="7" fillId="0" borderId="46" xfId="0" applyNumberFormat="1" applyFont="1" applyFill="1" applyBorder="1" applyAlignment="1" applyProtection="1">
      <alignment horizontal="left" vertical="center"/>
      <protection/>
    </xf>
    <xf numFmtId="0" fontId="7" fillId="0" borderId="31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31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0" fontId="7" fillId="0" borderId="39" xfId="0" applyNumberFormat="1" applyFont="1" applyFill="1" applyBorder="1" applyAlignment="1" applyProtection="1">
      <alignment horizontal="left" vertical="center"/>
      <protection/>
    </xf>
    <xf numFmtId="49" fontId="7" fillId="0" borderId="39" xfId="0" applyNumberFormat="1" applyFont="1" applyFill="1" applyBorder="1" applyAlignment="1" applyProtection="1">
      <alignment horizontal="left" vertical="center"/>
      <protection/>
    </xf>
    <xf numFmtId="0" fontId="7" fillId="0" borderId="49" xfId="0" applyNumberFormat="1" applyFont="1" applyFill="1" applyBorder="1" applyAlignment="1" applyProtection="1">
      <alignment horizontal="left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left" vertical="center"/>
      <protection/>
    </xf>
    <xf numFmtId="0" fontId="7" fillId="0" borderId="23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0" fontId="5" fillId="34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2"/>
  <sheetViews>
    <sheetView zoomScalePageLayoutView="0" workbookViewId="0" topLeftCell="A1">
      <selection activeCell="C6" sqref="C6:C7"/>
    </sheetView>
  </sheetViews>
  <sheetFormatPr defaultColWidth="11.421875" defaultRowHeight="12.75"/>
  <cols>
    <col min="1" max="1" width="3.7109375" style="0" customWidth="1"/>
    <col min="2" max="2" width="13.28125" style="0" customWidth="1"/>
    <col min="3" max="3" width="68.57421875" style="0" bestFit="1" customWidth="1"/>
    <col min="4" max="4" width="4.28125" style="0" customWidth="1"/>
    <col min="5" max="6" width="8.140625" style="0" bestFit="1" customWidth="1"/>
    <col min="7" max="9" width="8.7109375" style="0" bestFit="1" customWidth="1"/>
    <col min="10" max="10" width="6.8515625" style="0" bestFit="1" customWidth="1"/>
    <col min="11" max="11" width="7.140625" style="0" bestFit="1" customWidth="1"/>
    <col min="12" max="13" width="11.421875" style="0" customWidth="1"/>
    <col min="14" max="37" width="12.140625" style="0" hidden="1" customWidth="1"/>
  </cols>
  <sheetData>
    <row r="1" spans="1:11" ht="21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12.75">
      <c r="A2" s="78" t="s">
        <v>1</v>
      </c>
      <c r="B2" s="71"/>
      <c r="C2" s="60" t="s">
        <v>220</v>
      </c>
      <c r="D2" s="67" t="s">
        <v>99</v>
      </c>
      <c r="E2" s="71"/>
      <c r="F2" s="67"/>
      <c r="G2" s="71"/>
      <c r="H2" s="67" t="s">
        <v>117</v>
      </c>
      <c r="I2" s="67" t="s">
        <v>122</v>
      </c>
      <c r="J2" s="71"/>
      <c r="K2" s="72"/>
      <c r="L2" s="3"/>
    </row>
    <row r="3" spans="1:12" ht="12.75">
      <c r="A3" s="79"/>
      <c r="B3" s="68"/>
      <c r="C3" s="82"/>
      <c r="D3" s="68"/>
      <c r="E3" s="68"/>
      <c r="F3" s="68"/>
      <c r="G3" s="68"/>
      <c r="H3" s="68"/>
      <c r="I3" s="68"/>
      <c r="J3" s="68"/>
      <c r="K3" s="73"/>
      <c r="L3" s="3"/>
    </row>
    <row r="4" spans="1:12" ht="12.75">
      <c r="A4" s="80" t="s">
        <v>2</v>
      </c>
      <c r="B4" s="68"/>
      <c r="C4" s="69" t="s">
        <v>63</v>
      </c>
      <c r="D4" s="69" t="s">
        <v>100</v>
      </c>
      <c r="E4" s="68"/>
      <c r="F4" s="75"/>
      <c r="G4" s="68"/>
      <c r="H4" s="69" t="s">
        <v>118</v>
      </c>
      <c r="I4" s="69" t="s">
        <v>221</v>
      </c>
      <c r="J4" s="68"/>
      <c r="K4" s="73"/>
      <c r="L4" s="3"/>
    </row>
    <row r="5" spans="1:12" ht="12.75">
      <c r="A5" s="79"/>
      <c r="B5" s="68"/>
      <c r="C5" s="68"/>
      <c r="D5" s="68"/>
      <c r="E5" s="68"/>
      <c r="F5" s="68"/>
      <c r="G5" s="68"/>
      <c r="H5" s="68"/>
      <c r="I5" s="68"/>
      <c r="J5" s="68"/>
      <c r="K5" s="73"/>
      <c r="L5" s="3"/>
    </row>
    <row r="6" spans="1:12" ht="12.75">
      <c r="A6" s="80" t="s">
        <v>3</v>
      </c>
      <c r="B6" s="68"/>
      <c r="C6" s="117" t="s">
        <v>64</v>
      </c>
      <c r="D6" s="69" t="s">
        <v>101</v>
      </c>
      <c r="E6" s="68"/>
      <c r="F6" s="68"/>
      <c r="G6" s="68"/>
      <c r="H6" s="69" t="s">
        <v>119</v>
      </c>
      <c r="I6" s="69"/>
      <c r="J6" s="68"/>
      <c r="K6" s="73"/>
      <c r="L6" s="3"/>
    </row>
    <row r="7" spans="1:12" ht="12.75">
      <c r="A7" s="79"/>
      <c r="B7" s="68"/>
      <c r="C7" s="118"/>
      <c r="D7" s="68"/>
      <c r="E7" s="68"/>
      <c r="F7" s="68"/>
      <c r="G7" s="68"/>
      <c r="H7" s="68"/>
      <c r="I7" s="68"/>
      <c r="J7" s="68"/>
      <c r="K7" s="73"/>
      <c r="L7" s="3"/>
    </row>
    <row r="8" spans="1:12" ht="12.75">
      <c r="A8" s="80" t="s">
        <v>4</v>
      </c>
      <c r="B8" s="68"/>
      <c r="C8" s="69"/>
      <c r="D8" s="69" t="s">
        <v>102</v>
      </c>
      <c r="E8" s="68"/>
      <c r="F8" s="68"/>
      <c r="G8" s="68"/>
      <c r="H8" s="69" t="s">
        <v>120</v>
      </c>
      <c r="I8" s="69"/>
      <c r="J8" s="68"/>
      <c r="K8" s="73"/>
      <c r="L8" s="3"/>
    </row>
    <row r="9" spans="1:12" ht="12.75">
      <c r="A9" s="81"/>
      <c r="B9" s="70"/>
      <c r="C9" s="70"/>
      <c r="D9" s="70"/>
      <c r="E9" s="70"/>
      <c r="F9" s="70"/>
      <c r="G9" s="70"/>
      <c r="H9" s="70"/>
      <c r="I9" s="70"/>
      <c r="J9" s="70"/>
      <c r="K9" s="74"/>
      <c r="L9" s="3"/>
    </row>
    <row r="10" spans="1:12" ht="12.75">
      <c r="A10" s="10" t="s">
        <v>5</v>
      </c>
      <c r="B10" s="11" t="s">
        <v>5</v>
      </c>
      <c r="C10" s="11" t="s">
        <v>5</v>
      </c>
      <c r="D10" s="11" t="s">
        <v>5</v>
      </c>
      <c r="E10" s="11" t="s">
        <v>5</v>
      </c>
      <c r="F10" s="12" t="s">
        <v>112</v>
      </c>
      <c r="G10" s="62" t="s">
        <v>114</v>
      </c>
      <c r="H10" s="63"/>
      <c r="I10" s="64"/>
      <c r="J10" s="62" t="s">
        <v>124</v>
      </c>
      <c r="K10" s="64"/>
      <c r="L10" s="4"/>
    </row>
    <row r="11" spans="1:24" ht="12.75">
      <c r="A11" s="13" t="s">
        <v>6</v>
      </c>
      <c r="B11" s="14" t="s">
        <v>32</v>
      </c>
      <c r="C11" s="14" t="s">
        <v>65</v>
      </c>
      <c r="D11" s="14" t="s">
        <v>103</v>
      </c>
      <c r="E11" s="15" t="s">
        <v>111</v>
      </c>
      <c r="F11" s="16" t="s">
        <v>113</v>
      </c>
      <c r="G11" s="17" t="s">
        <v>115</v>
      </c>
      <c r="H11" s="18" t="s">
        <v>121</v>
      </c>
      <c r="I11" s="19" t="s">
        <v>123</v>
      </c>
      <c r="J11" s="17" t="s">
        <v>112</v>
      </c>
      <c r="K11" s="19" t="s">
        <v>123</v>
      </c>
      <c r="L11" s="4"/>
      <c r="P11" s="2" t="s">
        <v>126</v>
      </c>
      <c r="Q11" s="2" t="s">
        <v>127</v>
      </c>
      <c r="R11" s="2" t="s">
        <v>132</v>
      </c>
      <c r="S11" s="2" t="s">
        <v>133</v>
      </c>
      <c r="T11" s="2" t="s">
        <v>134</v>
      </c>
      <c r="U11" s="2" t="s">
        <v>135</v>
      </c>
      <c r="V11" s="2" t="s">
        <v>136</v>
      </c>
      <c r="W11" s="2" t="s">
        <v>137</v>
      </c>
      <c r="X11" s="2" t="s">
        <v>138</v>
      </c>
    </row>
    <row r="12" spans="1:37" ht="12.75">
      <c r="A12" s="20"/>
      <c r="B12" s="21" t="s">
        <v>33</v>
      </c>
      <c r="C12" s="65" t="s">
        <v>66</v>
      </c>
      <c r="D12" s="66"/>
      <c r="E12" s="66"/>
      <c r="F12" s="66"/>
      <c r="G12" s="22"/>
      <c r="H12" s="22"/>
      <c r="I12" s="22"/>
      <c r="J12" s="23"/>
      <c r="K12" s="22">
        <f>SUM(K13:K13)</f>
        <v>0.27702000000000004</v>
      </c>
      <c r="P12" s="6">
        <f>IF(Q12="PR",I12,SUM(O13:O13))</f>
        <v>0</v>
      </c>
      <c r="Q12" s="2" t="s">
        <v>128</v>
      </c>
      <c r="R12" s="6">
        <f>IF(Q12="HS",G12,0)</f>
        <v>0</v>
      </c>
      <c r="S12" s="6">
        <f>IF(Q12="HS",H12-P12,0)</f>
        <v>0</v>
      </c>
      <c r="T12" s="6">
        <f>IF(Q12="PS",G12,0)</f>
        <v>0</v>
      </c>
      <c r="U12" s="6">
        <f>IF(Q12="PS",H12-P12,0)</f>
        <v>0</v>
      </c>
      <c r="V12" s="6">
        <f>IF(Q12="MP",G12,0)</f>
        <v>0</v>
      </c>
      <c r="W12" s="6">
        <f>IF(Q12="MP",H12-P12,0)</f>
        <v>0</v>
      </c>
      <c r="X12" s="6">
        <f>IF(Q12="OM",G12,0)</f>
        <v>0</v>
      </c>
      <c r="Y12" s="2"/>
      <c r="AI12" s="6">
        <f>SUM(Z13:Z13)</f>
        <v>0</v>
      </c>
      <c r="AJ12" s="6">
        <f>SUM(AA13:AA13)</f>
        <v>0</v>
      </c>
      <c r="AK12" s="6">
        <f>SUM(AB13:AB13)</f>
        <v>0</v>
      </c>
    </row>
    <row r="13" spans="1:32" ht="12.75">
      <c r="A13" s="9" t="s">
        <v>7</v>
      </c>
      <c r="B13" s="9" t="s">
        <v>34</v>
      </c>
      <c r="C13" s="9" t="s">
        <v>67</v>
      </c>
      <c r="D13" s="9" t="s">
        <v>104</v>
      </c>
      <c r="E13" s="24">
        <v>4.86</v>
      </c>
      <c r="F13" s="24"/>
      <c r="G13" s="24"/>
      <c r="H13" s="24"/>
      <c r="I13" s="24"/>
      <c r="J13" s="24">
        <v>0.057</v>
      </c>
      <c r="K13" s="24">
        <f>E13*J13</f>
        <v>0.27702000000000004</v>
      </c>
      <c r="N13" s="5" t="s">
        <v>7</v>
      </c>
      <c r="O13" s="1">
        <f>IF(N13="5",H13,0)</f>
        <v>0</v>
      </c>
      <c r="Z13" s="1">
        <f>IF(AD13=0,I13,0)</f>
        <v>0</v>
      </c>
      <c r="AA13" s="1">
        <f>IF(AD13=15,I13,0)</f>
        <v>0</v>
      </c>
      <c r="AB13" s="1">
        <f>IF(AD13=21,I13,0)</f>
        <v>0</v>
      </c>
      <c r="AD13" s="1">
        <v>21</v>
      </c>
      <c r="AE13" s="1">
        <f>F13*0.366712729376225</f>
        <v>0</v>
      </c>
      <c r="AF13" s="1">
        <f>F13*(1-0.366712729376225)</f>
        <v>0</v>
      </c>
    </row>
    <row r="14" spans="1:32" ht="12.75">
      <c r="A14" s="9"/>
      <c r="B14" s="9"/>
      <c r="C14" s="56" t="s">
        <v>141</v>
      </c>
      <c r="D14" s="9"/>
      <c r="E14" s="24"/>
      <c r="F14" s="24"/>
      <c r="G14" s="24"/>
      <c r="H14" s="24"/>
      <c r="I14" s="24"/>
      <c r="J14" s="24"/>
      <c r="K14" s="24"/>
      <c r="N14" s="5"/>
      <c r="O14" s="1"/>
      <c r="Z14" s="1"/>
      <c r="AA14" s="1"/>
      <c r="AB14" s="1"/>
      <c r="AD14" s="1"/>
      <c r="AE14" s="1"/>
      <c r="AF14" s="1"/>
    </row>
    <row r="15" spans="1:37" ht="12.75">
      <c r="A15" s="25"/>
      <c r="B15" s="26" t="s">
        <v>35</v>
      </c>
      <c r="C15" s="58" t="s">
        <v>68</v>
      </c>
      <c r="D15" s="59"/>
      <c r="E15" s="59"/>
      <c r="F15" s="59"/>
      <c r="G15" s="27"/>
      <c r="H15" s="27"/>
      <c r="I15" s="27"/>
      <c r="J15" s="28"/>
      <c r="K15" s="27">
        <f>SUM(K16:K18)</f>
        <v>1.43262</v>
      </c>
      <c r="P15" s="6">
        <f>IF(Q15="PR",I15,SUM(O16:O18))</f>
        <v>0</v>
      </c>
      <c r="Q15" s="2" t="s">
        <v>128</v>
      </c>
      <c r="R15" s="6">
        <f>IF(Q15="HS",G15,0)</f>
        <v>0</v>
      </c>
      <c r="S15" s="6">
        <f>IF(Q15="HS",H15-P15,0)</f>
        <v>0</v>
      </c>
      <c r="T15" s="6">
        <f>IF(Q15="PS",G15,0)</f>
        <v>0</v>
      </c>
      <c r="U15" s="6">
        <f>IF(Q15="PS",H15-P15,0)</f>
        <v>0</v>
      </c>
      <c r="V15" s="6">
        <f>IF(Q15="MP",G15,0)</f>
        <v>0</v>
      </c>
      <c r="W15" s="6">
        <f>IF(Q15="MP",H15-P15,0)</f>
        <v>0</v>
      </c>
      <c r="X15" s="6">
        <f>IF(Q15="OM",G15,0)</f>
        <v>0</v>
      </c>
      <c r="Y15" s="2"/>
      <c r="AI15" s="6">
        <f>SUM(Z16:Z18)</f>
        <v>0</v>
      </c>
      <c r="AJ15" s="6">
        <f>SUM(AA16:AA18)</f>
        <v>0</v>
      </c>
      <c r="AK15" s="6">
        <f>SUM(AB16:AB18)</f>
        <v>0</v>
      </c>
    </row>
    <row r="16" spans="1:32" ht="12.75">
      <c r="A16" s="9" t="s">
        <v>8</v>
      </c>
      <c r="B16" s="9" t="s">
        <v>36</v>
      </c>
      <c r="C16" s="9" t="s">
        <v>69</v>
      </c>
      <c r="D16" s="9" t="s">
        <v>105</v>
      </c>
      <c r="E16" s="24">
        <v>68.22</v>
      </c>
      <c r="F16" s="24"/>
      <c r="G16" s="24"/>
      <c r="H16" s="24"/>
      <c r="I16" s="24"/>
      <c r="J16" s="24">
        <v>0.021</v>
      </c>
      <c r="K16" s="24">
        <f>E16*J16</f>
        <v>1.43262</v>
      </c>
      <c r="N16" s="5" t="s">
        <v>7</v>
      </c>
      <c r="O16" s="1">
        <f>IF(N16="5",H16,0)</f>
        <v>0</v>
      </c>
      <c r="Z16" s="1">
        <f>IF(AD16=0,I16,0)</f>
        <v>0</v>
      </c>
      <c r="AA16" s="1">
        <f>IF(AD16=15,I16,0)</f>
        <v>0</v>
      </c>
      <c r="AB16" s="1">
        <f>IF(AD16=21,I16,0)</f>
        <v>0</v>
      </c>
      <c r="AD16" s="1">
        <v>21</v>
      </c>
      <c r="AE16" s="1">
        <f>F16*0.324135090609555</f>
        <v>0</v>
      </c>
      <c r="AF16" s="1">
        <f>F16*(1-0.324135090609555)</f>
        <v>0</v>
      </c>
    </row>
    <row r="17" spans="1:32" ht="12.75">
      <c r="A17" s="9"/>
      <c r="B17" s="9"/>
      <c r="C17" s="56" t="s">
        <v>142</v>
      </c>
      <c r="D17" s="9"/>
      <c r="E17" s="24"/>
      <c r="F17" s="24"/>
      <c r="G17" s="24"/>
      <c r="H17" s="24"/>
      <c r="I17" s="24"/>
      <c r="J17" s="24"/>
      <c r="K17" s="24"/>
      <c r="N17" s="5"/>
      <c r="O17" s="1"/>
      <c r="Z17" s="1"/>
      <c r="AA17" s="1"/>
      <c r="AB17" s="1"/>
      <c r="AD17" s="1"/>
      <c r="AE17" s="1"/>
      <c r="AF17" s="1"/>
    </row>
    <row r="18" spans="1:32" ht="12.75">
      <c r="A18" s="9" t="s">
        <v>9</v>
      </c>
      <c r="B18" s="9" t="s">
        <v>37</v>
      </c>
      <c r="C18" s="9" t="s">
        <v>70</v>
      </c>
      <c r="D18" s="9" t="s">
        <v>105</v>
      </c>
      <c r="E18" s="24">
        <v>687.5</v>
      </c>
      <c r="F18" s="24"/>
      <c r="G18" s="24"/>
      <c r="H18" s="24"/>
      <c r="I18" s="24"/>
      <c r="J18" s="24">
        <v>0</v>
      </c>
      <c r="K18" s="24">
        <f>E18*J18</f>
        <v>0</v>
      </c>
      <c r="N18" s="5" t="s">
        <v>7</v>
      </c>
      <c r="O18" s="1">
        <f>IF(N18="5",H18,0)</f>
        <v>0</v>
      </c>
      <c r="Z18" s="1">
        <f>IF(AD18=0,I18,0)</f>
        <v>0</v>
      </c>
      <c r="AA18" s="1">
        <f>IF(AD18=15,I18,0)</f>
        <v>0</v>
      </c>
      <c r="AB18" s="1">
        <f>IF(AD18=21,I18,0)</f>
        <v>0</v>
      </c>
      <c r="AD18" s="1">
        <v>21</v>
      </c>
      <c r="AE18" s="1">
        <f>F18*0</f>
        <v>0</v>
      </c>
      <c r="AF18" s="1">
        <f>F18*(1-0)</f>
        <v>0</v>
      </c>
    </row>
    <row r="19" spans="1:32" ht="12.75">
      <c r="A19" s="9"/>
      <c r="B19" s="9"/>
      <c r="C19" s="56" t="s">
        <v>143</v>
      </c>
      <c r="D19" s="9"/>
      <c r="E19" s="24"/>
      <c r="F19" s="24"/>
      <c r="G19" s="24"/>
      <c r="H19" s="24"/>
      <c r="I19" s="24"/>
      <c r="J19" s="24"/>
      <c r="K19" s="24"/>
      <c r="N19" s="5"/>
      <c r="O19" s="1"/>
      <c r="Z19" s="1"/>
      <c r="AA19" s="1"/>
      <c r="AB19" s="1"/>
      <c r="AD19" s="1"/>
      <c r="AE19" s="1"/>
      <c r="AF19" s="1"/>
    </row>
    <row r="20" spans="1:32" ht="12.75">
      <c r="A20" s="9"/>
      <c r="B20" s="9"/>
      <c r="C20" s="56" t="s">
        <v>144</v>
      </c>
      <c r="D20" s="9"/>
      <c r="E20" s="24"/>
      <c r="F20" s="24"/>
      <c r="G20" s="24"/>
      <c r="H20" s="24"/>
      <c r="I20" s="24"/>
      <c r="J20" s="24"/>
      <c r="K20" s="24"/>
      <c r="N20" s="5"/>
      <c r="O20" s="1"/>
      <c r="Z20" s="1"/>
      <c r="AA20" s="1"/>
      <c r="AB20" s="1"/>
      <c r="AD20" s="1"/>
      <c r="AE20" s="1"/>
      <c r="AF20" s="1"/>
    </row>
    <row r="21" spans="1:32" ht="12.75">
      <c r="A21" s="9"/>
      <c r="B21" s="9"/>
      <c r="C21" s="56" t="s">
        <v>145</v>
      </c>
      <c r="D21" s="9"/>
      <c r="E21" s="24"/>
      <c r="F21" s="24"/>
      <c r="G21" s="24"/>
      <c r="H21" s="24"/>
      <c r="I21" s="24"/>
      <c r="J21" s="24"/>
      <c r="K21" s="24"/>
      <c r="N21" s="5"/>
      <c r="O21" s="1"/>
      <c r="Z21" s="1"/>
      <c r="AA21" s="1"/>
      <c r="AB21" s="1"/>
      <c r="AD21" s="1"/>
      <c r="AE21" s="1"/>
      <c r="AF21" s="1"/>
    </row>
    <row r="22" spans="1:32" ht="12.75">
      <c r="A22" s="9"/>
      <c r="B22" s="9"/>
      <c r="C22" s="56" t="s">
        <v>146</v>
      </c>
      <c r="D22" s="9"/>
      <c r="E22" s="24"/>
      <c r="F22" s="24"/>
      <c r="G22" s="24"/>
      <c r="H22" s="24"/>
      <c r="I22" s="24"/>
      <c r="J22" s="24"/>
      <c r="K22" s="24"/>
      <c r="N22" s="5"/>
      <c r="O22" s="1"/>
      <c r="Z22" s="1"/>
      <c r="AA22" s="1"/>
      <c r="AB22" s="1"/>
      <c r="AD22" s="1"/>
      <c r="AE22" s="1"/>
      <c r="AF22" s="1"/>
    </row>
    <row r="23" spans="1:32" ht="12.75">
      <c r="A23" s="9"/>
      <c r="B23" s="9"/>
      <c r="C23" s="56" t="s">
        <v>147</v>
      </c>
      <c r="D23" s="9"/>
      <c r="E23" s="24"/>
      <c r="F23" s="24"/>
      <c r="G23" s="24"/>
      <c r="H23" s="24"/>
      <c r="I23" s="24"/>
      <c r="J23" s="24"/>
      <c r="K23" s="24"/>
      <c r="N23" s="5"/>
      <c r="O23" s="1"/>
      <c r="Z23" s="1"/>
      <c r="AA23" s="1"/>
      <c r="AB23" s="1"/>
      <c r="AD23" s="1"/>
      <c r="AE23" s="1"/>
      <c r="AF23" s="1"/>
    </row>
    <row r="24" spans="1:32" ht="12.75">
      <c r="A24" s="9"/>
      <c r="B24" s="9"/>
      <c r="C24" s="56" t="s">
        <v>148</v>
      </c>
      <c r="D24" s="9"/>
      <c r="E24" s="24"/>
      <c r="F24" s="24"/>
      <c r="G24" s="24"/>
      <c r="H24" s="24"/>
      <c r="I24" s="24"/>
      <c r="J24" s="24"/>
      <c r="K24" s="24"/>
      <c r="N24" s="5"/>
      <c r="O24" s="1"/>
      <c r="Z24" s="1"/>
      <c r="AA24" s="1"/>
      <c r="AB24" s="1"/>
      <c r="AD24" s="1"/>
      <c r="AE24" s="1"/>
      <c r="AF24" s="1"/>
    </row>
    <row r="25" spans="1:32" ht="12.75">
      <c r="A25" s="9"/>
      <c r="B25" s="9"/>
      <c r="C25" s="56" t="s">
        <v>149</v>
      </c>
      <c r="D25" s="9"/>
      <c r="E25" s="24"/>
      <c r="F25" s="24"/>
      <c r="G25" s="24"/>
      <c r="H25" s="24"/>
      <c r="I25" s="24"/>
      <c r="J25" s="24"/>
      <c r="K25" s="24"/>
      <c r="N25" s="5"/>
      <c r="O25" s="1"/>
      <c r="Z25" s="1"/>
      <c r="AA25" s="1"/>
      <c r="AB25" s="1"/>
      <c r="AD25" s="1"/>
      <c r="AE25" s="1"/>
      <c r="AF25" s="1"/>
    </row>
    <row r="26" spans="1:32" ht="12.75">
      <c r="A26" s="9"/>
      <c r="B26" s="9"/>
      <c r="C26" s="56" t="s">
        <v>150</v>
      </c>
      <c r="D26" s="9"/>
      <c r="E26" s="24"/>
      <c r="F26" s="24"/>
      <c r="G26" s="24"/>
      <c r="H26" s="24"/>
      <c r="I26" s="24"/>
      <c r="J26" s="24"/>
      <c r="K26" s="24"/>
      <c r="N26" s="5"/>
      <c r="O26" s="1"/>
      <c r="Z26" s="1"/>
      <c r="AA26" s="1"/>
      <c r="AB26" s="1"/>
      <c r="AD26" s="1"/>
      <c r="AE26" s="1"/>
      <c r="AF26" s="1"/>
    </row>
    <row r="27" spans="1:32" ht="12.75">
      <c r="A27" s="9"/>
      <c r="B27" s="9"/>
      <c r="C27" s="56" t="s">
        <v>151</v>
      </c>
      <c r="D27" s="9"/>
      <c r="E27" s="24"/>
      <c r="F27" s="24"/>
      <c r="G27" s="24"/>
      <c r="H27" s="24"/>
      <c r="I27" s="24"/>
      <c r="J27" s="24"/>
      <c r="K27" s="24"/>
      <c r="N27" s="5"/>
      <c r="O27" s="1"/>
      <c r="Z27" s="1"/>
      <c r="AA27" s="1"/>
      <c r="AB27" s="1"/>
      <c r="AD27" s="1"/>
      <c r="AE27" s="1"/>
      <c r="AF27" s="1"/>
    </row>
    <row r="28" spans="1:32" ht="12.75">
      <c r="A28" s="9"/>
      <c r="B28" s="9"/>
      <c r="C28" s="56" t="s">
        <v>152</v>
      </c>
      <c r="D28" s="9"/>
      <c r="E28" s="24"/>
      <c r="F28" s="24"/>
      <c r="G28" s="24"/>
      <c r="H28" s="24"/>
      <c r="I28" s="24"/>
      <c r="J28" s="24"/>
      <c r="K28" s="24"/>
      <c r="N28" s="5"/>
      <c r="O28" s="1"/>
      <c r="Z28" s="1"/>
      <c r="AA28" s="1"/>
      <c r="AB28" s="1"/>
      <c r="AD28" s="1"/>
      <c r="AE28" s="1"/>
      <c r="AF28" s="1"/>
    </row>
    <row r="29" spans="1:32" ht="12.75">
      <c r="A29" s="9"/>
      <c r="B29" s="9"/>
      <c r="C29" s="56" t="s">
        <v>153</v>
      </c>
      <c r="D29" s="9"/>
      <c r="E29" s="24"/>
      <c r="F29" s="24"/>
      <c r="G29" s="24"/>
      <c r="H29" s="24"/>
      <c r="I29" s="24"/>
      <c r="J29" s="24"/>
      <c r="K29" s="24"/>
      <c r="N29" s="5"/>
      <c r="O29" s="1"/>
      <c r="Z29" s="1"/>
      <c r="AA29" s="1"/>
      <c r="AB29" s="1"/>
      <c r="AD29" s="1"/>
      <c r="AE29" s="1"/>
      <c r="AF29" s="1"/>
    </row>
    <row r="30" spans="1:32" ht="12.75">
      <c r="A30" s="9"/>
      <c r="B30" s="9"/>
      <c r="C30" s="56" t="s">
        <v>154</v>
      </c>
      <c r="D30" s="9"/>
      <c r="E30" s="24"/>
      <c r="F30" s="24"/>
      <c r="G30" s="24"/>
      <c r="H30" s="24"/>
      <c r="I30" s="24"/>
      <c r="J30" s="24"/>
      <c r="K30" s="24"/>
      <c r="N30" s="5"/>
      <c r="O30" s="1"/>
      <c r="Z30" s="1"/>
      <c r="AA30" s="1"/>
      <c r="AB30" s="1"/>
      <c r="AD30" s="1"/>
      <c r="AE30" s="1"/>
      <c r="AF30" s="1"/>
    </row>
    <row r="31" spans="1:32" ht="12.75">
      <c r="A31" s="9"/>
      <c r="B31" s="9"/>
      <c r="C31" s="56" t="s">
        <v>155</v>
      </c>
      <c r="D31" s="9"/>
      <c r="E31" s="24"/>
      <c r="F31" s="24"/>
      <c r="G31" s="24"/>
      <c r="H31" s="24"/>
      <c r="I31" s="24"/>
      <c r="J31" s="24"/>
      <c r="K31" s="24"/>
      <c r="N31" s="5"/>
      <c r="O31" s="1"/>
      <c r="Z31" s="1"/>
      <c r="AA31" s="1"/>
      <c r="AB31" s="1"/>
      <c r="AD31" s="1"/>
      <c r="AE31" s="1"/>
      <c r="AF31" s="1"/>
    </row>
    <row r="32" spans="1:32" ht="12.75">
      <c r="A32" s="9"/>
      <c r="B32" s="9"/>
      <c r="C32" s="56" t="s">
        <v>156</v>
      </c>
      <c r="D32" s="9"/>
      <c r="E32" s="24"/>
      <c r="F32" s="24"/>
      <c r="G32" s="24"/>
      <c r="H32" s="24"/>
      <c r="I32" s="24"/>
      <c r="J32" s="24"/>
      <c r="K32" s="24"/>
      <c r="N32" s="5"/>
      <c r="O32" s="1"/>
      <c r="Z32" s="1"/>
      <c r="AA32" s="1"/>
      <c r="AB32" s="1"/>
      <c r="AD32" s="1"/>
      <c r="AE32" s="1"/>
      <c r="AF32" s="1"/>
    </row>
    <row r="33" spans="1:32" ht="12.75">
      <c r="A33" s="9"/>
      <c r="B33" s="9"/>
      <c r="C33" s="56" t="s">
        <v>157</v>
      </c>
      <c r="D33" s="9"/>
      <c r="E33" s="24"/>
      <c r="F33" s="24"/>
      <c r="G33" s="24"/>
      <c r="H33" s="24"/>
      <c r="I33" s="24"/>
      <c r="J33" s="24"/>
      <c r="K33" s="24"/>
      <c r="N33" s="5"/>
      <c r="O33" s="1"/>
      <c r="Z33" s="1"/>
      <c r="AA33" s="1"/>
      <c r="AB33" s="1"/>
      <c r="AD33" s="1"/>
      <c r="AE33" s="1"/>
      <c r="AF33" s="1"/>
    </row>
    <row r="34" spans="1:32" ht="12.75">
      <c r="A34" s="9"/>
      <c r="B34" s="9"/>
      <c r="C34" s="56" t="s">
        <v>158</v>
      </c>
      <c r="D34" s="9"/>
      <c r="E34" s="24"/>
      <c r="F34" s="24"/>
      <c r="G34" s="24"/>
      <c r="H34" s="24"/>
      <c r="I34" s="24"/>
      <c r="J34" s="24"/>
      <c r="K34" s="24"/>
      <c r="N34" s="5"/>
      <c r="O34" s="1"/>
      <c r="Z34" s="1"/>
      <c r="AA34" s="1"/>
      <c r="AB34" s="1"/>
      <c r="AD34" s="1"/>
      <c r="AE34" s="1"/>
      <c r="AF34" s="1"/>
    </row>
    <row r="35" spans="1:32" ht="12.75">
      <c r="A35" s="9"/>
      <c r="B35" s="9"/>
      <c r="C35" s="56" t="s">
        <v>159</v>
      </c>
      <c r="D35" s="9"/>
      <c r="E35" s="24"/>
      <c r="F35" s="24"/>
      <c r="G35" s="24"/>
      <c r="H35" s="24"/>
      <c r="I35" s="24"/>
      <c r="J35" s="24"/>
      <c r="K35" s="24"/>
      <c r="N35" s="5"/>
      <c r="O35" s="1"/>
      <c r="Z35" s="1"/>
      <c r="AA35" s="1"/>
      <c r="AB35" s="1"/>
      <c r="AD35" s="1"/>
      <c r="AE35" s="1"/>
      <c r="AF35" s="1"/>
    </row>
    <row r="36" spans="1:32" ht="12.75">
      <c r="A36" s="9"/>
      <c r="B36" s="9"/>
      <c r="C36" s="56" t="s">
        <v>160</v>
      </c>
      <c r="D36" s="9"/>
      <c r="E36" s="24"/>
      <c r="F36" s="24"/>
      <c r="G36" s="24"/>
      <c r="H36" s="24"/>
      <c r="I36" s="24"/>
      <c r="J36" s="24"/>
      <c r="K36" s="24"/>
      <c r="N36" s="5"/>
      <c r="O36" s="1"/>
      <c r="Z36" s="1"/>
      <c r="AA36" s="1"/>
      <c r="AB36" s="1"/>
      <c r="AD36" s="1"/>
      <c r="AE36" s="1"/>
      <c r="AF36" s="1"/>
    </row>
    <row r="37" spans="1:32" ht="12.75">
      <c r="A37" s="9"/>
      <c r="B37" s="9"/>
      <c r="C37" s="56" t="s">
        <v>161</v>
      </c>
      <c r="D37" s="9"/>
      <c r="E37" s="24"/>
      <c r="F37" s="24"/>
      <c r="G37" s="24"/>
      <c r="H37" s="24"/>
      <c r="I37" s="24"/>
      <c r="J37" s="24"/>
      <c r="K37" s="24"/>
      <c r="N37" s="5"/>
      <c r="O37" s="1"/>
      <c r="Z37" s="1"/>
      <c r="AA37" s="1"/>
      <c r="AB37" s="1"/>
      <c r="AD37" s="1"/>
      <c r="AE37" s="1"/>
      <c r="AF37" s="1"/>
    </row>
    <row r="38" spans="1:32" ht="12.75">
      <c r="A38" s="9"/>
      <c r="B38" s="9"/>
      <c r="C38" s="56" t="s">
        <v>162</v>
      </c>
      <c r="D38" s="9"/>
      <c r="E38" s="24"/>
      <c r="F38" s="24"/>
      <c r="G38" s="24"/>
      <c r="H38" s="24"/>
      <c r="I38" s="24"/>
      <c r="J38" s="24"/>
      <c r="K38" s="24"/>
      <c r="N38" s="5"/>
      <c r="O38" s="1"/>
      <c r="Z38" s="1"/>
      <c r="AA38" s="1"/>
      <c r="AB38" s="1"/>
      <c r="AD38" s="1"/>
      <c r="AE38" s="1"/>
      <c r="AF38" s="1"/>
    </row>
    <row r="39" spans="1:32" ht="12.75">
      <c r="A39" s="9"/>
      <c r="B39" s="9"/>
      <c r="C39" s="56" t="s">
        <v>163</v>
      </c>
      <c r="D39" s="9"/>
      <c r="E39" s="24"/>
      <c r="F39" s="24"/>
      <c r="G39" s="24"/>
      <c r="H39" s="24"/>
      <c r="I39" s="24"/>
      <c r="J39" s="24"/>
      <c r="K39" s="24"/>
      <c r="N39" s="5"/>
      <c r="O39" s="1"/>
      <c r="Z39" s="1"/>
      <c r="AA39" s="1"/>
      <c r="AB39" s="1"/>
      <c r="AD39" s="1"/>
      <c r="AE39" s="1"/>
      <c r="AF39" s="1"/>
    </row>
    <row r="40" spans="1:32" ht="12.75">
      <c r="A40" s="9"/>
      <c r="B40" s="9"/>
      <c r="C40" s="56" t="s">
        <v>164</v>
      </c>
      <c r="D40" s="9"/>
      <c r="E40" s="24"/>
      <c r="F40" s="24"/>
      <c r="G40" s="24"/>
      <c r="H40" s="24"/>
      <c r="I40" s="24"/>
      <c r="J40" s="24"/>
      <c r="K40" s="24"/>
      <c r="N40" s="5"/>
      <c r="O40" s="1"/>
      <c r="Z40" s="1"/>
      <c r="AA40" s="1"/>
      <c r="AB40" s="1"/>
      <c r="AD40" s="1"/>
      <c r="AE40" s="1"/>
      <c r="AF40" s="1"/>
    </row>
    <row r="41" spans="1:32" ht="12.75">
      <c r="A41" s="9"/>
      <c r="B41" s="9"/>
      <c r="C41" s="56" t="s">
        <v>165</v>
      </c>
      <c r="D41" s="9"/>
      <c r="E41" s="24"/>
      <c r="F41" s="24"/>
      <c r="G41" s="24"/>
      <c r="H41" s="24"/>
      <c r="I41" s="24"/>
      <c r="J41" s="24"/>
      <c r="K41" s="24"/>
      <c r="N41" s="5"/>
      <c r="O41" s="1"/>
      <c r="Z41" s="1"/>
      <c r="AA41" s="1"/>
      <c r="AB41" s="1"/>
      <c r="AD41" s="1"/>
      <c r="AE41" s="1"/>
      <c r="AF41" s="1"/>
    </row>
    <row r="42" spans="1:32" ht="12.75">
      <c r="A42" s="9"/>
      <c r="B42" s="9"/>
      <c r="C42" s="56" t="s">
        <v>166</v>
      </c>
      <c r="D42" s="9"/>
      <c r="E42" s="24"/>
      <c r="F42" s="24"/>
      <c r="G42" s="24"/>
      <c r="H42" s="24"/>
      <c r="I42" s="24"/>
      <c r="J42" s="24"/>
      <c r="K42" s="24"/>
      <c r="N42" s="5"/>
      <c r="O42" s="1"/>
      <c r="Z42" s="1"/>
      <c r="AA42" s="1"/>
      <c r="AB42" s="1"/>
      <c r="AD42" s="1"/>
      <c r="AE42" s="1"/>
      <c r="AF42" s="1"/>
    </row>
    <row r="43" spans="1:32" ht="12.75">
      <c r="A43" s="9"/>
      <c r="B43" s="9"/>
      <c r="C43" s="56" t="s">
        <v>167</v>
      </c>
      <c r="D43" s="9"/>
      <c r="E43" s="24"/>
      <c r="F43" s="24"/>
      <c r="G43" s="24"/>
      <c r="H43" s="24"/>
      <c r="I43" s="24"/>
      <c r="J43" s="24"/>
      <c r="K43" s="24"/>
      <c r="N43" s="5"/>
      <c r="O43" s="1"/>
      <c r="Z43" s="1"/>
      <c r="AA43" s="1"/>
      <c r="AB43" s="1"/>
      <c r="AD43" s="1"/>
      <c r="AE43" s="1"/>
      <c r="AF43" s="1"/>
    </row>
    <row r="44" spans="1:32" ht="12.75">
      <c r="A44" s="9"/>
      <c r="B44" s="9"/>
      <c r="C44" s="56" t="s">
        <v>168</v>
      </c>
      <c r="D44" s="9"/>
      <c r="E44" s="24"/>
      <c r="F44" s="24"/>
      <c r="G44" s="24"/>
      <c r="H44" s="24"/>
      <c r="I44" s="24"/>
      <c r="J44" s="24"/>
      <c r="K44" s="24"/>
      <c r="N44" s="5"/>
      <c r="O44" s="1"/>
      <c r="Z44" s="1"/>
      <c r="AA44" s="1"/>
      <c r="AB44" s="1"/>
      <c r="AD44" s="1"/>
      <c r="AE44" s="1"/>
      <c r="AF44" s="1"/>
    </row>
    <row r="45" spans="1:32" ht="12.75">
      <c r="A45" s="9"/>
      <c r="B45" s="9"/>
      <c r="C45" s="56" t="s">
        <v>169</v>
      </c>
      <c r="D45" s="9"/>
      <c r="E45" s="24"/>
      <c r="F45" s="24"/>
      <c r="G45" s="24"/>
      <c r="H45" s="24"/>
      <c r="I45" s="24"/>
      <c r="J45" s="24"/>
      <c r="K45" s="24"/>
      <c r="N45" s="5"/>
      <c r="O45" s="1"/>
      <c r="Z45" s="1"/>
      <c r="AA45" s="1"/>
      <c r="AB45" s="1"/>
      <c r="AD45" s="1"/>
      <c r="AE45" s="1"/>
      <c r="AF45" s="1"/>
    </row>
    <row r="46" spans="1:32" ht="12.75">
      <c r="A46" s="9"/>
      <c r="B46" s="9"/>
      <c r="C46" s="56" t="s">
        <v>170</v>
      </c>
      <c r="D46" s="9"/>
      <c r="E46" s="24"/>
      <c r="F46" s="24"/>
      <c r="G46" s="24"/>
      <c r="H46" s="24"/>
      <c r="I46" s="24"/>
      <c r="J46" s="24"/>
      <c r="K46" s="24"/>
      <c r="N46" s="5"/>
      <c r="O46" s="1"/>
      <c r="Z46" s="1"/>
      <c r="AA46" s="1"/>
      <c r="AB46" s="1"/>
      <c r="AD46" s="1"/>
      <c r="AE46" s="1"/>
      <c r="AF46" s="1"/>
    </row>
    <row r="47" spans="1:37" ht="12.75">
      <c r="A47" s="25"/>
      <c r="B47" s="26" t="s">
        <v>38</v>
      </c>
      <c r="C47" s="58" t="s">
        <v>71</v>
      </c>
      <c r="D47" s="59"/>
      <c r="E47" s="59"/>
      <c r="F47" s="59"/>
      <c r="G47" s="27"/>
      <c r="H47" s="27"/>
      <c r="I47" s="27"/>
      <c r="J47" s="28"/>
      <c r="K47" s="27">
        <f>SUM(K48:K48)</f>
        <v>0.00403</v>
      </c>
      <c r="P47" s="6">
        <f>IF(Q47="PR",I47,SUM(O48:O48))</f>
        <v>0</v>
      </c>
      <c r="Q47" s="2" t="s">
        <v>128</v>
      </c>
      <c r="R47" s="6">
        <f>IF(Q47="HS",G47,0)</f>
        <v>0</v>
      </c>
      <c r="S47" s="6">
        <f>IF(Q47="HS",H47-P47,0)</f>
        <v>0</v>
      </c>
      <c r="T47" s="6">
        <f>IF(Q47="PS",G47,0)</f>
        <v>0</v>
      </c>
      <c r="U47" s="6">
        <f>IF(Q47="PS",H47-P47,0)</f>
        <v>0</v>
      </c>
      <c r="V47" s="6">
        <f>IF(Q47="MP",G47,0)</f>
        <v>0</v>
      </c>
      <c r="W47" s="6">
        <f>IF(Q47="MP",H47-P47,0)</f>
        <v>0</v>
      </c>
      <c r="X47" s="6">
        <f>IF(Q47="OM",G47,0)</f>
        <v>0</v>
      </c>
      <c r="Y47" s="2"/>
      <c r="AI47" s="6">
        <f>SUM(Z48:Z48)</f>
        <v>0</v>
      </c>
      <c r="AJ47" s="6">
        <f>SUM(AA48:AA48)</f>
        <v>0</v>
      </c>
      <c r="AK47" s="6">
        <f>SUM(AB48:AB48)</f>
        <v>0</v>
      </c>
    </row>
    <row r="48" spans="1:32" ht="12.75">
      <c r="A48" s="9" t="s">
        <v>10</v>
      </c>
      <c r="B48" s="9" t="s">
        <v>39</v>
      </c>
      <c r="C48" s="9" t="s">
        <v>72</v>
      </c>
      <c r="D48" s="9" t="s">
        <v>105</v>
      </c>
      <c r="E48" s="24">
        <v>31</v>
      </c>
      <c r="F48" s="24"/>
      <c r="G48" s="24"/>
      <c r="H48" s="24"/>
      <c r="I48" s="24"/>
      <c r="J48" s="24">
        <v>0.00013</v>
      </c>
      <c r="K48" s="24">
        <f>E48*J48</f>
        <v>0.00403</v>
      </c>
      <c r="N48" s="5" t="s">
        <v>7</v>
      </c>
      <c r="O48" s="1">
        <f>IF(N48="5",H48,0)</f>
        <v>0</v>
      </c>
      <c r="Z48" s="1">
        <f>IF(AD48=0,I48,0)</f>
        <v>0</v>
      </c>
      <c r="AA48" s="1">
        <f>IF(AD48=15,I48,0)</f>
        <v>0</v>
      </c>
      <c r="AB48" s="1">
        <f>IF(AD48=21,I48,0)</f>
        <v>0</v>
      </c>
      <c r="AD48" s="1">
        <v>21</v>
      </c>
      <c r="AE48" s="1">
        <f>F48*0.1831</f>
        <v>0</v>
      </c>
      <c r="AF48" s="1">
        <f>F48*(1-0.1831)</f>
        <v>0</v>
      </c>
    </row>
    <row r="49" spans="1:32" ht="12.75">
      <c r="A49" s="9"/>
      <c r="B49" s="9"/>
      <c r="C49" s="56" t="s">
        <v>171</v>
      </c>
      <c r="D49" s="9"/>
      <c r="E49" s="24"/>
      <c r="F49" s="24"/>
      <c r="G49" s="24"/>
      <c r="H49" s="24"/>
      <c r="I49" s="24"/>
      <c r="J49" s="24"/>
      <c r="K49" s="24"/>
      <c r="N49" s="5"/>
      <c r="O49" s="1"/>
      <c r="Z49" s="1"/>
      <c r="AA49" s="1"/>
      <c r="AB49" s="1"/>
      <c r="AD49" s="1"/>
      <c r="AE49" s="1"/>
      <c r="AF49" s="1"/>
    </row>
    <row r="50" spans="1:37" ht="12.75">
      <c r="A50" s="25"/>
      <c r="B50" s="26" t="s">
        <v>40</v>
      </c>
      <c r="C50" s="58" t="s">
        <v>73</v>
      </c>
      <c r="D50" s="59"/>
      <c r="E50" s="59"/>
      <c r="F50" s="59"/>
      <c r="G50" s="27"/>
      <c r="H50" s="27"/>
      <c r="I50" s="27"/>
      <c r="J50" s="28"/>
      <c r="K50" s="27">
        <f>SUM(K51:K62)</f>
        <v>0.8462040000000001</v>
      </c>
      <c r="P50" s="6">
        <f>IF(Q50="PR",I50,SUM(O51:O62))</f>
        <v>0</v>
      </c>
      <c r="Q50" s="2" t="s">
        <v>129</v>
      </c>
      <c r="R50" s="6">
        <f>IF(Q50="HS",G50,0)</f>
        <v>0</v>
      </c>
      <c r="S50" s="6">
        <f>IF(Q50="HS",H50-P50,0)</f>
        <v>0</v>
      </c>
      <c r="T50" s="6">
        <f>IF(Q50="PS",G50,0)</f>
        <v>0</v>
      </c>
      <c r="U50" s="6">
        <f>IF(Q50="PS",H50-P50,0)</f>
        <v>0</v>
      </c>
      <c r="V50" s="6">
        <f>IF(Q50="MP",G50,0)</f>
        <v>0</v>
      </c>
      <c r="W50" s="6">
        <f>IF(Q50="MP",H50-P50,0)</f>
        <v>0</v>
      </c>
      <c r="X50" s="6">
        <f>IF(Q50="OM",G50,0)</f>
        <v>0</v>
      </c>
      <c r="Y50" s="2"/>
      <c r="AI50" s="6">
        <f>SUM(Z51:Z62)</f>
        <v>0</v>
      </c>
      <c r="AJ50" s="6">
        <f>SUM(AA51:AA62)</f>
        <v>0</v>
      </c>
      <c r="AK50" s="6">
        <f>SUM(AB51:AB62)</f>
        <v>0</v>
      </c>
    </row>
    <row r="51" spans="1:32" ht="12.75">
      <c r="A51" s="9" t="s">
        <v>11</v>
      </c>
      <c r="B51" s="9" t="s">
        <v>41</v>
      </c>
      <c r="C51" s="9" t="s">
        <v>74</v>
      </c>
      <c r="D51" s="9" t="s">
        <v>105</v>
      </c>
      <c r="E51" s="24">
        <v>227.4</v>
      </c>
      <c r="F51" s="24"/>
      <c r="G51" s="24"/>
      <c r="H51" s="24"/>
      <c r="I51" s="24"/>
      <c r="J51" s="24">
        <v>0.00223</v>
      </c>
      <c r="K51" s="24">
        <f>E51*J51</f>
        <v>0.507102</v>
      </c>
      <c r="N51" s="5" t="s">
        <v>7</v>
      </c>
      <c r="O51" s="1">
        <f>IF(N51="5",H51,0)</f>
        <v>0</v>
      </c>
      <c r="Z51" s="1">
        <f>IF(AD51=0,I51,0)</f>
        <v>0</v>
      </c>
      <c r="AA51" s="1">
        <f>IF(AD51=15,I51,0)</f>
        <v>0</v>
      </c>
      <c r="AB51" s="1">
        <f>IF(AD51=21,I51,0)</f>
        <v>0</v>
      </c>
      <c r="AD51" s="1">
        <v>21</v>
      </c>
      <c r="AE51" s="1">
        <f>F51*1</f>
        <v>0</v>
      </c>
      <c r="AF51" s="1">
        <f>F51*(1-1)</f>
        <v>0</v>
      </c>
    </row>
    <row r="52" spans="1:32" ht="12.75">
      <c r="A52" s="9"/>
      <c r="B52" s="9"/>
      <c r="C52" s="56" t="s">
        <v>172</v>
      </c>
      <c r="D52" s="9"/>
      <c r="E52" s="24"/>
      <c r="F52" s="24"/>
      <c r="G52" s="24"/>
      <c r="H52" s="24"/>
      <c r="I52" s="24"/>
      <c r="J52" s="24"/>
      <c r="K52" s="24"/>
      <c r="N52" s="5"/>
      <c r="O52" s="1"/>
      <c r="Z52" s="1"/>
      <c r="AA52" s="1"/>
      <c r="AB52" s="1"/>
      <c r="AD52" s="1"/>
      <c r="AE52" s="1"/>
      <c r="AF52" s="1"/>
    </row>
    <row r="53" spans="1:32" ht="12.75">
      <c r="A53" s="9" t="s">
        <v>12</v>
      </c>
      <c r="B53" s="9" t="s">
        <v>42</v>
      </c>
      <c r="C53" s="9" t="s">
        <v>75</v>
      </c>
      <c r="D53" s="9" t="s">
        <v>105</v>
      </c>
      <c r="E53" s="24">
        <v>227.4</v>
      </c>
      <c r="F53" s="24"/>
      <c r="G53" s="24"/>
      <c r="H53" s="24"/>
      <c r="I53" s="24"/>
      <c r="J53" s="24">
        <v>0.00135</v>
      </c>
      <c r="K53" s="24">
        <f>E53*J53</f>
        <v>0.30699000000000004</v>
      </c>
      <c r="N53" s="5" t="s">
        <v>7</v>
      </c>
      <c r="O53" s="1">
        <f>IF(N53="5",H53,0)</f>
        <v>0</v>
      </c>
      <c r="Z53" s="1">
        <f>IF(AD53=0,I53,0)</f>
        <v>0</v>
      </c>
      <c r="AA53" s="1">
        <f>IF(AD53=15,I53,0)</f>
        <v>0</v>
      </c>
      <c r="AB53" s="1">
        <f>IF(AD53=21,I53,0)</f>
        <v>0</v>
      </c>
      <c r="AD53" s="1">
        <v>21</v>
      </c>
      <c r="AE53" s="1">
        <f>F53*0</f>
        <v>0</v>
      </c>
      <c r="AF53" s="1">
        <f>F53*(1-0)</f>
        <v>0</v>
      </c>
    </row>
    <row r="54" spans="1:32" ht="12.75">
      <c r="A54" s="9"/>
      <c r="B54" s="9"/>
      <c r="C54" s="56" t="s">
        <v>173</v>
      </c>
      <c r="D54" s="9"/>
      <c r="E54" s="24"/>
      <c r="F54" s="24"/>
      <c r="G54" s="24"/>
      <c r="H54" s="24"/>
      <c r="I54" s="24"/>
      <c r="J54" s="24"/>
      <c r="K54" s="24"/>
      <c r="N54" s="5"/>
      <c r="O54" s="1"/>
      <c r="Z54" s="1"/>
      <c r="AA54" s="1"/>
      <c r="AB54" s="1"/>
      <c r="AD54" s="1"/>
      <c r="AE54" s="1"/>
      <c r="AF54" s="1"/>
    </row>
    <row r="55" spans="1:32" ht="12.75">
      <c r="A55" s="9"/>
      <c r="B55" s="9"/>
      <c r="C55" s="56" t="s">
        <v>174</v>
      </c>
      <c r="D55" s="9"/>
      <c r="E55" s="24"/>
      <c r="F55" s="24"/>
      <c r="G55" s="24"/>
      <c r="H55" s="24"/>
      <c r="I55" s="24"/>
      <c r="J55" s="24"/>
      <c r="K55" s="24"/>
      <c r="N55" s="5"/>
      <c r="O55" s="1"/>
      <c r="Z55" s="1"/>
      <c r="AA55" s="1"/>
      <c r="AB55" s="1"/>
      <c r="AD55" s="1"/>
      <c r="AE55" s="1"/>
      <c r="AF55" s="1"/>
    </row>
    <row r="56" spans="1:32" ht="12.75">
      <c r="A56" s="9"/>
      <c r="B56" s="9"/>
      <c r="C56" s="56" t="s">
        <v>143</v>
      </c>
      <c r="D56" s="9"/>
      <c r="E56" s="24"/>
      <c r="F56" s="24"/>
      <c r="G56" s="24"/>
      <c r="H56" s="24"/>
      <c r="I56" s="24"/>
      <c r="J56" s="24"/>
      <c r="K56" s="24"/>
      <c r="N56" s="5"/>
      <c r="O56" s="1"/>
      <c r="Z56" s="1"/>
      <c r="AA56" s="1"/>
      <c r="AB56" s="1"/>
      <c r="AD56" s="1"/>
      <c r="AE56" s="1"/>
      <c r="AF56" s="1"/>
    </row>
    <row r="57" spans="1:32" ht="12.75">
      <c r="A57" s="9"/>
      <c r="B57" s="9"/>
      <c r="C57" s="56" t="s">
        <v>175</v>
      </c>
      <c r="D57" s="9"/>
      <c r="E57" s="24"/>
      <c r="F57" s="24"/>
      <c r="G57" s="24"/>
      <c r="H57" s="24"/>
      <c r="I57" s="24"/>
      <c r="J57" s="24"/>
      <c r="K57" s="24"/>
      <c r="N57" s="5"/>
      <c r="O57" s="1"/>
      <c r="Z57" s="1"/>
      <c r="AA57" s="1"/>
      <c r="AB57" s="1"/>
      <c r="AD57" s="1"/>
      <c r="AE57" s="1"/>
      <c r="AF57" s="1"/>
    </row>
    <row r="58" spans="1:32" ht="12.75">
      <c r="A58" s="9"/>
      <c r="B58" s="9"/>
      <c r="C58" s="56" t="s">
        <v>156</v>
      </c>
      <c r="D58" s="9"/>
      <c r="E58" s="24"/>
      <c r="F58" s="24"/>
      <c r="G58" s="24"/>
      <c r="H58" s="24"/>
      <c r="I58" s="24"/>
      <c r="J58" s="24"/>
      <c r="K58" s="24"/>
      <c r="N58" s="5"/>
      <c r="O58" s="1"/>
      <c r="Z58" s="1"/>
      <c r="AA58" s="1"/>
      <c r="AB58" s="1"/>
      <c r="AD58" s="1"/>
      <c r="AE58" s="1"/>
      <c r="AF58" s="1"/>
    </row>
    <row r="59" spans="1:32" ht="12.75">
      <c r="A59" s="9"/>
      <c r="B59" s="9"/>
      <c r="C59" s="56" t="s">
        <v>176</v>
      </c>
      <c r="D59" s="9"/>
      <c r="E59" s="24"/>
      <c r="F59" s="24"/>
      <c r="G59" s="24"/>
      <c r="H59" s="24"/>
      <c r="I59" s="24"/>
      <c r="J59" s="24"/>
      <c r="K59" s="24"/>
      <c r="N59" s="5"/>
      <c r="O59" s="1"/>
      <c r="Z59" s="1"/>
      <c r="AA59" s="1"/>
      <c r="AB59" s="1"/>
      <c r="AD59" s="1"/>
      <c r="AE59" s="1"/>
      <c r="AF59" s="1"/>
    </row>
    <row r="60" spans="1:32" ht="12.75">
      <c r="A60" s="9"/>
      <c r="B60" s="9"/>
      <c r="C60" s="56" t="s">
        <v>151</v>
      </c>
      <c r="D60" s="9"/>
      <c r="E60" s="24"/>
      <c r="F60" s="24"/>
      <c r="G60" s="24"/>
      <c r="H60" s="24"/>
      <c r="I60" s="24"/>
      <c r="J60" s="24"/>
      <c r="K60" s="24"/>
      <c r="N60" s="5"/>
      <c r="O60" s="1"/>
      <c r="Z60" s="1"/>
      <c r="AA60" s="1"/>
      <c r="AB60" s="1"/>
      <c r="AD60" s="1"/>
      <c r="AE60" s="1"/>
      <c r="AF60" s="1"/>
    </row>
    <row r="61" spans="1:32" ht="12.75">
      <c r="A61" s="9"/>
      <c r="B61" s="9"/>
      <c r="C61" s="56" t="s">
        <v>177</v>
      </c>
      <c r="D61" s="9"/>
      <c r="E61" s="24"/>
      <c r="F61" s="24"/>
      <c r="G61" s="24"/>
      <c r="H61" s="24"/>
      <c r="I61" s="24"/>
      <c r="J61" s="24"/>
      <c r="K61" s="24"/>
      <c r="N61" s="5"/>
      <c r="O61" s="1"/>
      <c r="Z61" s="1"/>
      <c r="AA61" s="1"/>
      <c r="AB61" s="1"/>
      <c r="AD61" s="1"/>
      <c r="AE61" s="1"/>
      <c r="AF61" s="1"/>
    </row>
    <row r="62" spans="1:32" ht="12.75">
      <c r="A62" s="9" t="s">
        <v>13</v>
      </c>
      <c r="B62" s="9" t="s">
        <v>41</v>
      </c>
      <c r="C62" s="9" t="s">
        <v>76</v>
      </c>
      <c r="D62" s="9" t="s">
        <v>105</v>
      </c>
      <c r="E62" s="24">
        <v>14.4</v>
      </c>
      <c r="F62" s="24"/>
      <c r="G62" s="24"/>
      <c r="H62" s="24"/>
      <c r="I62" s="24"/>
      <c r="J62" s="24">
        <v>0.00223</v>
      </c>
      <c r="K62" s="24">
        <f>E62*J62</f>
        <v>0.032112</v>
      </c>
      <c r="N62" s="5" t="s">
        <v>7</v>
      </c>
      <c r="O62" s="1">
        <f>IF(N62="5",H62,0)</f>
        <v>0</v>
      </c>
      <c r="Z62" s="1">
        <f>IF(AD62=0,I62,0)</f>
        <v>0</v>
      </c>
      <c r="AA62" s="1">
        <f>IF(AD62=15,I62,0)</f>
        <v>0</v>
      </c>
      <c r="AB62" s="1">
        <f>IF(AD62=21,I62,0)</f>
        <v>0</v>
      </c>
      <c r="AD62" s="1">
        <v>21</v>
      </c>
      <c r="AE62" s="1">
        <f>F62*1</f>
        <v>0</v>
      </c>
      <c r="AF62" s="1">
        <f>F62*(1-1)</f>
        <v>0</v>
      </c>
    </row>
    <row r="63" spans="1:32" ht="12.75">
      <c r="A63" s="9"/>
      <c r="B63" s="9"/>
      <c r="C63" s="56" t="s">
        <v>178</v>
      </c>
      <c r="D63" s="9"/>
      <c r="E63" s="24"/>
      <c r="F63" s="24"/>
      <c r="G63" s="24"/>
      <c r="H63" s="24"/>
      <c r="I63" s="24"/>
      <c r="J63" s="24"/>
      <c r="K63" s="24"/>
      <c r="N63" s="5"/>
      <c r="O63" s="1"/>
      <c r="Z63" s="1"/>
      <c r="AA63" s="1"/>
      <c r="AB63" s="1"/>
      <c r="AD63" s="1"/>
      <c r="AE63" s="1"/>
      <c r="AF63" s="1"/>
    </row>
    <row r="64" spans="1:37" ht="12.75">
      <c r="A64" s="25"/>
      <c r="B64" s="26" t="s">
        <v>43</v>
      </c>
      <c r="C64" s="58" t="s">
        <v>77</v>
      </c>
      <c r="D64" s="59"/>
      <c r="E64" s="59"/>
      <c r="F64" s="59"/>
      <c r="G64" s="27"/>
      <c r="H64" s="27"/>
      <c r="I64" s="27"/>
      <c r="J64" s="28"/>
      <c r="K64" s="27">
        <f>SUM(K65:K65)</f>
        <v>0.0020412000000000004</v>
      </c>
      <c r="P64" s="6">
        <f>IF(Q64="PR",I64,SUM(O65:O65))</f>
        <v>0</v>
      </c>
      <c r="Q64" s="2" t="s">
        <v>129</v>
      </c>
      <c r="R64" s="6">
        <f>IF(Q64="HS",G64,0)</f>
        <v>0</v>
      </c>
      <c r="S64" s="6">
        <f>IF(Q64="HS",H64-P64,0)</f>
        <v>0</v>
      </c>
      <c r="T64" s="6">
        <f>IF(Q64="PS",G64,0)</f>
        <v>0</v>
      </c>
      <c r="U64" s="6">
        <f>IF(Q64="PS",H64-P64,0)</f>
        <v>0</v>
      </c>
      <c r="V64" s="6">
        <f>IF(Q64="MP",G64,0)</f>
        <v>0</v>
      </c>
      <c r="W64" s="6">
        <f>IF(Q64="MP",H64-P64,0)</f>
        <v>0</v>
      </c>
      <c r="X64" s="6">
        <f>IF(Q64="OM",G64,0)</f>
        <v>0</v>
      </c>
      <c r="Y64" s="2"/>
      <c r="AI64" s="6">
        <f>SUM(Z65:Z65)</f>
        <v>0</v>
      </c>
      <c r="AJ64" s="6">
        <f>SUM(AA65:AA65)</f>
        <v>0</v>
      </c>
      <c r="AK64" s="6">
        <f>SUM(AB65:AB65)</f>
        <v>0</v>
      </c>
    </row>
    <row r="65" spans="1:32" ht="12.75">
      <c r="A65" s="9" t="s">
        <v>14</v>
      </c>
      <c r="B65" s="9" t="s">
        <v>44</v>
      </c>
      <c r="C65" s="9" t="s">
        <v>78</v>
      </c>
      <c r="D65" s="9" t="s">
        <v>104</v>
      </c>
      <c r="E65" s="24">
        <v>4.86</v>
      </c>
      <c r="F65" s="24"/>
      <c r="G65" s="24"/>
      <c r="H65" s="24"/>
      <c r="I65" s="24"/>
      <c r="J65" s="24">
        <v>0.00042</v>
      </c>
      <c r="K65" s="24">
        <f>E65*J65</f>
        <v>0.0020412000000000004</v>
      </c>
      <c r="N65" s="5" t="s">
        <v>7</v>
      </c>
      <c r="O65" s="1">
        <f>IF(N65="5",H65,0)</f>
        <v>0</v>
      </c>
      <c r="Z65" s="1">
        <f>IF(AD65=0,I65,0)</f>
        <v>0</v>
      </c>
      <c r="AA65" s="1">
        <f>IF(AD65=15,I65,0)</f>
        <v>0</v>
      </c>
      <c r="AB65" s="1">
        <f>IF(AD65=21,I65,0)</f>
        <v>0</v>
      </c>
      <c r="AD65" s="1">
        <v>21</v>
      </c>
      <c r="AE65" s="1">
        <f>F65*0.0330578512396694</f>
        <v>0</v>
      </c>
      <c r="AF65" s="1">
        <f>F65*(1-0.0330578512396694)</f>
        <v>0</v>
      </c>
    </row>
    <row r="66" spans="1:37" ht="12.75">
      <c r="A66" s="25"/>
      <c r="B66" s="26" t="s">
        <v>45</v>
      </c>
      <c r="C66" s="58" t="s">
        <v>79</v>
      </c>
      <c r="D66" s="59"/>
      <c r="E66" s="59"/>
      <c r="F66" s="59"/>
      <c r="G66" s="27"/>
      <c r="H66" s="27"/>
      <c r="I66" s="27"/>
      <c r="J66" s="28"/>
      <c r="K66" s="27">
        <f>SUM(K67:K68)</f>
        <v>1.767</v>
      </c>
      <c r="P66" s="6">
        <f>IF(Q66="PR",I66,SUM(O67:O68))</f>
        <v>0</v>
      </c>
      <c r="Q66" s="2" t="s">
        <v>128</v>
      </c>
      <c r="R66" s="6">
        <f>IF(Q66="HS",G66,0)</f>
        <v>0</v>
      </c>
      <c r="S66" s="6">
        <f>IF(Q66="HS",H66-P66,0)</f>
        <v>0</v>
      </c>
      <c r="T66" s="6">
        <f>IF(Q66="PS",G66,0)</f>
        <v>0</v>
      </c>
      <c r="U66" s="6">
        <f>IF(Q66="PS",H66-P66,0)</f>
        <v>0</v>
      </c>
      <c r="V66" s="6">
        <f>IF(Q66="MP",G66,0)</f>
        <v>0</v>
      </c>
      <c r="W66" s="6">
        <f>IF(Q66="MP",H66-P66,0)</f>
        <v>0</v>
      </c>
      <c r="X66" s="6">
        <f>IF(Q66="OM",G66,0)</f>
        <v>0</v>
      </c>
      <c r="Y66" s="2"/>
      <c r="AI66" s="6">
        <f>SUM(Z67:Z68)</f>
        <v>0</v>
      </c>
      <c r="AJ66" s="6">
        <f>SUM(AA67:AA68)</f>
        <v>0</v>
      </c>
      <c r="AK66" s="6">
        <f>SUM(AB67:AB68)</f>
        <v>0</v>
      </c>
    </row>
    <row r="67" spans="1:32" ht="12.75">
      <c r="A67" s="9" t="s">
        <v>15</v>
      </c>
      <c r="B67" s="9" t="s">
        <v>46</v>
      </c>
      <c r="C67" s="9" t="s">
        <v>80</v>
      </c>
      <c r="D67" s="9" t="s">
        <v>106</v>
      </c>
      <c r="E67" s="24">
        <v>5</v>
      </c>
      <c r="F67" s="24"/>
      <c r="G67" s="24"/>
      <c r="H67" s="24"/>
      <c r="I67" s="24"/>
      <c r="J67" s="24">
        <v>0</v>
      </c>
      <c r="K67" s="24">
        <f>E67*J67</f>
        <v>0</v>
      </c>
      <c r="N67" s="5" t="s">
        <v>7</v>
      </c>
      <c r="O67" s="1">
        <f>IF(N67="5",H67,0)</f>
        <v>0</v>
      </c>
      <c r="Z67" s="1">
        <f>IF(AD67=0,I67,0)</f>
        <v>0</v>
      </c>
      <c r="AA67" s="1">
        <f>IF(AD67=15,I67,0)</f>
        <v>0</v>
      </c>
      <c r="AB67" s="1">
        <f>IF(AD67=21,I67,0)</f>
        <v>0</v>
      </c>
      <c r="AD67" s="1">
        <v>21</v>
      </c>
      <c r="AE67" s="1">
        <f>F67*0</f>
        <v>0</v>
      </c>
      <c r="AF67" s="1">
        <f>F67*(1-0)</f>
        <v>0</v>
      </c>
    </row>
    <row r="68" spans="1:32" ht="12.75">
      <c r="A68" s="9" t="s">
        <v>16</v>
      </c>
      <c r="B68" s="9" t="s">
        <v>47</v>
      </c>
      <c r="C68" s="9" t="s">
        <v>81</v>
      </c>
      <c r="D68" s="9" t="s">
        <v>104</v>
      </c>
      <c r="E68" s="24">
        <v>28.5</v>
      </c>
      <c r="F68" s="24"/>
      <c r="G68" s="24"/>
      <c r="H68" s="24"/>
      <c r="I68" s="24"/>
      <c r="J68" s="24">
        <v>0.062</v>
      </c>
      <c r="K68" s="24">
        <f>E68*J68</f>
        <v>1.767</v>
      </c>
      <c r="N68" s="5" t="s">
        <v>7</v>
      </c>
      <c r="O68" s="1">
        <f>IF(N68="5",H68,0)</f>
        <v>0</v>
      </c>
      <c r="Z68" s="1">
        <f>IF(AD68=0,I68,0)</f>
        <v>0</v>
      </c>
      <c r="AA68" s="1">
        <f>IF(AD68=15,I68,0)</f>
        <v>0</v>
      </c>
      <c r="AB68" s="1">
        <f>IF(AD68=21,I68,0)</f>
        <v>0</v>
      </c>
      <c r="AD68" s="1">
        <v>21</v>
      </c>
      <c r="AE68" s="1">
        <f>F68*0.151214833759591</f>
        <v>0</v>
      </c>
      <c r="AF68" s="1">
        <f>F68*(1-0.151214833759591)</f>
        <v>0</v>
      </c>
    </row>
    <row r="69" spans="1:32" ht="12.75">
      <c r="A69" s="9"/>
      <c r="B69" s="9"/>
      <c r="C69" s="56" t="s">
        <v>179</v>
      </c>
      <c r="D69" s="9"/>
      <c r="E69" s="24"/>
      <c r="F69" s="24"/>
      <c r="G69" s="24"/>
      <c r="H69" s="24"/>
      <c r="I69" s="24"/>
      <c r="J69" s="24"/>
      <c r="K69" s="24"/>
      <c r="N69" s="5"/>
      <c r="O69" s="1"/>
      <c r="Z69" s="1"/>
      <c r="AA69" s="1"/>
      <c r="AB69" s="1"/>
      <c r="AD69" s="1"/>
      <c r="AE69" s="1"/>
      <c r="AF69" s="1"/>
    </row>
    <row r="70" spans="1:37" ht="12.75">
      <c r="A70" s="25"/>
      <c r="B70" s="26" t="s">
        <v>48</v>
      </c>
      <c r="C70" s="58" t="s">
        <v>82</v>
      </c>
      <c r="D70" s="59"/>
      <c r="E70" s="59"/>
      <c r="F70" s="59"/>
      <c r="G70" s="27"/>
      <c r="H70" s="27"/>
      <c r="I70" s="27"/>
      <c r="J70" s="28"/>
      <c r="K70" s="27">
        <f>SUM(K71:K71)</f>
        <v>0</v>
      </c>
      <c r="P70" s="6">
        <f>IF(Q70="PR",I70,SUM(O71:O71))</f>
        <v>0</v>
      </c>
      <c r="Q70" s="2" t="s">
        <v>130</v>
      </c>
      <c r="R70" s="6">
        <f>IF(Q70="HS",G70,0)</f>
        <v>0</v>
      </c>
      <c r="S70" s="6">
        <f>IF(Q70="HS",H70-P70,0)</f>
        <v>0</v>
      </c>
      <c r="T70" s="6">
        <f>IF(Q70="PS",G70,0)</f>
        <v>0</v>
      </c>
      <c r="U70" s="6">
        <f>IF(Q70="PS",H70-P70,0)</f>
        <v>0</v>
      </c>
      <c r="V70" s="6">
        <f>IF(Q70="MP",G70,0)</f>
        <v>0</v>
      </c>
      <c r="W70" s="6">
        <f>IF(Q70="MP",H70-P70,0)</f>
        <v>0</v>
      </c>
      <c r="X70" s="6">
        <f>IF(Q70="OM",G70,0)</f>
        <v>0</v>
      </c>
      <c r="Y70" s="2"/>
      <c r="AI70" s="6">
        <f>SUM(Z71:Z71)</f>
        <v>0</v>
      </c>
      <c r="AJ70" s="6">
        <f>SUM(AA71:AA71)</f>
        <v>0</v>
      </c>
      <c r="AK70" s="6">
        <f>SUM(AB71:AB71)</f>
        <v>0</v>
      </c>
    </row>
    <row r="71" spans="1:32" ht="12.75">
      <c r="A71" s="9" t="s">
        <v>17</v>
      </c>
      <c r="B71" s="9" t="s">
        <v>49</v>
      </c>
      <c r="C71" s="9" t="s">
        <v>83</v>
      </c>
      <c r="D71" s="9" t="s">
        <v>107</v>
      </c>
      <c r="E71" s="24">
        <v>1.71168</v>
      </c>
      <c r="F71" s="24"/>
      <c r="G71" s="24"/>
      <c r="H71" s="24"/>
      <c r="I71" s="24"/>
      <c r="J71" s="24">
        <v>0</v>
      </c>
      <c r="K71" s="24">
        <f>E71*J71</f>
        <v>0</v>
      </c>
      <c r="N71" s="5" t="s">
        <v>11</v>
      </c>
      <c r="O71" s="1">
        <f>IF(N71="5",H71,0)</f>
        <v>0</v>
      </c>
      <c r="Z71" s="1">
        <f>IF(AD71=0,I71,0)</f>
        <v>0</v>
      </c>
      <c r="AA71" s="1">
        <f>IF(AD71=15,I71,0)</f>
        <v>0</v>
      </c>
      <c r="AB71" s="1">
        <f>IF(AD71=21,I71,0)</f>
        <v>0</v>
      </c>
      <c r="AD71" s="1">
        <v>21</v>
      </c>
      <c r="AE71" s="1">
        <f>F71*0</f>
        <v>0</v>
      </c>
      <c r="AF71" s="1">
        <f>F71*(1-0)</f>
        <v>0</v>
      </c>
    </row>
    <row r="72" spans="1:37" ht="12.75">
      <c r="A72" s="25"/>
      <c r="B72" s="26" t="s">
        <v>50</v>
      </c>
      <c r="C72" s="58" t="s">
        <v>84</v>
      </c>
      <c r="D72" s="59"/>
      <c r="E72" s="59"/>
      <c r="F72" s="59"/>
      <c r="G72" s="27"/>
      <c r="H72" s="27"/>
      <c r="I72" s="27"/>
      <c r="J72" s="28"/>
      <c r="K72" s="27">
        <f>SUM(K73:K80)</f>
        <v>0</v>
      </c>
      <c r="P72" s="6">
        <f>IF(Q72="PR",I72,SUM(O73:O80))</f>
        <v>0</v>
      </c>
      <c r="Q72" s="2" t="s">
        <v>130</v>
      </c>
      <c r="R72" s="6">
        <f>IF(Q72="HS",G72,0)</f>
        <v>0</v>
      </c>
      <c r="S72" s="6">
        <f>IF(Q72="HS",H72-P72,0)</f>
        <v>0</v>
      </c>
      <c r="T72" s="6">
        <f>IF(Q72="PS",G72,0)</f>
        <v>0</v>
      </c>
      <c r="U72" s="6">
        <f>IF(Q72="PS",H72-P72,0)</f>
        <v>0</v>
      </c>
      <c r="V72" s="6">
        <f>IF(Q72="MP",G72,0)</f>
        <v>0</v>
      </c>
      <c r="W72" s="6">
        <f>IF(Q72="MP",H72-P72,0)</f>
        <v>0</v>
      </c>
      <c r="X72" s="6">
        <f>IF(Q72="OM",G72,0)</f>
        <v>0</v>
      </c>
      <c r="Y72" s="2"/>
      <c r="AI72" s="6">
        <f>SUM(Z73:Z80)</f>
        <v>0</v>
      </c>
      <c r="AJ72" s="6">
        <f>SUM(AA73:AA80)</f>
        <v>0</v>
      </c>
      <c r="AK72" s="6">
        <f>SUM(AB73:AB80)</f>
        <v>0</v>
      </c>
    </row>
    <row r="73" spans="1:32" ht="12.75">
      <c r="A73" s="9" t="s">
        <v>18</v>
      </c>
      <c r="B73" s="9" t="s">
        <v>51</v>
      </c>
      <c r="C73" s="9" t="s">
        <v>85</v>
      </c>
      <c r="D73" s="9" t="s">
        <v>107</v>
      </c>
      <c r="E73" s="24">
        <v>2.07399</v>
      </c>
      <c r="F73" s="24"/>
      <c r="G73" s="24"/>
      <c r="H73" s="24"/>
      <c r="I73" s="24"/>
      <c r="J73" s="24">
        <v>0</v>
      </c>
      <c r="K73" s="24">
        <f aca="true" t="shared" si="0" ref="K73:K80">E73*J73</f>
        <v>0</v>
      </c>
      <c r="N73" s="5" t="s">
        <v>11</v>
      </c>
      <c r="O73" s="1">
        <f aca="true" t="shared" si="1" ref="O73:O80">IF(N73="5",H73,0)</f>
        <v>0</v>
      </c>
      <c r="Z73" s="1">
        <f aca="true" t="shared" si="2" ref="Z73:Z80">IF(AD73=0,I73,0)</f>
        <v>0</v>
      </c>
      <c r="AA73" s="1">
        <f aca="true" t="shared" si="3" ref="AA73:AA80">IF(AD73=15,I73,0)</f>
        <v>0</v>
      </c>
      <c r="AB73" s="1">
        <f aca="true" t="shared" si="4" ref="AB73:AB80">IF(AD73=21,I73,0)</f>
        <v>0</v>
      </c>
      <c r="AD73" s="1">
        <v>21</v>
      </c>
      <c r="AE73" s="1">
        <f aca="true" t="shared" si="5" ref="AE73:AE79">F73*0</f>
        <v>0</v>
      </c>
      <c r="AF73" s="1">
        <f aca="true" t="shared" si="6" ref="AF73:AF79">F73*(1-0)</f>
        <v>0</v>
      </c>
    </row>
    <row r="74" spans="1:32" ht="12.75">
      <c r="A74" s="9" t="s">
        <v>19</v>
      </c>
      <c r="B74" s="9" t="s">
        <v>52</v>
      </c>
      <c r="C74" s="9" t="s">
        <v>86</v>
      </c>
      <c r="D74" s="9" t="s">
        <v>107</v>
      </c>
      <c r="E74" s="24">
        <v>2.07</v>
      </c>
      <c r="F74" s="24"/>
      <c r="G74" s="24"/>
      <c r="H74" s="24"/>
      <c r="I74" s="24"/>
      <c r="J74" s="24">
        <v>0</v>
      </c>
      <c r="K74" s="24">
        <f t="shared" si="0"/>
        <v>0</v>
      </c>
      <c r="N74" s="5" t="s">
        <v>11</v>
      </c>
      <c r="O74" s="1">
        <f t="shared" si="1"/>
        <v>0</v>
      </c>
      <c r="Z74" s="1">
        <f t="shared" si="2"/>
        <v>0</v>
      </c>
      <c r="AA74" s="1">
        <f t="shared" si="3"/>
        <v>0</v>
      </c>
      <c r="AB74" s="1">
        <f t="shared" si="4"/>
        <v>0</v>
      </c>
      <c r="AD74" s="1">
        <v>21</v>
      </c>
      <c r="AE74" s="1">
        <f t="shared" si="5"/>
        <v>0</v>
      </c>
      <c r="AF74" s="1">
        <f t="shared" si="6"/>
        <v>0</v>
      </c>
    </row>
    <row r="75" spans="1:32" ht="12.75">
      <c r="A75" s="9" t="s">
        <v>20</v>
      </c>
      <c r="B75" s="9" t="s">
        <v>53</v>
      </c>
      <c r="C75" s="9" t="s">
        <v>87</v>
      </c>
      <c r="D75" s="9" t="s">
        <v>107</v>
      </c>
      <c r="E75" s="24">
        <v>2.07</v>
      </c>
      <c r="F75" s="24"/>
      <c r="G75" s="24"/>
      <c r="H75" s="24"/>
      <c r="I75" s="24"/>
      <c r="J75" s="24">
        <v>0</v>
      </c>
      <c r="K75" s="24">
        <f t="shared" si="0"/>
        <v>0</v>
      </c>
      <c r="N75" s="5" t="s">
        <v>11</v>
      </c>
      <c r="O75" s="1">
        <f t="shared" si="1"/>
        <v>0</v>
      </c>
      <c r="Z75" s="1">
        <f t="shared" si="2"/>
        <v>0</v>
      </c>
      <c r="AA75" s="1">
        <f t="shared" si="3"/>
        <v>0</v>
      </c>
      <c r="AB75" s="1">
        <f t="shared" si="4"/>
        <v>0</v>
      </c>
      <c r="AD75" s="1">
        <v>21</v>
      </c>
      <c r="AE75" s="1">
        <f t="shared" si="5"/>
        <v>0</v>
      </c>
      <c r="AF75" s="1">
        <f t="shared" si="6"/>
        <v>0</v>
      </c>
    </row>
    <row r="76" spans="1:32" ht="12.75">
      <c r="A76" s="9" t="s">
        <v>21</v>
      </c>
      <c r="B76" s="9" t="s">
        <v>54</v>
      </c>
      <c r="C76" s="9" t="s">
        <v>88</v>
      </c>
      <c r="D76" s="9" t="s">
        <v>107</v>
      </c>
      <c r="E76" s="24">
        <v>2.07</v>
      </c>
      <c r="F76" s="24"/>
      <c r="G76" s="24"/>
      <c r="H76" s="24"/>
      <c r="I76" s="24"/>
      <c r="J76" s="24">
        <v>0</v>
      </c>
      <c r="K76" s="24">
        <f t="shared" si="0"/>
        <v>0</v>
      </c>
      <c r="N76" s="5" t="s">
        <v>11</v>
      </c>
      <c r="O76" s="1">
        <f t="shared" si="1"/>
        <v>0</v>
      </c>
      <c r="Z76" s="1">
        <f t="shared" si="2"/>
        <v>0</v>
      </c>
      <c r="AA76" s="1">
        <f t="shared" si="3"/>
        <v>0</v>
      </c>
      <c r="AB76" s="1">
        <f t="shared" si="4"/>
        <v>0</v>
      </c>
      <c r="AD76" s="1">
        <v>21</v>
      </c>
      <c r="AE76" s="1">
        <f t="shared" si="5"/>
        <v>0</v>
      </c>
      <c r="AF76" s="1">
        <f t="shared" si="6"/>
        <v>0</v>
      </c>
    </row>
    <row r="77" spans="1:32" ht="12.75">
      <c r="A77" s="9" t="s">
        <v>22</v>
      </c>
      <c r="B77" s="9" t="s">
        <v>55</v>
      </c>
      <c r="C77" s="9" t="s">
        <v>89</v>
      </c>
      <c r="D77" s="9" t="s">
        <v>107</v>
      </c>
      <c r="E77" s="24">
        <v>2.07</v>
      </c>
      <c r="F77" s="24"/>
      <c r="G77" s="24"/>
      <c r="H77" s="24"/>
      <c r="I77" s="24"/>
      <c r="J77" s="24">
        <v>0</v>
      </c>
      <c r="K77" s="24">
        <f t="shared" si="0"/>
        <v>0</v>
      </c>
      <c r="N77" s="5" t="s">
        <v>11</v>
      </c>
      <c r="O77" s="1">
        <f t="shared" si="1"/>
        <v>0</v>
      </c>
      <c r="Z77" s="1">
        <f t="shared" si="2"/>
        <v>0</v>
      </c>
      <c r="AA77" s="1">
        <f t="shared" si="3"/>
        <v>0</v>
      </c>
      <c r="AB77" s="1">
        <f t="shared" si="4"/>
        <v>0</v>
      </c>
      <c r="AD77" s="1">
        <v>21</v>
      </c>
      <c r="AE77" s="1">
        <f t="shared" si="5"/>
        <v>0</v>
      </c>
      <c r="AF77" s="1">
        <f t="shared" si="6"/>
        <v>0</v>
      </c>
    </row>
    <row r="78" spans="1:32" ht="12.75">
      <c r="A78" s="9" t="s">
        <v>23</v>
      </c>
      <c r="B78" s="9" t="s">
        <v>56</v>
      </c>
      <c r="C78" s="9" t="s">
        <v>90</v>
      </c>
      <c r="D78" s="9" t="s">
        <v>107</v>
      </c>
      <c r="E78" s="24">
        <v>2.07</v>
      </c>
      <c r="F78" s="24"/>
      <c r="G78" s="24"/>
      <c r="H78" s="24"/>
      <c r="I78" s="24"/>
      <c r="J78" s="24">
        <v>0</v>
      </c>
      <c r="K78" s="24">
        <f t="shared" si="0"/>
        <v>0</v>
      </c>
      <c r="N78" s="5" t="s">
        <v>11</v>
      </c>
      <c r="O78" s="1">
        <f t="shared" si="1"/>
        <v>0</v>
      </c>
      <c r="Z78" s="1">
        <f t="shared" si="2"/>
        <v>0</v>
      </c>
      <c r="AA78" s="1">
        <f t="shared" si="3"/>
        <v>0</v>
      </c>
      <c r="AB78" s="1">
        <f t="shared" si="4"/>
        <v>0</v>
      </c>
      <c r="AD78" s="1">
        <v>21</v>
      </c>
      <c r="AE78" s="1">
        <f t="shared" si="5"/>
        <v>0</v>
      </c>
      <c r="AF78" s="1">
        <f t="shared" si="6"/>
        <v>0</v>
      </c>
    </row>
    <row r="79" spans="1:32" ht="12.75">
      <c r="A79" s="9" t="s">
        <v>24</v>
      </c>
      <c r="B79" s="9" t="s">
        <v>57</v>
      </c>
      <c r="C79" s="9" t="s">
        <v>91</v>
      </c>
      <c r="D79" s="9" t="s">
        <v>107</v>
      </c>
      <c r="E79" s="24">
        <v>2.07</v>
      </c>
      <c r="F79" s="24"/>
      <c r="G79" s="24"/>
      <c r="H79" s="24"/>
      <c r="I79" s="24"/>
      <c r="J79" s="24">
        <v>0</v>
      </c>
      <c r="K79" s="24">
        <f t="shared" si="0"/>
        <v>0</v>
      </c>
      <c r="N79" s="5" t="s">
        <v>11</v>
      </c>
      <c r="O79" s="1">
        <f t="shared" si="1"/>
        <v>0</v>
      </c>
      <c r="Z79" s="1">
        <f t="shared" si="2"/>
        <v>0</v>
      </c>
      <c r="AA79" s="1">
        <f t="shared" si="3"/>
        <v>0</v>
      </c>
      <c r="AB79" s="1">
        <f t="shared" si="4"/>
        <v>0</v>
      </c>
      <c r="AD79" s="1">
        <v>21</v>
      </c>
      <c r="AE79" s="1">
        <f t="shared" si="5"/>
        <v>0</v>
      </c>
      <c r="AF79" s="1">
        <f t="shared" si="6"/>
        <v>0</v>
      </c>
    </row>
    <row r="80" spans="1:32" ht="12.75">
      <c r="A80" s="9" t="s">
        <v>25</v>
      </c>
      <c r="B80" s="9" t="s">
        <v>58</v>
      </c>
      <c r="C80" s="9" t="s">
        <v>92</v>
      </c>
      <c r="D80" s="9" t="s">
        <v>107</v>
      </c>
      <c r="E80" s="24">
        <v>2.07</v>
      </c>
      <c r="F80" s="24"/>
      <c r="G80" s="24"/>
      <c r="H80" s="24"/>
      <c r="I80" s="24"/>
      <c r="J80" s="24">
        <v>0</v>
      </c>
      <c r="K80" s="24">
        <f t="shared" si="0"/>
        <v>0</v>
      </c>
      <c r="N80" s="5" t="s">
        <v>11</v>
      </c>
      <c r="O80" s="1">
        <f t="shared" si="1"/>
        <v>0</v>
      </c>
      <c r="Z80" s="1">
        <f t="shared" si="2"/>
        <v>0</v>
      </c>
      <c r="AA80" s="1">
        <f t="shared" si="3"/>
        <v>0</v>
      </c>
      <c r="AB80" s="1">
        <f t="shared" si="4"/>
        <v>0</v>
      </c>
      <c r="AD80" s="1">
        <v>21</v>
      </c>
      <c r="AE80" s="1">
        <f>F80*1</f>
        <v>0</v>
      </c>
      <c r="AF80" s="1">
        <f>F80*(1-1)</f>
        <v>0</v>
      </c>
    </row>
    <row r="81" spans="1:37" ht="12.75">
      <c r="A81" s="25"/>
      <c r="B81" s="26"/>
      <c r="C81" s="58" t="s">
        <v>93</v>
      </c>
      <c r="D81" s="59"/>
      <c r="E81" s="59"/>
      <c r="F81" s="59"/>
      <c r="G81" s="27"/>
      <c r="H81" s="27"/>
      <c r="I81" s="27"/>
      <c r="J81" s="28"/>
      <c r="K81" s="27">
        <f>SUM(K82:K87)</f>
        <v>0</v>
      </c>
      <c r="P81" s="6">
        <f>IF(Q81="PR",I81,SUM(O82:O87))</f>
        <v>0</v>
      </c>
      <c r="Q81" s="2" t="s">
        <v>131</v>
      </c>
      <c r="R81" s="6">
        <f>IF(Q81="HS",G81,0)</f>
        <v>0</v>
      </c>
      <c r="S81" s="6">
        <f>IF(Q81="HS",H81-P81,0)</f>
        <v>0</v>
      </c>
      <c r="T81" s="6">
        <f>IF(Q81="PS",G81,0)</f>
        <v>0</v>
      </c>
      <c r="U81" s="6">
        <f>IF(Q81="PS",H81-P81,0)</f>
        <v>0</v>
      </c>
      <c r="V81" s="6">
        <f>IF(Q81="MP",G81,0)</f>
        <v>0</v>
      </c>
      <c r="W81" s="6">
        <f>IF(Q81="MP",H81-P81,0)</f>
        <v>0</v>
      </c>
      <c r="X81" s="6">
        <f>IF(Q81="OM",G81,0)</f>
        <v>0</v>
      </c>
      <c r="Y81" s="2"/>
      <c r="AI81" s="6">
        <f>SUM(Z82:Z87)</f>
        <v>0</v>
      </c>
      <c r="AJ81" s="6">
        <f>SUM(AA82:AA87)</f>
        <v>0</v>
      </c>
      <c r="AK81" s="6">
        <f>SUM(AB82:AB87)</f>
        <v>0</v>
      </c>
    </row>
    <row r="82" spans="1:32" ht="12.75">
      <c r="A82" s="9" t="s">
        <v>26</v>
      </c>
      <c r="B82" s="9" t="s">
        <v>59</v>
      </c>
      <c r="C82" s="9" t="s">
        <v>94</v>
      </c>
      <c r="D82" s="9" t="s">
        <v>108</v>
      </c>
      <c r="E82" s="24">
        <v>1</v>
      </c>
      <c r="F82" s="24"/>
      <c r="G82" s="24"/>
      <c r="H82" s="24"/>
      <c r="I82" s="24"/>
      <c r="J82" s="24">
        <v>0</v>
      </c>
      <c r="K82" s="24">
        <f aca="true" t="shared" si="7" ref="K82:K87">E82*J82</f>
        <v>0</v>
      </c>
      <c r="N82" s="5" t="s">
        <v>125</v>
      </c>
      <c r="O82" s="1">
        <f aca="true" t="shared" si="8" ref="O82:O87">IF(N82="5",H82,0)</f>
        <v>0</v>
      </c>
      <c r="Z82" s="1">
        <f aca="true" t="shared" si="9" ref="Z82:Z87">IF(AD82=0,I82,0)</f>
        <v>0</v>
      </c>
      <c r="AA82" s="1">
        <f aca="true" t="shared" si="10" ref="AA82:AA87">IF(AD82=15,I82,0)</f>
        <v>0</v>
      </c>
      <c r="AB82" s="1">
        <f aca="true" t="shared" si="11" ref="AB82:AB87">IF(AD82=21,I82,0)</f>
        <v>0</v>
      </c>
      <c r="AD82" s="1">
        <v>21</v>
      </c>
      <c r="AE82" s="1">
        <f aca="true" t="shared" si="12" ref="AE82:AE87">F82*1</f>
        <v>0</v>
      </c>
      <c r="AF82" s="1">
        <f aca="true" t="shared" si="13" ref="AF82:AF87">F82*(1-1)</f>
        <v>0</v>
      </c>
    </row>
    <row r="83" spans="1:32" ht="12.75">
      <c r="A83" s="9" t="s">
        <v>27</v>
      </c>
      <c r="B83" s="9" t="s">
        <v>60</v>
      </c>
      <c r="C83" s="9" t="s">
        <v>95</v>
      </c>
      <c r="D83" s="9" t="s">
        <v>108</v>
      </c>
      <c r="E83" s="24">
        <v>3</v>
      </c>
      <c r="F83" s="24"/>
      <c r="G83" s="24"/>
      <c r="H83" s="24"/>
      <c r="I83" s="24"/>
      <c r="J83" s="24">
        <v>0</v>
      </c>
      <c r="K83" s="24">
        <f t="shared" si="7"/>
        <v>0</v>
      </c>
      <c r="N83" s="5" t="s">
        <v>125</v>
      </c>
      <c r="O83" s="1">
        <f t="shared" si="8"/>
        <v>0</v>
      </c>
      <c r="Z83" s="1">
        <f t="shared" si="9"/>
        <v>0</v>
      </c>
      <c r="AA83" s="1">
        <f t="shared" si="10"/>
        <v>0</v>
      </c>
      <c r="AB83" s="1">
        <f t="shared" si="11"/>
        <v>0</v>
      </c>
      <c r="AD83" s="1">
        <v>21</v>
      </c>
      <c r="AE83" s="1">
        <f t="shared" si="12"/>
        <v>0</v>
      </c>
      <c r="AF83" s="1">
        <f t="shared" si="13"/>
        <v>0</v>
      </c>
    </row>
    <row r="84" spans="1:32" ht="12.75">
      <c r="A84" s="9" t="s">
        <v>28</v>
      </c>
      <c r="B84" s="9" t="s">
        <v>60</v>
      </c>
      <c r="C84" s="9" t="s">
        <v>96</v>
      </c>
      <c r="D84" s="9" t="s">
        <v>108</v>
      </c>
      <c r="E84" s="24">
        <v>1</v>
      </c>
      <c r="F84" s="24"/>
      <c r="G84" s="24"/>
      <c r="H84" s="24"/>
      <c r="I84" s="24"/>
      <c r="J84" s="24">
        <v>0</v>
      </c>
      <c r="K84" s="24">
        <f t="shared" si="7"/>
        <v>0</v>
      </c>
      <c r="N84" s="5" t="s">
        <v>125</v>
      </c>
      <c r="O84" s="1">
        <f t="shared" si="8"/>
        <v>0</v>
      </c>
      <c r="Z84" s="1">
        <f t="shared" si="9"/>
        <v>0</v>
      </c>
      <c r="AA84" s="1">
        <f t="shared" si="10"/>
        <v>0</v>
      </c>
      <c r="AB84" s="1">
        <f t="shared" si="11"/>
        <v>0</v>
      </c>
      <c r="AD84" s="1">
        <v>21</v>
      </c>
      <c r="AE84" s="1">
        <f t="shared" si="12"/>
        <v>0</v>
      </c>
      <c r="AF84" s="1">
        <f t="shared" si="13"/>
        <v>0</v>
      </c>
    </row>
    <row r="85" spans="1:32" ht="12.75">
      <c r="A85" s="9" t="s">
        <v>29</v>
      </c>
      <c r="B85" s="9" t="s">
        <v>61</v>
      </c>
      <c r="C85" s="9" t="s">
        <v>222</v>
      </c>
      <c r="D85" s="9" t="s">
        <v>109</v>
      </c>
      <c r="E85" s="24">
        <v>1</v>
      </c>
      <c r="F85" s="24"/>
      <c r="G85" s="24"/>
      <c r="H85" s="24"/>
      <c r="I85" s="24"/>
      <c r="J85" s="24">
        <v>0</v>
      </c>
      <c r="K85" s="24">
        <f t="shared" si="7"/>
        <v>0</v>
      </c>
      <c r="N85" s="5" t="s">
        <v>125</v>
      </c>
      <c r="O85" s="1">
        <f t="shared" si="8"/>
        <v>0</v>
      </c>
      <c r="Z85" s="1">
        <f t="shared" si="9"/>
        <v>0</v>
      </c>
      <c r="AA85" s="1">
        <f t="shared" si="10"/>
        <v>0</v>
      </c>
      <c r="AB85" s="1">
        <f t="shared" si="11"/>
        <v>0</v>
      </c>
      <c r="AD85" s="1">
        <v>21</v>
      </c>
      <c r="AE85" s="1">
        <f t="shared" si="12"/>
        <v>0</v>
      </c>
      <c r="AF85" s="1">
        <f t="shared" si="13"/>
        <v>0</v>
      </c>
    </row>
    <row r="86" spans="1:32" ht="12.75">
      <c r="A86" s="9" t="s">
        <v>30</v>
      </c>
      <c r="B86" s="9" t="s">
        <v>62</v>
      </c>
      <c r="C86" s="9" t="s">
        <v>97</v>
      </c>
      <c r="D86" s="9" t="s">
        <v>110</v>
      </c>
      <c r="E86" s="24">
        <v>9</v>
      </c>
      <c r="F86" s="24"/>
      <c r="G86" s="24"/>
      <c r="H86" s="24"/>
      <c r="I86" s="24"/>
      <c r="J86" s="24">
        <v>0</v>
      </c>
      <c r="K86" s="24">
        <f t="shared" si="7"/>
        <v>0</v>
      </c>
      <c r="N86" s="5" t="s">
        <v>125</v>
      </c>
      <c r="O86" s="1">
        <f t="shared" si="8"/>
        <v>0</v>
      </c>
      <c r="Z86" s="1">
        <f t="shared" si="9"/>
        <v>0</v>
      </c>
      <c r="AA86" s="1">
        <f t="shared" si="10"/>
        <v>0</v>
      </c>
      <c r="AB86" s="1">
        <f t="shared" si="11"/>
        <v>0</v>
      </c>
      <c r="AD86" s="1">
        <v>21</v>
      </c>
      <c r="AE86" s="1">
        <f t="shared" si="12"/>
        <v>0</v>
      </c>
      <c r="AF86" s="1">
        <f t="shared" si="13"/>
        <v>0</v>
      </c>
    </row>
    <row r="87" spans="1:32" ht="12.75">
      <c r="A87" s="29" t="s">
        <v>31</v>
      </c>
      <c r="B87" s="29" t="s">
        <v>60</v>
      </c>
      <c r="C87" s="29" t="s">
        <v>98</v>
      </c>
      <c r="D87" s="29" t="s">
        <v>108</v>
      </c>
      <c r="E87" s="30">
        <v>1</v>
      </c>
      <c r="F87" s="30"/>
      <c r="G87" s="30"/>
      <c r="H87" s="30"/>
      <c r="I87" s="30"/>
      <c r="J87" s="30">
        <v>0</v>
      </c>
      <c r="K87" s="30">
        <f t="shared" si="7"/>
        <v>0</v>
      </c>
      <c r="N87" s="5" t="s">
        <v>125</v>
      </c>
      <c r="O87" s="1">
        <f t="shared" si="8"/>
        <v>0</v>
      </c>
      <c r="Z87" s="1">
        <f t="shared" si="9"/>
        <v>0</v>
      </c>
      <c r="AA87" s="1">
        <f t="shared" si="10"/>
        <v>0</v>
      </c>
      <c r="AB87" s="1">
        <f t="shared" si="11"/>
        <v>0</v>
      </c>
      <c r="AD87" s="1">
        <v>21</v>
      </c>
      <c r="AE87" s="1">
        <f t="shared" si="12"/>
        <v>0</v>
      </c>
      <c r="AF87" s="1">
        <f t="shared" si="13"/>
        <v>0</v>
      </c>
    </row>
    <row r="88" spans="1:28" ht="12.75">
      <c r="A88" s="31"/>
      <c r="B88" s="31"/>
      <c r="C88" s="31"/>
      <c r="D88" s="31"/>
      <c r="E88" s="31"/>
      <c r="F88" s="31"/>
      <c r="G88" s="60" t="s">
        <v>116</v>
      </c>
      <c r="H88" s="61"/>
      <c r="I88" s="32">
        <f>I12+I15+I47+I50+I64+I66+I70+I72+I81</f>
        <v>0</v>
      </c>
      <c r="J88" s="31"/>
      <c r="K88" s="31"/>
      <c r="Z88" s="7">
        <f>SUM(Z13:Z87)</f>
        <v>0</v>
      </c>
      <c r="AA88" s="7">
        <f>SUM(AA13:AA87)</f>
        <v>0</v>
      </c>
      <c r="AB88" s="7">
        <f>SUM(AB13:AB87)</f>
        <v>0</v>
      </c>
    </row>
    <row r="89" spans="3:9" ht="12.75">
      <c r="C89" s="9" t="s">
        <v>224</v>
      </c>
      <c r="I89" s="24">
        <f>2/100*I88</f>
        <v>0</v>
      </c>
    </row>
    <row r="90" spans="7:9" ht="12.75">
      <c r="G90" t="s">
        <v>225</v>
      </c>
      <c r="I90" s="57">
        <f>SUM(I88:I89)</f>
        <v>0</v>
      </c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</sheetData>
  <sheetProtection/>
  <mergeCells count="37">
    <mergeCell ref="A1:K1"/>
    <mergeCell ref="A2:B3"/>
    <mergeCell ref="A4:B5"/>
    <mergeCell ref="A6:B7"/>
    <mergeCell ref="A8:B9"/>
    <mergeCell ref="C2:C3"/>
    <mergeCell ref="C4:C5"/>
    <mergeCell ref="C6:C7"/>
    <mergeCell ref="C8:C9"/>
    <mergeCell ref="D2:E3"/>
    <mergeCell ref="D4:E5"/>
    <mergeCell ref="D6:E7"/>
    <mergeCell ref="D8:E9"/>
    <mergeCell ref="F2:G3"/>
    <mergeCell ref="F4:G5"/>
    <mergeCell ref="F6:G7"/>
    <mergeCell ref="F8:G9"/>
    <mergeCell ref="H2:H3"/>
    <mergeCell ref="H4:H5"/>
    <mergeCell ref="H6:H7"/>
    <mergeCell ref="H8:H9"/>
    <mergeCell ref="I2:K3"/>
    <mergeCell ref="I4:K5"/>
    <mergeCell ref="I6:K7"/>
    <mergeCell ref="I8:K9"/>
    <mergeCell ref="G10:I10"/>
    <mergeCell ref="J10:K10"/>
    <mergeCell ref="C12:F12"/>
    <mergeCell ref="C15:F15"/>
    <mergeCell ref="C47:F47"/>
    <mergeCell ref="C50:F50"/>
    <mergeCell ref="C64:F64"/>
    <mergeCell ref="C66:F66"/>
    <mergeCell ref="C70:F70"/>
    <mergeCell ref="C72:F72"/>
    <mergeCell ref="C81:F81"/>
    <mergeCell ref="G88:H8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C73" sqref="C73"/>
    </sheetView>
  </sheetViews>
  <sheetFormatPr defaultColWidth="11.421875" defaultRowHeight="12.75"/>
  <cols>
    <col min="1" max="1" width="11.00390625" style="0" bestFit="1" customWidth="1"/>
    <col min="2" max="2" width="17.28125" style="0" customWidth="1"/>
    <col min="3" max="3" width="64.140625" style="0" customWidth="1"/>
    <col min="4" max="4" width="12.8515625" style="0" bestFit="1" customWidth="1"/>
    <col min="5" max="5" width="41.140625" style="0" bestFit="1" customWidth="1"/>
    <col min="6" max="6" width="20.421875" style="0" customWidth="1"/>
    <col min="7" max="7" width="44.00390625" style="0" customWidth="1"/>
  </cols>
  <sheetData>
    <row r="1" spans="1:6" ht="21.75" customHeight="1">
      <c r="A1" s="76" t="s">
        <v>139</v>
      </c>
      <c r="B1" s="77"/>
      <c r="C1" s="77"/>
      <c r="D1" s="77"/>
      <c r="E1" s="77"/>
      <c r="F1" s="77"/>
    </row>
    <row r="2" spans="1:7" ht="12.75">
      <c r="A2" s="78" t="s">
        <v>1</v>
      </c>
      <c r="B2" s="39" t="s">
        <v>220</v>
      </c>
      <c r="C2" s="39"/>
      <c r="D2" s="67" t="s">
        <v>117</v>
      </c>
      <c r="E2" s="67" t="s">
        <v>122</v>
      </c>
      <c r="F2" s="72"/>
      <c r="G2" s="3"/>
    </row>
    <row r="3" spans="1:8" ht="12.75">
      <c r="A3" s="79"/>
      <c r="B3" s="40"/>
      <c r="C3" s="40"/>
      <c r="D3" s="68"/>
      <c r="E3" s="68"/>
      <c r="F3" s="73"/>
      <c r="G3" s="3"/>
      <c r="H3" s="43"/>
    </row>
    <row r="4" spans="1:8" ht="12.75">
      <c r="A4" s="80" t="s">
        <v>2</v>
      </c>
      <c r="B4" s="69" t="s">
        <v>63</v>
      </c>
      <c r="C4" s="68"/>
      <c r="D4" s="69" t="s">
        <v>118</v>
      </c>
      <c r="E4" s="41" t="s">
        <v>221</v>
      </c>
      <c r="F4" s="42"/>
      <c r="G4" s="42"/>
      <c r="H4" s="43"/>
    </row>
    <row r="5" spans="1:8" ht="12.75">
      <c r="A5" s="79"/>
      <c r="B5" s="68"/>
      <c r="C5" s="68"/>
      <c r="D5" s="68"/>
      <c r="E5" s="42"/>
      <c r="F5" s="42"/>
      <c r="G5" s="42"/>
      <c r="H5" s="43"/>
    </row>
    <row r="6" spans="1:8" ht="12.75">
      <c r="A6" s="80" t="s">
        <v>3</v>
      </c>
      <c r="B6" s="69" t="s">
        <v>64</v>
      </c>
      <c r="C6" s="68"/>
      <c r="D6" s="69" t="s">
        <v>119</v>
      </c>
      <c r="E6" s="69"/>
      <c r="F6" s="73"/>
      <c r="G6" s="3"/>
      <c r="H6" s="43"/>
    </row>
    <row r="7" spans="1:7" ht="12.75">
      <c r="A7" s="79"/>
      <c r="B7" s="68"/>
      <c r="C7" s="68"/>
      <c r="D7" s="68"/>
      <c r="E7" s="68"/>
      <c r="F7" s="73"/>
      <c r="G7" s="3"/>
    </row>
    <row r="8" spans="1:7" ht="12.75">
      <c r="A8" s="80" t="s">
        <v>120</v>
      </c>
      <c r="B8" s="69"/>
      <c r="C8" s="68"/>
      <c r="D8" s="69" t="s">
        <v>102</v>
      </c>
      <c r="E8" s="68"/>
      <c r="F8" s="73"/>
      <c r="G8" s="3"/>
    </row>
    <row r="9" spans="1:7" ht="12.75">
      <c r="A9" s="81"/>
      <c r="B9" s="70"/>
      <c r="C9" s="70"/>
      <c r="D9" s="70"/>
      <c r="E9" s="70"/>
      <c r="F9" s="74"/>
      <c r="G9" s="3"/>
    </row>
    <row r="10" spans="1:7" ht="12.75">
      <c r="A10" s="34" t="s">
        <v>6</v>
      </c>
      <c r="B10" s="35" t="s">
        <v>32</v>
      </c>
      <c r="C10" s="35" t="s">
        <v>65</v>
      </c>
      <c r="D10" s="35" t="s">
        <v>103</v>
      </c>
      <c r="E10" s="35" t="s">
        <v>140</v>
      </c>
      <c r="F10" s="36" t="s">
        <v>111</v>
      </c>
      <c r="G10" s="4"/>
    </row>
    <row r="11" spans="1:6" ht="12.75">
      <c r="A11" s="37" t="s">
        <v>7</v>
      </c>
      <c r="B11" s="37" t="s">
        <v>34</v>
      </c>
      <c r="C11" s="37" t="s">
        <v>67</v>
      </c>
      <c r="D11" s="37" t="s">
        <v>104</v>
      </c>
      <c r="E11" s="37"/>
      <c r="F11" s="38">
        <v>4.86</v>
      </c>
    </row>
    <row r="12" spans="1:6" ht="12.75">
      <c r="A12" s="9"/>
      <c r="B12" s="9"/>
      <c r="C12" s="9"/>
      <c r="D12" s="9"/>
      <c r="E12" s="56" t="s">
        <v>141</v>
      </c>
      <c r="F12" s="24"/>
    </row>
    <row r="13" spans="1:6" ht="12.75">
      <c r="A13" s="9" t="s">
        <v>8</v>
      </c>
      <c r="B13" s="9" t="s">
        <v>36</v>
      </c>
      <c r="C13" s="9" t="s">
        <v>69</v>
      </c>
      <c r="D13" s="9" t="s">
        <v>105</v>
      </c>
      <c r="E13" s="56" t="s">
        <v>142</v>
      </c>
      <c r="F13" s="24">
        <v>68.22</v>
      </c>
    </row>
    <row r="14" spans="1:6" ht="12.75">
      <c r="A14" s="9" t="s">
        <v>9</v>
      </c>
      <c r="B14" s="9" t="s">
        <v>37</v>
      </c>
      <c r="C14" s="9" t="s">
        <v>70</v>
      </c>
      <c r="D14" s="9" t="s">
        <v>105</v>
      </c>
      <c r="E14" s="56"/>
      <c r="F14" s="24">
        <v>687.5</v>
      </c>
    </row>
    <row r="15" spans="1:6" ht="12.75">
      <c r="A15" s="9"/>
      <c r="B15" s="9"/>
      <c r="C15" s="9"/>
      <c r="D15" s="9"/>
      <c r="E15" s="56" t="s">
        <v>143</v>
      </c>
      <c r="F15" s="24"/>
    </row>
    <row r="16" spans="1:6" ht="12.75">
      <c r="A16" s="9"/>
      <c r="B16" s="9"/>
      <c r="C16" s="9"/>
      <c r="D16" s="9"/>
      <c r="E16" s="56" t="s">
        <v>144</v>
      </c>
      <c r="F16" s="24"/>
    </row>
    <row r="17" spans="1:6" ht="12.75">
      <c r="A17" s="9"/>
      <c r="B17" s="9"/>
      <c r="C17" s="9"/>
      <c r="D17" s="9"/>
      <c r="E17" s="56" t="s">
        <v>145</v>
      </c>
      <c r="F17" s="24"/>
    </row>
    <row r="18" spans="1:6" ht="12.75">
      <c r="A18" s="9"/>
      <c r="B18" s="9"/>
      <c r="C18" s="9"/>
      <c r="D18" s="9"/>
      <c r="E18" s="56" t="s">
        <v>146</v>
      </c>
      <c r="F18" s="24"/>
    </row>
    <row r="19" spans="1:6" ht="12.75">
      <c r="A19" s="9"/>
      <c r="B19" s="9"/>
      <c r="C19" s="9"/>
      <c r="D19" s="9"/>
      <c r="E19" s="56" t="s">
        <v>147</v>
      </c>
      <c r="F19" s="24"/>
    </row>
    <row r="20" spans="1:6" ht="12.75">
      <c r="A20" s="9"/>
      <c r="B20" s="9"/>
      <c r="C20" s="9"/>
      <c r="D20" s="9"/>
      <c r="E20" s="56" t="s">
        <v>148</v>
      </c>
      <c r="F20" s="24"/>
    </row>
    <row r="21" spans="1:6" ht="12.75">
      <c r="A21" s="9"/>
      <c r="B21" s="9"/>
      <c r="C21" s="9"/>
      <c r="D21" s="9"/>
      <c r="E21" s="56" t="s">
        <v>149</v>
      </c>
      <c r="F21" s="24"/>
    </row>
    <row r="22" spans="1:6" ht="12.75">
      <c r="A22" s="9"/>
      <c r="B22" s="9"/>
      <c r="C22" s="9"/>
      <c r="D22" s="9"/>
      <c r="E22" s="56" t="s">
        <v>150</v>
      </c>
      <c r="F22" s="24"/>
    </row>
    <row r="23" spans="1:6" ht="12.75">
      <c r="A23" s="9"/>
      <c r="B23" s="9"/>
      <c r="C23" s="9"/>
      <c r="D23" s="9"/>
      <c r="E23" s="56" t="s">
        <v>151</v>
      </c>
      <c r="F23" s="24"/>
    </row>
    <row r="24" spans="1:6" ht="12.75">
      <c r="A24" s="9"/>
      <c r="B24" s="9"/>
      <c r="C24" s="9"/>
      <c r="D24" s="9"/>
      <c r="E24" s="56" t="s">
        <v>152</v>
      </c>
      <c r="F24" s="24"/>
    </row>
    <row r="25" spans="1:6" ht="12.75">
      <c r="A25" s="9"/>
      <c r="B25" s="9"/>
      <c r="C25" s="9"/>
      <c r="D25" s="9"/>
      <c r="E25" s="56" t="s">
        <v>153</v>
      </c>
      <c r="F25" s="24"/>
    </row>
    <row r="26" spans="1:6" ht="12.75">
      <c r="A26" s="9"/>
      <c r="B26" s="9"/>
      <c r="C26" s="9"/>
      <c r="D26" s="9"/>
      <c r="E26" s="56" t="s">
        <v>154</v>
      </c>
      <c r="F26" s="24"/>
    </row>
    <row r="27" spans="1:6" ht="12.75">
      <c r="A27" s="9"/>
      <c r="B27" s="9"/>
      <c r="C27" s="9"/>
      <c r="D27" s="9"/>
      <c r="E27" s="56" t="s">
        <v>155</v>
      </c>
      <c r="F27" s="24"/>
    </row>
    <row r="28" spans="1:6" ht="12.75">
      <c r="A28" s="9"/>
      <c r="B28" s="9"/>
      <c r="C28" s="9"/>
      <c r="D28" s="9"/>
      <c r="E28" s="56" t="s">
        <v>156</v>
      </c>
      <c r="F28" s="24"/>
    </row>
    <row r="29" spans="1:6" ht="12.75">
      <c r="A29" s="9"/>
      <c r="B29" s="9"/>
      <c r="C29" s="9"/>
      <c r="D29" s="9"/>
      <c r="E29" s="56" t="s">
        <v>157</v>
      </c>
      <c r="F29" s="24"/>
    </row>
    <row r="30" spans="1:6" ht="12.75">
      <c r="A30" s="9"/>
      <c r="B30" s="9"/>
      <c r="C30" s="9"/>
      <c r="D30" s="9"/>
      <c r="E30" s="56" t="s">
        <v>158</v>
      </c>
      <c r="F30" s="24"/>
    </row>
    <row r="31" spans="1:6" ht="12.75">
      <c r="A31" s="9"/>
      <c r="B31" s="9"/>
      <c r="C31" s="9"/>
      <c r="D31" s="9"/>
      <c r="E31" s="56" t="s">
        <v>159</v>
      </c>
      <c r="F31" s="24"/>
    </row>
    <row r="32" spans="1:6" ht="12.75">
      <c r="A32" s="9"/>
      <c r="B32" s="9"/>
      <c r="C32" s="9"/>
      <c r="D32" s="9"/>
      <c r="E32" s="56" t="s">
        <v>160</v>
      </c>
      <c r="F32" s="24"/>
    </row>
    <row r="33" spans="1:6" ht="12.75">
      <c r="A33" s="9"/>
      <c r="B33" s="9"/>
      <c r="C33" s="9"/>
      <c r="D33" s="9"/>
      <c r="E33" s="56" t="s">
        <v>161</v>
      </c>
      <c r="F33" s="24"/>
    </row>
    <row r="34" spans="1:6" ht="12.75">
      <c r="A34" s="9"/>
      <c r="B34" s="9"/>
      <c r="C34" s="9"/>
      <c r="D34" s="9"/>
      <c r="E34" s="56" t="s">
        <v>162</v>
      </c>
      <c r="F34" s="24"/>
    </row>
    <row r="35" spans="1:6" ht="12.75">
      <c r="A35" s="9"/>
      <c r="B35" s="9"/>
      <c r="C35" s="9"/>
      <c r="D35" s="9"/>
      <c r="E35" s="56" t="s">
        <v>163</v>
      </c>
      <c r="F35" s="24"/>
    </row>
    <row r="36" spans="1:6" ht="12.75">
      <c r="A36" s="9"/>
      <c r="B36" s="9"/>
      <c r="C36" s="9"/>
      <c r="D36" s="9"/>
      <c r="E36" s="56" t="s">
        <v>164</v>
      </c>
      <c r="F36" s="24"/>
    </row>
    <row r="37" spans="1:6" ht="12.75">
      <c r="A37" s="9"/>
      <c r="B37" s="9"/>
      <c r="C37" s="9"/>
      <c r="D37" s="9"/>
      <c r="E37" s="56" t="s">
        <v>165</v>
      </c>
      <c r="F37" s="24"/>
    </row>
    <row r="38" spans="1:6" ht="12.75">
      <c r="A38" s="9"/>
      <c r="B38" s="9"/>
      <c r="C38" s="9"/>
      <c r="D38" s="9"/>
      <c r="E38" s="56" t="s">
        <v>166</v>
      </c>
      <c r="F38" s="24"/>
    </row>
    <row r="39" spans="1:6" ht="12.75">
      <c r="A39" s="9"/>
      <c r="B39" s="9"/>
      <c r="C39" s="9"/>
      <c r="D39" s="9"/>
      <c r="E39" s="56" t="s">
        <v>167</v>
      </c>
      <c r="F39" s="24"/>
    </row>
    <row r="40" spans="1:6" ht="12.75">
      <c r="A40" s="9"/>
      <c r="B40" s="9"/>
      <c r="C40" s="9"/>
      <c r="D40" s="9"/>
      <c r="E40" s="56" t="s">
        <v>168</v>
      </c>
      <c r="F40" s="24"/>
    </row>
    <row r="41" spans="1:6" ht="12.75">
      <c r="A41" s="9"/>
      <c r="B41" s="9"/>
      <c r="C41" s="9"/>
      <c r="D41" s="9"/>
      <c r="E41" s="56" t="s">
        <v>169</v>
      </c>
      <c r="F41" s="24"/>
    </row>
    <row r="42" spans="1:6" ht="12.75">
      <c r="A42" s="9"/>
      <c r="B42" s="9"/>
      <c r="C42" s="9"/>
      <c r="D42" s="9"/>
      <c r="E42" s="56" t="s">
        <v>170</v>
      </c>
      <c r="F42" s="24"/>
    </row>
    <row r="43" spans="1:6" ht="12.75">
      <c r="A43" s="9" t="s">
        <v>10</v>
      </c>
      <c r="B43" s="9" t="s">
        <v>39</v>
      </c>
      <c r="C43" s="9" t="s">
        <v>72</v>
      </c>
      <c r="D43" s="9" t="s">
        <v>105</v>
      </c>
      <c r="E43" s="56" t="s">
        <v>171</v>
      </c>
      <c r="F43" s="24">
        <v>31</v>
      </c>
    </row>
    <row r="44" spans="1:6" ht="12.75">
      <c r="A44" s="9" t="s">
        <v>11</v>
      </c>
      <c r="B44" s="9" t="s">
        <v>41</v>
      </c>
      <c r="C44" s="9" t="s">
        <v>74</v>
      </c>
      <c r="D44" s="9" t="s">
        <v>105</v>
      </c>
      <c r="E44" s="56"/>
      <c r="F44" s="24">
        <v>227.4</v>
      </c>
    </row>
    <row r="45" spans="1:6" ht="12.75">
      <c r="A45" s="9"/>
      <c r="B45" s="9"/>
      <c r="C45" s="9"/>
      <c r="D45" s="9"/>
      <c r="E45" s="56" t="s">
        <v>172</v>
      </c>
      <c r="F45" s="24"/>
    </row>
    <row r="46" spans="1:6" ht="12.75">
      <c r="A46" s="9" t="s">
        <v>12</v>
      </c>
      <c r="B46" s="9" t="s">
        <v>42</v>
      </c>
      <c r="C46" s="9" t="s">
        <v>75</v>
      </c>
      <c r="D46" s="9" t="s">
        <v>105</v>
      </c>
      <c r="E46" s="56" t="s">
        <v>173</v>
      </c>
      <c r="F46" s="24">
        <v>227.4</v>
      </c>
    </row>
    <row r="47" spans="1:6" ht="12.75">
      <c r="A47" s="9"/>
      <c r="B47" s="9"/>
      <c r="C47" s="9"/>
      <c r="D47" s="9"/>
      <c r="E47" s="56" t="s">
        <v>174</v>
      </c>
      <c r="F47" s="24"/>
    </row>
    <row r="48" spans="1:6" ht="12.75">
      <c r="A48" s="9"/>
      <c r="B48" s="9"/>
      <c r="C48" s="9"/>
      <c r="D48" s="9"/>
      <c r="E48" s="56" t="s">
        <v>143</v>
      </c>
      <c r="F48" s="24"/>
    </row>
    <row r="49" spans="1:6" ht="12.75">
      <c r="A49" s="9"/>
      <c r="B49" s="9"/>
      <c r="C49" s="9"/>
      <c r="D49" s="9"/>
      <c r="E49" s="56" t="s">
        <v>175</v>
      </c>
      <c r="F49" s="24"/>
    </row>
    <row r="50" spans="1:6" ht="12.75">
      <c r="A50" s="9"/>
      <c r="B50" s="9"/>
      <c r="C50" s="9"/>
      <c r="D50" s="9"/>
      <c r="E50" s="56" t="s">
        <v>156</v>
      </c>
      <c r="F50" s="24"/>
    </row>
    <row r="51" spans="1:6" ht="12.75">
      <c r="A51" s="9"/>
      <c r="B51" s="9"/>
      <c r="C51" s="9"/>
      <c r="D51" s="9"/>
      <c r="E51" s="56" t="s">
        <v>176</v>
      </c>
      <c r="F51" s="24"/>
    </row>
    <row r="52" spans="1:6" ht="12.75">
      <c r="A52" s="9"/>
      <c r="B52" s="9"/>
      <c r="C52" s="9"/>
      <c r="D52" s="9"/>
      <c r="E52" s="56" t="s">
        <v>151</v>
      </c>
      <c r="F52" s="24"/>
    </row>
    <row r="53" spans="1:6" ht="12.75">
      <c r="A53" s="9"/>
      <c r="B53" s="9"/>
      <c r="C53" s="9"/>
      <c r="D53" s="9"/>
      <c r="E53" s="56" t="s">
        <v>177</v>
      </c>
      <c r="F53" s="24"/>
    </row>
    <row r="54" spans="1:6" ht="12.75">
      <c r="A54" s="9" t="s">
        <v>13</v>
      </c>
      <c r="B54" s="9" t="s">
        <v>41</v>
      </c>
      <c r="C54" s="9" t="s">
        <v>76</v>
      </c>
      <c r="D54" s="9" t="s">
        <v>105</v>
      </c>
      <c r="E54" s="56" t="s">
        <v>178</v>
      </c>
      <c r="F54" s="24">
        <v>14.4</v>
      </c>
    </row>
    <row r="55" spans="1:6" ht="12.75">
      <c r="A55" s="9" t="s">
        <v>14</v>
      </c>
      <c r="B55" s="9" t="s">
        <v>44</v>
      </c>
      <c r="C55" s="9" t="s">
        <v>78</v>
      </c>
      <c r="D55" s="9" t="s">
        <v>104</v>
      </c>
      <c r="E55" s="56"/>
      <c r="F55" s="24">
        <v>4.86</v>
      </c>
    </row>
    <row r="56" spans="1:6" ht="12.75">
      <c r="A56" s="9" t="s">
        <v>15</v>
      </c>
      <c r="B56" s="9" t="s">
        <v>46</v>
      </c>
      <c r="C56" s="9" t="s">
        <v>80</v>
      </c>
      <c r="D56" s="9" t="s">
        <v>106</v>
      </c>
      <c r="E56" s="56"/>
      <c r="F56" s="24">
        <v>5</v>
      </c>
    </row>
    <row r="57" spans="1:6" ht="12.75">
      <c r="A57" s="9"/>
      <c r="B57" s="9"/>
      <c r="C57" s="9"/>
      <c r="D57" s="9"/>
      <c r="E57" s="56" t="s">
        <v>11</v>
      </c>
      <c r="F57" s="24"/>
    </row>
    <row r="58" spans="1:6" ht="12.75">
      <c r="A58" s="9" t="s">
        <v>16</v>
      </c>
      <c r="B58" s="9" t="s">
        <v>47</v>
      </c>
      <c r="C58" s="9" t="s">
        <v>81</v>
      </c>
      <c r="D58" s="9" t="s">
        <v>104</v>
      </c>
      <c r="E58" s="56"/>
      <c r="F58" s="24">
        <v>28.5</v>
      </c>
    </row>
    <row r="59" spans="1:6" ht="12.75">
      <c r="A59" s="9"/>
      <c r="B59" s="9"/>
      <c r="C59" s="9"/>
      <c r="D59" s="9"/>
      <c r="E59" s="56" t="s">
        <v>179</v>
      </c>
      <c r="F59" s="24">
        <v>0</v>
      </c>
    </row>
    <row r="60" spans="1:6" ht="12.75">
      <c r="A60" s="9" t="s">
        <v>17</v>
      </c>
      <c r="B60" s="9" t="s">
        <v>49</v>
      </c>
      <c r="C60" s="9" t="s">
        <v>83</v>
      </c>
      <c r="D60" s="9" t="s">
        <v>107</v>
      </c>
      <c r="E60" s="56"/>
      <c r="F60" s="24">
        <v>1.71168</v>
      </c>
    </row>
    <row r="61" spans="1:6" ht="12.75">
      <c r="A61" s="9" t="s">
        <v>18</v>
      </c>
      <c r="B61" s="9" t="s">
        <v>51</v>
      </c>
      <c r="C61" s="9" t="s">
        <v>85</v>
      </c>
      <c r="D61" s="9" t="s">
        <v>107</v>
      </c>
      <c r="E61" s="56"/>
      <c r="F61" s="24">
        <v>2.07399</v>
      </c>
    </row>
    <row r="62" spans="1:6" ht="12.75">
      <c r="A62" s="9" t="s">
        <v>19</v>
      </c>
      <c r="B62" s="9" t="s">
        <v>52</v>
      </c>
      <c r="C62" s="9" t="s">
        <v>86</v>
      </c>
      <c r="D62" s="9" t="s">
        <v>107</v>
      </c>
      <c r="E62" s="56"/>
      <c r="F62" s="24">
        <v>2.07</v>
      </c>
    </row>
    <row r="63" spans="1:6" ht="12.75">
      <c r="A63" s="9" t="s">
        <v>20</v>
      </c>
      <c r="B63" s="9" t="s">
        <v>53</v>
      </c>
      <c r="C63" s="9" t="s">
        <v>87</v>
      </c>
      <c r="D63" s="9" t="s">
        <v>107</v>
      </c>
      <c r="E63" s="56"/>
      <c r="F63" s="24">
        <v>2.07</v>
      </c>
    </row>
    <row r="64" spans="1:6" ht="12.75">
      <c r="A64" s="9" t="s">
        <v>21</v>
      </c>
      <c r="B64" s="9" t="s">
        <v>54</v>
      </c>
      <c r="C64" s="9" t="s">
        <v>88</v>
      </c>
      <c r="D64" s="9" t="s">
        <v>107</v>
      </c>
      <c r="E64" s="56"/>
      <c r="F64" s="24">
        <v>2.07</v>
      </c>
    </row>
    <row r="65" spans="1:6" ht="12.75">
      <c r="A65" s="9" t="s">
        <v>22</v>
      </c>
      <c r="B65" s="9" t="s">
        <v>55</v>
      </c>
      <c r="C65" s="9" t="s">
        <v>89</v>
      </c>
      <c r="D65" s="9" t="s">
        <v>107</v>
      </c>
      <c r="E65" s="56"/>
      <c r="F65" s="24">
        <v>2.07</v>
      </c>
    </row>
    <row r="66" spans="1:6" ht="12.75">
      <c r="A66" s="9" t="s">
        <v>23</v>
      </c>
      <c r="B66" s="9" t="s">
        <v>56</v>
      </c>
      <c r="C66" s="9" t="s">
        <v>90</v>
      </c>
      <c r="D66" s="9" t="s">
        <v>107</v>
      </c>
      <c r="E66" s="56"/>
      <c r="F66" s="24">
        <v>2.07</v>
      </c>
    </row>
    <row r="67" spans="1:6" ht="12.75">
      <c r="A67" s="9" t="s">
        <v>24</v>
      </c>
      <c r="B67" s="9" t="s">
        <v>57</v>
      </c>
      <c r="C67" s="9" t="s">
        <v>91</v>
      </c>
      <c r="D67" s="9" t="s">
        <v>107</v>
      </c>
      <c r="E67" s="56"/>
      <c r="F67" s="24">
        <v>2.07</v>
      </c>
    </row>
    <row r="68" spans="1:6" ht="12.75">
      <c r="A68" s="9" t="s">
        <v>25</v>
      </c>
      <c r="B68" s="9" t="s">
        <v>58</v>
      </c>
      <c r="C68" s="9" t="s">
        <v>92</v>
      </c>
      <c r="D68" s="9" t="s">
        <v>107</v>
      </c>
      <c r="E68" s="56"/>
      <c r="F68" s="24">
        <v>2.07</v>
      </c>
    </row>
    <row r="69" spans="1:6" ht="12.75">
      <c r="A69" s="9" t="s">
        <v>26</v>
      </c>
      <c r="B69" s="9" t="s">
        <v>59</v>
      </c>
      <c r="C69" s="9" t="s">
        <v>94</v>
      </c>
      <c r="D69" s="9" t="s">
        <v>108</v>
      </c>
      <c r="E69" s="56"/>
      <c r="F69" s="24">
        <v>1</v>
      </c>
    </row>
    <row r="70" spans="1:6" ht="12.75">
      <c r="A70" s="9" t="s">
        <v>27</v>
      </c>
      <c r="B70" s="9" t="s">
        <v>60</v>
      </c>
      <c r="C70" s="9" t="s">
        <v>95</v>
      </c>
      <c r="D70" s="9" t="s">
        <v>108</v>
      </c>
      <c r="E70" s="56"/>
      <c r="F70" s="24">
        <v>3</v>
      </c>
    </row>
    <row r="71" spans="1:6" ht="12.75">
      <c r="A71" s="9" t="s">
        <v>28</v>
      </c>
      <c r="B71" s="9" t="s">
        <v>60</v>
      </c>
      <c r="C71" s="9" t="s">
        <v>96</v>
      </c>
      <c r="D71" s="9" t="s">
        <v>108</v>
      </c>
      <c r="E71" s="56"/>
      <c r="F71" s="24">
        <v>1</v>
      </c>
    </row>
    <row r="72" spans="1:6" ht="12.75">
      <c r="A72" s="9" t="s">
        <v>29</v>
      </c>
      <c r="B72" s="9" t="s">
        <v>61</v>
      </c>
      <c r="C72" s="9" t="s">
        <v>223</v>
      </c>
      <c r="D72" s="9" t="s">
        <v>109</v>
      </c>
      <c r="E72" s="56"/>
      <c r="F72" s="24">
        <v>1</v>
      </c>
    </row>
    <row r="73" spans="1:6" ht="12.75">
      <c r="A73" s="9" t="s">
        <v>30</v>
      </c>
      <c r="B73" s="9" t="s">
        <v>62</v>
      </c>
      <c r="C73" s="9" t="s">
        <v>97</v>
      </c>
      <c r="D73" s="9" t="s">
        <v>110</v>
      </c>
      <c r="E73" s="56"/>
      <c r="F73" s="24">
        <v>9</v>
      </c>
    </row>
    <row r="74" spans="1:6" ht="12.75">
      <c r="A74" s="9" t="s">
        <v>31</v>
      </c>
      <c r="B74" s="9" t="s">
        <v>60</v>
      </c>
      <c r="C74" s="9" t="s">
        <v>98</v>
      </c>
      <c r="D74" s="9" t="s">
        <v>108</v>
      </c>
      <c r="E74" s="56"/>
      <c r="F74" s="24">
        <v>1</v>
      </c>
    </row>
    <row r="75" spans="1:6" ht="12.75">
      <c r="A75" s="33"/>
      <c r="B75" s="33"/>
      <c r="C75" s="33"/>
      <c r="D75" s="33"/>
      <c r="E75" s="33"/>
      <c r="F75" s="33"/>
    </row>
    <row r="76" spans="1:6" ht="12.75">
      <c r="A76" s="33"/>
      <c r="B76" s="33"/>
      <c r="C76" s="33"/>
      <c r="D76" s="33"/>
      <c r="E76" s="33"/>
      <c r="F76" s="33"/>
    </row>
    <row r="77" spans="1:6" ht="12.75">
      <c r="A77" s="33"/>
      <c r="B77" s="33"/>
      <c r="C77" s="33"/>
      <c r="D77" s="33"/>
      <c r="E77" s="33"/>
      <c r="F77" s="33"/>
    </row>
    <row r="78" spans="1:6" ht="12.75">
      <c r="A78" s="33"/>
      <c r="B78" s="33"/>
      <c r="C78" s="33"/>
      <c r="D78" s="33"/>
      <c r="E78" s="33"/>
      <c r="F78" s="33"/>
    </row>
    <row r="79" spans="1:6" ht="12.75">
      <c r="A79" s="33"/>
      <c r="B79" s="33"/>
      <c r="C79" s="33"/>
      <c r="D79" s="33"/>
      <c r="E79" s="33"/>
      <c r="F79" s="33"/>
    </row>
    <row r="80" spans="1:6" ht="12.75">
      <c r="A80" s="33"/>
      <c r="B80" s="33"/>
      <c r="C80" s="33"/>
      <c r="D80" s="33"/>
      <c r="E80" s="33"/>
      <c r="F80" s="33"/>
    </row>
    <row r="81" spans="1:6" ht="12.75">
      <c r="A81" s="33"/>
      <c r="B81" s="33"/>
      <c r="C81" s="33"/>
      <c r="D81" s="33"/>
      <c r="E81" s="33"/>
      <c r="F81" s="33"/>
    </row>
    <row r="82" spans="1:6" ht="12.75">
      <c r="A82" s="33"/>
      <c r="B82" s="33"/>
      <c r="C82" s="33"/>
      <c r="D82" s="33"/>
      <c r="E82" s="33"/>
      <c r="F82" s="33"/>
    </row>
    <row r="83" spans="1:6" ht="12.75">
      <c r="A83" s="33"/>
      <c r="B83" s="33"/>
      <c r="C83" s="33"/>
      <c r="D83" s="33"/>
      <c r="E83" s="33"/>
      <c r="F83" s="33"/>
    </row>
    <row r="84" spans="1:6" ht="12.75">
      <c r="A84" s="33"/>
      <c r="B84" s="33"/>
      <c r="C84" s="33"/>
      <c r="D84" s="33"/>
      <c r="E84" s="33"/>
      <c r="F84" s="33"/>
    </row>
    <row r="85" spans="1:6" ht="12.75">
      <c r="A85" s="33"/>
      <c r="B85" s="33"/>
      <c r="C85" s="33"/>
      <c r="D85" s="33"/>
      <c r="E85" s="33"/>
      <c r="F85" s="33"/>
    </row>
    <row r="86" spans="1:6" ht="12.75">
      <c r="A86" s="33"/>
      <c r="B86" s="33"/>
      <c r="C86" s="33"/>
      <c r="D86" s="33"/>
      <c r="E86" s="33"/>
      <c r="F86" s="33"/>
    </row>
    <row r="87" spans="1:6" ht="12.75">
      <c r="A87" s="33"/>
      <c r="B87" s="33"/>
      <c r="C87" s="33"/>
      <c r="D87" s="33"/>
      <c r="E87" s="33"/>
      <c r="F87" s="33"/>
    </row>
    <row r="88" spans="1:6" ht="12.75">
      <c r="A88" s="33"/>
      <c r="B88" s="33"/>
      <c r="C88" s="33"/>
      <c r="D88" s="33"/>
      <c r="E88" s="33"/>
      <c r="F88" s="33"/>
    </row>
    <row r="89" spans="1:6" ht="12.75">
      <c r="A89" s="33"/>
      <c r="B89" s="33"/>
      <c r="C89" s="33"/>
      <c r="D89" s="33"/>
      <c r="E89" s="33"/>
      <c r="F89" s="33"/>
    </row>
    <row r="90" spans="1:6" ht="12.75">
      <c r="A90" s="33"/>
      <c r="B90" s="33"/>
      <c r="C90" s="33"/>
      <c r="D90" s="33"/>
      <c r="E90" s="33"/>
      <c r="F90" s="33"/>
    </row>
    <row r="91" spans="1:6" ht="12.75">
      <c r="A91" s="33"/>
      <c r="B91" s="33"/>
      <c r="C91" s="33"/>
      <c r="D91" s="33"/>
      <c r="E91" s="33"/>
      <c r="F91" s="33"/>
    </row>
    <row r="92" spans="1:6" ht="12.75">
      <c r="A92" s="33"/>
      <c r="B92" s="33"/>
      <c r="C92" s="33"/>
      <c r="D92" s="33"/>
      <c r="E92" s="33"/>
      <c r="F92" s="33"/>
    </row>
    <row r="93" spans="1:6" ht="12.75">
      <c r="A93" s="33"/>
      <c r="B93" s="33"/>
      <c r="C93" s="33"/>
      <c r="D93" s="33"/>
      <c r="E93" s="33"/>
      <c r="F93" s="33"/>
    </row>
    <row r="94" spans="1:6" ht="12.75">
      <c r="A94" s="33"/>
      <c r="B94" s="33"/>
      <c r="C94" s="33"/>
      <c r="D94" s="33"/>
      <c r="E94" s="33"/>
      <c r="F94" s="33"/>
    </row>
    <row r="95" spans="1:6" ht="12.75">
      <c r="A95" s="33"/>
      <c r="B95" s="33"/>
      <c r="C95" s="33"/>
      <c r="D95" s="33"/>
      <c r="E95" s="33"/>
      <c r="F95" s="33"/>
    </row>
    <row r="96" spans="1:6" ht="12.75">
      <c r="A96" s="33"/>
      <c r="B96" s="33"/>
      <c r="C96" s="33"/>
      <c r="D96" s="33"/>
      <c r="E96" s="33"/>
      <c r="F96" s="33"/>
    </row>
    <row r="97" spans="1:6" ht="12.75">
      <c r="A97" s="33"/>
      <c r="B97" s="33"/>
      <c r="C97" s="33"/>
      <c r="D97" s="33"/>
      <c r="E97" s="33"/>
      <c r="F97" s="33"/>
    </row>
    <row r="98" spans="1:6" ht="12.75">
      <c r="A98" s="33"/>
      <c r="B98" s="33"/>
      <c r="C98" s="33"/>
      <c r="D98" s="33"/>
      <c r="E98" s="33"/>
      <c r="F98" s="33"/>
    </row>
  </sheetData>
  <sheetProtection/>
  <mergeCells count="15">
    <mergeCell ref="B4:C5"/>
    <mergeCell ref="B6:C7"/>
    <mergeCell ref="B8:C9"/>
    <mergeCell ref="D2:D3"/>
    <mergeCell ref="D4:D5"/>
    <mergeCell ref="D6:D7"/>
    <mergeCell ref="D8:D9"/>
    <mergeCell ref="E2:F3"/>
    <mergeCell ref="E6:F7"/>
    <mergeCell ref="E8:F9"/>
    <mergeCell ref="A1:F1"/>
    <mergeCell ref="A2:A3"/>
    <mergeCell ref="A4:A5"/>
    <mergeCell ref="A6:A7"/>
    <mergeCell ref="A8:A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16.710937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108" t="s">
        <v>180</v>
      </c>
      <c r="B1" s="109"/>
      <c r="C1" s="109"/>
      <c r="D1" s="109"/>
      <c r="E1" s="109"/>
      <c r="F1" s="109"/>
      <c r="G1" s="109"/>
      <c r="H1" s="109"/>
      <c r="I1" s="109"/>
    </row>
    <row r="2" spans="1:10" ht="12.75">
      <c r="A2" s="110" t="s">
        <v>1</v>
      </c>
      <c r="B2" s="105"/>
      <c r="C2" s="114" t="s">
        <v>220</v>
      </c>
      <c r="D2" s="114"/>
      <c r="E2" s="104" t="s">
        <v>117</v>
      </c>
      <c r="F2" s="104" t="s">
        <v>122</v>
      </c>
      <c r="G2" s="105"/>
      <c r="H2" s="104" t="s">
        <v>215</v>
      </c>
      <c r="I2" s="98" t="s">
        <v>219</v>
      </c>
      <c r="J2" s="3"/>
    </row>
    <row r="3" spans="1:10" ht="12.75">
      <c r="A3" s="111"/>
      <c r="B3" s="84"/>
      <c r="C3" s="115"/>
      <c r="D3" s="115"/>
      <c r="E3" s="84"/>
      <c r="F3" s="84"/>
      <c r="G3" s="84"/>
      <c r="H3" s="84"/>
      <c r="I3" s="99"/>
      <c r="J3" s="3"/>
    </row>
    <row r="4" spans="1:10" ht="12.75">
      <c r="A4" s="112" t="s">
        <v>2</v>
      </c>
      <c r="B4" s="84"/>
      <c r="C4" s="106" t="s">
        <v>63</v>
      </c>
      <c r="D4" s="84"/>
      <c r="E4" s="106" t="s">
        <v>118</v>
      </c>
      <c r="F4" s="106" t="s">
        <v>221</v>
      </c>
      <c r="G4" s="84"/>
      <c r="H4" s="106" t="s">
        <v>215</v>
      </c>
      <c r="I4" s="100"/>
      <c r="J4" s="3"/>
    </row>
    <row r="5" spans="1:10" ht="12.75">
      <c r="A5" s="111"/>
      <c r="B5" s="84"/>
      <c r="C5" s="84"/>
      <c r="D5" s="84"/>
      <c r="E5" s="84"/>
      <c r="F5" s="84"/>
      <c r="G5" s="84"/>
      <c r="H5" s="84"/>
      <c r="I5" s="99"/>
      <c r="J5" s="3"/>
    </row>
    <row r="6" spans="1:10" ht="12.75">
      <c r="A6" s="112" t="s">
        <v>3</v>
      </c>
      <c r="B6" s="84"/>
      <c r="C6" s="106" t="s">
        <v>64</v>
      </c>
      <c r="D6" s="84"/>
      <c r="E6" s="106" t="s">
        <v>119</v>
      </c>
      <c r="F6" s="106"/>
      <c r="G6" s="84"/>
      <c r="H6" s="106" t="s">
        <v>215</v>
      </c>
      <c r="I6" s="100"/>
      <c r="J6" s="3"/>
    </row>
    <row r="7" spans="1:10" ht="12.75">
      <c r="A7" s="111"/>
      <c r="B7" s="84"/>
      <c r="C7" s="84"/>
      <c r="D7" s="84"/>
      <c r="E7" s="84"/>
      <c r="F7" s="84"/>
      <c r="G7" s="84"/>
      <c r="H7" s="84"/>
      <c r="I7" s="99"/>
      <c r="J7" s="3"/>
    </row>
    <row r="8" spans="1:10" ht="12.75">
      <c r="A8" s="112" t="s">
        <v>100</v>
      </c>
      <c r="B8" s="84"/>
      <c r="C8" s="116"/>
      <c r="D8" s="84"/>
      <c r="E8" s="106" t="s">
        <v>101</v>
      </c>
      <c r="F8" s="84"/>
      <c r="G8" s="84"/>
      <c r="H8" s="106" t="s">
        <v>216</v>
      </c>
      <c r="I8" s="100" t="s">
        <v>31</v>
      </c>
      <c r="J8" s="3"/>
    </row>
    <row r="9" spans="1:10" ht="12.75">
      <c r="A9" s="111"/>
      <c r="B9" s="84"/>
      <c r="C9" s="84"/>
      <c r="D9" s="84"/>
      <c r="E9" s="84"/>
      <c r="F9" s="84"/>
      <c r="G9" s="84"/>
      <c r="H9" s="84"/>
      <c r="I9" s="99"/>
      <c r="J9" s="3"/>
    </row>
    <row r="10" spans="1:10" ht="12.75">
      <c r="A10" s="112" t="s">
        <v>4</v>
      </c>
      <c r="B10" s="84"/>
      <c r="C10" s="106"/>
      <c r="D10" s="84"/>
      <c r="E10" s="106" t="s">
        <v>120</v>
      </c>
      <c r="F10" s="106"/>
      <c r="G10" s="84"/>
      <c r="H10" s="106" t="s">
        <v>217</v>
      </c>
      <c r="I10" s="99"/>
      <c r="J10" s="3"/>
    </row>
    <row r="11" spans="1:10" ht="12.75">
      <c r="A11" s="113"/>
      <c r="B11" s="107"/>
      <c r="C11" s="107"/>
      <c r="D11" s="107"/>
      <c r="E11" s="107"/>
      <c r="F11" s="107"/>
      <c r="G11" s="107"/>
      <c r="H11" s="107"/>
      <c r="I11" s="101"/>
      <c r="J11" s="3"/>
    </row>
    <row r="12" spans="1:9" ht="23.25" customHeight="1">
      <c r="A12" s="102" t="s">
        <v>181</v>
      </c>
      <c r="B12" s="103"/>
      <c r="C12" s="103"/>
      <c r="D12" s="103"/>
      <c r="E12" s="103"/>
      <c r="F12" s="103"/>
      <c r="G12" s="103"/>
      <c r="H12" s="103"/>
      <c r="I12" s="103"/>
    </row>
    <row r="13" spans="1:10" ht="26.25" customHeight="1">
      <c r="A13" s="44" t="s">
        <v>182</v>
      </c>
      <c r="B13" s="96" t="s">
        <v>193</v>
      </c>
      <c r="C13" s="97"/>
      <c r="D13" s="44" t="s">
        <v>195</v>
      </c>
      <c r="E13" s="96" t="s">
        <v>203</v>
      </c>
      <c r="F13" s="97"/>
      <c r="G13" s="44" t="s">
        <v>204</v>
      </c>
      <c r="H13" s="96" t="s">
        <v>218</v>
      </c>
      <c r="I13" s="97"/>
      <c r="J13" s="3"/>
    </row>
    <row r="14" spans="1:10" ht="15" customHeight="1">
      <c r="A14" s="45" t="s">
        <v>183</v>
      </c>
      <c r="B14" s="46" t="s">
        <v>194</v>
      </c>
      <c r="C14" s="47"/>
      <c r="D14" s="94" t="s">
        <v>196</v>
      </c>
      <c r="E14" s="95"/>
      <c r="F14" s="47"/>
      <c r="G14" s="94" t="s">
        <v>205</v>
      </c>
      <c r="H14" s="95"/>
      <c r="I14" s="47"/>
      <c r="J14" s="3"/>
    </row>
    <row r="15" spans="1:10" ht="15" customHeight="1">
      <c r="A15" s="48"/>
      <c r="B15" s="46" t="s">
        <v>121</v>
      </c>
      <c r="C15" s="47"/>
      <c r="D15" s="94" t="s">
        <v>197</v>
      </c>
      <c r="E15" s="95"/>
      <c r="F15" s="47"/>
      <c r="G15" s="94" t="s">
        <v>206</v>
      </c>
      <c r="H15" s="95"/>
      <c r="I15" s="47"/>
      <c r="J15" s="3"/>
    </row>
    <row r="16" spans="1:10" ht="15" customHeight="1">
      <c r="A16" s="45" t="s">
        <v>184</v>
      </c>
      <c r="B16" s="46" t="s">
        <v>194</v>
      </c>
      <c r="C16" s="47"/>
      <c r="D16" s="94" t="s">
        <v>198</v>
      </c>
      <c r="E16" s="95"/>
      <c r="F16" s="47"/>
      <c r="G16" s="94" t="s">
        <v>207</v>
      </c>
      <c r="H16" s="95"/>
      <c r="I16" s="47"/>
      <c r="J16" s="3"/>
    </row>
    <row r="17" spans="1:10" ht="15" customHeight="1">
      <c r="A17" s="48"/>
      <c r="B17" s="46" t="s">
        <v>121</v>
      </c>
      <c r="C17" s="47"/>
      <c r="D17" s="94"/>
      <c r="E17" s="95"/>
      <c r="F17" s="49"/>
      <c r="G17" s="94" t="s">
        <v>208</v>
      </c>
      <c r="H17" s="95"/>
      <c r="I17" s="47"/>
      <c r="J17" s="3"/>
    </row>
    <row r="18" spans="1:10" ht="15" customHeight="1">
      <c r="A18" s="45" t="s">
        <v>185</v>
      </c>
      <c r="B18" s="46" t="s">
        <v>194</v>
      </c>
      <c r="C18" s="47"/>
      <c r="D18" s="94"/>
      <c r="E18" s="95"/>
      <c r="F18" s="49"/>
      <c r="G18" s="94" t="s">
        <v>209</v>
      </c>
      <c r="H18" s="95"/>
      <c r="I18" s="47"/>
      <c r="J18" s="3"/>
    </row>
    <row r="19" spans="1:10" ht="15" customHeight="1">
      <c r="A19" s="48"/>
      <c r="B19" s="46" t="s">
        <v>121</v>
      </c>
      <c r="C19" s="47"/>
      <c r="D19" s="94"/>
      <c r="E19" s="95"/>
      <c r="F19" s="49"/>
      <c r="G19" s="94" t="s">
        <v>210</v>
      </c>
      <c r="H19" s="95"/>
      <c r="I19" s="47"/>
      <c r="J19" s="3"/>
    </row>
    <row r="20" spans="1:10" ht="15" customHeight="1">
      <c r="A20" s="96" t="s">
        <v>93</v>
      </c>
      <c r="B20" s="97"/>
      <c r="C20" s="47"/>
      <c r="D20" s="94"/>
      <c r="E20" s="95"/>
      <c r="F20" s="49"/>
      <c r="G20" s="94"/>
      <c r="H20" s="95"/>
      <c r="I20" s="49"/>
      <c r="J20" s="3"/>
    </row>
    <row r="21" spans="1:10" ht="15" customHeight="1">
      <c r="A21" s="96" t="s">
        <v>186</v>
      </c>
      <c r="B21" s="97"/>
      <c r="C21" s="47"/>
      <c r="D21" s="94"/>
      <c r="E21" s="95"/>
      <c r="F21" s="49"/>
      <c r="G21" s="94"/>
      <c r="H21" s="95"/>
      <c r="I21" s="49"/>
      <c r="J21" s="3"/>
    </row>
    <row r="22" spans="1:10" ht="16.5" customHeight="1">
      <c r="A22" s="96" t="s">
        <v>187</v>
      </c>
      <c r="B22" s="97"/>
      <c r="C22" s="47"/>
      <c r="D22" s="96" t="s">
        <v>199</v>
      </c>
      <c r="E22" s="97"/>
      <c r="F22" s="47"/>
      <c r="G22" s="96" t="s">
        <v>211</v>
      </c>
      <c r="H22" s="97"/>
      <c r="I22" s="47"/>
      <c r="J22" s="3"/>
    </row>
    <row r="23" spans="1:9" ht="12.75">
      <c r="A23" s="50"/>
      <c r="B23" s="50"/>
      <c r="C23" s="50"/>
      <c r="D23" s="51"/>
      <c r="E23" s="51"/>
      <c r="F23" s="51"/>
      <c r="G23" s="51"/>
      <c r="H23" s="51"/>
      <c r="I23" s="51"/>
    </row>
    <row r="24" spans="1:9" ht="15" customHeight="1">
      <c r="A24" s="89" t="s">
        <v>188</v>
      </c>
      <c r="B24" s="90"/>
      <c r="C24" s="52"/>
      <c r="D24" s="53"/>
      <c r="E24" s="54"/>
      <c r="F24" s="54"/>
      <c r="G24" s="54"/>
      <c r="H24" s="54"/>
      <c r="I24" s="54"/>
    </row>
    <row r="25" spans="1:10" ht="15" customHeight="1">
      <c r="A25" s="89" t="s">
        <v>189</v>
      </c>
      <c r="B25" s="90"/>
      <c r="C25" s="52"/>
      <c r="D25" s="89" t="s">
        <v>200</v>
      </c>
      <c r="E25" s="90"/>
      <c r="F25" s="52"/>
      <c r="G25" s="89" t="s">
        <v>212</v>
      </c>
      <c r="H25" s="90"/>
      <c r="I25" s="52"/>
      <c r="J25" s="3"/>
    </row>
    <row r="26" spans="1:10" ht="15" customHeight="1">
      <c r="A26" s="89" t="s">
        <v>190</v>
      </c>
      <c r="B26" s="90"/>
      <c r="C26" s="52"/>
      <c r="D26" s="89" t="s">
        <v>201</v>
      </c>
      <c r="E26" s="90"/>
      <c r="F26" s="52"/>
      <c r="G26" s="89" t="s">
        <v>213</v>
      </c>
      <c r="H26" s="90"/>
      <c r="I26" s="52"/>
      <c r="J26" s="3"/>
    </row>
    <row r="27" spans="1:9" ht="12.75">
      <c r="A27" s="55"/>
      <c r="B27" s="55"/>
      <c r="C27" s="55"/>
      <c r="D27" s="55"/>
      <c r="E27" s="55"/>
      <c r="F27" s="55"/>
      <c r="G27" s="55"/>
      <c r="H27" s="55"/>
      <c r="I27" s="55"/>
    </row>
    <row r="28" spans="1:10" ht="14.25" customHeight="1">
      <c r="A28" s="91" t="s">
        <v>191</v>
      </c>
      <c r="B28" s="92"/>
      <c r="C28" s="93"/>
      <c r="D28" s="91" t="s">
        <v>202</v>
      </c>
      <c r="E28" s="92"/>
      <c r="F28" s="93"/>
      <c r="G28" s="91" t="s">
        <v>214</v>
      </c>
      <c r="H28" s="92"/>
      <c r="I28" s="93"/>
      <c r="J28" s="4"/>
    </row>
    <row r="29" spans="1:10" ht="14.25" customHeight="1">
      <c r="A29" s="83"/>
      <c r="B29" s="84"/>
      <c r="C29" s="85"/>
      <c r="D29" s="83"/>
      <c r="E29" s="84"/>
      <c r="F29" s="85"/>
      <c r="G29" s="83"/>
      <c r="H29" s="84"/>
      <c r="I29" s="85"/>
      <c r="J29" s="4"/>
    </row>
    <row r="30" spans="1:10" ht="14.25" customHeight="1">
      <c r="A30" s="83"/>
      <c r="B30" s="84"/>
      <c r="C30" s="85"/>
      <c r="D30" s="83"/>
      <c r="E30" s="84"/>
      <c r="F30" s="85"/>
      <c r="G30" s="83"/>
      <c r="H30" s="84"/>
      <c r="I30" s="85"/>
      <c r="J30" s="4"/>
    </row>
    <row r="31" spans="1:10" ht="14.25" customHeight="1">
      <c r="A31" s="83"/>
      <c r="B31" s="84"/>
      <c r="C31" s="85"/>
      <c r="D31" s="83"/>
      <c r="E31" s="84"/>
      <c r="F31" s="85"/>
      <c r="G31" s="83"/>
      <c r="H31" s="84"/>
      <c r="I31" s="85"/>
      <c r="J31" s="4"/>
    </row>
    <row r="32" spans="1:10" ht="14.25" customHeight="1">
      <c r="A32" s="86" t="s">
        <v>192</v>
      </c>
      <c r="B32" s="87"/>
      <c r="C32" s="88"/>
      <c r="D32" s="86" t="s">
        <v>192</v>
      </c>
      <c r="E32" s="87"/>
      <c r="F32" s="88"/>
      <c r="G32" s="86" t="s">
        <v>192</v>
      </c>
      <c r="H32" s="87"/>
      <c r="I32" s="88"/>
      <c r="J32" s="4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6:G7"/>
    <mergeCell ref="F8:G9"/>
    <mergeCell ref="F10:G11"/>
    <mergeCell ref="H2:H3"/>
    <mergeCell ref="H4:H5"/>
    <mergeCell ref="H6:H7"/>
    <mergeCell ref="H8:H9"/>
    <mergeCell ref="H10:H11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D29:F29"/>
    <mergeCell ref="D30:F30"/>
    <mergeCell ref="D31:F31"/>
    <mergeCell ref="D32:F3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Petr</cp:lastModifiedBy>
  <cp:lastPrinted>2013-07-24T06:08:37Z</cp:lastPrinted>
  <dcterms:modified xsi:type="dcterms:W3CDTF">2013-07-31T12:13:50Z</dcterms:modified>
  <cp:category/>
  <cp:version/>
  <cp:contentType/>
  <cp:contentStatus/>
</cp:coreProperties>
</file>